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33600" windowHeight="16060" tabRatio="500" activeTab="1"/>
  </bookViews>
  <sheets>
    <sheet name="Data" sheetId="1" r:id="rId1"/>
    <sheet name="Distances" sheetId="2" r:id="rId2"/>
    <sheet name="buildtime" sheetId="7" r:id="rId3"/>
    <sheet name="partialcf" sheetId="4" r:id="rId4"/>
    <sheet name="fullcf" sheetId="5" r:id="rId5"/>
    <sheet name="df" sheetId="6" r:id="rId6"/>
    <sheet name="SLA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2" l="1"/>
  <c r="N2" i="2"/>
  <c r="V6" i="2"/>
  <c r="N3" i="2"/>
  <c r="V7" i="2"/>
  <c r="N4" i="2"/>
  <c r="C9" i="2"/>
  <c r="D9" i="2"/>
  <c r="E9" i="2"/>
  <c r="F9" i="2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N5" i="1"/>
  <c r="Q5" i="1"/>
  <c r="N6" i="1"/>
  <c r="Q6" i="1"/>
  <c r="N7" i="1"/>
  <c r="Q7" i="1"/>
  <c r="N8" i="1"/>
  <c r="Q8" i="1"/>
  <c r="N9" i="1"/>
  <c r="Q9" i="1"/>
  <c r="N10" i="1"/>
  <c r="Q10" i="1"/>
  <c r="N11" i="1"/>
  <c r="Q11" i="1"/>
  <c r="N12" i="1"/>
  <c r="Q12" i="1"/>
  <c r="N13" i="1"/>
  <c r="Q13" i="1"/>
  <c r="N14" i="1"/>
  <c r="Q14" i="1"/>
  <c r="N15" i="1"/>
  <c r="Q15" i="1"/>
  <c r="N16" i="1"/>
  <c r="Q16" i="1"/>
  <c r="N17" i="1"/>
  <c r="Q17" i="1"/>
  <c r="N18" i="1"/>
  <c r="Q18" i="1"/>
  <c r="N19" i="1"/>
  <c r="Q19" i="1"/>
  <c r="N20" i="1"/>
  <c r="Q20" i="1"/>
  <c r="N21" i="1"/>
  <c r="Q21" i="1"/>
  <c r="N22" i="1"/>
  <c r="Q22" i="1"/>
  <c r="N23" i="1"/>
  <c r="Q23" i="1"/>
  <c r="N24" i="1"/>
  <c r="Q24" i="1"/>
  <c r="N25" i="1"/>
  <c r="Q25" i="1"/>
  <c r="N26" i="1"/>
  <c r="Q26" i="1"/>
  <c r="N27" i="1"/>
  <c r="Q27" i="1"/>
  <c r="N28" i="1"/>
  <c r="Q28" i="1"/>
  <c r="N29" i="1"/>
  <c r="Q29" i="1"/>
  <c r="N30" i="1"/>
  <c r="Q30" i="1"/>
  <c r="N31" i="1"/>
  <c r="Q31" i="1"/>
  <c r="N32" i="1"/>
  <c r="Q32" i="1"/>
  <c r="N33" i="1"/>
  <c r="Q33" i="1"/>
  <c r="N34" i="1"/>
  <c r="Q34" i="1"/>
  <c r="N35" i="1"/>
  <c r="Q35" i="1"/>
  <c r="N36" i="1"/>
  <c r="Q36" i="1"/>
  <c r="N37" i="1"/>
  <c r="Q37" i="1"/>
  <c r="N38" i="1"/>
  <c r="Q38" i="1"/>
  <c r="N39" i="1"/>
  <c r="Q39" i="1"/>
  <c r="N40" i="1"/>
  <c r="Q40" i="1"/>
  <c r="N41" i="1"/>
  <c r="Q41" i="1"/>
  <c r="N42" i="1"/>
  <c r="Q42" i="1"/>
  <c r="N43" i="1"/>
  <c r="Q43" i="1"/>
  <c r="N44" i="1"/>
  <c r="Q44" i="1"/>
  <c r="N45" i="1"/>
  <c r="Q45" i="1"/>
  <c r="N46" i="1"/>
  <c r="Q46" i="1"/>
  <c r="N47" i="1"/>
  <c r="Q47" i="1"/>
  <c r="N48" i="1"/>
  <c r="Q48" i="1"/>
  <c r="N49" i="1"/>
  <c r="Q49" i="1"/>
  <c r="N50" i="1"/>
  <c r="Q50" i="1"/>
  <c r="N51" i="1"/>
  <c r="Q51" i="1"/>
  <c r="N52" i="1"/>
  <c r="Q52" i="1"/>
  <c r="N53" i="1"/>
  <c r="Q53" i="1"/>
  <c r="N54" i="1"/>
  <c r="Q54" i="1"/>
  <c r="N55" i="1"/>
  <c r="Q55" i="1"/>
  <c r="N56" i="1"/>
  <c r="Q56" i="1"/>
  <c r="N57" i="1"/>
  <c r="Q57" i="1"/>
  <c r="N58" i="1"/>
  <c r="Q58" i="1"/>
  <c r="N59" i="1"/>
  <c r="Q59" i="1"/>
  <c r="N60" i="1"/>
  <c r="Q60" i="1"/>
  <c r="N61" i="1"/>
  <c r="Q61" i="1"/>
  <c r="N62" i="1"/>
  <c r="Q62" i="1"/>
  <c r="N63" i="1"/>
  <c r="Q63" i="1"/>
  <c r="N64" i="1"/>
  <c r="Q64" i="1"/>
  <c r="N65" i="1"/>
  <c r="Q65" i="1"/>
  <c r="N66" i="1"/>
  <c r="Q66" i="1"/>
  <c r="N67" i="1"/>
  <c r="Q67" i="1"/>
  <c r="N68" i="1"/>
  <c r="Q68" i="1"/>
  <c r="N69" i="1"/>
  <c r="Q69" i="1"/>
  <c r="N70" i="1"/>
  <c r="Q70" i="1"/>
  <c r="N71" i="1"/>
  <c r="Q71" i="1"/>
  <c r="N72" i="1"/>
  <c r="Q72" i="1"/>
  <c r="N73" i="1"/>
  <c r="Q73" i="1"/>
  <c r="N74" i="1"/>
  <c r="Q74" i="1"/>
  <c r="N75" i="1"/>
  <c r="Q75" i="1"/>
  <c r="N76" i="1"/>
  <c r="Q76" i="1"/>
  <c r="N77" i="1"/>
  <c r="Q77" i="1"/>
  <c r="N78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N93" i="1"/>
  <c r="Q93" i="1"/>
  <c r="N94" i="1"/>
  <c r="Q94" i="1"/>
  <c r="N95" i="1"/>
  <c r="Q95" i="1"/>
  <c r="N96" i="1"/>
  <c r="Q96" i="1"/>
  <c r="N97" i="1"/>
  <c r="Q97" i="1"/>
  <c r="N98" i="1"/>
  <c r="Q98" i="1"/>
  <c r="N99" i="1"/>
  <c r="Q99" i="1"/>
  <c r="N100" i="1"/>
  <c r="Q100" i="1"/>
  <c r="N101" i="1"/>
  <c r="Q101" i="1"/>
  <c r="N102" i="1"/>
  <c r="Q102" i="1"/>
  <c r="N103" i="1"/>
  <c r="Q103" i="1"/>
  <c r="N104" i="1"/>
  <c r="Q104" i="1"/>
  <c r="N105" i="1"/>
  <c r="Q105" i="1"/>
  <c r="N106" i="1"/>
  <c r="Q106" i="1"/>
  <c r="N107" i="1"/>
  <c r="Q107" i="1"/>
  <c r="N108" i="1"/>
  <c r="Q108" i="1"/>
  <c r="N109" i="1"/>
  <c r="Q109" i="1"/>
  <c r="N110" i="1"/>
  <c r="Q110" i="1"/>
  <c r="N111" i="1"/>
  <c r="Q111" i="1"/>
  <c r="N112" i="1"/>
  <c r="Q112" i="1"/>
  <c r="N113" i="1"/>
  <c r="Q113" i="1"/>
  <c r="N114" i="1"/>
  <c r="Q114" i="1"/>
  <c r="N115" i="1"/>
  <c r="Q115" i="1"/>
  <c r="N116" i="1"/>
  <c r="Q116" i="1"/>
  <c r="N117" i="1"/>
  <c r="Q117" i="1"/>
  <c r="N118" i="1"/>
  <c r="Q118" i="1"/>
  <c r="N119" i="1"/>
  <c r="Q119" i="1"/>
  <c r="N120" i="1"/>
  <c r="Q120" i="1"/>
  <c r="N121" i="1"/>
  <c r="Q121" i="1"/>
  <c r="N122" i="1"/>
  <c r="Q122" i="1"/>
  <c r="N123" i="1"/>
  <c r="Q123" i="1"/>
  <c r="N124" i="1"/>
  <c r="Q124" i="1"/>
  <c r="N125" i="1"/>
  <c r="Q125" i="1"/>
  <c r="N126" i="1"/>
  <c r="Q126" i="1"/>
  <c r="N127" i="1"/>
  <c r="Q127" i="1"/>
  <c r="N128" i="1"/>
  <c r="Q128" i="1"/>
  <c r="N129" i="1"/>
  <c r="Q129" i="1"/>
  <c r="N130" i="1"/>
  <c r="Q130" i="1"/>
  <c r="N131" i="1"/>
  <c r="Q131" i="1"/>
  <c r="N132" i="1"/>
  <c r="Q132" i="1"/>
  <c r="N133" i="1"/>
  <c r="Q133" i="1"/>
  <c r="N134" i="1"/>
  <c r="Q134" i="1"/>
  <c r="N135" i="1"/>
  <c r="Q135" i="1"/>
  <c r="N136" i="1"/>
  <c r="Q136" i="1"/>
  <c r="N137" i="1"/>
  <c r="Q137" i="1"/>
  <c r="N138" i="1"/>
  <c r="Q138" i="1"/>
  <c r="N139" i="1"/>
  <c r="Q139" i="1"/>
  <c r="N140" i="1"/>
  <c r="Q140" i="1"/>
  <c r="N141" i="1"/>
  <c r="Q141" i="1"/>
  <c r="N142" i="1"/>
  <c r="Q142" i="1"/>
  <c r="N143" i="1"/>
  <c r="Q143" i="1"/>
  <c r="N144" i="1"/>
  <c r="Q144" i="1"/>
  <c r="N145" i="1"/>
  <c r="Q145" i="1"/>
  <c r="N146" i="1"/>
  <c r="Q146" i="1"/>
  <c r="N147" i="1"/>
  <c r="Q147" i="1"/>
  <c r="N148" i="1"/>
  <c r="Q148" i="1"/>
  <c r="N149" i="1"/>
  <c r="Q149" i="1"/>
  <c r="N150" i="1"/>
  <c r="Q150" i="1"/>
  <c r="N151" i="1"/>
  <c r="Q151" i="1"/>
  <c r="N152" i="1"/>
  <c r="Q152" i="1"/>
  <c r="N153" i="1"/>
  <c r="Q153" i="1"/>
  <c r="N154" i="1"/>
  <c r="Q154" i="1"/>
  <c r="N155" i="1"/>
  <c r="Q155" i="1"/>
  <c r="N156" i="1"/>
  <c r="Q156" i="1"/>
  <c r="N157" i="1"/>
  <c r="Q157" i="1"/>
  <c r="N158" i="1"/>
  <c r="Q158" i="1"/>
  <c r="N159" i="1"/>
  <c r="Q159" i="1"/>
  <c r="N160" i="1"/>
  <c r="Q160" i="1"/>
  <c r="N161" i="1"/>
  <c r="Q161" i="1"/>
  <c r="N162" i="1"/>
  <c r="Q162" i="1"/>
  <c r="N163" i="1"/>
  <c r="Q163" i="1"/>
  <c r="N164" i="1"/>
  <c r="Q164" i="1"/>
  <c r="N165" i="1"/>
  <c r="Q165" i="1"/>
  <c r="N166" i="1"/>
  <c r="Q166" i="1"/>
  <c r="N167" i="1"/>
  <c r="Q167" i="1"/>
  <c r="N168" i="1"/>
  <c r="Q168" i="1"/>
  <c r="N169" i="1"/>
  <c r="Q169" i="1"/>
  <c r="N170" i="1"/>
  <c r="Q170" i="1"/>
  <c r="N171" i="1"/>
  <c r="Q171" i="1"/>
  <c r="M5" i="1"/>
  <c r="P5" i="1"/>
  <c r="M6" i="1"/>
  <c r="P6" i="1"/>
  <c r="M7" i="1"/>
  <c r="P7" i="1"/>
  <c r="M8" i="1"/>
  <c r="P8" i="1"/>
  <c r="M9" i="1"/>
  <c r="P9" i="1"/>
  <c r="M10" i="1"/>
  <c r="P10" i="1"/>
  <c r="M11" i="1"/>
  <c r="P11" i="1"/>
  <c r="M12" i="1"/>
  <c r="P12" i="1"/>
  <c r="M13" i="1"/>
  <c r="P13" i="1"/>
  <c r="M14" i="1"/>
  <c r="P14" i="1"/>
  <c r="M15" i="1"/>
  <c r="P15" i="1"/>
  <c r="M16" i="1"/>
  <c r="P16" i="1"/>
  <c r="M17" i="1"/>
  <c r="P17" i="1"/>
  <c r="M18" i="1"/>
  <c r="P18" i="1"/>
  <c r="M19" i="1"/>
  <c r="P19" i="1"/>
  <c r="M20" i="1"/>
  <c r="P20" i="1"/>
  <c r="M21" i="1"/>
  <c r="P21" i="1"/>
  <c r="M22" i="1"/>
  <c r="P22" i="1"/>
  <c r="M23" i="1"/>
  <c r="P23" i="1"/>
  <c r="M24" i="1"/>
  <c r="P24" i="1"/>
  <c r="M25" i="1"/>
  <c r="P25" i="1"/>
  <c r="M26" i="1"/>
  <c r="P26" i="1"/>
  <c r="M27" i="1"/>
  <c r="P27" i="1"/>
  <c r="M28" i="1"/>
  <c r="P28" i="1"/>
  <c r="M29" i="1"/>
  <c r="P29" i="1"/>
  <c r="M30" i="1"/>
  <c r="P30" i="1"/>
  <c r="M31" i="1"/>
  <c r="P31" i="1"/>
  <c r="M32" i="1"/>
  <c r="P32" i="1"/>
  <c r="M33" i="1"/>
  <c r="P33" i="1"/>
  <c r="M34" i="1"/>
  <c r="P34" i="1"/>
  <c r="M35" i="1"/>
  <c r="P35" i="1"/>
  <c r="M36" i="1"/>
  <c r="P36" i="1"/>
  <c r="M37" i="1"/>
  <c r="P37" i="1"/>
  <c r="M38" i="1"/>
  <c r="P38" i="1"/>
  <c r="M39" i="1"/>
  <c r="P39" i="1"/>
  <c r="M40" i="1"/>
  <c r="P40" i="1"/>
  <c r="M41" i="1"/>
  <c r="P41" i="1"/>
  <c r="M42" i="1"/>
  <c r="P42" i="1"/>
  <c r="M43" i="1"/>
  <c r="P43" i="1"/>
  <c r="M44" i="1"/>
  <c r="P44" i="1"/>
  <c r="M45" i="1"/>
  <c r="P45" i="1"/>
  <c r="M46" i="1"/>
  <c r="P46" i="1"/>
  <c r="M47" i="1"/>
  <c r="P47" i="1"/>
  <c r="M48" i="1"/>
  <c r="P48" i="1"/>
  <c r="M49" i="1"/>
  <c r="P49" i="1"/>
  <c r="M50" i="1"/>
  <c r="P50" i="1"/>
  <c r="M51" i="1"/>
  <c r="P51" i="1"/>
  <c r="M52" i="1"/>
  <c r="P52" i="1"/>
  <c r="M53" i="1"/>
  <c r="P53" i="1"/>
  <c r="M54" i="1"/>
  <c r="P54" i="1"/>
  <c r="M55" i="1"/>
  <c r="P55" i="1"/>
  <c r="M56" i="1"/>
  <c r="P56" i="1"/>
  <c r="M57" i="1"/>
  <c r="P57" i="1"/>
  <c r="M58" i="1"/>
  <c r="P58" i="1"/>
  <c r="M59" i="1"/>
  <c r="P59" i="1"/>
  <c r="M60" i="1"/>
  <c r="P60" i="1"/>
  <c r="M61" i="1"/>
  <c r="P61" i="1"/>
  <c r="M62" i="1"/>
  <c r="P62" i="1"/>
  <c r="M63" i="1"/>
  <c r="P63" i="1"/>
  <c r="M64" i="1"/>
  <c r="P64" i="1"/>
  <c r="M65" i="1"/>
  <c r="P65" i="1"/>
  <c r="M66" i="1"/>
  <c r="P66" i="1"/>
  <c r="M67" i="1"/>
  <c r="P67" i="1"/>
  <c r="M68" i="1"/>
  <c r="P68" i="1"/>
  <c r="M69" i="1"/>
  <c r="P69" i="1"/>
  <c r="M70" i="1"/>
  <c r="P70" i="1"/>
  <c r="M71" i="1"/>
  <c r="P71" i="1"/>
  <c r="M72" i="1"/>
  <c r="P72" i="1"/>
  <c r="M73" i="1"/>
  <c r="P73" i="1"/>
  <c r="M74" i="1"/>
  <c r="P74" i="1"/>
  <c r="M75" i="1"/>
  <c r="P75" i="1"/>
  <c r="M76" i="1"/>
  <c r="P76" i="1"/>
  <c r="M77" i="1"/>
  <c r="P77" i="1"/>
  <c r="M78" i="1"/>
  <c r="P78" i="1"/>
  <c r="M79" i="1"/>
  <c r="P79" i="1"/>
  <c r="M80" i="1"/>
  <c r="P80" i="1"/>
  <c r="M81" i="1"/>
  <c r="P81" i="1"/>
  <c r="M82" i="1"/>
  <c r="P82" i="1"/>
  <c r="M83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93" i="1"/>
  <c r="P93" i="1"/>
  <c r="M94" i="1"/>
  <c r="P94" i="1"/>
  <c r="M95" i="1"/>
  <c r="P95" i="1"/>
  <c r="M96" i="1"/>
  <c r="P96" i="1"/>
  <c r="M97" i="1"/>
  <c r="P97" i="1"/>
  <c r="M98" i="1"/>
  <c r="P98" i="1"/>
  <c r="M99" i="1"/>
  <c r="P99" i="1"/>
  <c r="M100" i="1"/>
  <c r="P100" i="1"/>
  <c r="M101" i="1"/>
  <c r="P101" i="1"/>
  <c r="M102" i="1"/>
  <c r="P102" i="1"/>
  <c r="M103" i="1"/>
  <c r="P103" i="1"/>
  <c r="M104" i="1"/>
  <c r="P104" i="1"/>
  <c r="M105" i="1"/>
  <c r="P105" i="1"/>
  <c r="M106" i="1"/>
  <c r="P106" i="1"/>
  <c r="M107" i="1"/>
  <c r="P107" i="1"/>
  <c r="M108" i="1"/>
  <c r="P108" i="1"/>
  <c r="M109" i="1"/>
  <c r="P109" i="1"/>
  <c r="M110" i="1"/>
  <c r="P110" i="1"/>
  <c r="M111" i="1"/>
  <c r="P111" i="1"/>
  <c r="M112" i="1"/>
  <c r="P112" i="1"/>
  <c r="M113" i="1"/>
  <c r="P113" i="1"/>
  <c r="M114" i="1"/>
  <c r="P114" i="1"/>
  <c r="M115" i="1"/>
  <c r="P115" i="1"/>
  <c r="M116" i="1"/>
  <c r="P116" i="1"/>
  <c r="M117" i="1"/>
  <c r="P117" i="1"/>
  <c r="M118" i="1"/>
  <c r="P118" i="1"/>
  <c r="M119" i="1"/>
  <c r="P119" i="1"/>
  <c r="M120" i="1"/>
  <c r="P120" i="1"/>
  <c r="M121" i="1"/>
  <c r="P121" i="1"/>
  <c r="M122" i="1"/>
  <c r="P122" i="1"/>
  <c r="M123" i="1"/>
  <c r="P123" i="1"/>
  <c r="M124" i="1"/>
  <c r="P124" i="1"/>
  <c r="M125" i="1"/>
  <c r="P125" i="1"/>
  <c r="M126" i="1"/>
  <c r="P126" i="1"/>
  <c r="M127" i="1"/>
  <c r="P127" i="1"/>
  <c r="M128" i="1"/>
  <c r="P128" i="1"/>
  <c r="M129" i="1"/>
  <c r="P129" i="1"/>
  <c r="M130" i="1"/>
  <c r="P130" i="1"/>
  <c r="M131" i="1"/>
  <c r="P131" i="1"/>
  <c r="M132" i="1"/>
  <c r="P132" i="1"/>
  <c r="M133" i="1"/>
  <c r="P133" i="1"/>
  <c r="M134" i="1"/>
  <c r="P134" i="1"/>
  <c r="M135" i="1"/>
  <c r="P135" i="1"/>
  <c r="M136" i="1"/>
  <c r="P136" i="1"/>
  <c r="M137" i="1"/>
  <c r="P137" i="1"/>
  <c r="M138" i="1"/>
  <c r="P138" i="1"/>
  <c r="M139" i="1"/>
  <c r="P139" i="1"/>
  <c r="M140" i="1"/>
  <c r="P140" i="1"/>
  <c r="M141" i="1"/>
  <c r="P141" i="1"/>
  <c r="M142" i="1"/>
  <c r="P142" i="1"/>
  <c r="M143" i="1"/>
  <c r="P143" i="1"/>
  <c r="M144" i="1"/>
  <c r="P144" i="1"/>
  <c r="M145" i="1"/>
  <c r="P145" i="1"/>
  <c r="M146" i="1"/>
  <c r="P146" i="1"/>
  <c r="M147" i="1"/>
  <c r="P147" i="1"/>
  <c r="M148" i="1"/>
  <c r="P148" i="1"/>
  <c r="M149" i="1"/>
  <c r="P149" i="1"/>
  <c r="M150" i="1"/>
  <c r="P150" i="1"/>
  <c r="M151" i="1"/>
  <c r="P151" i="1"/>
  <c r="M152" i="1"/>
  <c r="P152" i="1"/>
  <c r="M153" i="1"/>
  <c r="P153" i="1"/>
  <c r="M154" i="1"/>
  <c r="P154" i="1"/>
  <c r="M155" i="1"/>
  <c r="P155" i="1"/>
  <c r="M156" i="1"/>
  <c r="P156" i="1"/>
  <c r="M157" i="1"/>
  <c r="P157" i="1"/>
  <c r="M158" i="1"/>
  <c r="P158" i="1"/>
  <c r="M159" i="1"/>
  <c r="P159" i="1"/>
  <c r="M160" i="1"/>
  <c r="P160" i="1"/>
  <c r="M161" i="1"/>
  <c r="P161" i="1"/>
  <c r="M162" i="1"/>
  <c r="P162" i="1"/>
  <c r="M163" i="1"/>
  <c r="P163" i="1"/>
  <c r="M164" i="1"/>
  <c r="P164" i="1"/>
  <c r="M165" i="1"/>
  <c r="P165" i="1"/>
  <c r="M166" i="1"/>
  <c r="P166" i="1"/>
  <c r="M167" i="1"/>
  <c r="P167" i="1"/>
  <c r="M168" i="1"/>
  <c r="P168" i="1"/>
  <c r="M169" i="1"/>
  <c r="P169" i="1"/>
  <c r="M170" i="1"/>
  <c r="P170" i="1"/>
  <c r="M171" i="1"/>
  <c r="P171" i="1"/>
  <c r="L5" i="1"/>
  <c r="O5" i="1"/>
  <c r="L6" i="1"/>
  <c r="O6" i="1"/>
  <c r="L7" i="1"/>
  <c r="O7" i="1"/>
  <c r="L8" i="1"/>
  <c r="O8" i="1"/>
  <c r="L9" i="1"/>
  <c r="O9" i="1"/>
  <c r="L10" i="1"/>
  <c r="O10" i="1"/>
  <c r="L11" i="1"/>
  <c r="O11" i="1"/>
  <c r="L12" i="1"/>
  <c r="O12" i="1"/>
  <c r="L13" i="1"/>
  <c r="O13" i="1"/>
  <c r="L14" i="1"/>
  <c r="O14" i="1"/>
  <c r="L15" i="1"/>
  <c r="O15" i="1"/>
  <c r="L16" i="1"/>
  <c r="O16" i="1"/>
  <c r="L17" i="1"/>
  <c r="O17" i="1"/>
  <c r="L18" i="1"/>
  <c r="O18" i="1"/>
  <c r="L19" i="1"/>
  <c r="O19" i="1"/>
  <c r="L20" i="1"/>
  <c r="O20" i="1"/>
  <c r="L21" i="1"/>
  <c r="O21" i="1"/>
  <c r="L22" i="1"/>
  <c r="O22" i="1"/>
  <c r="L23" i="1"/>
  <c r="O23" i="1"/>
  <c r="L24" i="1"/>
  <c r="O24" i="1"/>
  <c r="L25" i="1"/>
  <c r="O25" i="1"/>
  <c r="L26" i="1"/>
  <c r="O26" i="1"/>
  <c r="L27" i="1"/>
  <c r="O27" i="1"/>
  <c r="L28" i="1"/>
  <c r="O28" i="1"/>
  <c r="L29" i="1"/>
  <c r="O29" i="1"/>
  <c r="L30" i="1"/>
  <c r="O30" i="1"/>
  <c r="L31" i="1"/>
  <c r="O31" i="1"/>
  <c r="L32" i="1"/>
  <c r="O32" i="1"/>
  <c r="L33" i="1"/>
  <c r="O33" i="1"/>
  <c r="L34" i="1"/>
  <c r="O34" i="1"/>
  <c r="L35" i="1"/>
  <c r="O35" i="1"/>
  <c r="L36" i="1"/>
  <c r="O36" i="1"/>
  <c r="L37" i="1"/>
  <c r="O37" i="1"/>
  <c r="L38" i="1"/>
  <c r="O38" i="1"/>
  <c r="L39" i="1"/>
  <c r="O39" i="1"/>
  <c r="L40" i="1"/>
  <c r="O40" i="1"/>
  <c r="L41" i="1"/>
  <c r="O41" i="1"/>
  <c r="L42" i="1"/>
  <c r="O42" i="1"/>
  <c r="L43" i="1"/>
  <c r="O43" i="1"/>
  <c r="L44" i="1"/>
  <c r="O44" i="1"/>
  <c r="L45" i="1"/>
  <c r="O45" i="1"/>
  <c r="L46" i="1"/>
  <c r="O46" i="1"/>
  <c r="L47" i="1"/>
  <c r="O47" i="1"/>
  <c r="L48" i="1"/>
  <c r="O48" i="1"/>
  <c r="L49" i="1"/>
  <c r="O49" i="1"/>
  <c r="L50" i="1"/>
  <c r="O50" i="1"/>
  <c r="L51" i="1"/>
  <c r="O51" i="1"/>
  <c r="L52" i="1"/>
  <c r="O52" i="1"/>
  <c r="L53" i="1"/>
  <c r="O53" i="1"/>
  <c r="L54" i="1"/>
  <c r="O54" i="1"/>
  <c r="L55" i="1"/>
  <c r="O55" i="1"/>
  <c r="L56" i="1"/>
  <c r="O56" i="1"/>
  <c r="L57" i="1"/>
  <c r="O57" i="1"/>
  <c r="L58" i="1"/>
  <c r="O58" i="1"/>
  <c r="L59" i="1"/>
  <c r="O59" i="1"/>
  <c r="L60" i="1"/>
  <c r="O60" i="1"/>
  <c r="L61" i="1"/>
  <c r="O61" i="1"/>
  <c r="L62" i="1"/>
  <c r="O62" i="1"/>
  <c r="L63" i="1"/>
  <c r="O63" i="1"/>
  <c r="L64" i="1"/>
  <c r="O64" i="1"/>
  <c r="L65" i="1"/>
  <c r="O65" i="1"/>
  <c r="L66" i="1"/>
  <c r="O66" i="1"/>
  <c r="L67" i="1"/>
  <c r="O67" i="1"/>
  <c r="L68" i="1"/>
  <c r="O68" i="1"/>
  <c r="L69" i="1"/>
  <c r="O69" i="1"/>
  <c r="L70" i="1"/>
  <c r="O70" i="1"/>
  <c r="L71" i="1"/>
  <c r="O71" i="1"/>
  <c r="L72" i="1"/>
  <c r="O72" i="1"/>
  <c r="L73" i="1"/>
  <c r="O73" i="1"/>
  <c r="L74" i="1"/>
  <c r="O74" i="1"/>
  <c r="L75" i="1"/>
  <c r="O75" i="1"/>
  <c r="L76" i="1"/>
  <c r="O76" i="1"/>
  <c r="L77" i="1"/>
  <c r="O77" i="1"/>
  <c r="L78" i="1"/>
  <c r="O78" i="1"/>
  <c r="L79" i="1"/>
  <c r="O79" i="1"/>
  <c r="L80" i="1"/>
  <c r="O80" i="1"/>
  <c r="L81" i="1"/>
  <c r="O81" i="1"/>
  <c r="L82" i="1"/>
  <c r="O82" i="1"/>
  <c r="L83" i="1"/>
  <c r="O83" i="1"/>
  <c r="L84" i="1"/>
  <c r="O84" i="1"/>
  <c r="L85" i="1"/>
  <c r="O85" i="1"/>
  <c r="L86" i="1"/>
  <c r="O86" i="1"/>
  <c r="L87" i="1"/>
  <c r="O87" i="1"/>
  <c r="L88" i="1"/>
  <c r="O88" i="1"/>
  <c r="L89" i="1"/>
  <c r="O89" i="1"/>
  <c r="L90" i="1"/>
  <c r="O90" i="1"/>
  <c r="L91" i="1"/>
  <c r="O91" i="1"/>
  <c r="L92" i="1"/>
  <c r="O92" i="1"/>
  <c r="L93" i="1"/>
  <c r="O93" i="1"/>
  <c r="L94" i="1"/>
  <c r="O94" i="1"/>
  <c r="L95" i="1"/>
  <c r="O95" i="1"/>
  <c r="L96" i="1"/>
  <c r="O96" i="1"/>
  <c r="L97" i="1"/>
  <c r="O97" i="1"/>
  <c r="L98" i="1"/>
  <c r="O98" i="1"/>
  <c r="L99" i="1"/>
  <c r="O99" i="1"/>
  <c r="L100" i="1"/>
  <c r="O100" i="1"/>
  <c r="L101" i="1"/>
  <c r="O101" i="1"/>
  <c r="L102" i="1"/>
  <c r="O102" i="1"/>
  <c r="L103" i="1"/>
  <c r="O103" i="1"/>
  <c r="L104" i="1"/>
  <c r="O104" i="1"/>
  <c r="L105" i="1"/>
  <c r="O105" i="1"/>
  <c r="L106" i="1"/>
  <c r="O106" i="1"/>
  <c r="L107" i="1"/>
  <c r="O107" i="1"/>
  <c r="L108" i="1"/>
  <c r="O108" i="1"/>
  <c r="L109" i="1"/>
  <c r="O109" i="1"/>
  <c r="L110" i="1"/>
  <c r="O110" i="1"/>
  <c r="L111" i="1"/>
  <c r="O111" i="1"/>
  <c r="L112" i="1"/>
  <c r="O112" i="1"/>
  <c r="L113" i="1"/>
  <c r="O113" i="1"/>
  <c r="L114" i="1"/>
  <c r="O114" i="1"/>
  <c r="L115" i="1"/>
  <c r="O115" i="1"/>
  <c r="L116" i="1"/>
  <c r="O116" i="1"/>
  <c r="L117" i="1"/>
  <c r="O117" i="1"/>
  <c r="L118" i="1"/>
  <c r="O118" i="1"/>
  <c r="L119" i="1"/>
  <c r="O119" i="1"/>
  <c r="L120" i="1"/>
  <c r="O120" i="1"/>
  <c r="L121" i="1"/>
  <c r="O121" i="1"/>
  <c r="L122" i="1"/>
  <c r="O122" i="1"/>
  <c r="L123" i="1"/>
  <c r="O123" i="1"/>
  <c r="L124" i="1"/>
  <c r="O124" i="1"/>
  <c r="L125" i="1"/>
  <c r="O125" i="1"/>
  <c r="L126" i="1"/>
  <c r="O126" i="1"/>
  <c r="L127" i="1"/>
  <c r="O127" i="1"/>
  <c r="L128" i="1"/>
  <c r="O128" i="1"/>
  <c r="L129" i="1"/>
  <c r="O129" i="1"/>
  <c r="L130" i="1"/>
  <c r="O130" i="1"/>
  <c r="L131" i="1"/>
  <c r="O131" i="1"/>
  <c r="L132" i="1"/>
  <c r="O132" i="1"/>
  <c r="L133" i="1"/>
  <c r="O133" i="1"/>
  <c r="L134" i="1"/>
  <c r="O134" i="1"/>
  <c r="L135" i="1"/>
  <c r="O135" i="1"/>
  <c r="L136" i="1"/>
  <c r="O136" i="1"/>
  <c r="L137" i="1"/>
  <c r="O137" i="1"/>
  <c r="L138" i="1"/>
  <c r="O138" i="1"/>
  <c r="L139" i="1"/>
  <c r="O139" i="1"/>
  <c r="L140" i="1"/>
  <c r="O140" i="1"/>
  <c r="L141" i="1"/>
  <c r="O141" i="1"/>
  <c r="L142" i="1"/>
  <c r="O142" i="1"/>
  <c r="L143" i="1"/>
  <c r="O143" i="1"/>
  <c r="L144" i="1"/>
  <c r="O144" i="1"/>
  <c r="L145" i="1"/>
  <c r="O145" i="1"/>
  <c r="L146" i="1"/>
  <c r="O146" i="1"/>
  <c r="L147" i="1"/>
  <c r="O147" i="1"/>
  <c r="L148" i="1"/>
  <c r="O148" i="1"/>
  <c r="L149" i="1"/>
  <c r="O149" i="1"/>
  <c r="L150" i="1"/>
  <c r="O150" i="1"/>
  <c r="L151" i="1"/>
  <c r="O151" i="1"/>
  <c r="L152" i="1"/>
  <c r="O152" i="1"/>
  <c r="L153" i="1"/>
  <c r="O153" i="1"/>
  <c r="L154" i="1"/>
  <c r="O154" i="1"/>
  <c r="L155" i="1"/>
  <c r="O155" i="1"/>
  <c r="L156" i="1"/>
  <c r="O156" i="1"/>
  <c r="L157" i="1"/>
  <c r="O157" i="1"/>
  <c r="L158" i="1"/>
  <c r="O158" i="1"/>
  <c r="L159" i="1"/>
  <c r="O159" i="1"/>
  <c r="L160" i="1"/>
  <c r="O160" i="1"/>
  <c r="L161" i="1"/>
  <c r="O161" i="1"/>
  <c r="L162" i="1"/>
  <c r="O162" i="1"/>
  <c r="L163" i="1"/>
  <c r="O163" i="1"/>
  <c r="L164" i="1"/>
  <c r="O164" i="1"/>
  <c r="L165" i="1"/>
  <c r="O165" i="1"/>
  <c r="L166" i="1"/>
  <c r="O166" i="1"/>
  <c r="L167" i="1"/>
  <c r="O167" i="1"/>
  <c r="L168" i="1"/>
  <c r="O168" i="1"/>
  <c r="L169" i="1"/>
  <c r="O169" i="1"/>
  <c r="L170" i="1"/>
  <c r="O170" i="1"/>
  <c r="L171" i="1"/>
  <c r="O171" i="1"/>
  <c r="H5" i="1"/>
  <c r="K5" i="1"/>
  <c r="H6" i="1"/>
  <c r="K6" i="1"/>
  <c r="H7" i="1"/>
  <c r="K7" i="1"/>
  <c r="H8" i="1"/>
  <c r="K8" i="1"/>
  <c r="H9" i="1"/>
  <c r="K9" i="1"/>
  <c r="H10" i="1"/>
  <c r="K10" i="1"/>
  <c r="H11" i="1"/>
  <c r="K11" i="1"/>
  <c r="H12" i="1"/>
  <c r="K12" i="1"/>
  <c r="H13" i="1"/>
  <c r="K13" i="1"/>
  <c r="H14" i="1"/>
  <c r="K14" i="1"/>
  <c r="H15" i="1"/>
  <c r="K15" i="1"/>
  <c r="H16" i="1"/>
  <c r="K16" i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67" i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88" i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104" i="1"/>
  <c r="K104" i="1"/>
  <c r="H105" i="1"/>
  <c r="K105" i="1"/>
  <c r="H106" i="1"/>
  <c r="K106" i="1"/>
  <c r="H107" i="1"/>
  <c r="K107" i="1"/>
  <c r="H108" i="1"/>
  <c r="K108" i="1"/>
  <c r="H109" i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22" i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31" i="1"/>
  <c r="K131" i="1"/>
  <c r="H132" i="1"/>
  <c r="K132" i="1"/>
  <c r="H133" i="1"/>
  <c r="K133" i="1"/>
  <c r="H134" i="1"/>
  <c r="K134" i="1"/>
  <c r="H135" i="1"/>
  <c r="K135" i="1"/>
  <c r="H136" i="1"/>
  <c r="K136" i="1"/>
  <c r="H137" i="1"/>
  <c r="K137" i="1"/>
  <c r="H138" i="1"/>
  <c r="K138" i="1"/>
  <c r="H139" i="1"/>
  <c r="K139" i="1"/>
  <c r="H140" i="1"/>
  <c r="K140" i="1"/>
  <c r="H141" i="1"/>
  <c r="K141" i="1"/>
  <c r="H142" i="1"/>
  <c r="K142" i="1"/>
  <c r="H143" i="1"/>
  <c r="K143" i="1"/>
  <c r="H144" i="1"/>
  <c r="K144" i="1"/>
  <c r="H145" i="1"/>
  <c r="K145" i="1"/>
  <c r="H146" i="1"/>
  <c r="K146" i="1"/>
  <c r="H147" i="1"/>
  <c r="K147" i="1"/>
  <c r="H148" i="1"/>
  <c r="K148" i="1"/>
  <c r="H149" i="1"/>
  <c r="K149" i="1"/>
  <c r="H150" i="1"/>
  <c r="K150" i="1"/>
  <c r="H151" i="1"/>
  <c r="K151" i="1"/>
  <c r="H152" i="1"/>
  <c r="K152" i="1"/>
  <c r="H153" i="1"/>
  <c r="K153" i="1"/>
  <c r="H154" i="1"/>
  <c r="K154" i="1"/>
  <c r="H155" i="1"/>
  <c r="K155" i="1"/>
  <c r="H156" i="1"/>
  <c r="K156" i="1"/>
  <c r="H157" i="1"/>
  <c r="K157" i="1"/>
  <c r="H158" i="1"/>
  <c r="K158" i="1"/>
  <c r="H159" i="1"/>
  <c r="K159" i="1"/>
  <c r="H160" i="1"/>
  <c r="K160" i="1"/>
  <c r="H161" i="1"/>
  <c r="K161" i="1"/>
  <c r="H162" i="1"/>
  <c r="K162" i="1"/>
  <c r="H163" i="1"/>
  <c r="K163" i="1"/>
  <c r="H164" i="1"/>
  <c r="K164" i="1"/>
  <c r="H165" i="1"/>
  <c r="K165" i="1"/>
  <c r="H166" i="1"/>
  <c r="K166" i="1"/>
  <c r="H167" i="1"/>
  <c r="K167" i="1"/>
  <c r="H168" i="1"/>
  <c r="K168" i="1"/>
  <c r="H169" i="1"/>
  <c r="K169" i="1"/>
  <c r="H170" i="1"/>
  <c r="K170" i="1"/>
  <c r="H171" i="1"/>
  <c r="K171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G44" i="1"/>
  <c r="J44" i="1"/>
  <c r="G45" i="1"/>
  <c r="J45" i="1"/>
  <c r="G46" i="1"/>
  <c r="J46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64" i="1"/>
  <c r="J64" i="1"/>
  <c r="G65" i="1"/>
  <c r="J65" i="1"/>
  <c r="G66" i="1"/>
  <c r="J66" i="1"/>
  <c r="G67" i="1"/>
  <c r="J67" i="1"/>
  <c r="G68" i="1"/>
  <c r="J68" i="1"/>
  <c r="G69" i="1"/>
  <c r="J69" i="1"/>
  <c r="G70" i="1"/>
  <c r="J70" i="1"/>
  <c r="G71" i="1"/>
  <c r="J71" i="1"/>
  <c r="G72" i="1"/>
  <c r="J72" i="1"/>
  <c r="G73" i="1"/>
  <c r="J73" i="1"/>
  <c r="G74" i="1"/>
  <c r="J74" i="1"/>
  <c r="G75" i="1"/>
  <c r="J75" i="1"/>
  <c r="G76" i="1"/>
  <c r="J76" i="1"/>
  <c r="G77" i="1"/>
  <c r="J77" i="1"/>
  <c r="G78" i="1"/>
  <c r="J78" i="1"/>
  <c r="G79" i="1"/>
  <c r="J79" i="1"/>
  <c r="G80" i="1"/>
  <c r="J80" i="1"/>
  <c r="G81" i="1"/>
  <c r="J81" i="1"/>
  <c r="G82" i="1"/>
  <c r="J82" i="1"/>
  <c r="G83" i="1"/>
  <c r="J83" i="1"/>
  <c r="G84" i="1"/>
  <c r="J84" i="1"/>
  <c r="G85" i="1"/>
  <c r="J85" i="1"/>
  <c r="G86" i="1"/>
  <c r="J86" i="1"/>
  <c r="G87" i="1"/>
  <c r="J87" i="1"/>
  <c r="G88" i="1"/>
  <c r="J88" i="1"/>
  <c r="G89" i="1"/>
  <c r="J89" i="1"/>
  <c r="G90" i="1"/>
  <c r="J90" i="1"/>
  <c r="G91" i="1"/>
  <c r="J91" i="1"/>
  <c r="G92" i="1"/>
  <c r="J92" i="1"/>
  <c r="G93" i="1"/>
  <c r="J93" i="1"/>
  <c r="G94" i="1"/>
  <c r="J94" i="1"/>
  <c r="G95" i="1"/>
  <c r="J95" i="1"/>
  <c r="G96" i="1"/>
  <c r="J96" i="1"/>
  <c r="G97" i="1"/>
  <c r="J97" i="1"/>
  <c r="G98" i="1"/>
  <c r="J98" i="1"/>
  <c r="G99" i="1"/>
  <c r="J99" i="1"/>
  <c r="G100" i="1"/>
  <c r="J100" i="1"/>
  <c r="G101" i="1"/>
  <c r="J101" i="1"/>
  <c r="G102" i="1"/>
  <c r="J102" i="1"/>
  <c r="G103" i="1"/>
  <c r="J103" i="1"/>
  <c r="G104" i="1"/>
  <c r="J104" i="1"/>
  <c r="G105" i="1"/>
  <c r="J105" i="1"/>
  <c r="G106" i="1"/>
  <c r="J106" i="1"/>
  <c r="G107" i="1"/>
  <c r="J107" i="1"/>
  <c r="G108" i="1"/>
  <c r="J108" i="1"/>
  <c r="G109" i="1"/>
  <c r="J109" i="1"/>
  <c r="G110" i="1"/>
  <c r="J110" i="1"/>
  <c r="G111" i="1"/>
  <c r="J111" i="1"/>
  <c r="G112" i="1"/>
  <c r="J112" i="1"/>
  <c r="G113" i="1"/>
  <c r="J113" i="1"/>
  <c r="G114" i="1"/>
  <c r="J114" i="1"/>
  <c r="G115" i="1"/>
  <c r="J115" i="1"/>
  <c r="G116" i="1"/>
  <c r="J116" i="1"/>
  <c r="G117" i="1"/>
  <c r="J117" i="1"/>
  <c r="G118" i="1"/>
  <c r="J118" i="1"/>
  <c r="G119" i="1"/>
  <c r="J119" i="1"/>
  <c r="G120" i="1"/>
  <c r="J120" i="1"/>
  <c r="G121" i="1"/>
  <c r="J121" i="1"/>
  <c r="G122" i="1"/>
  <c r="J122" i="1"/>
  <c r="G123" i="1"/>
  <c r="J123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30" i="1"/>
  <c r="J130" i="1"/>
  <c r="G131" i="1"/>
  <c r="J131" i="1"/>
  <c r="G132" i="1"/>
  <c r="J132" i="1"/>
  <c r="G133" i="1"/>
  <c r="J133" i="1"/>
  <c r="G134" i="1"/>
  <c r="J134" i="1"/>
  <c r="G135" i="1"/>
  <c r="J135" i="1"/>
  <c r="G136" i="1"/>
  <c r="J136" i="1"/>
  <c r="G137" i="1"/>
  <c r="J137" i="1"/>
  <c r="G138" i="1"/>
  <c r="J138" i="1"/>
  <c r="G139" i="1"/>
  <c r="J139" i="1"/>
  <c r="G140" i="1"/>
  <c r="J140" i="1"/>
  <c r="G141" i="1"/>
  <c r="J141" i="1"/>
  <c r="G142" i="1"/>
  <c r="J142" i="1"/>
  <c r="G143" i="1"/>
  <c r="J143" i="1"/>
  <c r="G144" i="1"/>
  <c r="J144" i="1"/>
  <c r="G145" i="1"/>
  <c r="J145" i="1"/>
  <c r="G146" i="1"/>
  <c r="J146" i="1"/>
  <c r="G147" i="1"/>
  <c r="J147" i="1"/>
  <c r="G148" i="1"/>
  <c r="J148" i="1"/>
  <c r="G149" i="1"/>
  <c r="J149" i="1"/>
  <c r="G150" i="1"/>
  <c r="J150" i="1"/>
  <c r="G151" i="1"/>
  <c r="J151" i="1"/>
  <c r="G152" i="1"/>
  <c r="J152" i="1"/>
  <c r="G153" i="1"/>
  <c r="J153" i="1"/>
  <c r="G154" i="1"/>
  <c r="J154" i="1"/>
  <c r="G155" i="1"/>
  <c r="J155" i="1"/>
  <c r="G156" i="1"/>
  <c r="J156" i="1"/>
  <c r="G157" i="1"/>
  <c r="J157" i="1"/>
  <c r="G158" i="1"/>
  <c r="J158" i="1"/>
  <c r="G159" i="1"/>
  <c r="J159" i="1"/>
  <c r="G160" i="1"/>
  <c r="J160" i="1"/>
  <c r="G161" i="1"/>
  <c r="J161" i="1"/>
  <c r="G162" i="1"/>
  <c r="J162" i="1"/>
  <c r="G163" i="1"/>
  <c r="J163" i="1"/>
  <c r="G164" i="1"/>
  <c r="J164" i="1"/>
  <c r="G165" i="1"/>
  <c r="J165" i="1"/>
  <c r="G166" i="1"/>
  <c r="J166" i="1"/>
  <c r="G167" i="1"/>
  <c r="J167" i="1"/>
  <c r="G168" i="1"/>
  <c r="J168" i="1"/>
  <c r="G169" i="1"/>
  <c r="J169" i="1"/>
  <c r="G170" i="1"/>
  <c r="J170" i="1"/>
  <c r="G171" i="1"/>
  <c r="J171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A9" i="2"/>
</calcChain>
</file>

<file path=xl/sharedStrings.xml><?xml version="1.0" encoding="utf-8"?>
<sst xmlns="http://schemas.openxmlformats.org/spreadsheetml/2006/main" count="1425" uniqueCount="384">
  <si>
    <t>buildtime</t>
  </si>
  <si>
    <t>runtime</t>
  </si>
  <si>
    <t>time</t>
  </si>
  <si>
    <t>price</t>
  </si>
  <si>
    <t>energy</t>
  </si>
  <si>
    <t>scale</t>
  </si>
  <si>
    <t>score</t>
  </si>
  <si>
    <t>Build-time</t>
  </si>
  <si>
    <t>loss</t>
  </si>
  <si>
    <t>runtime-small</t>
  </si>
  <si>
    <t>qw1</t>
  </si>
  <si>
    <t>qw2</t>
  </si>
  <si>
    <t>qw3</t>
  </si>
  <si>
    <t>qw4</t>
  </si>
  <si>
    <t>qw5</t>
  </si>
  <si>
    <t>qw6</t>
  </si>
  <si>
    <t>qw7</t>
  </si>
  <si>
    <t>qw8</t>
  </si>
  <si>
    <t>qw9</t>
  </si>
  <si>
    <t>qw10</t>
  </si>
  <si>
    <t>qw11</t>
  </si>
  <si>
    <t>qw12</t>
  </si>
  <si>
    <t>qw13</t>
  </si>
  <si>
    <t>qw14</t>
  </si>
  <si>
    <t>qw15</t>
  </si>
  <si>
    <t>qw16</t>
  </si>
  <si>
    <t>qw17</t>
  </si>
  <si>
    <t>qw18</t>
  </si>
  <si>
    <t>qw19</t>
  </si>
  <si>
    <t>qw20</t>
  </si>
  <si>
    <t>qw21</t>
  </si>
  <si>
    <t>qw22</t>
  </si>
  <si>
    <t>qw23</t>
  </si>
  <si>
    <t>qw24</t>
  </si>
  <si>
    <t>qw25</t>
  </si>
  <si>
    <t>qw26</t>
  </si>
  <si>
    <t>qw27</t>
  </si>
  <si>
    <t>qw28</t>
  </si>
  <si>
    <t>qw29</t>
  </si>
  <si>
    <t>qw30</t>
  </si>
  <si>
    <t>qw31</t>
  </si>
  <si>
    <t>qw32</t>
  </si>
  <si>
    <t>qw33</t>
  </si>
  <si>
    <t>qw34</t>
  </si>
  <si>
    <t>qw35</t>
  </si>
  <si>
    <t>qw36</t>
  </si>
  <si>
    <t>qw37</t>
  </si>
  <si>
    <t>qw38</t>
  </si>
  <si>
    <t>5733f04cda6896e9f2ddeda526fe0da9</t>
  </si>
  <si>
    <t>882aabd4e81c2ce4a70825d9a9ea72a2</t>
  </si>
  <si>
    <t>b38d8766716eeff14622cf935b605d4c</t>
  </si>
  <si>
    <t>e3e0cac04be951905654122f4460d3d1</t>
  </si>
  <si>
    <t>07cc884682cf3cb48dff220f97cb8989</t>
  </si>
  <si>
    <t>a1ba309f670566f0bfdc824e410d9c14</t>
  </si>
  <si>
    <t>4fd5b16daed1c26c2bc7204aa3dd35e6</t>
  </si>
  <si>
    <t>9dd069a89346ba5ce68b3ea461ee14b1</t>
  </si>
  <si>
    <t>6c126acc9a6bdefc030f4fa23231d71a</t>
  </si>
  <si>
    <t>5db729e7545a037e1953ea90a7db018b</t>
  </si>
  <si>
    <t>b5e6ade5de09cf971cde12d6940d2efa</t>
  </si>
  <si>
    <t>a1a7ebfda616de9a79d28fb1668e9a7f</t>
  </si>
  <si>
    <t>0584a05e3defee40ae1219998e89bdef</t>
  </si>
  <si>
    <t>050b32c27623321ce94db146bb7df854</t>
  </si>
  <si>
    <t>4e103c2b842424a5b4e9f13f457407fa</t>
  </si>
  <si>
    <t>3c58f373c2d735cd90fc1f8f417eeade</t>
  </si>
  <si>
    <t>9f6bcbf45841a3489be322d79177d9ca</t>
  </si>
  <si>
    <t>b95faee0d7c4caa214fb0a3bee636adb</t>
  </si>
  <si>
    <t>d8da303d1685bf1a6bc98025de81c0c0</t>
  </si>
  <si>
    <t>8e7ce4d03aa79c562b0af4327172ab65</t>
  </si>
  <si>
    <t>a7889ad7d0ec5a61597f16714b4907bf</t>
  </si>
  <si>
    <t>3f5c6842bebd6fe1148d51a4c4145f72</t>
  </si>
  <si>
    <t>f682a180263fc4f6a519635222201b9e</t>
  </si>
  <si>
    <t>f28151d8cd45822f6fb5e6412c7823d8</t>
  </si>
  <si>
    <t>ba83934d7e09f4ef0bb2d3b957d5b540</t>
  </si>
  <si>
    <t>466f347faaff19aca911f6d966faf3ab</t>
  </si>
  <si>
    <t>0816e5dec58e73bf4e1f680000c82f39</t>
  </si>
  <si>
    <t>5aec146b0d73c3cabd2ab05ebdc1721a</t>
  </si>
  <si>
    <t>ee3718a556a22947897fb82c8cdc5381</t>
  </si>
  <si>
    <t>c6efe53695aac2f3f4ce1aaaf648d68d</t>
  </si>
  <si>
    <t>dc2214783205c31d9542e8e0bd101afc</t>
  </si>
  <si>
    <t>67058165eac5e10c56a3c02521aaf850</t>
  </si>
  <si>
    <t>0caee4bd87fccc93bd0c3db3891b708b</t>
  </si>
  <si>
    <t>af265e378e9513ac2d500b5066a83dd8</t>
  </si>
  <si>
    <t>05ec5bf40ff8d12ea5691be70f7759c6</t>
  </si>
  <si>
    <t>4a8d2635fbe0d5631fd013ecb191525f</t>
  </si>
  <si>
    <t>98cc9358ee76117871251b5c85efe0be</t>
  </si>
  <si>
    <t>c1de5c2b28f36d3945bf5730e8f07d42</t>
  </si>
  <si>
    <t>91d430c82e26f84e4a83b3757688ff04</t>
  </si>
  <si>
    <t>4ea4cbfec370e410afaea16c670a342b</t>
  </si>
  <si>
    <t>5ab1255f2dbe87ecb288d8b4e1b6b373</t>
  </si>
  <si>
    <t>206051490d53e58236d46c20bd9f4f5c</t>
  </si>
  <si>
    <t>c21dc51a217ec056e015f9a4a51c1be9</t>
  </si>
  <si>
    <t>e924a406455e8513bdeb7982006c69a9</t>
  </si>
  <si>
    <t>43319d31fedeb83cbedcfafd82f9b5bb</t>
  </si>
  <si>
    <t>3a4fe8b316c365a6263907d1f56fd19d</t>
  </si>
  <si>
    <t>334a98cdddf1e03e9cfa8fbd90aa9950</t>
  </si>
  <si>
    <t>03cbe50868934440f858261672b98856</t>
  </si>
  <si>
    <t>2cc1e94b87e81078dfde8a0106b5059d</t>
  </si>
  <si>
    <t>b637837b23460825105c727ff364dcc9</t>
  </si>
  <si>
    <t>56ef255425c8bef0aad720467607b9be</t>
  </si>
  <si>
    <t>1f2aad63ed8965818d657bd6f52c4bf0</t>
  </si>
  <si>
    <t>41110c65f3a111cabdc45f3a3b00704e</t>
  </si>
  <si>
    <t>1fb342321dce8e53624bf818d8a1dc0b</t>
  </si>
  <si>
    <t>c45e2acf2fcfe543de3377d90e36b60a</t>
  </si>
  <si>
    <t>439d66ed4c4ceeee4193aa9d948d0137</t>
  </si>
  <si>
    <t>1983dd3dee9c860ef396491b4e58b247</t>
  </si>
  <si>
    <t>ac98fee50961a94e822a76d29fb5e7e0</t>
  </si>
  <si>
    <t>0218d44871290ac3e5695123d974a043</t>
  </si>
  <si>
    <t>86f1ad9c276a54b3cb1be3b5dff8e2e9</t>
  </si>
  <si>
    <t>170fb3036587c7b352f86a02ef9519ae</t>
  </si>
  <si>
    <t>1c9b6f3930dc25a9c49f9163948b8f25</t>
  </si>
  <si>
    <t>9b379e9d430753e6613f6f02357768c3</t>
  </si>
  <si>
    <t>8af0580ae3d1137b0919e5d7620930d1</t>
  </si>
  <si>
    <t>34234bb6bcb13cd702b8dc62ebf7a6f9</t>
  </si>
  <si>
    <t>c0c07aaf59ad0f74391d217b1e947236</t>
  </si>
  <si>
    <t>fa8ee8fe1df07150b82926b3d085e5e8</t>
  </si>
  <si>
    <t>c39672d8981ed20214dec297797ec85b</t>
  </si>
  <si>
    <t>e03f7a57b17aca1eb1415d586be72e2e</t>
  </si>
  <si>
    <t>2188a41d261b6f1cd903b6f1c00803ad</t>
  </si>
  <si>
    <t>47de40075d8963b6845508ed320d1693</t>
  </si>
  <si>
    <t>977cd6b658527083513dd290e42f8c83</t>
  </si>
  <si>
    <t>6cf17f6364662e35e45a31c5746aad11</t>
  </si>
  <si>
    <t>563bad0e66c5ecec41740deb946e54d2</t>
  </si>
  <si>
    <t>15025148fdb7dd00728fcf147cac5553</t>
  </si>
  <si>
    <t>7c475bf3cc9a9226d019b2f387b3e9b2</t>
  </si>
  <si>
    <t>12c3764158e4a6f4f4e000baa1432ef9</t>
  </si>
  <si>
    <t>348961373ddba57393e722ae8b491a02</t>
  </si>
  <si>
    <t>17997a8fccf2149f3821243cc22e9c46</t>
  </si>
  <si>
    <t>295607dce0fb888a4d8742be79b47e14</t>
  </si>
  <si>
    <t>9b72cf3dc9d867340ba8d9f2351f73b7</t>
  </si>
  <si>
    <t>8e387595963ff12b0a7e621cd89073b7</t>
  </si>
  <si>
    <t>3546f4605ff5137190df875004787e0c</t>
  </si>
  <si>
    <t>52025c8b9cfb883d54e2c97bcb147fa5</t>
  </si>
  <si>
    <t>7380fd9023f92e8cbbd944b6c752be5e</t>
  </si>
  <si>
    <t>fef1e1af8f96d605fe2b0d012291bb0c</t>
  </si>
  <si>
    <t>68cebd0deb9e0dbeafdc45d4347352fd</t>
  </si>
  <si>
    <t>a4f9f0c2bd1eef084f6312a61803957c</t>
  </si>
  <si>
    <t>bbe2c0866d5a539a8a31d276e8fcc117</t>
  </si>
  <si>
    <t>5e953cde95780bf6ee80004f650a86a4</t>
  </si>
  <si>
    <t>6255d96e74c4303747cb327e546058df</t>
  </si>
  <si>
    <t>c6804f10906e8cc10a9f2728262d297a</t>
  </si>
  <si>
    <t>edd10409b0814458178eec7fcc0e3a40</t>
  </si>
  <si>
    <t>8943e9a60593e74faa6f765244edc206</t>
  </si>
  <si>
    <t>7b88db91a335068efbf4596ff5467978</t>
  </si>
  <si>
    <t>94401d547f6a6bbbdff22f21e439fce2</t>
  </si>
  <si>
    <t>ba8e6ac63fc015892e8addc114d5a76f</t>
  </si>
  <si>
    <t>97b3065ef345c5541604a04d109958fa</t>
  </si>
  <si>
    <t>49d00c65b6c3c8b6988f0f2f6e5eecbf</t>
  </si>
  <si>
    <t>670b006ca03dff5b90c6404857003877</t>
  </si>
  <si>
    <t>35f885b68b06206c910a0a43ec6d6614</t>
  </si>
  <si>
    <t>bc3b1e9b2deafa7a11cdcb51f7aa329e</t>
  </si>
  <si>
    <t>029fd3dde1e5c2d9d60e4105038f7739</t>
  </si>
  <si>
    <t>c7aac917d5ccc13634119ef065f44539</t>
  </si>
  <si>
    <t>9977a6cdbc39e8eaca59529cce51985b</t>
  </si>
  <si>
    <t>4e297046810025d3f6cc372a03237ebf</t>
  </si>
  <si>
    <t>fc9ef8875c95ab57a7b9f40c871eb61e</t>
  </si>
  <si>
    <t>bd5b6eab38c594b7241612531d80a13d</t>
  </si>
  <si>
    <t>6e6573855827d4bcfde6a70f6476fba2</t>
  </si>
  <si>
    <t>885c834c50087c0cc75b68ef41a57b8e</t>
  </si>
  <si>
    <t>684db1b58ca9006d06cd3301bf3f9fe7</t>
  </si>
  <si>
    <t>1a12dcaad03fe1bc5d2685c326aaa45b</t>
  </si>
  <si>
    <t>118a08374ae56f176d3104b75951912e</t>
  </si>
  <si>
    <t>d421d74a9b608713e02ebc0a0e8a3a8a</t>
  </si>
  <si>
    <t>04ca99438f8178f54836c6531bf8cd05</t>
  </si>
  <si>
    <t>30bea28c116d5c6a0d348a08cf58ce6f</t>
  </si>
  <si>
    <t>9774b74dd12e12ab48d0c9a438ab58cb</t>
  </si>
  <si>
    <t>bde7fe152f6fb4301f81b37713a43708</t>
  </si>
  <si>
    <t>adf81a3b223fd18b9608d48f8fffc1e7</t>
  </si>
  <si>
    <t>233024b37d92fc02003e5248328be140</t>
  </si>
  <si>
    <t>6fea4a10bd9abeb1846ad639e0508820</t>
  </si>
  <si>
    <t>6a7fb6d5f9a8d03a3b08e03891981d3a</t>
  </si>
  <si>
    <t>2331e1123d27fd1236b92dbd2881cef4</t>
  </si>
  <si>
    <t>86a9245cc29fd18af855199c6dc11cc1</t>
  </si>
  <si>
    <t>c977ffe1c79aa42e8144cfe9d926d9a4</t>
  </si>
  <si>
    <t>e7d8d3eabe1862c098a747d43462a741</t>
  </si>
  <si>
    <t>4ce040c229ce4f54e898cafeeb112b69</t>
  </si>
  <si>
    <t>99f8ef21f20d006bd37d703d00ce1c90</t>
  </si>
  <si>
    <t>decb06cfbc41edd8357142828784d415</t>
  </si>
  <si>
    <t>9a41e6afd77686bb6dd0f6c1436d71e0</t>
  </si>
  <si>
    <t>810b5f22911352450dfd92b2b58f0473</t>
  </si>
  <si>
    <t>d9d32b012b8f4b3a731452900485accb</t>
  </si>
  <si>
    <t>bf07a6f866c04cec098c3e9907f252aa</t>
  </si>
  <si>
    <t>3740cc995ef279788dcc9ec4ff88f6b8</t>
  </si>
  <si>
    <t>3160065ee36b6c26bf142ee07153f44c</t>
  </si>
  <si>
    <t>9ad040a777cb2824b099c9e66302af04</t>
  </si>
  <si>
    <t>8b57b1ab8c441386f126f1aa3ec60bed</t>
  </si>
  <si>
    <t>83b90543212a7b8678d59fde9c012d3b</t>
  </si>
  <si>
    <t>67e471a4941cd5711dd249eb36c218c3</t>
  </si>
  <si>
    <t>60995b261771d2cd3b77ad74e64033b3</t>
  </si>
  <si>
    <t>9b038b2718575a41e3c7f1640b62c31b</t>
  </si>
  <si>
    <t>1605d3a6a955f9c6e3ab24a8344a51f9</t>
  </si>
  <si>
    <t>6eccbe4f33c3ecd95cb7b2557ac90ff9</t>
  </si>
  <si>
    <t>2c3434e7fafe5fa4ec6a41033effd6c9</t>
  </si>
  <si>
    <t>4097de217f6afc4078b3201c486e6766</t>
  </si>
  <si>
    <t>9c6368b5a97410dd4c2297539895b763</t>
  </si>
  <si>
    <t>3c1123cc4551a66b7b4559ae4647ea14</t>
  </si>
  <si>
    <t>130d17fd2a9d69eac5d5b9b77b0121c7</t>
  </si>
  <si>
    <t>75275cd36e753391d1f9dd6d8a76a486</t>
  </si>
  <si>
    <t>6bf306c7f8eaecc65552fe7ee1eae2db</t>
  </si>
  <si>
    <t>2e40e32a076eb1825c8cb60bd7335582</t>
  </si>
  <si>
    <t>bc2e62f2925e0129579a91e0189e005e</t>
  </si>
  <si>
    <t>3243ca7fc3072e7c39e963bdeadaf735</t>
  </si>
  <si>
    <t>518b103260550a9bd0ea04b53b887a7c</t>
  </si>
  <si>
    <t>b4e11532aeb139f3bdb9711f508a6c61</t>
  </si>
  <si>
    <t>c8083da5cc8b4ca7b7f9b6d91550e35b</t>
  </si>
  <si>
    <t>96630b95bc7aaac2359c177bb486856d</t>
  </si>
  <si>
    <t>c0b117a6ec0c8b1d6512109a26350f59</t>
  </si>
  <si>
    <t>6484139818c60f4b3207fc1d5f7330b3</t>
  </si>
  <si>
    <t>df8792790319eeaae1870474df9504e2</t>
  </si>
  <si>
    <t>a7a5f571bf953b66bf57ff5a74f89872</t>
  </si>
  <si>
    <t>c01399b86900673979f402f858b1ea66</t>
  </si>
  <si>
    <t>71f3ad239b3a98e6fea16a118e7633ae</t>
  </si>
  <si>
    <t>13b9eb46d8dd81c84a30d88840091a6f</t>
  </si>
  <si>
    <t>56c86985043d1ca0cb5f8df29feefc1c</t>
  </si>
  <si>
    <t>5fb7061a42a2309806ceca6af7ca54fb</t>
  </si>
  <si>
    <t>1603d83bb945caa4847ea5b7feecf0d0</t>
  </si>
  <si>
    <t>partialcf</t>
  </si>
  <si>
    <t>fullcf</t>
  </si>
  <si>
    <t>df</t>
  </si>
  <si>
    <t>qw39</t>
  </si>
  <si>
    <t>qw40</t>
  </si>
  <si>
    <t>qw41</t>
  </si>
  <si>
    <t>qw42</t>
  </si>
  <si>
    <t>qw43</t>
  </si>
  <si>
    <t>qw44</t>
  </si>
  <si>
    <t>qw45</t>
  </si>
  <si>
    <t>qw46</t>
  </si>
  <si>
    <t>qw47</t>
  </si>
  <si>
    <t>qw48</t>
  </si>
  <si>
    <t>qw49</t>
  </si>
  <si>
    <t>qw50</t>
  </si>
  <si>
    <t>qw51</t>
  </si>
  <si>
    <t>qw52</t>
  </si>
  <si>
    <t>qw53</t>
  </si>
  <si>
    <t>qw54</t>
  </si>
  <si>
    <t>qw55</t>
  </si>
  <si>
    <t>qw56</t>
  </si>
  <si>
    <t>qw57</t>
  </si>
  <si>
    <t>qw58</t>
  </si>
  <si>
    <t>qw59</t>
  </si>
  <si>
    <t>qw60</t>
  </si>
  <si>
    <t>qw61</t>
  </si>
  <si>
    <t>qw62</t>
  </si>
  <si>
    <t>qw63</t>
  </si>
  <si>
    <t>qw64</t>
  </si>
  <si>
    <t>qw65</t>
  </si>
  <si>
    <t>qw66</t>
  </si>
  <si>
    <t>qw67</t>
  </si>
  <si>
    <t>qw68</t>
  </si>
  <si>
    <t>qw69</t>
  </si>
  <si>
    <t>qw70</t>
  </si>
  <si>
    <t>qw71</t>
  </si>
  <si>
    <t>qw72</t>
  </si>
  <si>
    <t>qw73</t>
  </si>
  <si>
    <t>qw74</t>
  </si>
  <si>
    <t>qw75</t>
  </si>
  <si>
    <t>qw76</t>
  </si>
  <si>
    <t>qw77</t>
  </si>
  <si>
    <t>qw78</t>
  </si>
  <si>
    <t>qw79</t>
  </si>
  <si>
    <t>qw80</t>
  </si>
  <si>
    <t>qw81</t>
  </si>
  <si>
    <t>qw82</t>
  </si>
  <si>
    <t>qw83</t>
  </si>
  <si>
    <t>qw84</t>
  </si>
  <si>
    <t>qw85</t>
  </si>
  <si>
    <t>qw86</t>
  </si>
  <si>
    <t>qw87</t>
  </si>
  <si>
    <t>qw88</t>
  </si>
  <si>
    <t>qw89</t>
  </si>
  <si>
    <t>qw90</t>
  </si>
  <si>
    <t>qw91</t>
  </si>
  <si>
    <t>qw92</t>
  </si>
  <si>
    <t>qw93</t>
  </si>
  <si>
    <t>qw94</t>
  </si>
  <si>
    <t>qw95</t>
  </si>
  <si>
    <t>qw96</t>
  </si>
  <si>
    <t>qw97</t>
  </si>
  <si>
    <t>qw98</t>
  </si>
  <si>
    <t>qw99</t>
  </si>
  <si>
    <t>qw100</t>
  </si>
  <si>
    <t>qw101</t>
  </si>
  <si>
    <t>qw102</t>
  </si>
  <si>
    <t>qw103</t>
  </si>
  <si>
    <t>qw104</t>
  </si>
  <si>
    <t>qw105</t>
  </si>
  <si>
    <t>qw106</t>
  </si>
  <si>
    <t>qw107</t>
  </si>
  <si>
    <t>qw108</t>
  </si>
  <si>
    <t>qw109</t>
  </si>
  <si>
    <t>qw110</t>
  </si>
  <si>
    <t>qw111</t>
  </si>
  <si>
    <t>qw112</t>
  </si>
  <si>
    <t>qw113</t>
  </si>
  <si>
    <t>qw114</t>
  </si>
  <si>
    <t>qw115</t>
  </si>
  <si>
    <t>qw116</t>
  </si>
  <si>
    <t>qw117</t>
  </si>
  <si>
    <t>qw118</t>
  </si>
  <si>
    <t>qw119</t>
  </si>
  <si>
    <t>qw120</t>
  </si>
  <si>
    <t>qw121</t>
  </si>
  <si>
    <t>qw122</t>
  </si>
  <si>
    <t>qw123</t>
  </si>
  <si>
    <t>qw124</t>
  </si>
  <si>
    <t>qw125</t>
  </si>
  <si>
    <t>qw126</t>
  </si>
  <si>
    <t>qw127</t>
  </si>
  <si>
    <t>qw128</t>
  </si>
  <si>
    <t>qw129</t>
  </si>
  <si>
    <t>qw130</t>
  </si>
  <si>
    <t>qw131</t>
  </si>
  <si>
    <t>qw132</t>
  </si>
  <si>
    <t>qw133</t>
  </si>
  <si>
    <t>qw134</t>
  </si>
  <si>
    <t>qw135</t>
  </si>
  <si>
    <t>qw136</t>
  </si>
  <si>
    <t>qw137</t>
  </si>
  <si>
    <t>qw138</t>
  </si>
  <si>
    <t>qw139</t>
  </si>
  <si>
    <t>qw140</t>
  </si>
  <si>
    <t>qw141</t>
  </si>
  <si>
    <t>qw142</t>
  </si>
  <si>
    <t>qw143</t>
  </si>
  <si>
    <t>qw144</t>
  </si>
  <si>
    <t>qw145</t>
  </si>
  <si>
    <t>qw146</t>
  </si>
  <si>
    <t>qw147</t>
  </si>
  <si>
    <t>qw148</t>
  </si>
  <si>
    <t>qw149</t>
  </si>
  <si>
    <t>qw150</t>
  </si>
  <si>
    <t>qw151</t>
  </si>
  <si>
    <t>qw152</t>
  </si>
  <si>
    <t>qw153</t>
  </si>
  <si>
    <t>qw154</t>
  </si>
  <si>
    <t>qw155</t>
  </si>
  <si>
    <t>qw156</t>
  </si>
  <si>
    <t>qw157</t>
  </si>
  <si>
    <t>qw158</t>
  </si>
  <si>
    <t>qw159</t>
  </si>
  <si>
    <t>qw160</t>
  </si>
  <si>
    <t>qw161</t>
  </si>
  <si>
    <t>qw162</t>
  </si>
  <si>
    <t>qw163</t>
  </si>
  <si>
    <t>qw164</t>
  </si>
  <si>
    <t>qw165</t>
  </si>
  <si>
    <t>qw166</t>
  </si>
  <si>
    <t>qw167</t>
  </si>
  <si>
    <t>time2</t>
  </si>
  <si>
    <t>price2</t>
  </si>
  <si>
    <t>energy2</t>
  </si>
  <si>
    <t>energy3</t>
  </si>
  <si>
    <t>time3</t>
  </si>
  <si>
    <t>price3</t>
  </si>
  <si>
    <t>energy4</t>
  </si>
  <si>
    <t>time'2</t>
  </si>
  <si>
    <t>price'2</t>
  </si>
  <si>
    <t>energy'3</t>
  </si>
  <si>
    <t>energy'2</t>
  </si>
  <si>
    <t>time'3</t>
  </si>
  <si>
    <t>price'3</t>
  </si>
  <si>
    <t>time4</t>
  </si>
  <si>
    <t>price4</t>
  </si>
  <si>
    <t>price'4</t>
  </si>
  <si>
    <t>time'4</t>
  </si>
  <si>
    <t>energy'4</t>
  </si>
  <si>
    <t>score-bt</t>
  </si>
  <si>
    <t>score-rt-partialcf</t>
  </si>
  <si>
    <t>score-rt-fullcf</t>
  </si>
  <si>
    <t>score-rt-df</t>
  </si>
  <si>
    <t>MD5</t>
  </si>
  <si>
    <t>QW#</t>
  </si>
  <si>
    <t>Run-time - partialfc</t>
  </si>
  <si>
    <t>Run-time - fullcf</t>
  </si>
  <si>
    <t>pride</t>
  </si>
  <si>
    <t>Run-time - df</t>
  </si>
  <si>
    <t>profit</t>
  </si>
  <si>
    <t>Time</t>
  </si>
  <si>
    <t>Price</t>
  </si>
  <si>
    <t>Energy</t>
  </si>
  <si>
    <t>type</t>
  </si>
  <si>
    <t>weight</t>
  </si>
  <si>
    <t>value</t>
  </si>
  <si>
    <t>weights</t>
  </si>
  <si>
    <t>weight'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</si>
</sst>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1"/>
      <color theme="1"/>
      <name val="Calibri"/>
      <scheme val="minor"/>
    </font>
    <font>
      <sz val="9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rgb="FF000000"/>
      <name val="Geneva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11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right"/>
    </xf>
    <xf numFmtId="4" fontId="0" fillId="0" borderId="0" xfId="0" applyNumberFormat="1"/>
    <xf numFmtId="0" fontId="6" fillId="0" borderId="13" xfId="0" applyFont="1" applyBorder="1" applyAlignment="1">
      <alignment horizontal="center"/>
    </xf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4" fontId="0" fillId="0" borderId="5" xfId="0" applyNumberFormat="1" applyBorder="1"/>
    <xf numFmtId="0" fontId="4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Border="1" applyAlignment="1">
      <alignment horizontal="center" vertical="center"/>
    </xf>
    <xf numFmtId="4" fontId="0" fillId="0" borderId="0" xfId="0" applyNumberFormat="1" applyAlignment="1">
      <alignment horizontal="left"/>
    </xf>
    <xf numFmtId="0" fontId="1" fillId="0" borderId="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4" fontId="0" fillId="0" borderId="19" xfId="0" applyNumberFormat="1" applyBorder="1"/>
    <xf numFmtId="4" fontId="0" fillId="0" borderId="0" xfId="0" applyNumberFormat="1" applyBorder="1"/>
    <xf numFmtId="4" fontId="0" fillId="0" borderId="20" xfId="0" applyNumberFormat="1" applyBorder="1"/>
    <xf numFmtId="4" fontId="0" fillId="0" borderId="21" xfId="0" applyNumberFormat="1" applyBorder="1"/>
    <xf numFmtId="4" fontId="0" fillId="0" borderId="22" xfId="0" applyNumberFormat="1" applyBorder="1"/>
    <xf numFmtId="4" fontId="0" fillId="0" borderId="23" xfId="0" applyNumberFormat="1" applyBorder="1"/>
    <xf numFmtId="0" fontId="7" fillId="0" borderId="0" xfId="0" applyFont="1" applyAlignment="1">
      <alignment horizontal="left"/>
    </xf>
    <xf numFmtId="11" fontId="7" fillId="0" borderId="0" xfId="0" applyNumberFormat="1" applyFont="1" applyAlignment="1">
      <alignment horizontal="left"/>
    </xf>
    <xf numFmtId="0" fontId="8" fillId="0" borderId="0" xfId="0" applyFont="1"/>
    <xf numFmtId="11" fontId="8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9" fillId="2" borderId="0" xfId="145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9" fillId="2" borderId="0" xfId="145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</cellXfs>
  <cellStyles count="212">
    <cellStyle name="Bon" xfId="145" builtinId="26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Normal" xfId="0" builtinId="0"/>
  </cellStyles>
  <dxfs count="53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alignment horizontal="center" vertical="bottom" textRotation="0" wrapText="0" indent="0" justifyLastLine="0" shrinkToFit="0"/>
    </dxf>
    <dxf>
      <numFmt numFmtId="4" formatCode="#,##0.00"/>
      <border diagonalUp="0" diagonalDown="0" outline="0">
        <left style="dotted">
          <color auto="1"/>
        </left>
        <right/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/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>
        <left style="dotted">
          <color auto="1"/>
        </left>
        <right style="thin">
          <color auto="1"/>
        </right>
        <top style="thin">
          <color auto="1"/>
        </top>
        <bottom style="dotted">
          <color auto="1"/>
        </bottom>
        <vertical/>
        <horizontal/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/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>
        <left style="dotted">
          <color auto="1"/>
        </left>
        <right style="thin">
          <color auto="1"/>
        </right>
        <top style="thin">
          <color auto="1"/>
        </top>
        <bottom style="dotted">
          <color auto="1"/>
        </bottom>
        <vertical/>
        <horizontal/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/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thin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dotted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numFmt numFmtId="4" formatCode="#,##0.00"/>
      <border diagonalUp="0" diagonalDown="0" outline="0">
        <left style="thin">
          <color auto="1"/>
        </left>
        <right style="dotted">
          <color auto="1"/>
        </right>
        <top style="thin">
          <color auto="1"/>
        </top>
        <bottom style="dotted">
          <color auto="1"/>
        </bottom>
      </border>
    </dxf>
    <dxf>
      <alignment horizontal="left" vertical="bottom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4" formatCode="#,##0.00"/>
      <border diagonalUp="0" diagonalDown="0" outline="0">
        <left/>
        <right style="medium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border diagonalUp="0" diagonalDown="0" outline="0">
        <left style="medium">
          <color indexed="64"/>
        </left>
        <right/>
        <top/>
        <bottom/>
      </border>
    </dxf>
    <dxf>
      <numFmt numFmtId="4" formatCode="#,##0.00"/>
      <border diagonalUp="0" diagonalDown="0" outline="0">
        <left/>
        <right style="medium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border diagonalUp="0" diagonalDown="0" outline="0">
        <left style="medium">
          <color indexed="64"/>
        </left>
        <right/>
        <top/>
        <bottom/>
      </border>
    </dxf>
    <dxf>
      <numFmt numFmtId="4" formatCode="#,##0.00"/>
      <border diagonalUp="0" diagonalDown="0" outline="0">
        <left/>
        <right style="medium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border diagonalUp="0" diagonalDown="0" outline="0">
        <left style="medium">
          <color indexed="64"/>
        </left>
        <right/>
        <top/>
        <bottom/>
      </border>
    </dxf>
    <dxf>
      <numFmt numFmtId="4" formatCode="#,##0.00"/>
      <border diagonalUp="0" diagonalDown="0" outline="0">
        <left/>
        <right style="medium">
          <color indexed="64"/>
        </right>
        <top/>
        <bottom/>
      </border>
    </dxf>
    <dxf>
      <numFmt numFmtId="4" formatCode="#,##0.00"/>
    </dxf>
    <dxf>
      <numFmt numFmtId="4" formatCode="#,##0.00"/>
      <border diagonalUp="0" diagonalDown="0" outline="0">
        <left style="medium">
          <color indexed="64"/>
        </left>
        <right/>
        <top/>
        <bottom/>
      </border>
    </dxf>
    <dxf>
      <numFmt numFmtId="4" formatCode="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</c:v>
          </c:tx>
          <c:marker>
            <c:symbol val="none"/>
          </c:marker>
          <c:cat>
            <c:strRef>
              <c:f>Distances!$A$9:$A$175</c:f>
              <c:strCache>
                <c:ptCount val="167"/>
                <c:pt idx="0">
                  <c:v>qw1</c:v>
                </c:pt>
                <c:pt idx="1">
                  <c:v>qw2</c:v>
                </c:pt>
                <c:pt idx="2">
                  <c:v>qw3</c:v>
                </c:pt>
                <c:pt idx="3">
                  <c:v>qw4</c:v>
                </c:pt>
                <c:pt idx="4">
                  <c:v>qw5</c:v>
                </c:pt>
                <c:pt idx="5">
                  <c:v>qw6</c:v>
                </c:pt>
                <c:pt idx="6">
                  <c:v>qw7</c:v>
                </c:pt>
                <c:pt idx="7">
                  <c:v>qw8</c:v>
                </c:pt>
                <c:pt idx="8">
                  <c:v>qw9</c:v>
                </c:pt>
                <c:pt idx="9">
                  <c:v>qw10</c:v>
                </c:pt>
                <c:pt idx="10">
                  <c:v>qw11</c:v>
                </c:pt>
                <c:pt idx="11">
                  <c:v>qw12</c:v>
                </c:pt>
                <c:pt idx="12">
                  <c:v>qw13</c:v>
                </c:pt>
                <c:pt idx="13">
                  <c:v>qw14</c:v>
                </c:pt>
                <c:pt idx="14">
                  <c:v>qw15</c:v>
                </c:pt>
                <c:pt idx="15">
                  <c:v>qw16</c:v>
                </c:pt>
                <c:pt idx="16">
                  <c:v>qw17</c:v>
                </c:pt>
                <c:pt idx="17">
                  <c:v>qw18</c:v>
                </c:pt>
                <c:pt idx="18">
                  <c:v>qw19</c:v>
                </c:pt>
                <c:pt idx="19">
                  <c:v>qw20</c:v>
                </c:pt>
                <c:pt idx="20">
                  <c:v>qw21</c:v>
                </c:pt>
                <c:pt idx="21">
                  <c:v>qw22</c:v>
                </c:pt>
                <c:pt idx="22">
                  <c:v>qw23</c:v>
                </c:pt>
                <c:pt idx="23">
                  <c:v>qw24</c:v>
                </c:pt>
                <c:pt idx="24">
                  <c:v>qw25</c:v>
                </c:pt>
                <c:pt idx="25">
                  <c:v>qw26</c:v>
                </c:pt>
                <c:pt idx="26">
                  <c:v>qw27</c:v>
                </c:pt>
                <c:pt idx="27">
                  <c:v>qw28</c:v>
                </c:pt>
                <c:pt idx="28">
                  <c:v>qw29</c:v>
                </c:pt>
                <c:pt idx="29">
                  <c:v>qw30</c:v>
                </c:pt>
                <c:pt idx="30">
                  <c:v>qw31</c:v>
                </c:pt>
                <c:pt idx="31">
                  <c:v>qw32</c:v>
                </c:pt>
                <c:pt idx="32">
                  <c:v>qw33</c:v>
                </c:pt>
                <c:pt idx="33">
                  <c:v>qw34</c:v>
                </c:pt>
                <c:pt idx="34">
                  <c:v>qw35</c:v>
                </c:pt>
                <c:pt idx="35">
                  <c:v>qw36</c:v>
                </c:pt>
                <c:pt idx="36">
                  <c:v>qw37</c:v>
                </c:pt>
                <c:pt idx="37">
                  <c:v>qw38</c:v>
                </c:pt>
                <c:pt idx="38">
                  <c:v>qw39</c:v>
                </c:pt>
                <c:pt idx="39">
                  <c:v>qw40</c:v>
                </c:pt>
                <c:pt idx="40">
                  <c:v>qw41</c:v>
                </c:pt>
                <c:pt idx="41">
                  <c:v>qw42</c:v>
                </c:pt>
                <c:pt idx="42">
                  <c:v>qw43</c:v>
                </c:pt>
                <c:pt idx="43">
                  <c:v>qw44</c:v>
                </c:pt>
                <c:pt idx="44">
                  <c:v>qw45</c:v>
                </c:pt>
                <c:pt idx="45">
                  <c:v>qw46</c:v>
                </c:pt>
                <c:pt idx="46">
                  <c:v>qw47</c:v>
                </c:pt>
                <c:pt idx="47">
                  <c:v>qw48</c:v>
                </c:pt>
                <c:pt idx="48">
                  <c:v>qw49</c:v>
                </c:pt>
                <c:pt idx="49">
                  <c:v>qw50</c:v>
                </c:pt>
                <c:pt idx="50">
                  <c:v>qw51</c:v>
                </c:pt>
                <c:pt idx="51">
                  <c:v>qw52</c:v>
                </c:pt>
                <c:pt idx="52">
                  <c:v>qw53</c:v>
                </c:pt>
                <c:pt idx="53">
                  <c:v>qw54</c:v>
                </c:pt>
                <c:pt idx="54">
                  <c:v>qw55</c:v>
                </c:pt>
                <c:pt idx="55">
                  <c:v>qw56</c:v>
                </c:pt>
                <c:pt idx="56">
                  <c:v>qw57</c:v>
                </c:pt>
                <c:pt idx="57">
                  <c:v>qw58</c:v>
                </c:pt>
                <c:pt idx="58">
                  <c:v>qw59</c:v>
                </c:pt>
                <c:pt idx="59">
                  <c:v>qw60</c:v>
                </c:pt>
                <c:pt idx="60">
                  <c:v>qw61</c:v>
                </c:pt>
                <c:pt idx="61">
                  <c:v>qw62</c:v>
                </c:pt>
                <c:pt idx="62">
                  <c:v>qw63</c:v>
                </c:pt>
                <c:pt idx="63">
                  <c:v>qw64</c:v>
                </c:pt>
                <c:pt idx="64">
                  <c:v>qw65</c:v>
                </c:pt>
                <c:pt idx="65">
                  <c:v>qw66</c:v>
                </c:pt>
                <c:pt idx="66">
                  <c:v>qw67</c:v>
                </c:pt>
                <c:pt idx="67">
                  <c:v>qw68</c:v>
                </c:pt>
                <c:pt idx="68">
                  <c:v>qw69</c:v>
                </c:pt>
                <c:pt idx="69">
                  <c:v>qw70</c:v>
                </c:pt>
                <c:pt idx="70">
                  <c:v>qw71</c:v>
                </c:pt>
                <c:pt idx="71">
                  <c:v>qw72</c:v>
                </c:pt>
                <c:pt idx="72">
                  <c:v>qw73</c:v>
                </c:pt>
                <c:pt idx="73">
                  <c:v>qw74</c:v>
                </c:pt>
                <c:pt idx="74">
                  <c:v>qw75</c:v>
                </c:pt>
                <c:pt idx="75">
                  <c:v>qw76</c:v>
                </c:pt>
                <c:pt idx="76">
                  <c:v>qw77</c:v>
                </c:pt>
                <c:pt idx="77">
                  <c:v>qw78</c:v>
                </c:pt>
                <c:pt idx="78">
                  <c:v>qw79</c:v>
                </c:pt>
                <c:pt idx="79">
                  <c:v>qw80</c:v>
                </c:pt>
                <c:pt idx="80">
                  <c:v>qw81</c:v>
                </c:pt>
                <c:pt idx="81">
                  <c:v>qw82</c:v>
                </c:pt>
                <c:pt idx="82">
                  <c:v>qw83</c:v>
                </c:pt>
                <c:pt idx="83">
                  <c:v>qw84</c:v>
                </c:pt>
                <c:pt idx="84">
                  <c:v>qw85</c:v>
                </c:pt>
                <c:pt idx="85">
                  <c:v>qw86</c:v>
                </c:pt>
                <c:pt idx="86">
                  <c:v>qw87</c:v>
                </c:pt>
                <c:pt idx="87">
                  <c:v>qw88</c:v>
                </c:pt>
                <c:pt idx="88">
                  <c:v>qw89</c:v>
                </c:pt>
                <c:pt idx="89">
                  <c:v>qw90</c:v>
                </c:pt>
                <c:pt idx="90">
                  <c:v>qw91</c:v>
                </c:pt>
                <c:pt idx="91">
                  <c:v>qw92</c:v>
                </c:pt>
                <c:pt idx="92">
                  <c:v>qw93</c:v>
                </c:pt>
                <c:pt idx="93">
                  <c:v>qw94</c:v>
                </c:pt>
                <c:pt idx="94">
                  <c:v>qw95</c:v>
                </c:pt>
                <c:pt idx="95">
                  <c:v>qw96</c:v>
                </c:pt>
                <c:pt idx="96">
                  <c:v>qw97</c:v>
                </c:pt>
                <c:pt idx="97">
                  <c:v>qw98</c:v>
                </c:pt>
                <c:pt idx="98">
                  <c:v>qw99</c:v>
                </c:pt>
                <c:pt idx="99">
                  <c:v>qw100</c:v>
                </c:pt>
                <c:pt idx="100">
                  <c:v>qw101</c:v>
                </c:pt>
                <c:pt idx="101">
                  <c:v>qw102</c:v>
                </c:pt>
                <c:pt idx="102">
                  <c:v>qw103</c:v>
                </c:pt>
                <c:pt idx="103">
                  <c:v>qw104</c:v>
                </c:pt>
                <c:pt idx="104">
                  <c:v>qw105</c:v>
                </c:pt>
                <c:pt idx="105">
                  <c:v>qw106</c:v>
                </c:pt>
                <c:pt idx="106">
                  <c:v>qw107</c:v>
                </c:pt>
                <c:pt idx="107">
                  <c:v>qw108</c:v>
                </c:pt>
                <c:pt idx="108">
                  <c:v>qw109</c:v>
                </c:pt>
                <c:pt idx="109">
                  <c:v>qw110</c:v>
                </c:pt>
                <c:pt idx="110">
                  <c:v>qw111</c:v>
                </c:pt>
                <c:pt idx="111">
                  <c:v>qw112</c:v>
                </c:pt>
                <c:pt idx="112">
                  <c:v>qw113</c:v>
                </c:pt>
                <c:pt idx="113">
                  <c:v>qw114</c:v>
                </c:pt>
                <c:pt idx="114">
                  <c:v>qw115</c:v>
                </c:pt>
                <c:pt idx="115">
                  <c:v>qw116</c:v>
                </c:pt>
                <c:pt idx="116">
                  <c:v>qw117</c:v>
                </c:pt>
                <c:pt idx="117">
                  <c:v>qw118</c:v>
                </c:pt>
                <c:pt idx="118">
                  <c:v>qw119</c:v>
                </c:pt>
                <c:pt idx="119">
                  <c:v>qw120</c:v>
                </c:pt>
                <c:pt idx="120">
                  <c:v>qw121</c:v>
                </c:pt>
                <c:pt idx="121">
                  <c:v>qw122</c:v>
                </c:pt>
                <c:pt idx="122">
                  <c:v>qw123</c:v>
                </c:pt>
                <c:pt idx="123">
                  <c:v>qw124</c:v>
                </c:pt>
                <c:pt idx="124">
                  <c:v>qw125</c:v>
                </c:pt>
                <c:pt idx="125">
                  <c:v>qw126</c:v>
                </c:pt>
                <c:pt idx="126">
                  <c:v>qw127</c:v>
                </c:pt>
                <c:pt idx="127">
                  <c:v>qw128</c:v>
                </c:pt>
                <c:pt idx="128">
                  <c:v>qw129</c:v>
                </c:pt>
                <c:pt idx="129">
                  <c:v>qw130</c:v>
                </c:pt>
                <c:pt idx="130">
                  <c:v>qw131</c:v>
                </c:pt>
                <c:pt idx="131">
                  <c:v>qw132</c:v>
                </c:pt>
                <c:pt idx="132">
                  <c:v>qw133</c:v>
                </c:pt>
                <c:pt idx="133">
                  <c:v>qw134</c:v>
                </c:pt>
                <c:pt idx="134">
                  <c:v>qw135</c:v>
                </c:pt>
                <c:pt idx="135">
                  <c:v>qw136</c:v>
                </c:pt>
                <c:pt idx="136">
                  <c:v>qw137</c:v>
                </c:pt>
                <c:pt idx="137">
                  <c:v>qw138</c:v>
                </c:pt>
                <c:pt idx="138">
                  <c:v>qw139</c:v>
                </c:pt>
                <c:pt idx="139">
                  <c:v>qw140</c:v>
                </c:pt>
                <c:pt idx="140">
                  <c:v>qw141</c:v>
                </c:pt>
                <c:pt idx="141">
                  <c:v>qw142</c:v>
                </c:pt>
                <c:pt idx="142">
                  <c:v>qw143</c:v>
                </c:pt>
                <c:pt idx="143">
                  <c:v>qw144</c:v>
                </c:pt>
                <c:pt idx="144">
                  <c:v>qw145</c:v>
                </c:pt>
                <c:pt idx="145">
                  <c:v>qw146</c:v>
                </c:pt>
                <c:pt idx="146">
                  <c:v>qw147</c:v>
                </c:pt>
                <c:pt idx="147">
                  <c:v>qw148</c:v>
                </c:pt>
                <c:pt idx="148">
                  <c:v>qw149</c:v>
                </c:pt>
                <c:pt idx="149">
                  <c:v>qw150</c:v>
                </c:pt>
                <c:pt idx="150">
                  <c:v>qw151</c:v>
                </c:pt>
                <c:pt idx="151">
                  <c:v>qw152</c:v>
                </c:pt>
                <c:pt idx="152">
                  <c:v>qw153</c:v>
                </c:pt>
                <c:pt idx="153">
                  <c:v>qw154</c:v>
                </c:pt>
                <c:pt idx="154">
                  <c:v>qw155</c:v>
                </c:pt>
                <c:pt idx="155">
                  <c:v>qw156</c:v>
                </c:pt>
                <c:pt idx="156">
                  <c:v>qw157</c:v>
                </c:pt>
                <c:pt idx="157">
                  <c:v>qw158</c:v>
                </c:pt>
                <c:pt idx="158">
                  <c:v>qw159</c:v>
                </c:pt>
                <c:pt idx="159">
                  <c:v>qw160</c:v>
                </c:pt>
                <c:pt idx="160">
                  <c:v>qw161</c:v>
                </c:pt>
                <c:pt idx="161">
                  <c:v>qw162</c:v>
                </c:pt>
                <c:pt idx="162">
                  <c:v>qw163</c:v>
                </c:pt>
                <c:pt idx="163">
                  <c:v>qw164</c:v>
                </c:pt>
                <c:pt idx="164">
                  <c:v>qw165</c:v>
                </c:pt>
                <c:pt idx="165">
                  <c:v>qw166</c:v>
                </c:pt>
                <c:pt idx="166">
                  <c:v>qw167</c:v>
                </c:pt>
              </c:strCache>
            </c:strRef>
          </c:cat>
          <c:val>
            <c:numRef>
              <c:f>Distances!$F$9:$F$175</c:f>
              <c:numCache>
                <c:formatCode>#,##0.00</c:formatCode>
                <c:ptCount val="167"/>
                <c:pt idx="0">
                  <c:v>84.54855430942887</c:v>
                </c:pt>
                <c:pt idx="1">
                  <c:v>82.97781144282773</c:v>
                </c:pt>
                <c:pt idx="2">
                  <c:v>84.54855430942887</c:v>
                </c:pt>
                <c:pt idx="3">
                  <c:v>90.37410139238513</c:v>
                </c:pt>
                <c:pt idx="4">
                  <c:v>86.48990809615367</c:v>
                </c:pt>
                <c:pt idx="5">
                  <c:v>79.60572778220444</c:v>
                </c:pt>
                <c:pt idx="6">
                  <c:v>79.60572778220444</c:v>
                </c:pt>
                <c:pt idx="7">
                  <c:v>79.60572778220444</c:v>
                </c:pt>
                <c:pt idx="8">
                  <c:v>79.60572778220444</c:v>
                </c:pt>
                <c:pt idx="9">
                  <c:v>79.60572778220444</c:v>
                </c:pt>
                <c:pt idx="10">
                  <c:v>79.60572778220444</c:v>
                </c:pt>
                <c:pt idx="11">
                  <c:v>79.60572778220444</c:v>
                </c:pt>
                <c:pt idx="12">
                  <c:v>79.60572778220444</c:v>
                </c:pt>
                <c:pt idx="13">
                  <c:v>84.54855430942887</c:v>
                </c:pt>
                <c:pt idx="14">
                  <c:v>84.54855430942887</c:v>
                </c:pt>
                <c:pt idx="15">
                  <c:v>82.97781144282773</c:v>
                </c:pt>
                <c:pt idx="16">
                  <c:v>79.60572778220444</c:v>
                </c:pt>
                <c:pt idx="17">
                  <c:v>79.60572778220444</c:v>
                </c:pt>
                <c:pt idx="18">
                  <c:v>82.97781144282773</c:v>
                </c:pt>
                <c:pt idx="19">
                  <c:v>79.60572778220444</c:v>
                </c:pt>
                <c:pt idx="20">
                  <c:v>79.60572778220444</c:v>
                </c:pt>
                <c:pt idx="21">
                  <c:v>82.97781144282773</c:v>
                </c:pt>
                <c:pt idx="22">
                  <c:v>82.97781144282773</c:v>
                </c:pt>
                <c:pt idx="23">
                  <c:v>79.60572778220444</c:v>
                </c:pt>
                <c:pt idx="24">
                  <c:v>79.60572778220444</c:v>
                </c:pt>
                <c:pt idx="25">
                  <c:v>88.43176799866663</c:v>
                </c:pt>
                <c:pt idx="26">
                  <c:v>79.60572778220444</c:v>
                </c:pt>
                <c:pt idx="27">
                  <c:v>79.60572778220444</c:v>
                </c:pt>
                <c:pt idx="28">
                  <c:v>86.48990809615367</c:v>
                </c:pt>
                <c:pt idx="29">
                  <c:v>79.60572778220444</c:v>
                </c:pt>
                <c:pt idx="30">
                  <c:v>95.97029797895871</c:v>
                </c:pt>
                <c:pt idx="31">
                  <c:v>82.97781144282773</c:v>
                </c:pt>
                <c:pt idx="32">
                  <c:v>82.97781144282773</c:v>
                </c:pt>
                <c:pt idx="33">
                  <c:v>79.60572778220444</c:v>
                </c:pt>
                <c:pt idx="34">
                  <c:v>79.60572778220444</c:v>
                </c:pt>
                <c:pt idx="35">
                  <c:v>86.48990809615367</c:v>
                </c:pt>
                <c:pt idx="36">
                  <c:v>82.97781144282773</c:v>
                </c:pt>
                <c:pt idx="37">
                  <c:v>79.60572778220444</c:v>
                </c:pt>
                <c:pt idx="38">
                  <c:v>79.60572778220444</c:v>
                </c:pt>
                <c:pt idx="39">
                  <c:v>79.60572778220444</c:v>
                </c:pt>
                <c:pt idx="40">
                  <c:v>84.54855430942887</c:v>
                </c:pt>
                <c:pt idx="41">
                  <c:v>82.97781144282773</c:v>
                </c:pt>
                <c:pt idx="42">
                  <c:v>86.48990809615367</c:v>
                </c:pt>
                <c:pt idx="43">
                  <c:v>79.60572778220444</c:v>
                </c:pt>
                <c:pt idx="44">
                  <c:v>79.60572778220444</c:v>
                </c:pt>
                <c:pt idx="45">
                  <c:v>79.60572778220444</c:v>
                </c:pt>
                <c:pt idx="46">
                  <c:v>82.97781144282773</c:v>
                </c:pt>
                <c:pt idx="47">
                  <c:v>82.97781144282773</c:v>
                </c:pt>
                <c:pt idx="48">
                  <c:v>79.60572778220444</c:v>
                </c:pt>
                <c:pt idx="49">
                  <c:v>79.60572778220444</c:v>
                </c:pt>
                <c:pt idx="50">
                  <c:v>79.60572778220444</c:v>
                </c:pt>
                <c:pt idx="51">
                  <c:v>79.60572778220444</c:v>
                </c:pt>
                <c:pt idx="52">
                  <c:v>88.43176799866663</c:v>
                </c:pt>
                <c:pt idx="53">
                  <c:v>79.60572778220444</c:v>
                </c:pt>
                <c:pt idx="54">
                  <c:v>79.60572778220444</c:v>
                </c:pt>
                <c:pt idx="55">
                  <c:v>79.60572778220444</c:v>
                </c:pt>
                <c:pt idx="56">
                  <c:v>79.60572778220444</c:v>
                </c:pt>
                <c:pt idx="57">
                  <c:v>95.97029797895871</c:v>
                </c:pt>
                <c:pt idx="58">
                  <c:v>79.60572778220444</c:v>
                </c:pt>
                <c:pt idx="59">
                  <c:v>79.60572778220444</c:v>
                </c:pt>
                <c:pt idx="60">
                  <c:v>79.60572778220444</c:v>
                </c:pt>
                <c:pt idx="61">
                  <c:v>84.54855430942887</c:v>
                </c:pt>
                <c:pt idx="62">
                  <c:v>79.60572778220444</c:v>
                </c:pt>
                <c:pt idx="63">
                  <c:v>79.60572778220444</c:v>
                </c:pt>
                <c:pt idx="64">
                  <c:v>86.23026688758107</c:v>
                </c:pt>
                <c:pt idx="65">
                  <c:v>95.97029797895871</c:v>
                </c:pt>
                <c:pt idx="66">
                  <c:v>82.97781144282773</c:v>
                </c:pt>
                <c:pt idx="67">
                  <c:v>79.60572778220444</c:v>
                </c:pt>
                <c:pt idx="68">
                  <c:v>79.60572778220444</c:v>
                </c:pt>
                <c:pt idx="69">
                  <c:v>79.60572778220444</c:v>
                </c:pt>
                <c:pt idx="70">
                  <c:v>84.54855430942887</c:v>
                </c:pt>
                <c:pt idx="71">
                  <c:v>84.54855430942887</c:v>
                </c:pt>
                <c:pt idx="72">
                  <c:v>79.60572778220444</c:v>
                </c:pt>
                <c:pt idx="73">
                  <c:v>79.60572778220444</c:v>
                </c:pt>
                <c:pt idx="74">
                  <c:v>82.97781144282773</c:v>
                </c:pt>
                <c:pt idx="75">
                  <c:v>82.97781144282773</c:v>
                </c:pt>
                <c:pt idx="76">
                  <c:v>82.97781144282773</c:v>
                </c:pt>
                <c:pt idx="77">
                  <c:v>82.97781144282773</c:v>
                </c:pt>
                <c:pt idx="78">
                  <c:v>84.54855430942887</c:v>
                </c:pt>
                <c:pt idx="79">
                  <c:v>82.97781144282773</c:v>
                </c:pt>
                <c:pt idx="80">
                  <c:v>79.60572778220444</c:v>
                </c:pt>
                <c:pt idx="81">
                  <c:v>82.97781144282773</c:v>
                </c:pt>
                <c:pt idx="82">
                  <c:v>79.60572778220444</c:v>
                </c:pt>
                <c:pt idx="83">
                  <c:v>79.60572778220444</c:v>
                </c:pt>
                <c:pt idx="84">
                  <c:v>79.60572778220444</c:v>
                </c:pt>
                <c:pt idx="85">
                  <c:v>79.60572778220444</c:v>
                </c:pt>
                <c:pt idx="86">
                  <c:v>84.54855430942887</c:v>
                </c:pt>
                <c:pt idx="87">
                  <c:v>84.54855430942887</c:v>
                </c:pt>
                <c:pt idx="88">
                  <c:v>79.60572778220444</c:v>
                </c:pt>
                <c:pt idx="89">
                  <c:v>82.97781144282773</c:v>
                </c:pt>
                <c:pt idx="90">
                  <c:v>79.60572778220444</c:v>
                </c:pt>
                <c:pt idx="91">
                  <c:v>86.48990809615367</c:v>
                </c:pt>
                <c:pt idx="92">
                  <c:v>79.60572778220444</c:v>
                </c:pt>
                <c:pt idx="93">
                  <c:v>79.60572778220444</c:v>
                </c:pt>
                <c:pt idx="94">
                  <c:v>79.60572778220444</c:v>
                </c:pt>
                <c:pt idx="95">
                  <c:v>79.60572778220444</c:v>
                </c:pt>
                <c:pt idx="96">
                  <c:v>79.60572778220444</c:v>
                </c:pt>
                <c:pt idx="97">
                  <c:v>79.60572778220444</c:v>
                </c:pt>
                <c:pt idx="98">
                  <c:v>79.60572778220444</c:v>
                </c:pt>
                <c:pt idx="99">
                  <c:v>88.43176799866663</c:v>
                </c:pt>
                <c:pt idx="100">
                  <c:v>79.60572778220444</c:v>
                </c:pt>
                <c:pt idx="101">
                  <c:v>79.60572778220444</c:v>
                </c:pt>
                <c:pt idx="102">
                  <c:v>79.60572778220444</c:v>
                </c:pt>
                <c:pt idx="103">
                  <c:v>90.37410139238513</c:v>
                </c:pt>
                <c:pt idx="104">
                  <c:v>90.37410139238513</c:v>
                </c:pt>
                <c:pt idx="105">
                  <c:v>82.97781144282773</c:v>
                </c:pt>
                <c:pt idx="106">
                  <c:v>82.97781144282773</c:v>
                </c:pt>
                <c:pt idx="107">
                  <c:v>79.60572778220444</c:v>
                </c:pt>
                <c:pt idx="108">
                  <c:v>82.97781144282773</c:v>
                </c:pt>
                <c:pt idx="109">
                  <c:v>79.60572778220444</c:v>
                </c:pt>
                <c:pt idx="110">
                  <c:v>79.60572778220444</c:v>
                </c:pt>
                <c:pt idx="111">
                  <c:v>79.60572778220444</c:v>
                </c:pt>
                <c:pt idx="112">
                  <c:v>79.60572778220444</c:v>
                </c:pt>
                <c:pt idx="113">
                  <c:v>79.60572778220444</c:v>
                </c:pt>
                <c:pt idx="114">
                  <c:v>79.60572778220444</c:v>
                </c:pt>
                <c:pt idx="115">
                  <c:v>79.60572778220444</c:v>
                </c:pt>
                <c:pt idx="116">
                  <c:v>84.54855430942887</c:v>
                </c:pt>
                <c:pt idx="117">
                  <c:v>84.54855430942887</c:v>
                </c:pt>
                <c:pt idx="118">
                  <c:v>79.60572778220444</c:v>
                </c:pt>
                <c:pt idx="119">
                  <c:v>82.97781144282773</c:v>
                </c:pt>
                <c:pt idx="120">
                  <c:v>79.60572778220444</c:v>
                </c:pt>
                <c:pt idx="121">
                  <c:v>82.97781144282773</c:v>
                </c:pt>
                <c:pt idx="122">
                  <c:v>79.60572778220444</c:v>
                </c:pt>
                <c:pt idx="123">
                  <c:v>84.54855430942887</c:v>
                </c:pt>
                <c:pt idx="124">
                  <c:v>84.54855430942887</c:v>
                </c:pt>
                <c:pt idx="125">
                  <c:v>79.60572778220444</c:v>
                </c:pt>
                <c:pt idx="126">
                  <c:v>86.23026688758107</c:v>
                </c:pt>
                <c:pt idx="127">
                  <c:v>82.97781144282773</c:v>
                </c:pt>
                <c:pt idx="128">
                  <c:v>82.97781144282773</c:v>
                </c:pt>
                <c:pt idx="129">
                  <c:v>86.23026688758107</c:v>
                </c:pt>
                <c:pt idx="130">
                  <c:v>79.60572778220444</c:v>
                </c:pt>
                <c:pt idx="131">
                  <c:v>79.60572778220444</c:v>
                </c:pt>
                <c:pt idx="132">
                  <c:v>79.60572778220444</c:v>
                </c:pt>
                <c:pt idx="133">
                  <c:v>90.37410139238513</c:v>
                </c:pt>
                <c:pt idx="134">
                  <c:v>82.97781144282773</c:v>
                </c:pt>
                <c:pt idx="135">
                  <c:v>79.60572778220444</c:v>
                </c:pt>
                <c:pt idx="136">
                  <c:v>79.60572778220444</c:v>
                </c:pt>
                <c:pt idx="137">
                  <c:v>84.54855430942887</c:v>
                </c:pt>
                <c:pt idx="138">
                  <c:v>82.97781144282773</c:v>
                </c:pt>
                <c:pt idx="139">
                  <c:v>82.97781144282773</c:v>
                </c:pt>
                <c:pt idx="140">
                  <c:v>82.97781144282773</c:v>
                </c:pt>
                <c:pt idx="141">
                  <c:v>84.54855430942887</c:v>
                </c:pt>
                <c:pt idx="142">
                  <c:v>79.60572778220444</c:v>
                </c:pt>
                <c:pt idx="143">
                  <c:v>82.97781144282773</c:v>
                </c:pt>
                <c:pt idx="144">
                  <c:v>79.60572778220444</c:v>
                </c:pt>
                <c:pt idx="145">
                  <c:v>82.97781144282773</c:v>
                </c:pt>
                <c:pt idx="146">
                  <c:v>79.60572778220444</c:v>
                </c:pt>
                <c:pt idx="147">
                  <c:v>79.60572778220444</c:v>
                </c:pt>
                <c:pt idx="148">
                  <c:v>79.60572778220444</c:v>
                </c:pt>
                <c:pt idx="149">
                  <c:v>79.60572778220444</c:v>
                </c:pt>
                <c:pt idx="150">
                  <c:v>79.60572778220444</c:v>
                </c:pt>
                <c:pt idx="151">
                  <c:v>84.54855430942887</c:v>
                </c:pt>
                <c:pt idx="152">
                  <c:v>79.60572778220444</c:v>
                </c:pt>
                <c:pt idx="153">
                  <c:v>79.60572778220444</c:v>
                </c:pt>
                <c:pt idx="154">
                  <c:v>79.60572778220444</c:v>
                </c:pt>
                <c:pt idx="155">
                  <c:v>79.60572778220444</c:v>
                </c:pt>
                <c:pt idx="156">
                  <c:v>82.97781144282773</c:v>
                </c:pt>
                <c:pt idx="157">
                  <c:v>79.60572778220444</c:v>
                </c:pt>
                <c:pt idx="158">
                  <c:v>79.60572778220444</c:v>
                </c:pt>
                <c:pt idx="159">
                  <c:v>79.60572778220444</c:v>
                </c:pt>
                <c:pt idx="160">
                  <c:v>84.54855430942887</c:v>
                </c:pt>
                <c:pt idx="161">
                  <c:v>86.48990809615367</c:v>
                </c:pt>
                <c:pt idx="162">
                  <c:v>79.60572778220444</c:v>
                </c:pt>
                <c:pt idx="163">
                  <c:v>82.97781144282773</c:v>
                </c:pt>
                <c:pt idx="164">
                  <c:v>79.60572778220444</c:v>
                </c:pt>
                <c:pt idx="165">
                  <c:v>79.60572778220444</c:v>
                </c:pt>
                <c:pt idx="166">
                  <c:v>79.60572778220444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992984"/>
        <c:axId val="700001320"/>
      </c:lineChart>
      <c:catAx>
        <c:axId val="69999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700001320"/>
        <c:crosses val="autoZero"/>
        <c:auto val="1"/>
        <c:lblAlgn val="ctr"/>
        <c:lblOffset val="100"/>
        <c:noMultiLvlLbl val="0"/>
      </c:catAx>
      <c:valAx>
        <c:axId val="7000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9992984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RT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Distances!$A$9:$A$175</c:f>
              <c:strCache>
                <c:ptCount val="167"/>
                <c:pt idx="0">
                  <c:v>qw1</c:v>
                </c:pt>
                <c:pt idx="1">
                  <c:v>qw2</c:v>
                </c:pt>
                <c:pt idx="2">
                  <c:v>qw3</c:v>
                </c:pt>
                <c:pt idx="3">
                  <c:v>qw4</c:v>
                </c:pt>
                <c:pt idx="4">
                  <c:v>qw5</c:v>
                </c:pt>
                <c:pt idx="5">
                  <c:v>qw6</c:v>
                </c:pt>
                <c:pt idx="6">
                  <c:v>qw7</c:v>
                </c:pt>
                <c:pt idx="7">
                  <c:v>qw8</c:v>
                </c:pt>
                <c:pt idx="8">
                  <c:v>qw9</c:v>
                </c:pt>
                <c:pt idx="9">
                  <c:v>qw10</c:v>
                </c:pt>
                <c:pt idx="10">
                  <c:v>qw11</c:v>
                </c:pt>
                <c:pt idx="11">
                  <c:v>qw12</c:v>
                </c:pt>
                <c:pt idx="12">
                  <c:v>qw13</c:v>
                </c:pt>
                <c:pt idx="13">
                  <c:v>qw14</c:v>
                </c:pt>
                <c:pt idx="14">
                  <c:v>qw15</c:v>
                </c:pt>
                <c:pt idx="15">
                  <c:v>qw16</c:v>
                </c:pt>
                <c:pt idx="16">
                  <c:v>qw17</c:v>
                </c:pt>
                <c:pt idx="17">
                  <c:v>qw18</c:v>
                </c:pt>
                <c:pt idx="18">
                  <c:v>qw19</c:v>
                </c:pt>
                <c:pt idx="19">
                  <c:v>qw20</c:v>
                </c:pt>
                <c:pt idx="20">
                  <c:v>qw21</c:v>
                </c:pt>
                <c:pt idx="21">
                  <c:v>qw22</c:v>
                </c:pt>
                <c:pt idx="22">
                  <c:v>qw23</c:v>
                </c:pt>
                <c:pt idx="23">
                  <c:v>qw24</c:v>
                </c:pt>
                <c:pt idx="24">
                  <c:v>qw25</c:v>
                </c:pt>
                <c:pt idx="25">
                  <c:v>qw26</c:v>
                </c:pt>
                <c:pt idx="26">
                  <c:v>qw27</c:v>
                </c:pt>
                <c:pt idx="27">
                  <c:v>qw28</c:v>
                </c:pt>
                <c:pt idx="28">
                  <c:v>qw29</c:v>
                </c:pt>
                <c:pt idx="29">
                  <c:v>qw30</c:v>
                </c:pt>
                <c:pt idx="30">
                  <c:v>qw31</c:v>
                </c:pt>
                <c:pt idx="31">
                  <c:v>qw32</c:v>
                </c:pt>
                <c:pt idx="32">
                  <c:v>qw33</c:v>
                </c:pt>
                <c:pt idx="33">
                  <c:v>qw34</c:v>
                </c:pt>
                <c:pt idx="34">
                  <c:v>qw35</c:v>
                </c:pt>
                <c:pt idx="35">
                  <c:v>qw36</c:v>
                </c:pt>
                <c:pt idx="36">
                  <c:v>qw37</c:v>
                </c:pt>
                <c:pt idx="37">
                  <c:v>qw38</c:v>
                </c:pt>
                <c:pt idx="38">
                  <c:v>qw39</c:v>
                </c:pt>
                <c:pt idx="39">
                  <c:v>qw40</c:v>
                </c:pt>
                <c:pt idx="40">
                  <c:v>qw41</c:v>
                </c:pt>
                <c:pt idx="41">
                  <c:v>qw42</c:v>
                </c:pt>
                <c:pt idx="42">
                  <c:v>qw43</c:v>
                </c:pt>
                <c:pt idx="43">
                  <c:v>qw44</c:v>
                </c:pt>
                <c:pt idx="44">
                  <c:v>qw45</c:v>
                </c:pt>
                <c:pt idx="45">
                  <c:v>qw46</c:v>
                </c:pt>
                <c:pt idx="46">
                  <c:v>qw47</c:v>
                </c:pt>
                <c:pt idx="47">
                  <c:v>qw48</c:v>
                </c:pt>
                <c:pt idx="48">
                  <c:v>qw49</c:v>
                </c:pt>
                <c:pt idx="49">
                  <c:v>qw50</c:v>
                </c:pt>
                <c:pt idx="50">
                  <c:v>qw51</c:v>
                </c:pt>
                <c:pt idx="51">
                  <c:v>qw52</c:v>
                </c:pt>
                <c:pt idx="52">
                  <c:v>qw53</c:v>
                </c:pt>
                <c:pt idx="53">
                  <c:v>qw54</c:v>
                </c:pt>
                <c:pt idx="54">
                  <c:v>qw55</c:v>
                </c:pt>
                <c:pt idx="55">
                  <c:v>qw56</c:v>
                </c:pt>
                <c:pt idx="56">
                  <c:v>qw57</c:v>
                </c:pt>
                <c:pt idx="57">
                  <c:v>qw58</c:v>
                </c:pt>
                <c:pt idx="58">
                  <c:v>qw59</c:v>
                </c:pt>
                <c:pt idx="59">
                  <c:v>qw60</c:v>
                </c:pt>
                <c:pt idx="60">
                  <c:v>qw61</c:v>
                </c:pt>
                <c:pt idx="61">
                  <c:v>qw62</c:v>
                </c:pt>
                <c:pt idx="62">
                  <c:v>qw63</c:v>
                </c:pt>
                <c:pt idx="63">
                  <c:v>qw64</c:v>
                </c:pt>
                <c:pt idx="64">
                  <c:v>qw65</c:v>
                </c:pt>
                <c:pt idx="65">
                  <c:v>qw66</c:v>
                </c:pt>
                <c:pt idx="66">
                  <c:v>qw67</c:v>
                </c:pt>
                <c:pt idx="67">
                  <c:v>qw68</c:v>
                </c:pt>
                <c:pt idx="68">
                  <c:v>qw69</c:v>
                </c:pt>
                <c:pt idx="69">
                  <c:v>qw70</c:v>
                </c:pt>
                <c:pt idx="70">
                  <c:v>qw71</c:v>
                </c:pt>
                <c:pt idx="71">
                  <c:v>qw72</c:v>
                </c:pt>
                <c:pt idx="72">
                  <c:v>qw73</c:v>
                </c:pt>
                <c:pt idx="73">
                  <c:v>qw74</c:v>
                </c:pt>
                <c:pt idx="74">
                  <c:v>qw75</c:v>
                </c:pt>
                <c:pt idx="75">
                  <c:v>qw76</c:v>
                </c:pt>
                <c:pt idx="76">
                  <c:v>qw77</c:v>
                </c:pt>
                <c:pt idx="77">
                  <c:v>qw78</c:v>
                </c:pt>
                <c:pt idx="78">
                  <c:v>qw79</c:v>
                </c:pt>
                <c:pt idx="79">
                  <c:v>qw80</c:v>
                </c:pt>
                <c:pt idx="80">
                  <c:v>qw81</c:v>
                </c:pt>
                <c:pt idx="81">
                  <c:v>qw82</c:v>
                </c:pt>
                <c:pt idx="82">
                  <c:v>qw83</c:v>
                </c:pt>
                <c:pt idx="83">
                  <c:v>qw84</c:v>
                </c:pt>
                <c:pt idx="84">
                  <c:v>qw85</c:v>
                </c:pt>
                <c:pt idx="85">
                  <c:v>qw86</c:v>
                </c:pt>
                <c:pt idx="86">
                  <c:v>qw87</c:v>
                </c:pt>
                <c:pt idx="87">
                  <c:v>qw88</c:v>
                </c:pt>
                <c:pt idx="88">
                  <c:v>qw89</c:v>
                </c:pt>
                <c:pt idx="89">
                  <c:v>qw90</c:v>
                </c:pt>
                <c:pt idx="90">
                  <c:v>qw91</c:v>
                </c:pt>
                <c:pt idx="91">
                  <c:v>qw92</c:v>
                </c:pt>
                <c:pt idx="92">
                  <c:v>qw93</c:v>
                </c:pt>
                <c:pt idx="93">
                  <c:v>qw94</c:v>
                </c:pt>
                <c:pt idx="94">
                  <c:v>qw95</c:v>
                </c:pt>
                <c:pt idx="95">
                  <c:v>qw96</c:v>
                </c:pt>
                <c:pt idx="96">
                  <c:v>qw97</c:v>
                </c:pt>
                <c:pt idx="97">
                  <c:v>qw98</c:v>
                </c:pt>
                <c:pt idx="98">
                  <c:v>qw99</c:v>
                </c:pt>
                <c:pt idx="99">
                  <c:v>qw100</c:v>
                </c:pt>
                <c:pt idx="100">
                  <c:v>qw101</c:v>
                </c:pt>
                <c:pt idx="101">
                  <c:v>qw102</c:v>
                </c:pt>
                <c:pt idx="102">
                  <c:v>qw103</c:v>
                </c:pt>
                <c:pt idx="103">
                  <c:v>qw104</c:v>
                </c:pt>
                <c:pt idx="104">
                  <c:v>qw105</c:v>
                </c:pt>
                <c:pt idx="105">
                  <c:v>qw106</c:v>
                </c:pt>
                <c:pt idx="106">
                  <c:v>qw107</c:v>
                </c:pt>
                <c:pt idx="107">
                  <c:v>qw108</c:v>
                </c:pt>
                <c:pt idx="108">
                  <c:v>qw109</c:v>
                </c:pt>
                <c:pt idx="109">
                  <c:v>qw110</c:v>
                </c:pt>
                <c:pt idx="110">
                  <c:v>qw111</c:v>
                </c:pt>
                <c:pt idx="111">
                  <c:v>qw112</c:v>
                </c:pt>
                <c:pt idx="112">
                  <c:v>qw113</c:v>
                </c:pt>
                <c:pt idx="113">
                  <c:v>qw114</c:v>
                </c:pt>
                <c:pt idx="114">
                  <c:v>qw115</c:v>
                </c:pt>
                <c:pt idx="115">
                  <c:v>qw116</c:v>
                </c:pt>
                <c:pt idx="116">
                  <c:v>qw117</c:v>
                </c:pt>
                <c:pt idx="117">
                  <c:v>qw118</c:v>
                </c:pt>
                <c:pt idx="118">
                  <c:v>qw119</c:v>
                </c:pt>
                <c:pt idx="119">
                  <c:v>qw120</c:v>
                </c:pt>
                <c:pt idx="120">
                  <c:v>qw121</c:v>
                </c:pt>
                <c:pt idx="121">
                  <c:v>qw122</c:v>
                </c:pt>
                <c:pt idx="122">
                  <c:v>qw123</c:v>
                </c:pt>
                <c:pt idx="123">
                  <c:v>qw124</c:v>
                </c:pt>
                <c:pt idx="124">
                  <c:v>qw125</c:v>
                </c:pt>
                <c:pt idx="125">
                  <c:v>qw126</c:v>
                </c:pt>
                <c:pt idx="126">
                  <c:v>qw127</c:v>
                </c:pt>
                <c:pt idx="127">
                  <c:v>qw128</c:v>
                </c:pt>
                <c:pt idx="128">
                  <c:v>qw129</c:v>
                </c:pt>
                <c:pt idx="129">
                  <c:v>qw130</c:v>
                </c:pt>
                <c:pt idx="130">
                  <c:v>qw131</c:v>
                </c:pt>
                <c:pt idx="131">
                  <c:v>qw132</c:v>
                </c:pt>
                <c:pt idx="132">
                  <c:v>qw133</c:v>
                </c:pt>
                <c:pt idx="133">
                  <c:v>qw134</c:v>
                </c:pt>
                <c:pt idx="134">
                  <c:v>qw135</c:v>
                </c:pt>
                <c:pt idx="135">
                  <c:v>qw136</c:v>
                </c:pt>
                <c:pt idx="136">
                  <c:v>qw137</c:v>
                </c:pt>
                <c:pt idx="137">
                  <c:v>qw138</c:v>
                </c:pt>
                <c:pt idx="138">
                  <c:v>qw139</c:v>
                </c:pt>
                <c:pt idx="139">
                  <c:v>qw140</c:v>
                </c:pt>
                <c:pt idx="140">
                  <c:v>qw141</c:v>
                </c:pt>
                <c:pt idx="141">
                  <c:v>qw142</c:v>
                </c:pt>
                <c:pt idx="142">
                  <c:v>qw143</c:v>
                </c:pt>
                <c:pt idx="143">
                  <c:v>qw144</c:v>
                </c:pt>
                <c:pt idx="144">
                  <c:v>qw145</c:v>
                </c:pt>
                <c:pt idx="145">
                  <c:v>qw146</c:v>
                </c:pt>
                <c:pt idx="146">
                  <c:v>qw147</c:v>
                </c:pt>
                <c:pt idx="147">
                  <c:v>qw148</c:v>
                </c:pt>
                <c:pt idx="148">
                  <c:v>qw149</c:v>
                </c:pt>
                <c:pt idx="149">
                  <c:v>qw150</c:v>
                </c:pt>
                <c:pt idx="150">
                  <c:v>qw151</c:v>
                </c:pt>
                <c:pt idx="151">
                  <c:v>qw152</c:v>
                </c:pt>
                <c:pt idx="152">
                  <c:v>qw153</c:v>
                </c:pt>
                <c:pt idx="153">
                  <c:v>qw154</c:v>
                </c:pt>
                <c:pt idx="154">
                  <c:v>qw155</c:v>
                </c:pt>
                <c:pt idx="155">
                  <c:v>qw156</c:v>
                </c:pt>
                <c:pt idx="156">
                  <c:v>qw157</c:v>
                </c:pt>
                <c:pt idx="157">
                  <c:v>qw158</c:v>
                </c:pt>
                <c:pt idx="158">
                  <c:v>qw159</c:v>
                </c:pt>
                <c:pt idx="159">
                  <c:v>qw160</c:v>
                </c:pt>
                <c:pt idx="160">
                  <c:v>qw161</c:v>
                </c:pt>
                <c:pt idx="161">
                  <c:v>qw162</c:v>
                </c:pt>
                <c:pt idx="162">
                  <c:v>qw163</c:v>
                </c:pt>
                <c:pt idx="163">
                  <c:v>qw164</c:v>
                </c:pt>
                <c:pt idx="164">
                  <c:v>qw165</c:v>
                </c:pt>
                <c:pt idx="165">
                  <c:v>qw166</c:v>
                </c:pt>
                <c:pt idx="166">
                  <c:v>qw167</c:v>
                </c:pt>
              </c:strCache>
            </c:strRef>
          </c:cat>
          <c:val>
            <c:numRef>
              <c:f>Distances!$J$9:$J$175</c:f>
              <c:numCache>
                <c:formatCode>#,##0.00</c:formatCode>
                <c:ptCount val="167"/>
                <c:pt idx="0" formatCode="General">
                  <c:v>52.779918047031</c:v>
                </c:pt>
                <c:pt idx="1">
                  <c:v>52.77987848752647</c:v>
                </c:pt>
                <c:pt idx="2">
                  <c:v>72.1956816699956</c:v>
                </c:pt>
                <c:pt idx="3">
                  <c:v>52.84121959442477</c:v>
                </c:pt>
                <c:pt idx="4">
                  <c:v>78.3377640868411</c:v>
                </c:pt>
                <c:pt idx="5">
                  <c:v>60.51441694859804</c:v>
                </c:pt>
                <c:pt idx="6">
                  <c:v>45.88398102525493</c:v>
                </c:pt>
                <c:pt idx="7">
                  <c:v>45.87046511400839</c:v>
                </c:pt>
                <c:pt idx="8">
                  <c:v>46.07287692155927</c:v>
                </c:pt>
                <c:pt idx="9">
                  <c:v>44.45689406938662</c:v>
                </c:pt>
                <c:pt idx="10">
                  <c:v>45.87832405689488</c:v>
                </c:pt>
                <c:pt idx="11">
                  <c:v>45.89651875165417</c:v>
                </c:pt>
                <c:pt idx="12">
                  <c:v>46.27289283902477</c:v>
                </c:pt>
                <c:pt idx="13">
                  <c:v>52.77992911718782</c:v>
                </c:pt>
                <c:pt idx="14">
                  <c:v>52.77993044531052</c:v>
                </c:pt>
                <c:pt idx="15">
                  <c:v>45.863488303766</c:v>
                </c:pt>
                <c:pt idx="16">
                  <c:v>46.46377530201477</c:v>
                </c:pt>
                <c:pt idx="17">
                  <c:v>45.83341850068632</c:v>
                </c:pt>
                <c:pt idx="18">
                  <c:v>45.92727124692624</c:v>
                </c:pt>
                <c:pt idx="19">
                  <c:v>46.07303432084535</c:v>
                </c:pt>
                <c:pt idx="20">
                  <c:v>60.5144152012784</c:v>
                </c:pt>
                <c:pt idx="21">
                  <c:v>52.77988606184414</c:v>
                </c:pt>
                <c:pt idx="22">
                  <c:v>65.96458720068018</c:v>
                </c:pt>
                <c:pt idx="23">
                  <c:v>46.07287424199361</c:v>
                </c:pt>
                <c:pt idx="24">
                  <c:v>46.0730258354865</c:v>
                </c:pt>
                <c:pt idx="25">
                  <c:v>52.8411746149834</c:v>
                </c:pt>
                <c:pt idx="26">
                  <c:v>43.850656879243</c:v>
                </c:pt>
                <c:pt idx="27">
                  <c:v>44.4568957944815</c:v>
                </c:pt>
                <c:pt idx="28">
                  <c:v>52.7799712688896</c:v>
                </c:pt>
                <c:pt idx="29">
                  <c:v>46.07126052525281</c:v>
                </c:pt>
                <c:pt idx="30">
                  <c:v>52.84133673461101</c:v>
                </c:pt>
                <c:pt idx="31">
                  <c:v>46.08316356887619</c:v>
                </c:pt>
                <c:pt idx="32">
                  <c:v>52.77986566945049</c:v>
                </c:pt>
                <c:pt idx="33">
                  <c:v>44.39391864450116</c:v>
                </c:pt>
                <c:pt idx="34">
                  <c:v>46.29956120259126</c:v>
                </c:pt>
                <c:pt idx="35">
                  <c:v>78.33778672728785</c:v>
                </c:pt>
                <c:pt idx="36">
                  <c:v>45.92727842528233</c:v>
                </c:pt>
                <c:pt idx="37">
                  <c:v>46.2423266147378</c:v>
                </c:pt>
                <c:pt idx="38">
                  <c:v>44.44524390779344</c:v>
                </c:pt>
                <c:pt idx="39">
                  <c:v>45.88398811321578</c:v>
                </c:pt>
                <c:pt idx="40">
                  <c:v>45.9272322227838</c:v>
                </c:pt>
                <c:pt idx="41">
                  <c:v>45.92726855504345</c:v>
                </c:pt>
                <c:pt idx="42">
                  <c:v>52.7799712688896</c:v>
                </c:pt>
                <c:pt idx="43">
                  <c:v>59.94218258713898</c:v>
                </c:pt>
                <c:pt idx="44">
                  <c:v>44.39390944470468</c:v>
                </c:pt>
                <c:pt idx="45">
                  <c:v>46.4637593404593</c:v>
                </c:pt>
                <c:pt idx="46">
                  <c:v>45.82085113921639</c:v>
                </c:pt>
                <c:pt idx="47">
                  <c:v>45.86348964548841</c:v>
                </c:pt>
                <c:pt idx="48">
                  <c:v>45.89651298978288</c:v>
                </c:pt>
                <c:pt idx="49">
                  <c:v>46.30669259378379</c:v>
                </c:pt>
                <c:pt idx="50">
                  <c:v>45.89651033045831</c:v>
                </c:pt>
                <c:pt idx="51">
                  <c:v>43.85066779725037</c:v>
                </c:pt>
                <c:pt idx="52">
                  <c:v>52.84117636296063</c:v>
                </c:pt>
                <c:pt idx="53">
                  <c:v>43.85065515534712</c:v>
                </c:pt>
                <c:pt idx="54">
                  <c:v>44.39392956925963</c:v>
                </c:pt>
                <c:pt idx="55">
                  <c:v>46.29956709363696</c:v>
                </c:pt>
                <c:pt idx="56">
                  <c:v>46.05105462929151</c:v>
                </c:pt>
                <c:pt idx="57">
                  <c:v>52.84133673461101</c:v>
                </c:pt>
                <c:pt idx="58">
                  <c:v>46.46376937343548</c:v>
                </c:pt>
                <c:pt idx="59">
                  <c:v>46.05120604210556</c:v>
                </c:pt>
                <c:pt idx="60">
                  <c:v>46.29955984311945</c:v>
                </c:pt>
                <c:pt idx="61">
                  <c:v>52.77990550705035</c:v>
                </c:pt>
                <c:pt idx="62">
                  <c:v>45.92598495986329</c:v>
                </c:pt>
                <c:pt idx="63">
                  <c:v>46.23521562279271</c:v>
                </c:pt>
                <c:pt idx="64">
                  <c:v>52.77994239828552</c:v>
                </c:pt>
                <c:pt idx="65">
                  <c:v>52.84133673461101</c:v>
                </c:pt>
                <c:pt idx="66">
                  <c:v>52.77986741736994</c:v>
                </c:pt>
                <c:pt idx="67">
                  <c:v>45.92598362787709</c:v>
                </c:pt>
                <c:pt idx="68">
                  <c:v>44.44523470746683</c:v>
                </c:pt>
                <c:pt idx="69">
                  <c:v>46.05104749298517</c:v>
                </c:pt>
                <c:pt idx="70">
                  <c:v>52.77989316840409</c:v>
                </c:pt>
                <c:pt idx="71">
                  <c:v>52.85397314571655</c:v>
                </c:pt>
                <c:pt idx="72">
                  <c:v>45.92599073180466</c:v>
                </c:pt>
                <c:pt idx="73">
                  <c:v>44.44047651780845</c:v>
                </c:pt>
                <c:pt idx="74">
                  <c:v>45.88312632911521</c:v>
                </c:pt>
                <c:pt idx="75">
                  <c:v>45.87309658214948</c:v>
                </c:pt>
                <c:pt idx="76">
                  <c:v>46.08317801406927</c:v>
                </c:pt>
                <c:pt idx="77">
                  <c:v>45.92726137669126</c:v>
                </c:pt>
                <c:pt idx="78">
                  <c:v>52.779918047031</c:v>
                </c:pt>
                <c:pt idx="79">
                  <c:v>52.77988780976361</c:v>
                </c:pt>
                <c:pt idx="80">
                  <c:v>46.46377667014871</c:v>
                </c:pt>
                <c:pt idx="81">
                  <c:v>52.85395054129092</c:v>
                </c:pt>
                <c:pt idx="82">
                  <c:v>46.05105730540711</c:v>
                </c:pt>
                <c:pt idx="83">
                  <c:v>44.36756281760523</c:v>
                </c:pt>
                <c:pt idx="84">
                  <c:v>46.24232525889825</c:v>
                </c:pt>
                <c:pt idx="85">
                  <c:v>44.44047824281044</c:v>
                </c:pt>
                <c:pt idx="86">
                  <c:v>52.77989714367288</c:v>
                </c:pt>
                <c:pt idx="87">
                  <c:v>72.19568335278873</c:v>
                </c:pt>
                <c:pt idx="88">
                  <c:v>45.83341982608422</c:v>
                </c:pt>
                <c:pt idx="89">
                  <c:v>46.08332254433886</c:v>
                </c:pt>
                <c:pt idx="90">
                  <c:v>44.44959835187272</c:v>
                </c:pt>
                <c:pt idx="91">
                  <c:v>78.3377849652265</c:v>
                </c:pt>
                <c:pt idx="92">
                  <c:v>43.92354626146953</c:v>
                </c:pt>
                <c:pt idx="93">
                  <c:v>46.4637607085921</c:v>
                </c:pt>
                <c:pt idx="94">
                  <c:v>59.94218084015324</c:v>
                </c:pt>
                <c:pt idx="95">
                  <c:v>46.30670256702081</c:v>
                </c:pt>
                <c:pt idx="96">
                  <c:v>44.3675536184022</c:v>
                </c:pt>
                <c:pt idx="97">
                  <c:v>44.36755016870108</c:v>
                </c:pt>
                <c:pt idx="98">
                  <c:v>46.05104883104239</c:v>
                </c:pt>
                <c:pt idx="99">
                  <c:v>52.8411746149834</c:v>
                </c:pt>
                <c:pt idx="100">
                  <c:v>46.07288406706967</c:v>
                </c:pt>
                <c:pt idx="101">
                  <c:v>43.92354453741702</c:v>
                </c:pt>
                <c:pt idx="102">
                  <c:v>46.29956981258173</c:v>
                </c:pt>
                <c:pt idx="103">
                  <c:v>52.8412230397394</c:v>
                </c:pt>
                <c:pt idx="104">
                  <c:v>52.84123101189116</c:v>
                </c:pt>
                <c:pt idx="105">
                  <c:v>46.08342605385474</c:v>
                </c:pt>
                <c:pt idx="106">
                  <c:v>46.08354383565671</c:v>
                </c:pt>
                <c:pt idx="107">
                  <c:v>44.39391116966651</c:v>
                </c:pt>
                <c:pt idx="108">
                  <c:v>45.92649887275704</c:v>
                </c:pt>
                <c:pt idx="109">
                  <c:v>46.07288272728626</c:v>
                </c:pt>
                <c:pt idx="110">
                  <c:v>46.05106444171735</c:v>
                </c:pt>
                <c:pt idx="111">
                  <c:v>46.05106310365896</c:v>
                </c:pt>
                <c:pt idx="112">
                  <c:v>46.46376663716873</c:v>
                </c:pt>
                <c:pt idx="113">
                  <c:v>45.9385869084781</c:v>
                </c:pt>
                <c:pt idx="114">
                  <c:v>46.27289148096904</c:v>
                </c:pt>
                <c:pt idx="115">
                  <c:v>46.0512145165393</c:v>
                </c:pt>
                <c:pt idx="116">
                  <c:v>52.77989002070415</c:v>
                </c:pt>
                <c:pt idx="117">
                  <c:v>52.77989002070415</c:v>
                </c:pt>
                <c:pt idx="118">
                  <c:v>45.87833247224039</c:v>
                </c:pt>
                <c:pt idx="119">
                  <c:v>46.08317214570822</c:v>
                </c:pt>
                <c:pt idx="120">
                  <c:v>45.89652008131704</c:v>
                </c:pt>
                <c:pt idx="121">
                  <c:v>45.8298313386549</c:v>
                </c:pt>
                <c:pt idx="122">
                  <c:v>45.92599916772237</c:v>
                </c:pt>
                <c:pt idx="123">
                  <c:v>72.1956816699956</c:v>
                </c:pt>
                <c:pt idx="124">
                  <c:v>52.85397314571655</c:v>
                </c:pt>
                <c:pt idx="125">
                  <c:v>46.3067098202874</c:v>
                </c:pt>
                <c:pt idx="126">
                  <c:v>52.77994239828552</c:v>
                </c:pt>
                <c:pt idx="127">
                  <c:v>52.77987499168756</c:v>
                </c:pt>
                <c:pt idx="128">
                  <c:v>46.08333112123922</c:v>
                </c:pt>
                <c:pt idx="129">
                  <c:v>52.77994239828552</c:v>
                </c:pt>
                <c:pt idx="130">
                  <c:v>45.8965045685898</c:v>
                </c:pt>
                <c:pt idx="131">
                  <c:v>46.07286843626937</c:v>
                </c:pt>
                <c:pt idx="132">
                  <c:v>46.2995757036301</c:v>
                </c:pt>
                <c:pt idx="133">
                  <c:v>52.84122926391399</c:v>
                </c:pt>
                <c:pt idx="134">
                  <c:v>46.08316943723452</c:v>
                </c:pt>
                <c:pt idx="135">
                  <c:v>46.30669395377036</c:v>
                </c:pt>
                <c:pt idx="136">
                  <c:v>44.44960927735086</c:v>
                </c:pt>
                <c:pt idx="137">
                  <c:v>52.77991041309805</c:v>
                </c:pt>
                <c:pt idx="138">
                  <c:v>52.85394879331393</c:v>
                </c:pt>
                <c:pt idx="139">
                  <c:v>45.92726272263209</c:v>
                </c:pt>
                <c:pt idx="140">
                  <c:v>46.0831622146399</c:v>
                </c:pt>
                <c:pt idx="141">
                  <c:v>52.77989316840409</c:v>
                </c:pt>
                <c:pt idx="142">
                  <c:v>46.46392119902887</c:v>
                </c:pt>
                <c:pt idx="143">
                  <c:v>46.0831793683067</c:v>
                </c:pt>
                <c:pt idx="144">
                  <c:v>46.07125204060219</c:v>
                </c:pt>
                <c:pt idx="145">
                  <c:v>65.9645854461787</c:v>
                </c:pt>
                <c:pt idx="146">
                  <c:v>46.07286709648711</c:v>
                </c:pt>
                <c:pt idx="147">
                  <c:v>44.36754096949816</c:v>
                </c:pt>
                <c:pt idx="148">
                  <c:v>45.92599339577824</c:v>
                </c:pt>
                <c:pt idx="149">
                  <c:v>45.87046644232201</c:v>
                </c:pt>
                <c:pt idx="150">
                  <c:v>46.2352142674699</c:v>
                </c:pt>
                <c:pt idx="151">
                  <c:v>52.77990375913092</c:v>
                </c:pt>
                <c:pt idx="152">
                  <c:v>44.36754269434869</c:v>
                </c:pt>
                <c:pt idx="153">
                  <c:v>46.29957706310307</c:v>
                </c:pt>
                <c:pt idx="154">
                  <c:v>60.54167695606426</c:v>
                </c:pt>
                <c:pt idx="155">
                  <c:v>46.3067084602997</c:v>
                </c:pt>
                <c:pt idx="156">
                  <c:v>45.92727707934035</c:v>
                </c:pt>
                <c:pt idx="157">
                  <c:v>45.8965032389281</c:v>
                </c:pt>
                <c:pt idx="158">
                  <c:v>45.92600049970975</c:v>
                </c:pt>
                <c:pt idx="159">
                  <c:v>44.39392209442488</c:v>
                </c:pt>
                <c:pt idx="160">
                  <c:v>46.08315468685283</c:v>
                </c:pt>
                <c:pt idx="161">
                  <c:v>78.3377623247799</c:v>
                </c:pt>
                <c:pt idx="162">
                  <c:v>44.3939312942215</c:v>
                </c:pt>
                <c:pt idx="163">
                  <c:v>46.08341883118094</c:v>
                </c:pt>
                <c:pt idx="164">
                  <c:v>44.36756109275465</c:v>
                </c:pt>
                <c:pt idx="165">
                  <c:v>46.30669984704655</c:v>
                </c:pt>
                <c:pt idx="166">
                  <c:v>46.46392986393941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85352"/>
        <c:axId val="698788184"/>
      </c:lineChart>
      <c:catAx>
        <c:axId val="69878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698788184"/>
        <c:crosses val="autoZero"/>
        <c:auto val="1"/>
        <c:lblAlgn val="ctr"/>
        <c:lblOffset val="100"/>
        <c:noMultiLvlLbl val="0"/>
      </c:catAx>
      <c:valAx>
        <c:axId val="6987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98785352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83" dropStyle="combo" dx="16" fmlaLink="$U$5" fmlaRange="$AH$5:$AH$6" sel="2" val="0"/>
</file>

<file path=xl/ctrlProps/ctrlProp10.xml><?xml version="1.0" encoding="utf-8"?>
<formControlPr xmlns="http://schemas.microsoft.com/office/spreadsheetml/2009/9/main" objectType="Label" lockText="1"/>
</file>

<file path=xl/ctrlProps/ctrlProp11.xml><?xml version="1.0" encoding="utf-8"?>
<formControlPr xmlns="http://schemas.microsoft.com/office/spreadsheetml/2009/9/main" objectType="Label" lockText="1"/>
</file>

<file path=xl/ctrlProps/ctrlProp12.xml><?xml version="1.0" encoding="utf-8"?>
<formControlPr xmlns="http://schemas.microsoft.com/office/spreadsheetml/2009/9/main" objectType="Label" lockText="1"/>
</file>

<file path=xl/ctrlProps/ctrlProp13.xml><?xml version="1.0" encoding="utf-8"?>
<formControlPr xmlns="http://schemas.microsoft.com/office/spreadsheetml/2009/9/main" objectType="Label" lockText="1"/>
</file>

<file path=xl/ctrlProps/ctrlProp14.xml><?xml version="1.0" encoding="utf-8"?>
<formControlPr xmlns="http://schemas.microsoft.com/office/spreadsheetml/2009/9/main" objectType="Spin" dx="16" fmlaLink="$J$2" max="100" page="10" val="32"/>
</file>

<file path=xl/ctrlProps/ctrlProp15.xml><?xml version="1.0" encoding="utf-8"?>
<formControlPr xmlns="http://schemas.microsoft.com/office/spreadsheetml/2009/9/main" objectType="Spin" dx="0" fmlaLink="$J$3" max="100" page="0" val="0"/>
</file>

<file path=xl/ctrlProps/ctrlProp16.xml><?xml version="1.0" encoding="utf-8"?>
<formControlPr xmlns="http://schemas.microsoft.com/office/spreadsheetml/2009/9/main" objectType="Spin" dx="0" fmlaLink="$J$4" max="100" page="0" val="6"/>
</file>

<file path=xl/ctrlProps/ctrlProp2.xml><?xml version="1.0" encoding="utf-8"?>
<formControlPr xmlns="http://schemas.microsoft.com/office/spreadsheetml/2009/9/main" objectType="Drop" dropLines="83" dropStyle="combo" dx="16" fmlaLink="$U$6" fmlaRange="$AH$5:$AH$6" val="0"/>
</file>

<file path=xl/ctrlProps/ctrlProp3.xml><?xml version="1.0" encoding="utf-8"?>
<formControlPr xmlns="http://schemas.microsoft.com/office/spreadsheetml/2009/9/main" objectType="Drop" dropLines="83" dropStyle="combo" dx="16" fmlaLink="$A$6" fmlaRange="$AH$5:$AH$6" sel="2" val="0"/>
</file>

<file path=xl/ctrlProps/ctrlProp4.xml><?xml version="1.0" encoding="utf-8"?>
<formControlPr xmlns="http://schemas.microsoft.com/office/spreadsheetml/2009/9/main" objectType="Drop" dropLines="83" dropStyle="combo" dx="16" fmlaLink="$W$5" fmlaRange="$AI$5:$AI$7" sel="3" val="0"/>
</file>

<file path=xl/ctrlProps/ctrlProp5.xml><?xml version="1.0" encoding="utf-8"?>
<formControlPr xmlns="http://schemas.microsoft.com/office/spreadsheetml/2009/9/main" objectType="Drop" dropLines="83" dropStyle="combo" dx="16" fmlaLink="$W$6" fmlaRange="$AI$5:$AI$7" val="0"/>
</file>

<file path=xl/ctrlProps/ctrlProp6.xml><?xml version="1.0" encoding="utf-8"?>
<formControlPr xmlns="http://schemas.microsoft.com/office/spreadsheetml/2009/9/main" objectType="Drop" dropLines="83" dropStyle="combo" dx="16" fmlaLink="$W$7" fmlaRange="$AI$5:$AI$7" sel="2" val="0"/>
</file>

<file path=xl/ctrlProps/ctrlProp7.xml><?xml version="1.0" encoding="utf-8"?>
<formControlPr xmlns="http://schemas.microsoft.com/office/spreadsheetml/2009/9/main" objectType="Scroll" dx="16" fmlaLink="$J$2" horiz="1" max="100" page="10" val="32"/>
</file>

<file path=xl/ctrlProps/ctrlProp8.xml><?xml version="1.0" encoding="utf-8"?>
<formControlPr xmlns="http://schemas.microsoft.com/office/spreadsheetml/2009/9/main" objectType="Scroll" dx="16" fmlaLink="$J$3" horiz="1" max="100" page="10" val="0"/>
</file>

<file path=xl/ctrlProps/ctrlProp9.xml><?xml version="1.0" encoding="utf-8"?>
<formControlPr xmlns="http://schemas.microsoft.com/office/spreadsheetml/2009/9/main" objectType="Scroll" dx="16" fmlaLink="$J$4" horiz="1" max="100" page="10" val="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25400</xdr:colOff>
          <xdr:row>1</xdr:row>
          <xdr:rowOff>25400</xdr:rowOff>
        </xdr:from>
        <xdr:to>
          <xdr:col>1</xdr:col>
          <xdr:colOff>838200</xdr:colOff>
          <xdr:row>1</xdr:row>
          <xdr:rowOff>266700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38100</xdr:colOff>
          <xdr:row>2</xdr:row>
          <xdr:rowOff>50800</xdr:rowOff>
        </xdr:from>
        <xdr:to>
          <xdr:col>1</xdr:col>
          <xdr:colOff>850900</xdr:colOff>
          <xdr:row>2</xdr:row>
          <xdr:rowOff>292100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38100</xdr:colOff>
          <xdr:row>3</xdr:row>
          <xdr:rowOff>63500</xdr:rowOff>
        </xdr:from>
        <xdr:to>
          <xdr:col>1</xdr:col>
          <xdr:colOff>850900</xdr:colOff>
          <xdr:row>3</xdr:row>
          <xdr:rowOff>304800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927100</xdr:colOff>
          <xdr:row>1</xdr:row>
          <xdr:rowOff>25400</xdr:rowOff>
        </xdr:from>
        <xdr:to>
          <xdr:col>1</xdr:col>
          <xdr:colOff>1587500</xdr:colOff>
          <xdr:row>1</xdr:row>
          <xdr:rowOff>266700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927100</xdr:colOff>
          <xdr:row>2</xdr:row>
          <xdr:rowOff>50800</xdr:rowOff>
        </xdr:from>
        <xdr:to>
          <xdr:col>1</xdr:col>
          <xdr:colOff>1587500</xdr:colOff>
          <xdr:row>2</xdr:row>
          <xdr:rowOff>292100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914400</xdr:colOff>
          <xdr:row>3</xdr:row>
          <xdr:rowOff>63500</xdr:rowOff>
        </xdr:from>
        <xdr:to>
          <xdr:col>1</xdr:col>
          <xdr:colOff>1574800</xdr:colOff>
          <xdr:row>3</xdr:row>
          <xdr:rowOff>304800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1663700</xdr:colOff>
          <xdr:row>1</xdr:row>
          <xdr:rowOff>63500</xdr:rowOff>
        </xdr:from>
        <xdr:to>
          <xdr:col>9</xdr:col>
          <xdr:colOff>444500</xdr:colOff>
          <xdr:row>1</xdr:row>
          <xdr:rowOff>254000</xdr:rowOff>
        </xdr:to>
        <xdr:sp macro="" textlink="">
          <xdr:nvSpPr>
            <xdr:cNvPr id="2055" name="Scroll Bar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1663700</xdr:colOff>
          <xdr:row>2</xdr:row>
          <xdr:rowOff>88900</xdr:rowOff>
        </xdr:from>
        <xdr:to>
          <xdr:col>9</xdr:col>
          <xdr:colOff>444500</xdr:colOff>
          <xdr:row>2</xdr:row>
          <xdr:rowOff>279400</xdr:rowOff>
        </xdr:to>
        <xdr:sp macro="" textlink="">
          <xdr:nvSpPr>
            <xdr:cNvPr id="2056" name="Scroll Bar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1663700</xdr:colOff>
          <xdr:row>3</xdr:row>
          <xdr:rowOff>63500</xdr:rowOff>
        </xdr:from>
        <xdr:to>
          <xdr:col>9</xdr:col>
          <xdr:colOff>444500</xdr:colOff>
          <xdr:row>4</xdr:row>
          <xdr:rowOff>12700</xdr:rowOff>
        </xdr:to>
        <xdr:sp macro="" textlink="">
          <xdr:nvSpPr>
            <xdr:cNvPr id="2057" name="Scroll Bar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190500</xdr:colOff>
          <xdr:row>0</xdr:row>
          <xdr:rowOff>50800</xdr:rowOff>
        </xdr:from>
        <xdr:to>
          <xdr:col>1</xdr:col>
          <xdr:colOff>673100</xdr:colOff>
          <xdr:row>1</xdr:row>
          <xdr:rowOff>25400</xdr:rowOff>
        </xdr:to>
        <xdr:sp macro="" textlink="">
          <xdr:nvSpPr>
            <xdr:cNvPr id="2059" name="Label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Geneva"/>
                  <a:ea typeface="Geneva"/>
                  <a:cs typeface="Geneva"/>
                </a:rPr>
                <a:t>Type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1016000</xdr:colOff>
          <xdr:row>0</xdr:row>
          <xdr:rowOff>50800</xdr:rowOff>
        </xdr:from>
        <xdr:to>
          <xdr:col>1</xdr:col>
          <xdr:colOff>1498600</xdr:colOff>
          <xdr:row>1</xdr:row>
          <xdr:rowOff>25400</xdr:rowOff>
        </xdr:to>
        <xdr:sp macro="" textlink="">
          <xdr:nvSpPr>
            <xdr:cNvPr id="2060" name="Label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Geneva"/>
                  <a:ea typeface="Geneva"/>
                  <a:cs typeface="Geneva"/>
                </a:rPr>
                <a:t>Weight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0</xdr:row>
          <xdr:rowOff>50800</xdr:rowOff>
        </xdr:from>
        <xdr:to>
          <xdr:col>5</xdr:col>
          <xdr:colOff>495300</xdr:colOff>
          <xdr:row>1</xdr:row>
          <xdr:rowOff>25400</xdr:rowOff>
        </xdr:to>
        <xdr:sp macro="" textlink="">
          <xdr:nvSpPr>
            <xdr:cNvPr id="2061" name="Label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Geneva"/>
                  <a:ea typeface="Geneva"/>
                  <a:cs typeface="Geneva"/>
                </a:rPr>
                <a:t>Value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495300</xdr:colOff>
          <xdr:row>0</xdr:row>
          <xdr:rowOff>76200</xdr:rowOff>
        </xdr:from>
        <xdr:to>
          <xdr:col>13</xdr:col>
          <xdr:colOff>1054100</xdr:colOff>
          <xdr:row>0</xdr:row>
          <xdr:rowOff>292100</xdr:rowOff>
        </xdr:to>
        <xdr:sp macro="" textlink="">
          <xdr:nvSpPr>
            <xdr:cNvPr id="2062" name="Label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0" anchor="t" upright="1"/>
            <a:lstStyle/>
            <a:p>
              <a:pPr algn="l" rtl="0">
                <a:defRPr sz="1000"/>
              </a:pPr>
              <a:r>
                <a:rPr lang="fr-FR" sz="1000" b="0" i="0" u="none" strike="noStrike" baseline="0">
                  <a:solidFill>
                    <a:srgbClr val="000000"/>
                  </a:solidFill>
                  <a:latin typeface="Geneva"/>
                  <a:ea typeface="Geneva"/>
                  <a:cs typeface="Geneva"/>
                </a:rPr>
                <a:t>Weight'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508000</xdr:colOff>
          <xdr:row>0</xdr:row>
          <xdr:rowOff>279400</xdr:rowOff>
        </xdr:from>
        <xdr:to>
          <xdr:col>9</xdr:col>
          <xdr:colOff>914400</xdr:colOff>
          <xdr:row>2</xdr:row>
          <xdr:rowOff>0</xdr:rowOff>
        </xdr:to>
        <xdr:sp macro="" textlink="">
          <xdr:nvSpPr>
            <xdr:cNvPr id="2063" name="Spinner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508000</xdr:colOff>
          <xdr:row>2</xdr:row>
          <xdr:rowOff>38100</xdr:rowOff>
        </xdr:from>
        <xdr:to>
          <xdr:col>9</xdr:col>
          <xdr:colOff>914400</xdr:colOff>
          <xdr:row>3</xdr:row>
          <xdr:rowOff>25400</xdr:rowOff>
        </xdr:to>
        <xdr:sp macro="" textlink="">
          <xdr:nvSpPr>
            <xdr:cNvPr id="2064" name="Spinner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508000</xdr:colOff>
          <xdr:row>3</xdr:row>
          <xdr:rowOff>50800</xdr:rowOff>
        </xdr:from>
        <xdr:to>
          <xdr:col>9</xdr:col>
          <xdr:colOff>914400</xdr:colOff>
          <xdr:row>4</xdr:row>
          <xdr:rowOff>50800</xdr:rowOff>
        </xdr:to>
        <xdr:sp macro="" textlink="">
          <xdr:nvSpPr>
            <xdr:cNvPr id="2065" name="Spinner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19</xdr:col>
      <xdr:colOff>0</xdr:colOff>
      <xdr:row>3</xdr:row>
      <xdr:rowOff>114300</xdr:rowOff>
    </xdr:from>
    <xdr:to>
      <xdr:col>48</xdr:col>
      <xdr:colOff>228600</xdr:colOff>
      <xdr:row>15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241300</xdr:colOff>
      <xdr:row>3</xdr:row>
      <xdr:rowOff>127000</xdr:rowOff>
    </xdr:from>
    <xdr:to>
      <xdr:col>48</xdr:col>
      <xdr:colOff>330200</xdr:colOff>
      <xdr:row>16</xdr:row>
      <xdr:rowOff>0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4:W171" totalsRowShown="0" headerRowDxfId="52">
  <autoFilter ref="A4:W171"/>
  <tableColumns count="23">
    <tableColumn id="1" name="MD5" dataDxfId="51"/>
    <tableColumn id="23" name="QW#" dataDxfId="50"/>
    <tableColumn id="2" name="time" dataDxfId="49">
      <calculatedColumnFormula>VLOOKUP(Table2[[#This Row],[MD5]],buildtime[#All],2,FALSE)</calculatedColumnFormula>
    </tableColumn>
    <tableColumn id="3" name="price" dataDxfId="48">
      <calculatedColumnFormula>VLOOKUP(Table2[[#This Row],[MD5]],buildtime[#All],3,FALSE)</calculatedColumnFormula>
    </tableColumn>
    <tableColumn id="4" name="energy" dataDxfId="47">
      <calculatedColumnFormula>VLOOKUP(Table2[[#This Row],[MD5]],buildtime[#All],4,FALSE)</calculatedColumnFormula>
    </tableColumn>
    <tableColumn id="5" name="time2" dataDxfId="46">
      <calculatedColumnFormula>VLOOKUP(Table2[[#This Row],[MD5]],partialcf[#All],2,FALSE)</calculatedColumnFormula>
    </tableColumn>
    <tableColumn id="6" name="price2" dataDxfId="45">
      <calculatedColumnFormula>VLOOKUP(Table2[[#This Row],[MD5]],partialcf[#All],3,FALSE)</calculatedColumnFormula>
    </tableColumn>
    <tableColumn id="7" name="energy2" dataDxfId="44">
      <calculatedColumnFormula>VLOOKUP(Table2[[#This Row],[MD5]],partialcf[#All],4,FALSE)</calculatedColumnFormula>
    </tableColumn>
    <tableColumn id="8" name="time'2" dataDxfId="43">
      <calculatedColumnFormula>Table2[[#This Row],[time2]]/$B$1</calculatedColumnFormula>
    </tableColumn>
    <tableColumn id="9" name="price'2" dataDxfId="42">
      <calculatedColumnFormula>Table2[[#This Row],[price2]]/$B$1</calculatedColumnFormula>
    </tableColumn>
    <tableColumn id="10" name="energy'2" dataDxfId="41">
      <calculatedColumnFormula>Table2[[#This Row],[energy2]]/$B$1</calculatedColumnFormula>
    </tableColumn>
    <tableColumn id="11" name="time3" dataDxfId="40">
      <calculatedColumnFormula>VLOOKUP(Table2[[#This Row],[MD5]],fullcf[#All],2,FALSE)</calculatedColumnFormula>
    </tableColumn>
    <tableColumn id="12" name="price3" dataDxfId="39">
      <calculatedColumnFormula>VLOOKUP(Table2[[#This Row],[MD5]],fullcf[#All],3,FALSE)</calculatedColumnFormula>
    </tableColumn>
    <tableColumn id="13" name="energy3" dataDxfId="38">
      <calculatedColumnFormula>VLOOKUP(Table2[[#This Row],[MD5]],fullcf[#All],4,FALSE)</calculatedColumnFormula>
    </tableColumn>
    <tableColumn id="14" name="time'3" dataDxfId="37">
      <calculatedColumnFormula>Table2[[#This Row],[time3]]/$B$1</calculatedColumnFormula>
    </tableColumn>
    <tableColumn id="15" name="price'3" dataDxfId="36">
      <calculatedColumnFormula>Table2[[#This Row],[price3]]/$B$1</calculatedColumnFormula>
    </tableColumn>
    <tableColumn id="16" name="energy'3" dataDxfId="35">
      <calculatedColumnFormula>Table2[[#This Row],[energy3]]/$B$1</calculatedColumnFormula>
    </tableColumn>
    <tableColumn id="17" name="time4" dataDxfId="34">
      <calculatedColumnFormula>VLOOKUP(Table2[[#This Row],[MD5]],df[#All],2,FALSE)</calculatedColumnFormula>
    </tableColumn>
    <tableColumn id="18" name="price4" dataDxfId="33">
      <calculatedColumnFormula>VLOOKUP(Table2[[#This Row],[MD5]],df[#All],3,FALSE)</calculatedColumnFormula>
    </tableColumn>
    <tableColumn id="19" name="energy4" dataDxfId="32">
      <calculatedColumnFormula>VLOOKUP(Table2[[#This Row],[MD5]],df[#All],4,FALSE)</calculatedColumnFormula>
    </tableColumn>
    <tableColumn id="20" name="time'4" dataDxfId="31">
      <calculatedColumnFormula>Table2[[#This Row],[time4]]/$B$1</calculatedColumnFormula>
    </tableColumn>
    <tableColumn id="21" name="price'4" dataDxfId="30">
      <calculatedColumnFormula>Table2[[#This Row],[price4]]/$B$1</calculatedColumnFormula>
    </tableColumn>
    <tableColumn id="22" name="energy'4" dataDxfId="29">
      <calculatedColumnFormula>Table2[[#This Row],[energy4]]/$B$1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8:R175" totalsRowShown="0" headerRowDxfId="28" tableBorderDxfId="27">
  <autoFilter ref="A8:R175"/>
  <tableColumns count="18">
    <tableColumn id="1" name="QW#"/>
    <tableColumn id="2" name="MD5" dataDxfId="26"/>
    <tableColumn id="3" name="time" dataDxfId="25"/>
    <tableColumn id="4" name="price" dataDxfId="24"/>
    <tableColumn id="5" name="energy" dataDxfId="23"/>
    <tableColumn id="6" name="score-bt" dataDxfId="22"/>
    <tableColumn id="7" name="time'2" dataDxfId="21"/>
    <tableColumn id="8" name="price'2" dataDxfId="20"/>
    <tableColumn id="9" name="energy'2" dataDxfId="19"/>
    <tableColumn id="10" name="score-rt-partialcf" dataDxfId="18"/>
    <tableColumn id="11" name="time'3" dataDxfId="17"/>
    <tableColumn id="12" name="price'3" dataDxfId="16"/>
    <tableColumn id="13" name="energy'3" dataDxfId="15"/>
    <tableColumn id="14" name="score-rt-fullcf" dataDxfId="14"/>
    <tableColumn id="15" name="time'4" dataDxfId="13"/>
    <tableColumn id="16" name="price'4" dataDxfId="12"/>
    <tableColumn id="17" name="energy'4" dataDxfId="11">
      <calculatedColumnFormula>VLOOKUP(Table3[[#This Row],[MD5]],Table2[],23,FALSE)+(Distances!$V$7*(ABS(Distances!$W$7-VLOOKUP(Table3[[#This Row],[MD5]],Table2[],23,FALSE))*Distances!$N$4))</calculatedColumnFormula>
    </tableColumn>
    <tableColumn id="18" name="score-rt-df" dataDxfId="10">
      <calculatedColumnFormula>SQRT(SUM((Table3[[#This Row],[time''4]]-Distances!$J$2)^2,(Table3[[#This Row],[price''4]]-Distances!$W$6)^2,(Table3[[#This Row],[energy''4]]-Distances!$W$7)^2))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buildtime" displayName="buildtime" ref="A1:D168" totalsRowShown="0" headerRowDxfId="9" dataDxfId="8">
  <autoFilter ref="A1:D168"/>
  <tableColumns count="4">
    <tableColumn id="1" name="MD5" dataDxfId="7"/>
    <tableColumn id="2" name="time" dataDxfId="6"/>
    <tableColumn id="3" name="price" dataDxfId="5"/>
    <tableColumn id="4" name="energy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partialcf" displayName="partialcf" ref="A1:D168" totalsRowShown="0" headerRowDxfId="3">
  <autoFilter ref="A1:D168"/>
  <tableColumns count="4">
    <tableColumn id="1" name="MD5" dataDxfId="2"/>
    <tableColumn id="2" name="time"/>
    <tableColumn id="3" name="pride"/>
    <tableColumn id="4" name="energy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6" name="fullcf" displayName="fullcf" ref="A1:D168" totalsRowShown="0" headerRowDxfId="1">
  <autoFilter ref="A1:D168"/>
  <tableColumns count="4">
    <tableColumn id="1" name="MD5"/>
    <tableColumn id="2" name="time"/>
    <tableColumn id="3" name="price"/>
    <tableColumn id="4" name="energy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7" name="df" displayName="df" ref="A1:D168" totalsRowShown="0" headerRowDxfId="0">
  <autoFilter ref="A1:D168"/>
  <tableColumns count="4">
    <tableColumn id="1" name="MD5"/>
    <tableColumn id="2" name="time"/>
    <tableColumn id="3" name="price"/>
    <tableColumn id="4" name="energ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table" Target="../tables/table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W171"/>
  <sheetViews>
    <sheetView topLeftCell="C1" workbookViewId="0">
      <selection activeCell="R5" sqref="R5"/>
    </sheetView>
  </sheetViews>
  <sheetFormatPr baseColWidth="10" defaultRowHeight="15" x14ac:dyDescent="0"/>
  <cols>
    <col min="1" max="1" width="5.83203125" customWidth="1"/>
    <col min="2" max="2" width="11.5" bestFit="1" customWidth="1"/>
    <col min="3" max="3" width="11" bestFit="1" customWidth="1"/>
    <col min="4" max="4" width="11.33203125" bestFit="1" customWidth="1"/>
    <col min="5" max="5" width="13.1640625" bestFit="1" customWidth="1"/>
    <col min="6" max="7" width="16.1640625" bestFit="1" customWidth="1"/>
    <col min="8" max="8" width="15.1640625" bestFit="1" customWidth="1"/>
    <col min="9" max="9" width="12.6640625" bestFit="1" customWidth="1"/>
    <col min="10" max="10" width="13" bestFit="1" customWidth="1"/>
    <col min="11" max="11" width="14.83203125" bestFit="1" customWidth="1"/>
    <col min="12" max="13" width="16.1640625" bestFit="1" customWidth="1"/>
    <col min="14" max="14" width="15.1640625" bestFit="1" customWidth="1"/>
    <col min="15" max="15" width="12.6640625" bestFit="1" customWidth="1"/>
    <col min="16" max="16" width="13" bestFit="1" customWidth="1"/>
    <col min="17" max="17" width="14.83203125" bestFit="1" customWidth="1"/>
    <col min="18" max="18" width="16.1640625" bestFit="1" customWidth="1"/>
    <col min="19" max="20" width="15.1640625" bestFit="1" customWidth="1"/>
    <col min="21" max="21" width="12.6640625" bestFit="1" customWidth="1"/>
    <col min="22" max="22" width="13" bestFit="1" customWidth="1"/>
    <col min="23" max="23" width="14.83203125" bestFit="1" customWidth="1"/>
  </cols>
  <sheetData>
    <row r="1" spans="1:23">
      <c r="B1">
        <v>15000</v>
      </c>
    </row>
    <row r="2" spans="1:23">
      <c r="A2" s="20"/>
      <c r="C2" s="39" t="s">
        <v>0</v>
      </c>
      <c r="D2" s="40"/>
      <c r="E2" s="41"/>
      <c r="F2" s="46" t="s">
        <v>215</v>
      </c>
      <c r="G2" s="46"/>
      <c r="H2" s="46"/>
      <c r="I2" s="46"/>
      <c r="J2" s="46"/>
      <c r="K2" s="46"/>
      <c r="L2" s="46" t="s">
        <v>216</v>
      </c>
      <c r="M2" s="46"/>
      <c r="N2" s="46"/>
      <c r="O2" s="46"/>
      <c r="P2" s="46"/>
      <c r="Q2" s="46"/>
      <c r="R2" s="46" t="s">
        <v>217</v>
      </c>
      <c r="S2" s="46"/>
      <c r="T2" s="46"/>
      <c r="U2" s="46"/>
      <c r="V2" s="46"/>
      <c r="W2" s="46"/>
    </row>
    <row r="3" spans="1:23" ht="16" thickBot="1">
      <c r="A3" s="20"/>
      <c r="C3" s="42"/>
      <c r="D3" s="43"/>
      <c r="E3" s="44"/>
      <c r="F3" s="45" t="s">
        <v>1</v>
      </c>
      <c r="G3" s="45"/>
      <c r="H3" s="45"/>
      <c r="I3" s="45" t="s">
        <v>9</v>
      </c>
      <c r="J3" s="45"/>
      <c r="K3" s="45"/>
      <c r="L3" s="45" t="s">
        <v>1</v>
      </c>
      <c r="M3" s="45"/>
      <c r="N3" s="45"/>
      <c r="O3" s="45" t="s">
        <v>9</v>
      </c>
      <c r="P3" s="45"/>
      <c r="Q3" s="45"/>
      <c r="R3" s="45" t="s">
        <v>1</v>
      </c>
      <c r="S3" s="45"/>
      <c r="T3" s="45"/>
      <c r="U3" s="45" t="s">
        <v>9</v>
      </c>
      <c r="V3" s="45"/>
      <c r="W3" s="45"/>
    </row>
    <row r="4" spans="1:23" s="2" customFormat="1" ht="18">
      <c r="A4" s="12" t="s">
        <v>369</v>
      </c>
      <c r="B4" s="12" t="s">
        <v>370</v>
      </c>
      <c r="C4" s="21" t="s">
        <v>2</v>
      </c>
      <c r="D4" s="22" t="s">
        <v>3</v>
      </c>
      <c r="E4" s="23" t="s">
        <v>4</v>
      </c>
      <c r="F4" s="21" t="s">
        <v>347</v>
      </c>
      <c r="G4" s="22" t="s">
        <v>348</v>
      </c>
      <c r="H4" s="22" t="s">
        <v>349</v>
      </c>
      <c r="I4" s="22" t="s">
        <v>354</v>
      </c>
      <c r="J4" s="22" t="s">
        <v>355</v>
      </c>
      <c r="K4" s="23" t="s">
        <v>357</v>
      </c>
      <c r="L4" s="21" t="s">
        <v>351</v>
      </c>
      <c r="M4" s="22" t="s">
        <v>352</v>
      </c>
      <c r="N4" s="22" t="s">
        <v>350</v>
      </c>
      <c r="O4" s="22" t="s">
        <v>358</v>
      </c>
      <c r="P4" s="22" t="s">
        <v>359</v>
      </c>
      <c r="Q4" s="23" t="s">
        <v>356</v>
      </c>
      <c r="R4" s="21" t="s">
        <v>360</v>
      </c>
      <c r="S4" s="22" t="s">
        <v>361</v>
      </c>
      <c r="T4" s="22" t="s">
        <v>353</v>
      </c>
      <c r="U4" s="22" t="s">
        <v>363</v>
      </c>
      <c r="V4" s="22" t="s">
        <v>362</v>
      </c>
      <c r="W4" s="23" t="s">
        <v>364</v>
      </c>
    </row>
    <row r="5" spans="1:23">
      <c r="A5" s="30" t="s">
        <v>48</v>
      </c>
      <c r="B5" s="19" t="s">
        <v>10</v>
      </c>
      <c r="C5" s="24">
        <f>VLOOKUP(Table2[[#This Row],[MD5]],buildtime[#All],2,FALSE)</f>
        <v>50.51142857</v>
      </c>
      <c r="D5" s="25">
        <f>VLOOKUP(Table2[[#This Row],[MD5]],buildtime[#All],3,FALSE)</f>
        <v>65.7</v>
      </c>
      <c r="E5" s="26">
        <f>VLOOKUP(Table2[[#This Row],[MD5]],buildtime[#All],4,FALSE)</f>
        <v>57.42</v>
      </c>
      <c r="F5" s="24">
        <f>VLOOKUP(Table2[[#This Row],[MD5]],partialcf[#All],2,FALSE)</f>
        <v>661600.75770401699</v>
      </c>
      <c r="G5" s="24">
        <f>VLOOKUP(Table2[[#This Row],[MD5]],partialcf[#All],3,FALSE)</f>
        <v>622002.33168749895</v>
      </c>
      <c r="H5" s="24">
        <f>VLOOKUP(Table2[[#This Row],[MD5]],partialcf[#All],4,FALSE)</f>
        <v>543163.03132499906</v>
      </c>
      <c r="I5" s="25">
        <f>Table2[[#This Row],[time2]]/$B$1</f>
        <v>44.1067171802678</v>
      </c>
      <c r="J5" s="25">
        <f>Table2[[#This Row],[price2]]/$B$1</f>
        <v>41.466822112499933</v>
      </c>
      <c r="K5" s="26">
        <f>Table2[[#This Row],[energy2]]/$B$1</f>
        <v>36.210868754999936</v>
      </c>
      <c r="L5" s="24">
        <f>VLOOKUP(Table2[[#This Row],[MD5]],fullcf[#All],2,FALSE)</f>
        <v>661265.94439151697</v>
      </c>
      <c r="M5" s="24">
        <f>VLOOKUP(Table2[[#This Row],[MD5]],fullcf[#All],3,FALSE)</f>
        <v>1427879.4166875</v>
      </c>
      <c r="N5" s="24">
        <f>VLOOKUP(Table2[[#This Row],[MD5]],fullcf[#All],4,FALSE)</f>
        <v>1241589.8383249899</v>
      </c>
      <c r="O5" s="25">
        <f>Table2[[#This Row],[time3]]/$B$1</f>
        <v>44.084396292767799</v>
      </c>
      <c r="P5" s="25">
        <f>Table2[[#This Row],[price3]]/$B$1</f>
        <v>95.191961112499996</v>
      </c>
      <c r="Q5" s="26">
        <f>Table2[[#This Row],[energy3]]/$B$1</f>
        <v>82.772655888332665</v>
      </c>
      <c r="R5" s="24">
        <f>VLOOKUP(Table2[[#This Row],[MD5]],df[#All],2,FALSE)</f>
        <v>22232014988</v>
      </c>
      <c r="S5" s="24">
        <f>VLOOKUP(Table2[[#This Row],[MD5]],df[#All],3,FALSE)</f>
        <v>5454156725.25</v>
      </c>
      <c r="T5" s="24">
        <f>VLOOKUP(Table2[[#This Row],[MD5]],df[#All],4,FALSE)</f>
        <v>3204421028.8499899</v>
      </c>
      <c r="U5" s="25">
        <f>Table2[[#This Row],[time4]]/$B$1</f>
        <v>1482134.3325333332</v>
      </c>
      <c r="V5" s="25">
        <f>Table2[[#This Row],[price4]]/$B$1</f>
        <v>363610.44835000002</v>
      </c>
      <c r="W5" s="26">
        <f>Table2[[#This Row],[energy4]]/$B$1</f>
        <v>213628.06858999934</v>
      </c>
    </row>
    <row r="6" spans="1:23">
      <c r="A6" s="30" t="s">
        <v>49</v>
      </c>
      <c r="B6" s="19" t="s">
        <v>11</v>
      </c>
      <c r="C6" s="24">
        <f>VLOOKUP(Table2[[#This Row],[MD5]],buildtime[#All],2,FALSE)</f>
        <v>56.24428571</v>
      </c>
      <c r="D6" s="25">
        <f>VLOOKUP(Table2[[#This Row],[MD5]],buildtime[#All],3,FALSE)</f>
        <v>64.2</v>
      </c>
      <c r="E6" s="26">
        <f>VLOOKUP(Table2[[#This Row],[MD5]],buildtime[#All],4,FALSE)</f>
        <v>56.12</v>
      </c>
      <c r="F6" s="24">
        <f>VLOOKUP(Table2[[#This Row],[MD5]],partialcf[#All],2,FALSE)</f>
        <v>661600.39977589203</v>
      </c>
      <c r="G6" s="25">
        <f>VLOOKUP(Table2[[#This Row],[MD5]],partialcf[#All],3,FALSE)</f>
        <v>622001.88871874905</v>
      </c>
      <c r="H6" s="25">
        <f>VLOOKUP(Table2[[#This Row],[MD5]],partialcf[#All],4,FALSE)</f>
        <v>543162.64741874905</v>
      </c>
      <c r="I6" s="25">
        <f>Table2[[#This Row],[time2]]/$B$1</f>
        <v>44.1066933183928</v>
      </c>
      <c r="J6" s="25">
        <f>Table2[[#This Row],[price2]]/$B$1</f>
        <v>41.466792581249933</v>
      </c>
      <c r="K6" s="26">
        <f>Table2[[#This Row],[energy2]]/$B$1</f>
        <v>36.21084316124994</v>
      </c>
      <c r="L6" s="24">
        <f>VLOOKUP(Table2[[#This Row],[MD5]],fullcf[#All],2,FALSE)</f>
        <v>661265.529182142</v>
      </c>
      <c r="M6" s="25">
        <f>VLOOKUP(Table2[[#This Row],[MD5]],fullcf[#All],3,FALSE)</f>
        <v>1427878.9113749899</v>
      </c>
      <c r="N6" s="25">
        <f>VLOOKUP(Table2[[#This Row],[MD5]],fullcf[#All],4,FALSE)</f>
        <v>1241589.4003874899</v>
      </c>
      <c r="O6" s="25">
        <f>Table2[[#This Row],[time3]]/$B$1</f>
        <v>44.084368612142796</v>
      </c>
      <c r="P6" s="25">
        <f>Table2[[#This Row],[price3]]/$B$1</f>
        <v>95.191927424999321</v>
      </c>
      <c r="Q6" s="26">
        <f>Table2[[#This Row],[energy3]]/$B$1</f>
        <v>82.77262669249933</v>
      </c>
      <c r="R6" s="24">
        <f>VLOOKUP(Table2[[#This Row],[MD5]],df[#All],2,FALSE)</f>
        <v>22231704296</v>
      </c>
      <c r="S6" s="25">
        <f>VLOOKUP(Table2[[#This Row],[MD5]],df[#All],3,FALSE)</f>
        <v>5454098525.25</v>
      </c>
      <c r="T6" s="25">
        <f>VLOOKUP(Table2[[#This Row],[MD5]],df[#All],4,FALSE)</f>
        <v>3204386108.8499899</v>
      </c>
      <c r="U6" s="25">
        <f>Table2[[#This Row],[time4]]/$B$1</f>
        <v>1482113.6197333334</v>
      </c>
      <c r="V6" s="25">
        <f>Table2[[#This Row],[price4]]/$B$1</f>
        <v>363606.56835000002</v>
      </c>
      <c r="W6" s="26">
        <f>Table2[[#This Row],[energy4]]/$B$1</f>
        <v>213625.74058999933</v>
      </c>
    </row>
    <row r="7" spans="1:23">
      <c r="A7" s="30" t="s">
        <v>50</v>
      </c>
      <c r="B7" s="19" t="s">
        <v>12</v>
      </c>
      <c r="C7" s="24">
        <f>VLOOKUP(Table2[[#This Row],[MD5]],buildtime[#All],2,FALSE)</f>
        <v>50.51142857</v>
      </c>
      <c r="D7" s="25">
        <f>VLOOKUP(Table2[[#This Row],[MD5]],buildtime[#All],3,FALSE)</f>
        <v>65.7</v>
      </c>
      <c r="E7" s="26">
        <f>VLOOKUP(Table2[[#This Row],[MD5]],buildtime[#All],4,FALSE)</f>
        <v>57.42</v>
      </c>
      <c r="F7" s="24">
        <f>VLOOKUP(Table2[[#This Row],[MD5]],partialcf[#All],2,FALSE)</f>
        <v>855729.62857142801</v>
      </c>
      <c r="G7" s="25">
        <f>VLOOKUP(Table2[[#This Row],[MD5]],partialcf[#All],3,FALSE)</f>
        <v>836966.25557812501</v>
      </c>
      <c r="H7" s="25">
        <f>VLOOKUP(Table2[[#This Row],[MD5]],partialcf[#All],4,FALSE)</f>
        <v>730116.09462812403</v>
      </c>
      <c r="I7" s="25">
        <f>Table2[[#This Row],[time2]]/$B$1</f>
        <v>57.048641904761865</v>
      </c>
      <c r="J7" s="25">
        <f>Table2[[#This Row],[price2]]/$B$1</f>
        <v>55.797750371875004</v>
      </c>
      <c r="K7" s="26">
        <f>Table2[[#This Row],[energy2]]/$B$1</f>
        <v>48.674406308541599</v>
      </c>
      <c r="L7" s="24">
        <f>VLOOKUP(Table2[[#This Row],[MD5]],fullcf[#All],2,FALSE)</f>
        <v>855729.62857142801</v>
      </c>
      <c r="M7" s="25">
        <f>VLOOKUP(Table2[[#This Row],[MD5]],fullcf[#All],3,FALSE)</f>
        <v>1627430.6497968701</v>
      </c>
      <c r="N7" s="25">
        <f>VLOOKUP(Table2[[#This Row],[MD5]],fullcf[#All],4,FALSE)</f>
        <v>1415185.2362843701</v>
      </c>
      <c r="O7" s="25">
        <f>Table2[[#This Row],[time3]]/$B$1</f>
        <v>57.048641904761865</v>
      </c>
      <c r="P7" s="25">
        <f>Table2[[#This Row],[price3]]/$B$1</f>
        <v>108.49537665312467</v>
      </c>
      <c r="Q7" s="26">
        <f>Table2[[#This Row],[energy3]]/$B$1</f>
        <v>94.345682418958006</v>
      </c>
      <c r="R7" s="24">
        <f>VLOOKUP(Table2[[#This Row],[MD5]],df[#All],2,FALSE)</f>
        <v>32193297920</v>
      </c>
      <c r="S7" s="25">
        <f>VLOOKUP(Table2[[#This Row],[MD5]],df[#All],3,FALSE)</f>
        <v>8185960095.25</v>
      </c>
      <c r="T7" s="25">
        <f>VLOOKUP(Table2[[#This Row],[MD5]],df[#All],4,FALSE)</f>
        <v>4833039486.8500004</v>
      </c>
      <c r="U7" s="25">
        <f>Table2[[#This Row],[time4]]/$B$1</f>
        <v>2146219.8613333334</v>
      </c>
      <c r="V7" s="25">
        <f>Table2[[#This Row],[price4]]/$B$1</f>
        <v>545730.67301666667</v>
      </c>
      <c r="W7" s="26">
        <f>Table2[[#This Row],[energy4]]/$B$1</f>
        <v>322202.63245666667</v>
      </c>
    </row>
    <row r="8" spans="1:23">
      <c r="A8" s="30" t="s">
        <v>51</v>
      </c>
      <c r="B8" s="19" t="s">
        <v>13</v>
      </c>
      <c r="C8" s="24">
        <f>VLOOKUP(Table2[[#This Row],[MD5]],buildtime[#All],2,FALSE)</f>
        <v>50.51142857</v>
      </c>
      <c r="D8" s="25">
        <f>VLOOKUP(Table2[[#This Row],[MD5]],buildtime[#All],3,FALSE)</f>
        <v>70.2</v>
      </c>
      <c r="E8" s="26">
        <f>VLOOKUP(Table2[[#This Row],[MD5]],buildtime[#All],4,FALSE)</f>
        <v>61.32</v>
      </c>
      <c r="F8" s="24">
        <f>VLOOKUP(Table2[[#This Row],[MD5]],partialcf[#All],2,FALSE)</f>
        <v>662186.77055669599</v>
      </c>
      <c r="G8" s="25">
        <f>VLOOKUP(Table2[[#This Row],[MD5]],partialcf[#All],3,FALSE)</f>
        <v>622687.349343749</v>
      </c>
      <c r="H8" s="25">
        <f>VLOOKUP(Table2[[#This Row],[MD5]],partialcf[#All],4,FALSE)</f>
        <v>543756.71329374902</v>
      </c>
      <c r="I8" s="25">
        <f>Table2[[#This Row],[time2]]/$B$1</f>
        <v>44.145784703779732</v>
      </c>
      <c r="J8" s="25">
        <f>Table2[[#This Row],[price2]]/$B$1</f>
        <v>41.512489956249937</v>
      </c>
      <c r="K8" s="26">
        <f>Table2[[#This Row],[energy2]]/$B$1</f>
        <v>36.250447552916604</v>
      </c>
      <c r="L8" s="24">
        <f>VLOOKUP(Table2[[#This Row],[MD5]],fullcf[#All],2,FALSE)</f>
        <v>661519.26333794603</v>
      </c>
      <c r="M8" s="25">
        <f>VLOOKUP(Table2[[#This Row],[MD5]],fullcf[#All],3,FALSE)</f>
        <v>1428191.6285625</v>
      </c>
      <c r="N8" s="25">
        <f>VLOOKUP(Table2[[#This Row],[MD5]],fullcf[#All],4,FALSE)</f>
        <v>1241860.4219500001</v>
      </c>
      <c r="O8" s="25">
        <f>Table2[[#This Row],[time3]]/$B$1</f>
        <v>44.101284222529735</v>
      </c>
      <c r="P8" s="25">
        <f>Table2[[#This Row],[price3]]/$B$1</f>
        <v>95.212775237499997</v>
      </c>
      <c r="Q8" s="26">
        <f>Table2[[#This Row],[energy3]]/$B$1</f>
        <v>82.790694796666671</v>
      </c>
      <c r="R8" s="24">
        <f>VLOOKUP(Table2[[#This Row],[MD5]],df[#All],2,FALSE)</f>
        <v>22255252524</v>
      </c>
      <c r="S8" s="25">
        <f>VLOOKUP(Table2[[#This Row],[MD5]],df[#All],3,FALSE)</f>
        <v>5458319082.75</v>
      </c>
      <c r="T8" s="25">
        <f>VLOOKUP(Table2[[#This Row],[MD5]],df[#All],4,FALSE)</f>
        <v>3206918443.3499899</v>
      </c>
      <c r="U8" s="25">
        <f>Table2[[#This Row],[time4]]/$B$1</f>
        <v>1483683.5016000001</v>
      </c>
      <c r="V8" s="25">
        <f>Table2[[#This Row],[price4]]/$B$1</f>
        <v>363887.93884999998</v>
      </c>
      <c r="W8" s="26">
        <f>Table2[[#This Row],[energy4]]/$B$1</f>
        <v>213794.56288999933</v>
      </c>
    </row>
    <row r="9" spans="1:23">
      <c r="A9" s="30" t="s">
        <v>52</v>
      </c>
      <c r="B9" s="19" t="s">
        <v>14</v>
      </c>
      <c r="C9" s="24">
        <f>VLOOKUP(Table2[[#This Row],[MD5]],buildtime[#All],2,FALSE)</f>
        <v>50.51142857</v>
      </c>
      <c r="D9" s="25">
        <f>VLOOKUP(Table2[[#This Row],[MD5]],buildtime[#All],3,FALSE)</f>
        <v>67.2</v>
      </c>
      <c r="E9" s="26">
        <f>VLOOKUP(Table2[[#This Row],[MD5]],buildtime[#All],4,FALSE)</f>
        <v>58.72</v>
      </c>
      <c r="F9" s="24">
        <f>VLOOKUP(Table2[[#This Row],[MD5]],partialcf[#All],2,FALSE)</f>
        <v>943855.67318392801</v>
      </c>
      <c r="G9" s="25">
        <f>VLOOKUP(Table2[[#This Row],[MD5]],partialcf[#All],3,FALSE)</f>
        <v>902591.27526562405</v>
      </c>
      <c r="H9" s="25">
        <f>VLOOKUP(Table2[[#This Row],[MD5]],partialcf[#All],4,FALSE)</f>
        <v>786991.11169062403</v>
      </c>
      <c r="I9" s="25">
        <f>Table2[[#This Row],[time2]]/$B$1</f>
        <v>62.923711545595204</v>
      </c>
      <c r="J9" s="25">
        <f>Table2[[#This Row],[price2]]/$B$1</f>
        <v>60.172751684374937</v>
      </c>
      <c r="K9" s="26">
        <f>Table2[[#This Row],[energy2]]/$B$1</f>
        <v>52.46607411270827</v>
      </c>
      <c r="L9" s="24">
        <f>VLOOKUP(Table2[[#This Row],[MD5]],fullcf[#All],2,FALSE)</f>
        <v>877585.12240267801</v>
      </c>
      <c r="M9" s="25">
        <f>VLOOKUP(Table2[[#This Row],[MD5]],fullcf[#All],3,FALSE)</f>
        <v>1643705.68260937</v>
      </c>
      <c r="N9" s="25">
        <f>VLOOKUP(Table2[[#This Row],[MD5]],fullcf[#All],4,FALSE)</f>
        <v>1429290.26472187</v>
      </c>
      <c r="O9" s="25">
        <f>Table2[[#This Row],[time3]]/$B$1</f>
        <v>58.505674826845201</v>
      </c>
      <c r="P9" s="25">
        <f>Table2[[#This Row],[price3]]/$B$1</f>
        <v>109.58037884062466</v>
      </c>
      <c r="Q9" s="26">
        <f>Table2[[#This Row],[energy3]]/$B$1</f>
        <v>95.28601764812467</v>
      </c>
      <c r="R9" s="24">
        <f>VLOOKUP(Table2[[#This Row],[MD5]],df[#All],2,FALSE)</f>
        <v>33658325464</v>
      </c>
      <c r="S9" s="25">
        <f>VLOOKUP(Table2[[#This Row],[MD5]],df[#All],3,FALSE)</f>
        <v>8447564495.25</v>
      </c>
      <c r="T9" s="25">
        <f>VLOOKUP(Table2[[#This Row],[MD5]],df[#All],4,FALSE)</f>
        <v>4990002126.8500004</v>
      </c>
      <c r="U9" s="25">
        <f>Table2[[#This Row],[time4]]/$B$1</f>
        <v>2243888.3642666666</v>
      </c>
      <c r="V9" s="25">
        <f>Table2[[#This Row],[price4]]/$B$1</f>
        <v>563170.96635</v>
      </c>
      <c r="W9" s="26">
        <f>Table2[[#This Row],[energy4]]/$B$1</f>
        <v>332666.80845666671</v>
      </c>
    </row>
    <row r="10" spans="1:23">
      <c r="A10" s="30" t="s">
        <v>53</v>
      </c>
      <c r="B10" s="19" t="s">
        <v>15</v>
      </c>
      <c r="C10" s="24">
        <f>VLOOKUP(Table2[[#This Row],[MD5]],buildtime[#All],2,FALSE)</f>
        <v>61.977142860000001</v>
      </c>
      <c r="D10" s="25">
        <f>VLOOKUP(Table2[[#This Row],[MD5]],buildtime[#All],3,FALSE)</f>
        <v>61.2</v>
      </c>
      <c r="E10" s="26">
        <f>VLOOKUP(Table2[[#This Row],[MD5]],buildtime[#All],4,FALSE)</f>
        <v>53.52</v>
      </c>
      <c r="F10" s="24">
        <f>VLOOKUP(Table2[[#This Row],[MD5]],partialcf[#All],2,FALSE)</f>
        <v>683588.79906115995</v>
      </c>
      <c r="G10" s="25">
        <f>VLOOKUP(Table2[[#This Row],[MD5]],partialcf[#All],3,FALSE)</f>
        <v>710589.40026562405</v>
      </c>
      <c r="H10" s="25">
        <f>VLOOKUP(Table2[[#This Row],[MD5]],partialcf[#All],4,FALSE)</f>
        <v>620589.48669062403</v>
      </c>
      <c r="I10" s="25">
        <f>Table2[[#This Row],[time2]]/$B$1</f>
        <v>45.57258660407733</v>
      </c>
      <c r="J10" s="25">
        <f>Table2[[#This Row],[price2]]/$B$1</f>
        <v>47.372626684374936</v>
      </c>
      <c r="K10" s="26">
        <f>Table2[[#This Row],[energy2]]/$B$1</f>
        <v>41.3726324460416</v>
      </c>
      <c r="L10" s="24">
        <f>VLOOKUP(Table2[[#This Row],[MD5]],fullcf[#All],2,FALSE)</f>
        <v>612713.70632901695</v>
      </c>
      <c r="M10" s="25">
        <f>VLOOKUP(Table2[[#This Row],[MD5]],fullcf[#All],3,FALSE)</f>
        <v>1445255.68260937</v>
      </c>
      <c r="N10" s="25">
        <f>VLOOKUP(Table2[[#This Row],[MD5]],fullcf[#All],4,FALSE)</f>
        <v>1257300.26472187</v>
      </c>
      <c r="O10" s="25">
        <f>Table2[[#This Row],[time3]]/$B$1</f>
        <v>40.84758042193446</v>
      </c>
      <c r="P10" s="25">
        <f>Table2[[#This Row],[price3]]/$B$1</f>
        <v>96.350378840624671</v>
      </c>
      <c r="Q10" s="26">
        <f>Table2[[#This Row],[energy3]]/$B$1</f>
        <v>83.820017648124661</v>
      </c>
      <c r="R10" s="24">
        <f>VLOOKUP(Table2[[#This Row],[MD5]],df[#All],2,FALSE)</f>
        <v>14686317926.1</v>
      </c>
      <c r="S10" s="25">
        <f>VLOOKUP(Table2[[#This Row],[MD5]],df[#All],3,FALSE)</f>
        <v>5053964495.25</v>
      </c>
      <c r="T10" s="25">
        <f>VLOOKUP(Table2[[#This Row],[MD5]],df[#All],4,FALSE)</f>
        <v>2953842126.8499899</v>
      </c>
      <c r="U10" s="25">
        <f>Table2[[#This Row],[time4]]/$B$1</f>
        <v>979087.86174000008</v>
      </c>
      <c r="V10" s="25">
        <f>Table2[[#This Row],[price4]]/$B$1</f>
        <v>336930.96635</v>
      </c>
      <c r="W10" s="26">
        <f>Table2[[#This Row],[energy4]]/$B$1</f>
        <v>196922.80845666598</v>
      </c>
    </row>
    <row r="11" spans="1:23">
      <c r="A11" s="30" t="s">
        <v>54</v>
      </c>
      <c r="B11" s="19" t="s">
        <v>16</v>
      </c>
      <c r="C11" s="24">
        <f>VLOOKUP(Table2[[#This Row],[MD5]],buildtime[#All],2,FALSE)</f>
        <v>61.977142860000001</v>
      </c>
      <c r="D11" s="25">
        <f>VLOOKUP(Table2[[#This Row],[MD5]],buildtime[#All],3,FALSE)</f>
        <v>61.2</v>
      </c>
      <c r="E11" s="26">
        <f>VLOOKUP(Table2[[#This Row],[MD5]],buildtime[#All],4,FALSE)</f>
        <v>53.52</v>
      </c>
      <c r="F11" s="24">
        <f>VLOOKUP(Table2[[#This Row],[MD5]],partialcf[#All],2,FALSE)</f>
        <v>21286.641889732098</v>
      </c>
      <c r="G11" s="25">
        <f>VLOOKUP(Table2[[#This Row],[MD5]],partialcf[#All],3,FALSE)</f>
        <v>23183.7127031249</v>
      </c>
      <c r="H11" s="25">
        <f>VLOOKUP(Table2[[#This Row],[MD5]],partialcf[#All],4,FALSE)</f>
        <v>20224.019278125001</v>
      </c>
      <c r="I11" s="25">
        <f>Table2[[#This Row],[time2]]/$B$1</f>
        <v>1.4191094593154732</v>
      </c>
      <c r="J11" s="25">
        <f>Table2[[#This Row],[price2]]/$B$1</f>
        <v>1.5455808468749934</v>
      </c>
      <c r="K11" s="26">
        <f>Table2[[#This Row],[energy2]]/$B$1</f>
        <v>1.348267951875</v>
      </c>
      <c r="L11" s="24">
        <f>VLOOKUP(Table2[[#This Row],[MD5]],fullcf[#All],2,FALSE)</f>
        <v>16974.965121875</v>
      </c>
      <c r="M11" s="25">
        <f>VLOOKUP(Table2[[#This Row],[MD5]],fullcf[#All],3,FALSE)</f>
        <v>873130.30926562496</v>
      </c>
      <c r="N11" s="25">
        <f>VLOOKUP(Table2[[#This Row],[MD5]],fullcf[#All],4,FALSE)</f>
        <v>756844.40296562505</v>
      </c>
      <c r="O11" s="25">
        <f>Table2[[#This Row],[time3]]/$B$1</f>
        <v>1.1316643414583334</v>
      </c>
      <c r="P11" s="25">
        <f>Table2[[#This Row],[price3]]/$B$1</f>
        <v>58.208687284374996</v>
      </c>
      <c r="Q11" s="26">
        <f>Table2[[#This Row],[energy3]]/$B$1</f>
        <v>50.456293531041673</v>
      </c>
      <c r="R11" s="24">
        <f>VLOOKUP(Table2[[#This Row],[MD5]],df[#All],2,FALSE)</f>
        <v>116791548.099999</v>
      </c>
      <c r="S11" s="25">
        <f>VLOOKUP(Table2[[#This Row],[MD5]],df[#All],3,FALSE)</f>
        <v>49471866.916666597</v>
      </c>
      <c r="T11" s="25">
        <f>VLOOKUP(Table2[[#This Row],[MD5]],df[#All],4,FALSE)</f>
        <v>29058323.850000001</v>
      </c>
      <c r="U11" s="25">
        <f>Table2[[#This Row],[time4]]/$B$1</f>
        <v>7786.1032066665994</v>
      </c>
      <c r="V11" s="25">
        <f>Table2[[#This Row],[price4]]/$B$1</f>
        <v>3298.1244611111065</v>
      </c>
      <c r="W11" s="26">
        <f>Table2[[#This Row],[energy4]]/$B$1</f>
        <v>1937.2215900000001</v>
      </c>
    </row>
    <row r="12" spans="1:23">
      <c r="A12" s="30" t="s">
        <v>55</v>
      </c>
      <c r="B12" s="19" t="s">
        <v>17</v>
      </c>
      <c r="C12" s="24">
        <f>VLOOKUP(Table2[[#This Row],[MD5]],buildtime[#All],2,FALSE)</f>
        <v>61.977142860000001</v>
      </c>
      <c r="D12" s="25">
        <f>VLOOKUP(Table2[[#This Row],[MD5]],buildtime[#All],3,FALSE)</f>
        <v>61.2</v>
      </c>
      <c r="E12" s="26">
        <f>VLOOKUP(Table2[[#This Row],[MD5]],buildtime[#All],4,FALSE)</f>
        <v>53.52</v>
      </c>
      <c r="F12" s="24">
        <f>VLOOKUP(Table2[[#This Row],[MD5]],partialcf[#All],2,FALSE)</f>
        <v>21421.341386607099</v>
      </c>
      <c r="G12" s="25">
        <f>VLOOKUP(Table2[[#This Row],[MD5]],partialcf[#All],3,FALSE)</f>
        <v>23315.747906249901</v>
      </c>
      <c r="H12" s="25">
        <f>VLOOKUP(Table2[[#This Row],[MD5]],partialcf[#All],4,FALSE)</f>
        <v>20339.508056250001</v>
      </c>
      <c r="I12" s="25">
        <f>Table2[[#This Row],[time2]]/$B$1</f>
        <v>1.4280894257738066</v>
      </c>
      <c r="J12" s="25">
        <f>Table2[[#This Row],[price2]]/$B$1</f>
        <v>1.5543831937499935</v>
      </c>
      <c r="K12" s="26">
        <f>Table2[[#This Row],[energy2]]/$B$1</f>
        <v>1.3559672037500001</v>
      </c>
      <c r="L12" s="24">
        <f>VLOOKUP(Table2[[#This Row],[MD5]],fullcf[#All],2,FALSE)</f>
        <v>17111.651837500001</v>
      </c>
      <c r="M12" s="25">
        <f>VLOOKUP(Table2[[#This Row],[MD5]],fullcf[#All],3,FALSE)</f>
        <v>873349.06134374999</v>
      </c>
      <c r="N12" s="25">
        <f>VLOOKUP(Table2[[#This Row],[MD5]],fullcf[#All],4,FALSE)</f>
        <v>757035.04636875005</v>
      </c>
      <c r="O12" s="25">
        <f>Table2[[#This Row],[time3]]/$B$1</f>
        <v>1.1407767891666667</v>
      </c>
      <c r="P12" s="25">
        <f>Table2[[#This Row],[price3]]/$B$1</f>
        <v>58.223270756250002</v>
      </c>
      <c r="Q12" s="26">
        <f>Table2[[#This Row],[energy3]]/$B$1</f>
        <v>50.469003091250002</v>
      </c>
      <c r="R12" s="24">
        <f>VLOOKUP(Table2[[#This Row],[MD5]],df[#All],2,FALSE)</f>
        <v>127769152.099999</v>
      </c>
      <c r="S12" s="25">
        <f>VLOOKUP(Table2[[#This Row],[MD5]],df[#All],3,FALSE)</f>
        <v>58325276.916666597</v>
      </c>
      <c r="T12" s="25">
        <f>VLOOKUP(Table2[[#This Row],[MD5]],df[#All],4,FALSE)</f>
        <v>34311797.850000001</v>
      </c>
      <c r="U12" s="25">
        <f>Table2[[#This Row],[time4]]/$B$1</f>
        <v>8517.9434733332655</v>
      </c>
      <c r="V12" s="25">
        <f>Table2[[#This Row],[price4]]/$B$1</f>
        <v>3888.3517944444397</v>
      </c>
      <c r="W12" s="26">
        <f>Table2[[#This Row],[energy4]]/$B$1</f>
        <v>2287.4531900000002</v>
      </c>
    </row>
    <row r="13" spans="1:23">
      <c r="A13" s="30" t="s">
        <v>56</v>
      </c>
      <c r="B13" s="19" t="s">
        <v>18</v>
      </c>
      <c r="C13" s="24">
        <f>VLOOKUP(Table2[[#This Row],[MD5]],buildtime[#All],2,FALSE)</f>
        <v>61.977142860000001</v>
      </c>
      <c r="D13" s="25">
        <f>VLOOKUP(Table2[[#This Row],[MD5]],buildtime[#All],3,FALSE)</f>
        <v>61.2</v>
      </c>
      <c r="E13" s="26">
        <f>VLOOKUP(Table2[[#This Row],[MD5]],buildtime[#All],4,FALSE)</f>
        <v>53.52</v>
      </c>
      <c r="F13" s="24">
        <f>VLOOKUP(Table2[[#This Row],[MD5]],partialcf[#All],2,FALSE)</f>
        <v>19411.193839642801</v>
      </c>
      <c r="G13" s="25">
        <f>VLOOKUP(Table2[[#This Row],[MD5]],partialcf[#All],3,FALSE)</f>
        <v>21069.291075000001</v>
      </c>
      <c r="H13" s="25">
        <f>VLOOKUP(Table2[[#This Row],[MD5]],partialcf[#All],4,FALSE)</f>
        <v>18381.046044999999</v>
      </c>
      <c r="I13" s="25">
        <f>Table2[[#This Row],[time2]]/$B$1</f>
        <v>1.2940795893095201</v>
      </c>
      <c r="J13" s="25">
        <f>Table2[[#This Row],[price2]]/$B$1</f>
        <v>1.404619405</v>
      </c>
      <c r="K13" s="26">
        <f>Table2[[#This Row],[energy2]]/$B$1</f>
        <v>1.2254030696666667</v>
      </c>
      <c r="L13" s="24">
        <f>VLOOKUP(Table2[[#This Row],[MD5]],fullcf[#All],2,FALSE)</f>
        <v>15622.5091101785</v>
      </c>
      <c r="M13" s="25">
        <f>VLOOKUP(Table2[[#This Row],[MD5]],fullcf[#All],3,FALSE)</f>
        <v>871919.18773124903</v>
      </c>
      <c r="N13" s="25">
        <f>VLOOKUP(Table2[[#This Row],[MD5]],fullcf[#All],4,FALSE)</f>
        <v>755784.28981374903</v>
      </c>
      <c r="O13" s="25">
        <f>Table2[[#This Row],[time3]]/$B$1</f>
        <v>1.0415006073452333</v>
      </c>
      <c r="P13" s="25">
        <f>Table2[[#This Row],[price3]]/$B$1</f>
        <v>58.127945848749938</v>
      </c>
      <c r="Q13" s="26">
        <f>Table2[[#This Row],[energy3]]/$B$1</f>
        <v>50.385619320916604</v>
      </c>
      <c r="R13" s="24">
        <f>VLOOKUP(Table2[[#This Row],[MD5]],df[#All],2,FALSE)</f>
        <v>6018203.5133333299</v>
      </c>
      <c r="S13" s="25">
        <f>VLOOKUP(Table2[[#This Row],[MD5]],df[#All],3,FALSE)</f>
        <v>16551336.1166666</v>
      </c>
      <c r="T13" s="25">
        <f>VLOOKUP(Table2[[#This Row],[MD5]],df[#All],4,FALSE)</f>
        <v>9898376.1966666598</v>
      </c>
      <c r="U13" s="25">
        <f>Table2[[#This Row],[time4]]/$B$1</f>
        <v>401.2135675555553</v>
      </c>
      <c r="V13" s="25">
        <f>Table2[[#This Row],[price4]]/$B$1</f>
        <v>1103.4224077777733</v>
      </c>
      <c r="W13" s="26">
        <f>Table2[[#This Row],[energy4]]/$B$1</f>
        <v>659.89174644444404</v>
      </c>
    </row>
    <row r="14" spans="1:23">
      <c r="A14" s="30" t="s">
        <v>57</v>
      </c>
      <c r="B14" s="19" t="s">
        <v>19</v>
      </c>
      <c r="C14" s="24">
        <f>VLOOKUP(Table2[[#This Row],[MD5]],buildtime[#All],2,FALSE)</f>
        <v>61.977142860000001</v>
      </c>
      <c r="D14" s="25">
        <f>VLOOKUP(Table2[[#This Row],[MD5]],buildtime[#All],3,FALSE)</f>
        <v>61.2</v>
      </c>
      <c r="E14" s="26">
        <f>VLOOKUP(Table2[[#This Row],[MD5]],buildtime[#All],4,FALSE)</f>
        <v>53.52</v>
      </c>
      <c r="F14" s="24">
        <f>VLOOKUP(Table2[[#This Row],[MD5]],partialcf[#All],2,FALSE)</f>
        <v>534103.69459642796</v>
      </c>
      <c r="G14" s="25">
        <f>VLOOKUP(Table2[[#This Row],[MD5]],partialcf[#All],3,FALSE)</f>
        <v>529691.803218749</v>
      </c>
      <c r="H14" s="25">
        <f>VLOOKUP(Table2[[#This Row],[MD5]],partialcf[#All],4,FALSE)</f>
        <v>463167.485993749</v>
      </c>
      <c r="I14" s="25">
        <f>Table2[[#This Row],[time2]]/$B$1</f>
        <v>35.606912973095199</v>
      </c>
      <c r="J14" s="25">
        <f>Table2[[#This Row],[price2]]/$B$1</f>
        <v>35.312786881249934</v>
      </c>
      <c r="K14" s="26">
        <f>Table2[[#This Row],[energy2]]/$B$1</f>
        <v>30.877832399583266</v>
      </c>
      <c r="L14" s="24">
        <f>VLOOKUP(Table2[[#This Row],[MD5]],fullcf[#All],2,FALSE)</f>
        <v>529550.24563214194</v>
      </c>
      <c r="M14" s="25">
        <f>VLOOKUP(Table2[[#This Row],[MD5]],fullcf[#All],3,FALSE)</f>
        <v>1329486.80353125</v>
      </c>
      <c r="N14" s="25">
        <f>VLOOKUP(Table2[[#This Row],[MD5]],fullcf[#All],4,FALSE)</f>
        <v>1156323.1529312499</v>
      </c>
      <c r="O14" s="25">
        <f>Table2[[#This Row],[time3]]/$B$1</f>
        <v>35.303349708809463</v>
      </c>
      <c r="P14" s="25">
        <f>Table2[[#This Row],[price3]]/$B$1</f>
        <v>88.632453568749995</v>
      </c>
      <c r="Q14" s="26">
        <f>Table2[[#This Row],[energy3]]/$B$1</f>
        <v>77.088210195416664</v>
      </c>
      <c r="R14" s="24">
        <f>VLOOKUP(Table2[[#This Row],[MD5]],df[#All],2,FALSE)</f>
        <v>12823905682.1</v>
      </c>
      <c r="S14" s="25">
        <f>VLOOKUP(Table2[[#This Row],[MD5]],df[#All],3,FALSE)</f>
        <v>3788606185.25</v>
      </c>
      <c r="T14" s="25">
        <f>VLOOKUP(Table2[[#This Row],[MD5]],df[#All],4,FALSE)</f>
        <v>2204586432.8499899</v>
      </c>
      <c r="U14" s="25">
        <f>Table2[[#This Row],[time4]]/$B$1</f>
        <v>854927.04547333333</v>
      </c>
      <c r="V14" s="25">
        <f>Table2[[#This Row],[price4]]/$B$1</f>
        <v>252573.74568333334</v>
      </c>
      <c r="W14" s="26">
        <f>Table2[[#This Row],[energy4]]/$B$1</f>
        <v>146972.428856666</v>
      </c>
    </row>
    <row r="15" spans="1:23">
      <c r="A15" s="30" t="s">
        <v>58</v>
      </c>
      <c r="B15" s="19" t="s">
        <v>20</v>
      </c>
      <c r="C15" s="24">
        <f>VLOOKUP(Table2[[#This Row],[MD5]],buildtime[#All],2,FALSE)</f>
        <v>61.977142860000001</v>
      </c>
      <c r="D15" s="25">
        <f>VLOOKUP(Table2[[#This Row],[MD5]],buildtime[#All],3,FALSE)</f>
        <v>61.2</v>
      </c>
      <c r="E15" s="26">
        <f>VLOOKUP(Table2[[#This Row],[MD5]],buildtime[#All],4,FALSE)</f>
        <v>53.52</v>
      </c>
      <c r="F15" s="24">
        <f>VLOOKUP(Table2[[#This Row],[MD5]],partialcf[#All],2,FALSE)</f>
        <v>21343.033792857099</v>
      </c>
      <c r="G15" s="25">
        <f>VLOOKUP(Table2[[#This Row],[MD5]],partialcf[#All],3,FALSE)</f>
        <v>23233.057124999901</v>
      </c>
      <c r="H15" s="25">
        <f>VLOOKUP(Table2[[#This Row],[MD5]],partialcf[#All],4,FALSE)</f>
        <v>20267.319025000001</v>
      </c>
      <c r="I15" s="25">
        <f>Table2[[#This Row],[time2]]/$B$1</f>
        <v>1.4228689195238067</v>
      </c>
      <c r="J15" s="25">
        <f>Table2[[#This Row],[price2]]/$B$1</f>
        <v>1.5488704749999933</v>
      </c>
      <c r="K15" s="26">
        <f>Table2[[#This Row],[energy2]]/$B$1</f>
        <v>1.3511546016666667</v>
      </c>
      <c r="L15" s="24">
        <f>VLOOKUP(Table2[[#This Row],[MD5]],fullcf[#All],2,FALSE)</f>
        <v>17044.033806250001</v>
      </c>
      <c r="M15" s="25">
        <f>VLOOKUP(Table2[[#This Row],[MD5]],fullcf[#All],3,FALSE)</f>
        <v>873303.23868750001</v>
      </c>
      <c r="N15" s="25">
        <f>VLOOKUP(Table2[[#This Row],[MD5]],fullcf[#All],4,FALSE)</f>
        <v>756994.80971249996</v>
      </c>
      <c r="O15" s="25">
        <f>Table2[[#This Row],[time3]]/$B$1</f>
        <v>1.1362689204166667</v>
      </c>
      <c r="P15" s="25">
        <f>Table2[[#This Row],[price3]]/$B$1</f>
        <v>58.220215912500002</v>
      </c>
      <c r="Q15" s="26">
        <f>Table2[[#This Row],[energy3]]/$B$1</f>
        <v>50.466320647499998</v>
      </c>
      <c r="R15" s="24">
        <f>VLOOKUP(Table2[[#This Row],[MD5]],df[#All],2,FALSE)</f>
        <v>123601296.099999</v>
      </c>
      <c r="S15" s="25">
        <f>VLOOKUP(Table2[[#This Row],[MD5]],df[#All],3,FALSE)</f>
        <v>57935236.916666597</v>
      </c>
      <c r="T15" s="25">
        <f>VLOOKUP(Table2[[#This Row],[MD5]],df[#All],4,FALSE)</f>
        <v>34100061.850000001</v>
      </c>
      <c r="U15" s="25">
        <f>Table2[[#This Row],[time4]]/$B$1</f>
        <v>8240.0864066665999</v>
      </c>
      <c r="V15" s="25">
        <f>Table2[[#This Row],[price4]]/$B$1</f>
        <v>3862.349127777773</v>
      </c>
      <c r="W15" s="26">
        <f>Table2[[#This Row],[energy4]]/$B$1</f>
        <v>2273.3374566666666</v>
      </c>
    </row>
    <row r="16" spans="1:23">
      <c r="A16" s="30" t="s">
        <v>59</v>
      </c>
      <c r="B16" s="19" t="s">
        <v>21</v>
      </c>
      <c r="C16" s="24">
        <f>VLOOKUP(Table2[[#This Row],[MD5]],buildtime[#All],2,FALSE)</f>
        <v>61.977142860000001</v>
      </c>
      <c r="D16" s="25">
        <f>VLOOKUP(Table2[[#This Row],[MD5]],buildtime[#All],3,FALSE)</f>
        <v>61.2</v>
      </c>
      <c r="E16" s="26">
        <f>VLOOKUP(Table2[[#This Row],[MD5]],buildtime[#All],4,FALSE)</f>
        <v>53.52</v>
      </c>
      <c r="F16" s="24">
        <f>VLOOKUP(Table2[[#This Row],[MD5]],partialcf[#All],2,FALSE)</f>
        <v>21161.763164285701</v>
      </c>
      <c r="G16" s="25">
        <f>VLOOKUP(Table2[[#This Row],[MD5]],partialcf[#All],3,FALSE)</f>
        <v>23053.125281249901</v>
      </c>
      <c r="H16" s="25">
        <f>VLOOKUP(Table2[[#This Row],[MD5]],partialcf[#All],4,FALSE)</f>
        <v>20109.988606250001</v>
      </c>
      <c r="I16" s="25">
        <f>Table2[[#This Row],[time2]]/$B$1</f>
        <v>1.41078421095238</v>
      </c>
      <c r="J16" s="25">
        <f>Table2[[#This Row],[price2]]/$B$1</f>
        <v>1.5368750187499933</v>
      </c>
      <c r="K16" s="26">
        <f>Table2[[#This Row],[energy2]]/$B$1</f>
        <v>1.3406659070833333</v>
      </c>
      <c r="L16" s="24">
        <f>VLOOKUP(Table2[[#This Row],[MD5]],fullcf[#All],2,FALSE)</f>
        <v>16864.5363785714</v>
      </c>
      <c r="M16" s="25">
        <f>VLOOKUP(Table2[[#This Row],[MD5]],fullcf[#All],3,FALSE)</f>
        <v>873028.51950000005</v>
      </c>
      <c r="N16" s="25">
        <f>VLOOKUP(Table2[[#This Row],[MD5]],fullcf[#All],4,FALSE)</f>
        <v>756755.33026249905</v>
      </c>
      <c r="O16" s="25">
        <f>Table2[[#This Row],[time3]]/$B$1</f>
        <v>1.1243024252380933</v>
      </c>
      <c r="P16" s="25">
        <f>Table2[[#This Row],[price3]]/$B$1</f>
        <v>58.201901300000003</v>
      </c>
      <c r="Q16" s="26">
        <f>Table2[[#This Row],[energy3]]/$B$1</f>
        <v>50.45035535083327</v>
      </c>
      <c r="R16" s="24">
        <f>VLOOKUP(Table2[[#This Row],[MD5]],df[#All],2,FALSE)</f>
        <v>69418267.700000003</v>
      </c>
      <c r="S16" s="25">
        <f>VLOOKUP(Table2[[#This Row],[MD5]],df[#All],3,FALSE)</f>
        <v>35182829.25</v>
      </c>
      <c r="T16" s="25">
        <f>VLOOKUP(Table2[[#This Row],[MD5]],df[#All],4,FALSE)</f>
        <v>20738150.449999999</v>
      </c>
      <c r="U16" s="25">
        <f>Table2[[#This Row],[time4]]/$B$1</f>
        <v>4627.8845133333334</v>
      </c>
      <c r="V16" s="25">
        <f>Table2[[#This Row],[price4]]/$B$1</f>
        <v>2345.5219499999998</v>
      </c>
      <c r="W16" s="26">
        <f>Table2[[#This Row],[energy4]]/$B$1</f>
        <v>1382.5433633333332</v>
      </c>
    </row>
    <row r="17" spans="1:23">
      <c r="A17" s="30" t="s">
        <v>60</v>
      </c>
      <c r="B17" s="19" t="s">
        <v>22</v>
      </c>
      <c r="C17" s="24">
        <f>VLOOKUP(Table2[[#This Row],[MD5]],buildtime[#All],2,FALSE)</f>
        <v>61.977142860000001</v>
      </c>
      <c r="D17" s="25">
        <f>VLOOKUP(Table2[[#This Row],[MD5]],buildtime[#All],3,FALSE)</f>
        <v>61.2</v>
      </c>
      <c r="E17" s="26">
        <f>VLOOKUP(Table2[[#This Row],[MD5]],buildtime[#All],4,FALSE)</f>
        <v>53.52</v>
      </c>
      <c r="F17" s="24">
        <f>VLOOKUP(Table2[[#This Row],[MD5]],partialcf[#All],2,FALSE)</f>
        <v>17460.902056696399</v>
      </c>
      <c r="G17" s="25">
        <f>VLOOKUP(Table2[[#This Row],[MD5]],partialcf[#All],3,FALSE)</f>
        <v>17435.9980781249</v>
      </c>
      <c r="H17" s="25">
        <f>VLOOKUP(Table2[[#This Row],[MD5]],partialcf[#All],4,FALSE)</f>
        <v>15243.435128125</v>
      </c>
      <c r="I17" s="25">
        <f>Table2[[#This Row],[time2]]/$B$1</f>
        <v>1.1640601371130932</v>
      </c>
      <c r="J17" s="25">
        <f>Table2[[#This Row],[price2]]/$B$1</f>
        <v>1.1623998718749933</v>
      </c>
      <c r="K17" s="26">
        <f>Table2[[#This Row],[energy2]]/$B$1</f>
        <v>1.0162290085416668</v>
      </c>
      <c r="L17" s="24">
        <f>VLOOKUP(Table2[[#This Row],[MD5]],fullcf[#All],2,FALSE)</f>
        <v>17074.1963379464</v>
      </c>
      <c r="M17" s="25">
        <f>VLOOKUP(Table2[[#This Row],[MD5]],fullcf[#All],3,FALSE)</f>
        <v>873319.32979687501</v>
      </c>
      <c r="N17" s="25">
        <f>VLOOKUP(Table2[[#This Row],[MD5]],fullcf[#All],4,FALSE)</f>
        <v>757008.98928437405</v>
      </c>
      <c r="O17" s="25">
        <f>Table2[[#This Row],[time3]]/$B$1</f>
        <v>1.1382797558630933</v>
      </c>
      <c r="P17" s="25">
        <f>Table2[[#This Row],[price3]]/$B$1</f>
        <v>58.221288653125001</v>
      </c>
      <c r="Q17" s="26">
        <f>Table2[[#This Row],[energy3]]/$B$1</f>
        <v>50.467265952291605</v>
      </c>
      <c r="R17" s="24">
        <f>VLOOKUP(Table2[[#This Row],[MD5]],df[#All],2,FALSE)</f>
        <v>79136255.699999899</v>
      </c>
      <c r="S17" s="25">
        <f>VLOOKUP(Table2[[#This Row],[MD5]],df[#All],3,FALSE)</f>
        <v>41615199.25</v>
      </c>
      <c r="T17" s="25">
        <f>VLOOKUP(Table2[[#This Row],[MD5]],df[#All],4,FALSE)</f>
        <v>24545688.449999999</v>
      </c>
      <c r="U17" s="25">
        <f>Table2[[#This Row],[time4]]/$B$1</f>
        <v>5275.7503799999931</v>
      </c>
      <c r="V17" s="25">
        <f>Table2[[#This Row],[price4]]/$B$1</f>
        <v>2774.3466166666667</v>
      </c>
      <c r="W17" s="26">
        <f>Table2[[#This Row],[energy4]]/$B$1</f>
        <v>1636.37923</v>
      </c>
    </row>
    <row r="18" spans="1:23">
      <c r="A18" s="30" t="s">
        <v>61</v>
      </c>
      <c r="B18" s="19" t="s">
        <v>23</v>
      </c>
      <c r="C18" s="24">
        <f>VLOOKUP(Table2[[#This Row],[MD5]],buildtime[#All],2,FALSE)</f>
        <v>50.51142857</v>
      </c>
      <c r="D18" s="25">
        <f>VLOOKUP(Table2[[#This Row],[MD5]],buildtime[#All],3,FALSE)</f>
        <v>65.7</v>
      </c>
      <c r="E18" s="26">
        <f>VLOOKUP(Table2[[#This Row],[MD5]],buildtime[#All],4,FALSE)</f>
        <v>57.42</v>
      </c>
      <c r="F18" s="24">
        <f>VLOOKUP(Table2[[#This Row],[MD5]],partialcf[#All],2,FALSE)</f>
        <v>661600.84142276703</v>
      </c>
      <c r="G18" s="25">
        <f>VLOOKUP(Table2[[#This Row],[MD5]],partialcf[#All],3,FALSE)</f>
        <v>622002.45637499902</v>
      </c>
      <c r="H18" s="25">
        <f>VLOOKUP(Table2[[#This Row],[MD5]],partialcf[#All],4,FALSE)</f>
        <v>543163.13938750001</v>
      </c>
      <c r="I18" s="25">
        <f>Table2[[#This Row],[time2]]/$B$1</f>
        <v>44.106722761517801</v>
      </c>
      <c r="J18" s="25">
        <f>Table2[[#This Row],[price2]]/$B$1</f>
        <v>41.466830424999934</v>
      </c>
      <c r="K18" s="26">
        <f>Table2[[#This Row],[energy2]]/$B$1</f>
        <v>36.210875959166664</v>
      </c>
      <c r="L18" s="24">
        <f>VLOOKUP(Table2[[#This Row],[MD5]],fullcf[#All],2,FALSE)</f>
        <v>661266.03251651698</v>
      </c>
      <c r="M18" s="25">
        <f>VLOOKUP(Table2[[#This Row],[MD5]],fullcf[#All],3,FALSE)</f>
        <v>1427879.4823125</v>
      </c>
      <c r="N18" s="25">
        <f>VLOOKUP(Table2[[#This Row],[MD5]],fullcf[#All],4,FALSE)</f>
        <v>1241589.8951999899</v>
      </c>
      <c r="O18" s="25">
        <f>Table2[[#This Row],[time3]]/$B$1</f>
        <v>44.084402167767799</v>
      </c>
      <c r="P18" s="25">
        <f>Table2[[#This Row],[price3]]/$B$1</f>
        <v>95.191965487499999</v>
      </c>
      <c r="Q18" s="26">
        <f>Table2[[#This Row],[energy3]]/$B$1</f>
        <v>82.772659679999322</v>
      </c>
      <c r="R18" s="24">
        <f>VLOOKUP(Table2[[#This Row],[MD5]],df[#All],2,FALSE)</f>
        <v>22232055308</v>
      </c>
      <c r="S18" s="25">
        <f>VLOOKUP(Table2[[#This Row],[MD5]],df[#All],3,FALSE)</f>
        <v>5454163925.25</v>
      </c>
      <c r="T18" s="25">
        <f>VLOOKUP(Table2[[#This Row],[MD5]],df[#All],4,FALSE)</f>
        <v>3204425348.8499899</v>
      </c>
      <c r="U18" s="25">
        <f>Table2[[#This Row],[time4]]/$B$1</f>
        <v>1482137.0205333333</v>
      </c>
      <c r="V18" s="25">
        <f>Table2[[#This Row],[price4]]/$B$1</f>
        <v>363610.92835</v>
      </c>
      <c r="W18" s="26">
        <f>Table2[[#This Row],[energy4]]/$B$1</f>
        <v>213628.35658999931</v>
      </c>
    </row>
    <row r="19" spans="1:23">
      <c r="A19" s="30" t="s">
        <v>62</v>
      </c>
      <c r="B19" s="19" t="s">
        <v>24</v>
      </c>
      <c r="C19" s="24">
        <f>VLOOKUP(Table2[[#This Row],[MD5]],buildtime[#All],2,FALSE)</f>
        <v>50.51142857</v>
      </c>
      <c r="D19" s="25">
        <f>VLOOKUP(Table2[[#This Row],[MD5]],buildtime[#All],3,FALSE)</f>
        <v>65.7</v>
      </c>
      <c r="E19" s="26">
        <f>VLOOKUP(Table2[[#This Row],[MD5]],buildtime[#All],4,FALSE)</f>
        <v>57.42</v>
      </c>
      <c r="F19" s="24">
        <f>VLOOKUP(Table2[[#This Row],[MD5]],partialcf[#All],2,FALSE)</f>
        <v>661600.96682901704</v>
      </c>
      <c r="G19" s="25">
        <f>VLOOKUP(Table2[[#This Row],[MD5]],partialcf[#All],3,FALSE)</f>
        <v>622002.46621874894</v>
      </c>
      <c r="H19" s="25">
        <f>VLOOKUP(Table2[[#This Row],[MD5]],partialcf[#All],4,FALSE)</f>
        <v>543163.14791874902</v>
      </c>
      <c r="I19" s="25">
        <f>Table2[[#This Row],[time2]]/$B$1</f>
        <v>44.106731121934466</v>
      </c>
      <c r="J19" s="25">
        <f>Table2[[#This Row],[price2]]/$B$1</f>
        <v>41.466831081249929</v>
      </c>
      <c r="K19" s="26">
        <f>Table2[[#This Row],[energy2]]/$B$1</f>
        <v>36.210876527916604</v>
      </c>
      <c r="L19" s="24">
        <f>VLOOKUP(Table2[[#This Row],[MD5]],fullcf[#All],2,FALSE)</f>
        <v>661266.15792276699</v>
      </c>
      <c r="M19" s="25">
        <f>VLOOKUP(Table2[[#This Row],[MD5]],fullcf[#All],3,FALSE)</f>
        <v>1427879.4823125</v>
      </c>
      <c r="N19" s="25">
        <f>VLOOKUP(Table2[[#This Row],[MD5]],fullcf[#All],4,FALSE)</f>
        <v>1241589.8951999899</v>
      </c>
      <c r="O19" s="25">
        <f>Table2[[#This Row],[time3]]/$B$1</f>
        <v>44.084410528184463</v>
      </c>
      <c r="P19" s="25">
        <f>Table2[[#This Row],[price3]]/$B$1</f>
        <v>95.191965487499999</v>
      </c>
      <c r="Q19" s="26">
        <f>Table2[[#This Row],[energy3]]/$B$1</f>
        <v>82.772659679999322</v>
      </c>
      <c r="R19" s="24">
        <f>VLOOKUP(Table2[[#This Row],[MD5]],df[#All],2,FALSE)</f>
        <v>22232063580</v>
      </c>
      <c r="S19" s="25">
        <f>VLOOKUP(Table2[[#This Row],[MD5]],df[#All],3,FALSE)</f>
        <v>5454163925.25</v>
      </c>
      <c r="T19" s="25">
        <f>VLOOKUP(Table2[[#This Row],[MD5]],df[#All],4,FALSE)</f>
        <v>3204425348.8499899</v>
      </c>
      <c r="U19" s="25">
        <f>Table2[[#This Row],[time4]]/$B$1</f>
        <v>1482137.5719999999</v>
      </c>
      <c r="V19" s="25">
        <f>Table2[[#This Row],[price4]]/$B$1</f>
        <v>363610.92835</v>
      </c>
      <c r="W19" s="26">
        <f>Table2[[#This Row],[energy4]]/$B$1</f>
        <v>213628.35658999931</v>
      </c>
    </row>
    <row r="20" spans="1:23">
      <c r="A20" s="30" t="s">
        <v>63</v>
      </c>
      <c r="B20" s="19" t="s">
        <v>25</v>
      </c>
      <c r="C20" s="24">
        <f>VLOOKUP(Table2[[#This Row],[MD5]],buildtime[#All],2,FALSE)</f>
        <v>56.24428571</v>
      </c>
      <c r="D20" s="25">
        <f>VLOOKUP(Table2[[#This Row],[MD5]],buildtime[#All],3,FALSE)</f>
        <v>64.2</v>
      </c>
      <c r="E20" s="26">
        <f>VLOOKUP(Table2[[#This Row],[MD5]],buildtime[#All],4,FALSE)</f>
        <v>56.12</v>
      </c>
      <c r="F20" s="24">
        <f>VLOOKUP(Table2[[#This Row],[MD5]],partialcf[#All],2,FALSE)</f>
        <v>21509.122632589198</v>
      </c>
      <c r="G20" s="25">
        <f>VLOOKUP(Table2[[#This Row],[MD5]],partialcf[#All],3,FALSE)</f>
        <v>20699.492765625</v>
      </c>
      <c r="H20" s="25">
        <f>VLOOKUP(Table2[[#This Row],[MD5]],partialcf[#All],4,FALSE)</f>
        <v>18071.797190624999</v>
      </c>
      <c r="I20" s="25">
        <f>Table2[[#This Row],[time2]]/$B$1</f>
        <v>1.43394150883928</v>
      </c>
      <c r="J20" s="25">
        <f>Table2[[#This Row],[price2]]/$B$1</f>
        <v>1.379966184375</v>
      </c>
      <c r="K20" s="26">
        <f>Table2[[#This Row],[energy2]]/$B$1</f>
        <v>1.2047864793749998</v>
      </c>
      <c r="L20" s="24">
        <f>VLOOKUP(Table2[[#This Row],[MD5]],fullcf[#All],2,FALSE)</f>
        <v>20824.6859718749</v>
      </c>
      <c r="M20" s="25">
        <f>VLOOKUP(Table2[[#This Row],[MD5]],fullcf[#All],3,FALSE)</f>
        <v>876139.36260937504</v>
      </c>
      <c r="N20" s="25">
        <f>VLOOKUP(Table2[[#This Row],[MD5]],fullcf[#All],4,FALSE)</f>
        <v>759453.01772187499</v>
      </c>
      <c r="O20" s="25">
        <f>Table2[[#This Row],[time3]]/$B$1</f>
        <v>1.3883123981249934</v>
      </c>
      <c r="P20" s="25">
        <f>Table2[[#This Row],[price3]]/$B$1</f>
        <v>58.409290840625005</v>
      </c>
      <c r="Q20" s="26">
        <f>Table2[[#This Row],[energy3]]/$B$1</f>
        <v>50.630201181458332</v>
      </c>
      <c r="R20" s="24">
        <f>VLOOKUP(Table2[[#This Row],[MD5]],df[#All],2,FALSE)</f>
        <v>83096133.599999905</v>
      </c>
      <c r="S20" s="25">
        <f>VLOOKUP(Table2[[#This Row],[MD5]],df[#All],3,FALSE)</f>
        <v>42323599.25</v>
      </c>
      <c r="T20" s="25">
        <f>VLOOKUP(Table2[[#This Row],[MD5]],df[#All],4,FALSE)</f>
        <v>24970728.449999899</v>
      </c>
      <c r="U20" s="25">
        <f>Table2[[#This Row],[time4]]/$B$1</f>
        <v>5539.7422399999932</v>
      </c>
      <c r="V20" s="25">
        <f>Table2[[#This Row],[price4]]/$B$1</f>
        <v>2821.5732833333332</v>
      </c>
      <c r="W20" s="26">
        <f>Table2[[#This Row],[energy4]]/$B$1</f>
        <v>1664.7152299999932</v>
      </c>
    </row>
    <row r="21" spans="1:23">
      <c r="A21" s="30" t="s">
        <v>64</v>
      </c>
      <c r="B21" s="19" t="s">
        <v>26</v>
      </c>
      <c r="C21" s="24">
        <f>VLOOKUP(Table2[[#This Row],[MD5]],buildtime[#All],2,FALSE)</f>
        <v>61.977142860000001</v>
      </c>
      <c r="D21" s="25">
        <f>VLOOKUP(Table2[[#This Row],[MD5]],buildtime[#All],3,FALSE)</f>
        <v>61.2</v>
      </c>
      <c r="E21" s="26">
        <f>VLOOKUP(Table2[[#This Row],[MD5]],buildtime[#All],4,FALSE)</f>
        <v>53.52</v>
      </c>
      <c r="F21" s="24">
        <f>VLOOKUP(Table2[[#This Row],[MD5]],partialcf[#All],2,FALSE)</f>
        <v>15594.695864285701</v>
      </c>
      <c r="G21" s="25">
        <f>VLOOKUP(Table2[[#This Row],[MD5]],partialcf[#All],3,FALSE)</f>
        <v>15404.7319687499</v>
      </c>
      <c r="H21" s="25">
        <f>VLOOKUP(Table2[[#This Row],[MD5]],partialcf[#All],4,FALSE)</f>
        <v>13471.45924375</v>
      </c>
      <c r="I21" s="25">
        <f>Table2[[#This Row],[time2]]/$B$1</f>
        <v>1.0396463909523801</v>
      </c>
      <c r="J21" s="25">
        <f>Table2[[#This Row],[price2]]/$B$1</f>
        <v>1.0269821312499934</v>
      </c>
      <c r="K21" s="26">
        <f>Table2[[#This Row],[energy2]]/$B$1</f>
        <v>0.89809728291666668</v>
      </c>
      <c r="L21" s="24">
        <f>VLOOKUP(Table2[[#This Row],[MD5]],fullcf[#All],2,FALSE)</f>
        <v>15583.439783928499</v>
      </c>
      <c r="M21" s="25">
        <f>VLOOKUP(Table2[[#This Row],[MD5]],fullcf[#All],3,FALSE)</f>
        <v>871888.17506250006</v>
      </c>
      <c r="N21" s="25">
        <f>VLOOKUP(Table2[[#This Row],[MD5]],fullcf[#All],4,FALSE)</f>
        <v>755757.109925</v>
      </c>
      <c r="O21" s="25">
        <f>Table2[[#This Row],[time3]]/$B$1</f>
        <v>1.0388959855952333</v>
      </c>
      <c r="P21" s="25">
        <f>Table2[[#This Row],[price3]]/$B$1</f>
        <v>58.125878337500005</v>
      </c>
      <c r="Q21" s="26">
        <f>Table2[[#This Row],[energy3]]/$B$1</f>
        <v>50.383807328333333</v>
      </c>
      <c r="R21" s="24">
        <f>VLOOKUP(Table2[[#This Row],[MD5]],df[#All],2,FALSE)</f>
        <v>5937461.8499999903</v>
      </c>
      <c r="S21" s="25">
        <f>VLOOKUP(Table2[[#This Row],[MD5]],df[#All],3,FALSE)</f>
        <v>16531402.7083333</v>
      </c>
      <c r="T21" s="25">
        <f>VLOOKUP(Table2[[#This Row],[MD5]],df[#All],4,FALSE)</f>
        <v>9886764.0749999899</v>
      </c>
      <c r="U21" s="25">
        <f>Table2[[#This Row],[time4]]/$B$1</f>
        <v>395.83078999999935</v>
      </c>
      <c r="V21" s="25">
        <f>Table2[[#This Row],[price4]]/$B$1</f>
        <v>1102.0935138888867</v>
      </c>
      <c r="W21" s="26">
        <f>Table2[[#This Row],[energy4]]/$B$1</f>
        <v>659.11760499999934</v>
      </c>
    </row>
    <row r="22" spans="1:23">
      <c r="A22" s="30" t="s">
        <v>65</v>
      </c>
      <c r="B22" s="19" t="s">
        <v>27</v>
      </c>
      <c r="C22" s="24">
        <f>VLOOKUP(Table2[[#This Row],[MD5]],buildtime[#All],2,FALSE)</f>
        <v>61.977142860000001</v>
      </c>
      <c r="D22" s="25">
        <f>VLOOKUP(Table2[[#This Row],[MD5]],buildtime[#All],3,FALSE)</f>
        <v>61.2</v>
      </c>
      <c r="E22" s="26">
        <f>VLOOKUP(Table2[[#This Row],[MD5]],buildtime[#All],4,FALSE)</f>
        <v>53.52</v>
      </c>
      <c r="F22" s="24">
        <f>VLOOKUP(Table2[[#This Row],[MD5]],partialcf[#All],2,FALSE)</f>
        <v>21790.370632589202</v>
      </c>
      <c r="G22" s="25">
        <f>VLOOKUP(Table2[[#This Row],[MD5]],partialcf[#All],3,FALSE)</f>
        <v>23884.1427656249</v>
      </c>
      <c r="H22" s="25">
        <f>VLOOKUP(Table2[[#This Row],[MD5]],partialcf[#All],4,FALSE)</f>
        <v>20831.827190625001</v>
      </c>
      <c r="I22" s="25">
        <f>Table2[[#This Row],[time2]]/$B$1</f>
        <v>1.4526913755059467</v>
      </c>
      <c r="J22" s="25">
        <f>Table2[[#This Row],[price2]]/$B$1</f>
        <v>1.5922761843749933</v>
      </c>
      <c r="K22" s="26">
        <f>Table2[[#This Row],[energy2]]/$B$1</f>
        <v>1.3887884793750001</v>
      </c>
      <c r="L22" s="24">
        <f>VLOOKUP(Table2[[#This Row],[MD5]],fullcf[#All],2,FALSE)</f>
        <v>17074.240400446401</v>
      </c>
      <c r="M22" s="25">
        <f>VLOOKUP(Table2[[#This Row],[MD5]],fullcf[#All],3,FALSE)</f>
        <v>873319.36260937504</v>
      </c>
      <c r="N22" s="25">
        <f>VLOOKUP(Table2[[#This Row],[MD5]],fullcf[#All],4,FALSE)</f>
        <v>757009.01772187406</v>
      </c>
      <c r="O22" s="25">
        <f>Table2[[#This Row],[time3]]/$B$1</f>
        <v>1.1382826933630934</v>
      </c>
      <c r="P22" s="25">
        <f>Table2[[#This Row],[price3]]/$B$1</f>
        <v>58.221290840625002</v>
      </c>
      <c r="Q22" s="26">
        <f>Table2[[#This Row],[energy3]]/$B$1</f>
        <v>50.467267848124941</v>
      </c>
      <c r="R22" s="24">
        <f>VLOOKUP(Table2[[#This Row],[MD5]],df[#All],2,FALSE)</f>
        <v>79160895.699999899</v>
      </c>
      <c r="S22" s="25">
        <f>VLOOKUP(Table2[[#This Row],[MD5]],df[#All],3,FALSE)</f>
        <v>41619599.25</v>
      </c>
      <c r="T22" s="25">
        <f>VLOOKUP(Table2[[#This Row],[MD5]],df[#All],4,FALSE)</f>
        <v>24548328.449999999</v>
      </c>
      <c r="U22" s="25">
        <f>Table2[[#This Row],[time4]]/$B$1</f>
        <v>5277.3930466666598</v>
      </c>
      <c r="V22" s="25">
        <f>Table2[[#This Row],[price4]]/$B$1</f>
        <v>2774.6399500000002</v>
      </c>
      <c r="W22" s="26">
        <f>Table2[[#This Row],[energy4]]/$B$1</f>
        <v>1636.5552299999999</v>
      </c>
    </row>
    <row r="23" spans="1:23">
      <c r="A23" s="30" t="s">
        <v>66</v>
      </c>
      <c r="B23" s="19" t="s">
        <v>28</v>
      </c>
      <c r="C23" s="24">
        <f>VLOOKUP(Table2[[#This Row],[MD5]],buildtime[#All],2,FALSE)</f>
        <v>56.24428571</v>
      </c>
      <c r="D23" s="25">
        <f>VLOOKUP(Table2[[#This Row],[MD5]],buildtime[#All],3,FALSE)</f>
        <v>64.2</v>
      </c>
      <c r="E23" s="26">
        <f>VLOOKUP(Table2[[#This Row],[MD5]],buildtime[#All],4,FALSE)</f>
        <v>56.12</v>
      </c>
      <c r="F23" s="24">
        <f>VLOOKUP(Table2[[#This Row],[MD5]],partialcf[#All],2,FALSE)</f>
        <v>20880.572445535701</v>
      </c>
      <c r="G23" s="25">
        <f>VLOOKUP(Table2[[#This Row],[MD5]],partialcf[#All],3,FALSE)</f>
        <v>19868.56059375</v>
      </c>
      <c r="H23" s="25">
        <f>VLOOKUP(Table2[[#This Row],[MD5]],partialcf[#All],4,FALSE)</f>
        <v>17350.03254375</v>
      </c>
      <c r="I23" s="25">
        <f>Table2[[#This Row],[time2]]/$B$1</f>
        <v>1.3920381630357135</v>
      </c>
      <c r="J23" s="25">
        <f>Table2[[#This Row],[price2]]/$B$1</f>
        <v>1.3245707062500001</v>
      </c>
      <c r="K23" s="26">
        <f>Table2[[#This Row],[energy2]]/$B$1</f>
        <v>1.1566688362499999</v>
      </c>
      <c r="L23" s="24">
        <f>VLOOKUP(Table2[[#This Row],[MD5]],fullcf[#All],2,FALSE)</f>
        <v>20615.0260124999</v>
      </c>
      <c r="M23" s="25">
        <f>VLOOKUP(Table2[[#This Row],[MD5]],fullcf[#All],3,FALSE)</f>
        <v>875848.55231249996</v>
      </c>
      <c r="N23" s="25">
        <f>VLOOKUP(Table2[[#This Row],[MD5]],fullcf[#All],4,FALSE)</f>
        <v>759199.35869999905</v>
      </c>
      <c r="O23" s="25">
        <f>Table2[[#This Row],[time3]]/$B$1</f>
        <v>1.3743350674999935</v>
      </c>
      <c r="P23" s="25">
        <f>Table2[[#This Row],[price3]]/$B$1</f>
        <v>58.3899034875</v>
      </c>
      <c r="Q23" s="26">
        <f>Table2[[#This Row],[energy3]]/$B$1</f>
        <v>50.613290579999934</v>
      </c>
      <c r="R23" s="24">
        <f>VLOOKUP(Table2[[#This Row],[MD5]],df[#All],2,FALSE)</f>
        <v>73369185.599999905</v>
      </c>
      <c r="S23" s="25">
        <f>VLOOKUP(Table2[[#This Row],[MD5]],df[#All],3,FALSE)</f>
        <v>35889629.25</v>
      </c>
      <c r="T23" s="25">
        <f>VLOOKUP(Table2[[#This Row],[MD5]],df[#All],4,FALSE)</f>
        <v>21162230.449999899</v>
      </c>
      <c r="U23" s="25">
        <f>Table2[[#This Row],[time4]]/$B$1</f>
        <v>4891.279039999994</v>
      </c>
      <c r="V23" s="25">
        <f>Table2[[#This Row],[price4]]/$B$1</f>
        <v>2392.6419500000002</v>
      </c>
      <c r="W23" s="26">
        <f>Table2[[#This Row],[energy4]]/$B$1</f>
        <v>1410.8153633333266</v>
      </c>
    </row>
    <row r="24" spans="1:23">
      <c r="A24" s="30" t="s">
        <v>67</v>
      </c>
      <c r="B24" s="19" t="s">
        <v>29</v>
      </c>
      <c r="C24" s="24">
        <f>VLOOKUP(Table2[[#This Row],[MD5]],buildtime[#All],2,FALSE)</f>
        <v>61.977142860000001</v>
      </c>
      <c r="D24" s="25">
        <f>VLOOKUP(Table2[[#This Row],[MD5]],buildtime[#All],3,FALSE)</f>
        <v>61.2</v>
      </c>
      <c r="E24" s="26">
        <f>VLOOKUP(Table2[[#This Row],[MD5]],buildtime[#All],4,FALSE)</f>
        <v>53.52</v>
      </c>
      <c r="F24" s="24">
        <f>VLOOKUP(Table2[[#This Row],[MD5]],partialcf[#All],2,FALSE)</f>
        <v>19409.6393968749</v>
      </c>
      <c r="G24" s="25">
        <f>VLOOKUP(Table2[[#This Row],[MD5]],partialcf[#All],3,FALSE)</f>
        <v>21067.144359375001</v>
      </c>
      <c r="H24" s="25">
        <f>VLOOKUP(Table2[[#This Row],[MD5]],partialcf[#All],4,FALSE)</f>
        <v>18379.182959375001</v>
      </c>
      <c r="I24" s="25">
        <f>Table2[[#This Row],[time2]]/$B$1</f>
        <v>1.29397595979166</v>
      </c>
      <c r="J24" s="25">
        <f>Table2[[#This Row],[price2]]/$B$1</f>
        <v>1.4044762906250001</v>
      </c>
      <c r="K24" s="26">
        <f>Table2[[#This Row],[energy2]]/$B$1</f>
        <v>1.2252788639583334</v>
      </c>
      <c r="L24" s="24">
        <f>VLOOKUP(Table2[[#This Row],[MD5]],fullcf[#All],2,FALSE)</f>
        <v>15622.129499553501</v>
      </c>
      <c r="M24" s="25">
        <f>VLOOKUP(Table2[[#This Row],[MD5]],fullcf[#All],3,FALSE)</f>
        <v>871918.57607812504</v>
      </c>
      <c r="N24" s="25">
        <f>VLOOKUP(Table2[[#This Row],[MD5]],fullcf[#All],4,FALSE)</f>
        <v>755783.75711562403</v>
      </c>
      <c r="O24" s="25">
        <f>Table2[[#This Row],[time3]]/$B$1</f>
        <v>1.0414752999702335</v>
      </c>
      <c r="P24" s="25">
        <f>Table2[[#This Row],[price3]]/$B$1</f>
        <v>58.127905071875006</v>
      </c>
      <c r="Q24" s="26">
        <f>Table2[[#This Row],[energy3]]/$B$1</f>
        <v>50.385583807708265</v>
      </c>
      <c r="R24" s="24">
        <f>VLOOKUP(Table2[[#This Row],[MD5]],df[#All],2,FALSE)</f>
        <v>5941986.0033333302</v>
      </c>
      <c r="S24" s="25">
        <f>VLOOKUP(Table2[[#This Row],[MD5]],df[#All],3,FALSE)</f>
        <v>16496509.508333299</v>
      </c>
      <c r="T24" s="25">
        <f>VLOOKUP(Table2[[#This Row],[MD5]],df[#All],4,FALSE)</f>
        <v>9865803.9616666604</v>
      </c>
      <c r="U24" s="25">
        <f>Table2[[#This Row],[time4]]/$B$1</f>
        <v>396.13240022222203</v>
      </c>
      <c r="V24" s="25">
        <f>Table2[[#This Row],[price4]]/$B$1</f>
        <v>1099.7673005555532</v>
      </c>
      <c r="W24" s="26">
        <f>Table2[[#This Row],[energy4]]/$B$1</f>
        <v>657.72026411111074</v>
      </c>
    </row>
    <row r="25" spans="1:23">
      <c r="A25" s="30" t="s">
        <v>68</v>
      </c>
      <c r="B25" s="19" t="s">
        <v>30</v>
      </c>
      <c r="C25" s="24">
        <f>VLOOKUP(Table2[[#This Row],[MD5]],buildtime[#All],2,FALSE)</f>
        <v>61.977142860000001</v>
      </c>
      <c r="D25" s="25">
        <f>VLOOKUP(Table2[[#This Row],[MD5]],buildtime[#All],3,FALSE)</f>
        <v>61.2</v>
      </c>
      <c r="E25" s="26">
        <f>VLOOKUP(Table2[[#This Row],[MD5]],buildtime[#All],4,FALSE)</f>
        <v>53.52</v>
      </c>
      <c r="F25" s="24">
        <f>VLOOKUP(Table2[[#This Row],[MD5]],partialcf[#All],2,FALSE)</f>
        <v>683588.78584241006</v>
      </c>
      <c r="G25" s="25">
        <f>VLOOKUP(Table2[[#This Row],[MD5]],partialcf[#All],3,FALSE)</f>
        <v>710589.38057812396</v>
      </c>
      <c r="H25" s="25">
        <f>VLOOKUP(Table2[[#This Row],[MD5]],partialcf[#All],4,FALSE)</f>
        <v>620589.46962812403</v>
      </c>
      <c r="I25" s="25">
        <f>Table2[[#This Row],[time2]]/$B$1</f>
        <v>45.572585722827334</v>
      </c>
      <c r="J25" s="25">
        <f>Table2[[#This Row],[price2]]/$B$1</f>
        <v>47.372625371874932</v>
      </c>
      <c r="K25" s="26">
        <f>Table2[[#This Row],[energy2]]/$B$1</f>
        <v>41.3726313085416</v>
      </c>
      <c r="L25" s="24">
        <f>VLOOKUP(Table2[[#This Row],[MD5]],fullcf[#All],2,FALSE)</f>
        <v>612713.66226651706</v>
      </c>
      <c r="M25" s="25">
        <f>VLOOKUP(Table2[[#This Row],[MD5]],fullcf[#All],3,FALSE)</f>
        <v>1445255.6497968701</v>
      </c>
      <c r="N25" s="25">
        <f>VLOOKUP(Table2[[#This Row],[MD5]],fullcf[#All],4,FALSE)</f>
        <v>1257300.2362843701</v>
      </c>
      <c r="O25" s="25">
        <f>Table2[[#This Row],[time3]]/$B$1</f>
        <v>40.847577484434467</v>
      </c>
      <c r="P25" s="25">
        <f>Table2[[#This Row],[price3]]/$B$1</f>
        <v>96.35037665312467</v>
      </c>
      <c r="Q25" s="26">
        <f>Table2[[#This Row],[energy3]]/$B$1</f>
        <v>83.82001575229134</v>
      </c>
      <c r="R25" s="24">
        <f>VLOOKUP(Table2[[#This Row],[MD5]],df[#All],2,FALSE)</f>
        <v>14686293286.1</v>
      </c>
      <c r="S25" s="25">
        <f>VLOOKUP(Table2[[#This Row],[MD5]],df[#All],3,FALSE)</f>
        <v>5053960095.25</v>
      </c>
      <c r="T25" s="25">
        <f>VLOOKUP(Table2[[#This Row],[MD5]],df[#All],4,FALSE)</f>
        <v>2953839486.8499899</v>
      </c>
      <c r="U25" s="25">
        <f>Table2[[#This Row],[time4]]/$B$1</f>
        <v>979086.21907333331</v>
      </c>
      <c r="V25" s="25">
        <f>Table2[[#This Row],[price4]]/$B$1</f>
        <v>336930.67301666667</v>
      </c>
      <c r="W25" s="26">
        <f>Table2[[#This Row],[energy4]]/$B$1</f>
        <v>196922.632456666</v>
      </c>
    </row>
    <row r="26" spans="1:23">
      <c r="A26" s="30" t="s">
        <v>69</v>
      </c>
      <c r="B26" s="19" t="s">
        <v>31</v>
      </c>
      <c r="C26" s="24">
        <f>VLOOKUP(Table2[[#This Row],[MD5]],buildtime[#All],2,FALSE)</f>
        <v>56.24428571</v>
      </c>
      <c r="D26" s="25">
        <f>VLOOKUP(Table2[[#This Row],[MD5]],buildtime[#All],3,FALSE)</f>
        <v>64.2</v>
      </c>
      <c r="E26" s="26">
        <f>VLOOKUP(Table2[[#This Row],[MD5]],buildtime[#All],4,FALSE)</f>
        <v>56.12</v>
      </c>
      <c r="F26" s="24">
        <f>VLOOKUP(Table2[[#This Row],[MD5]],partialcf[#All],2,FALSE)</f>
        <v>661600.45705714205</v>
      </c>
      <c r="G26" s="25">
        <f>VLOOKUP(Table2[[#This Row],[MD5]],partialcf[#All],3,FALSE)</f>
        <v>622001.97403124894</v>
      </c>
      <c r="H26" s="25">
        <f>VLOOKUP(Table2[[#This Row],[MD5]],partialcf[#All],4,FALSE)</f>
        <v>543162.72135625</v>
      </c>
      <c r="I26" s="25">
        <f>Table2[[#This Row],[time2]]/$B$1</f>
        <v>44.106697137142802</v>
      </c>
      <c r="J26" s="25">
        <f>Table2[[#This Row],[price2]]/$B$1</f>
        <v>41.466798268749926</v>
      </c>
      <c r="K26" s="26">
        <f>Table2[[#This Row],[energy2]]/$B$1</f>
        <v>36.210848090416668</v>
      </c>
      <c r="L26" s="24">
        <f>VLOOKUP(Table2[[#This Row],[MD5]],fullcf[#All],2,FALSE)</f>
        <v>661265.48511964199</v>
      </c>
      <c r="M26" s="25">
        <f>VLOOKUP(Table2[[#This Row],[MD5]],fullcf[#All],3,FALSE)</f>
        <v>1427878.8785625</v>
      </c>
      <c r="N26" s="25">
        <f>VLOOKUP(Table2[[#This Row],[MD5]],fullcf[#All],4,FALSE)</f>
        <v>1241589.3719500001</v>
      </c>
      <c r="O26" s="25">
        <f>Table2[[#This Row],[time3]]/$B$1</f>
        <v>44.084365674642797</v>
      </c>
      <c r="P26" s="25">
        <f>Table2[[#This Row],[price3]]/$B$1</f>
        <v>95.191925237500001</v>
      </c>
      <c r="Q26" s="26">
        <f>Table2[[#This Row],[energy3]]/$B$1</f>
        <v>82.772624796666676</v>
      </c>
      <c r="R26" s="24">
        <f>VLOOKUP(Table2[[#This Row],[MD5]],df[#All],2,FALSE)</f>
        <v>22231679656</v>
      </c>
      <c r="S26" s="25">
        <f>VLOOKUP(Table2[[#This Row],[MD5]],df[#All],3,FALSE)</f>
        <v>5454094125.25</v>
      </c>
      <c r="T26" s="25">
        <f>VLOOKUP(Table2[[#This Row],[MD5]],df[#All],4,FALSE)</f>
        <v>3204383468.8499899</v>
      </c>
      <c r="U26" s="25">
        <f>Table2[[#This Row],[time4]]/$B$1</f>
        <v>1482111.9770666666</v>
      </c>
      <c r="V26" s="25">
        <f>Table2[[#This Row],[price4]]/$B$1</f>
        <v>363606.27501666668</v>
      </c>
      <c r="W26" s="26">
        <f>Table2[[#This Row],[energy4]]/$B$1</f>
        <v>213625.56458999933</v>
      </c>
    </row>
    <row r="27" spans="1:23">
      <c r="A27" s="30" t="s">
        <v>70</v>
      </c>
      <c r="B27" s="19" t="s">
        <v>32</v>
      </c>
      <c r="C27" s="24">
        <f>VLOOKUP(Table2[[#This Row],[MD5]],buildtime[#All],2,FALSE)</f>
        <v>56.24428571</v>
      </c>
      <c r="D27" s="25">
        <f>VLOOKUP(Table2[[#This Row],[MD5]],buildtime[#All],3,FALSE)</f>
        <v>64.2</v>
      </c>
      <c r="E27" s="26">
        <f>VLOOKUP(Table2[[#This Row],[MD5]],buildtime[#All],4,FALSE)</f>
        <v>56.12</v>
      </c>
      <c r="F27" s="24">
        <f>VLOOKUP(Table2[[#This Row],[MD5]],partialcf[#All],2,FALSE)</f>
        <v>766692.50370401703</v>
      </c>
      <c r="G27" s="25">
        <f>VLOOKUP(Table2[[#This Row],[MD5]],partialcf[#All],3,FALSE)</f>
        <v>769766.27526562405</v>
      </c>
      <c r="H27" s="25">
        <f>VLOOKUP(Table2[[#This Row],[MD5]],partialcf[#All],4,FALSE)</f>
        <v>671876.11169062403</v>
      </c>
      <c r="I27" s="25">
        <f>Table2[[#This Row],[time2]]/$B$1</f>
        <v>51.112833580267804</v>
      </c>
      <c r="J27" s="25">
        <f>Table2[[#This Row],[price2]]/$B$1</f>
        <v>51.317751684374933</v>
      </c>
      <c r="K27" s="26">
        <f>Table2[[#This Row],[energy2]]/$B$1</f>
        <v>44.791740779374933</v>
      </c>
      <c r="L27" s="24">
        <f>VLOOKUP(Table2[[#This Row],[MD5]],fullcf[#All],2,FALSE)</f>
        <v>633931.50382901705</v>
      </c>
      <c r="M27" s="25">
        <f>VLOOKUP(Table2[[#This Row],[MD5]],fullcf[#All],3,FALSE)</f>
        <v>1461530.68260937</v>
      </c>
      <c r="N27" s="25">
        <f>VLOOKUP(Table2[[#This Row],[MD5]],fullcf[#All],4,FALSE)</f>
        <v>1271405.26472187</v>
      </c>
      <c r="O27" s="25">
        <f>Table2[[#This Row],[time3]]/$B$1</f>
        <v>42.262100255267804</v>
      </c>
      <c r="P27" s="25">
        <f>Table2[[#This Row],[price3]]/$B$1</f>
        <v>97.435378840624665</v>
      </c>
      <c r="Q27" s="26">
        <f>Table2[[#This Row],[energy3]]/$B$1</f>
        <v>84.760350981458004</v>
      </c>
      <c r="R27" s="24">
        <f>VLOOKUP(Table2[[#This Row],[MD5]],df[#All],2,FALSE)</f>
        <v>16151270764</v>
      </c>
      <c r="S27" s="25">
        <f>VLOOKUP(Table2[[#This Row],[MD5]],df[#All],3,FALSE)</f>
        <v>5315564495.25</v>
      </c>
      <c r="T27" s="25">
        <f>VLOOKUP(Table2[[#This Row],[MD5]],df[#All],4,FALSE)</f>
        <v>3110802126.8499899</v>
      </c>
      <c r="U27" s="25">
        <f>Table2[[#This Row],[time4]]/$B$1</f>
        <v>1076751.3842666666</v>
      </c>
      <c r="V27" s="25">
        <f>Table2[[#This Row],[price4]]/$B$1</f>
        <v>354370.96635</v>
      </c>
      <c r="W27" s="26">
        <f>Table2[[#This Row],[energy4]]/$B$1</f>
        <v>207386.80845666598</v>
      </c>
    </row>
    <row r="28" spans="1:23">
      <c r="A28" s="30" t="s">
        <v>71</v>
      </c>
      <c r="B28" s="19" t="s">
        <v>33</v>
      </c>
      <c r="C28" s="24">
        <f>VLOOKUP(Table2[[#This Row],[MD5]],buildtime[#All],2,FALSE)</f>
        <v>61.977142860000001</v>
      </c>
      <c r="D28" s="25">
        <f>VLOOKUP(Table2[[#This Row],[MD5]],buildtime[#All],3,FALSE)</f>
        <v>61.2</v>
      </c>
      <c r="E28" s="26">
        <f>VLOOKUP(Table2[[#This Row],[MD5]],buildtime[#All],4,FALSE)</f>
        <v>53.52</v>
      </c>
      <c r="F28" s="24">
        <f>VLOOKUP(Table2[[#This Row],[MD5]],partialcf[#All],2,FALSE)</f>
        <v>19411.220277142798</v>
      </c>
      <c r="G28" s="25">
        <f>VLOOKUP(Table2[[#This Row],[MD5]],partialcf[#All],3,FALSE)</f>
        <v>21069.330449999899</v>
      </c>
      <c r="H28" s="25">
        <f>VLOOKUP(Table2[[#This Row],[MD5]],partialcf[#All],4,FALSE)</f>
        <v>18381.080170000001</v>
      </c>
      <c r="I28" s="25">
        <f>Table2[[#This Row],[time2]]/$B$1</f>
        <v>1.2940813518095198</v>
      </c>
      <c r="J28" s="25">
        <f>Table2[[#This Row],[price2]]/$B$1</f>
        <v>1.4046220299999932</v>
      </c>
      <c r="K28" s="26">
        <f>Table2[[#This Row],[energy2]]/$B$1</f>
        <v>1.2254053446666668</v>
      </c>
      <c r="L28" s="24">
        <f>VLOOKUP(Table2[[#This Row],[MD5]],fullcf[#All],2,FALSE)</f>
        <v>15622.553172678499</v>
      </c>
      <c r="M28" s="25">
        <f>VLOOKUP(Table2[[#This Row],[MD5]],fullcf[#All],3,FALSE)</f>
        <v>871919.22054374998</v>
      </c>
      <c r="N28" s="25">
        <f>VLOOKUP(Table2[[#This Row],[MD5]],fullcf[#All],4,FALSE)</f>
        <v>755784.31825124903</v>
      </c>
      <c r="O28" s="25">
        <f>Table2[[#This Row],[time3]]/$B$1</f>
        <v>1.0415035448452332</v>
      </c>
      <c r="P28" s="25">
        <f>Table2[[#This Row],[price3]]/$B$1</f>
        <v>58.127948036249997</v>
      </c>
      <c r="Q28" s="26">
        <f>Table2[[#This Row],[energy3]]/$B$1</f>
        <v>50.385621216749932</v>
      </c>
      <c r="R28" s="24">
        <f>VLOOKUP(Table2[[#This Row],[MD5]],df[#All],2,FALSE)</f>
        <v>6042843.5133333299</v>
      </c>
      <c r="S28" s="25">
        <f>VLOOKUP(Table2[[#This Row],[MD5]],df[#All],3,FALSE)</f>
        <v>16555736.1166666</v>
      </c>
      <c r="T28" s="25">
        <f>VLOOKUP(Table2[[#This Row],[MD5]],df[#All],4,FALSE)</f>
        <v>9901016.1966666598</v>
      </c>
      <c r="U28" s="25">
        <f>Table2[[#This Row],[time4]]/$B$1</f>
        <v>402.85623422222199</v>
      </c>
      <c r="V28" s="25">
        <f>Table2[[#This Row],[price4]]/$B$1</f>
        <v>1103.7157411111066</v>
      </c>
      <c r="W28" s="26">
        <f>Table2[[#This Row],[energy4]]/$B$1</f>
        <v>660.06774644444397</v>
      </c>
    </row>
    <row r="29" spans="1:23">
      <c r="A29" s="30" t="s">
        <v>72</v>
      </c>
      <c r="B29" s="19" t="s">
        <v>34</v>
      </c>
      <c r="C29" s="24">
        <f>VLOOKUP(Table2[[#This Row],[MD5]],buildtime[#All],2,FALSE)</f>
        <v>61.977142860000001</v>
      </c>
      <c r="D29" s="25">
        <f>VLOOKUP(Table2[[#This Row],[MD5]],buildtime[#All],3,FALSE)</f>
        <v>61.2</v>
      </c>
      <c r="E29" s="26">
        <f>VLOOKUP(Table2[[#This Row],[MD5]],buildtime[#All],4,FALSE)</f>
        <v>53.52</v>
      </c>
      <c r="F29" s="24">
        <f>VLOOKUP(Table2[[#This Row],[MD5]],partialcf[#All],2,FALSE)</f>
        <v>19409.7231156249</v>
      </c>
      <c r="G29" s="25">
        <f>VLOOKUP(Table2[[#This Row],[MD5]],partialcf[#All],3,FALSE)</f>
        <v>21067.269046875001</v>
      </c>
      <c r="H29" s="25">
        <f>VLOOKUP(Table2[[#This Row],[MD5]],partialcf[#All],4,FALSE)</f>
        <v>18379.291021875</v>
      </c>
      <c r="I29" s="25">
        <f>Table2[[#This Row],[time2]]/$B$1</f>
        <v>1.29398154104166</v>
      </c>
      <c r="J29" s="25">
        <f>Table2[[#This Row],[price2]]/$B$1</f>
        <v>1.404484603125</v>
      </c>
      <c r="K29" s="26">
        <f>Table2[[#This Row],[energy2]]/$B$1</f>
        <v>1.225286068125</v>
      </c>
      <c r="L29" s="24">
        <f>VLOOKUP(Table2[[#This Row],[MD5]],fullcf[#All],2,FALSE)</f>
        <v>15622.217624553499</v>
      </c>
      <c r="M29" s="25">
        <f>VLOOKUP(Table2[[#This Row],[MD5]],fullcf[#All],3,FALSE)</f>
        <v>871918.64170312497</v>
      </c>
      <c r="N29" s="25">
        <f>VLOOKUP(Table2[[#This Row],[MD5]],fullcf[#All],4,FALSE)</f>
        <v>755783.81399062404</v>
      </c>
      <c r="O29" s="25">
        <f>Table2[[#This Row],[time3]]/$B$1</f>
        <v>1.0414811749702333</v>
      </c>
      <c r="P29" s="25">
        <f>Table2[[#This Row],[price3]]/$B$1</f>
        <v>58.127909446875002</v>
      </c>
      <c r="Q29" s="26">
        <f>Table2[[#This Row],[energy3]]/$B$1</f>
        <v>50.385587599374936</v>
      </c>
      <c r="R29" s="24">
        <f>VLOOKUP(Table2[[#This Row],[MD5]],df[#All],2,FALSE)</f>
        <v>5982306.0033333302</v>
      </c>
      <c r="S29" s="25">
        <f>VLOOKUP(Table2[[#This Row],[MD5]],df[#All],3,FALSE)</f>
        <v>16503709.508333299</v>
      </c>
      <c r="T29" s="25">
        <f>VLOOKUP(Table2[[#This Row],[MD5]],df[#All],4,FALSE)</f>
        <v>9870123.9616666604</v>
      </c>
      <c r="U29" s="25">
        <f>Table2[[#This Row],[time4]]/$B$1</f>
        <v>398.82040022222202</v>
      </c>
      <c r="V29" s="25">
        <f>Table2[[#This Row],[price4]]/$B$1</f>
        <v>1100.2473005555532</v>
      </c>
      <c r="W29" s="26">
        <f>Table2[[#This Row],[energy4]]/$B$1</f>
        <v>658.00826411111075</v>
      </c>
    </row>
    <row r="30" spans="1:23">
      <c r="A30" s="30" t="s">
        <v>73</v>
      </c>
      <c r="B30" s="19" t="s">
        <v>35</v>
      </c>
      <c r="C30" s="24">
        <f>VLOOKUP(Table2[[#This Row],[MD5]],buildtime[#All],2,FALSE)</f>
        <v>50.51142857</v>
      </c>
      <c r="D30" s="25">
        <f>VLOOKUP(Table2[[#This Row],[MD5]],buildtime[#All],3,FALSE)</f>
        <v>68.7</v>
      </c>
      <c r="E30" s="26">
        <f>VLOOKUP(Table2[[#This Row],[MD5]],buildtime[#All],4,FALSE)</f>
        <v>60.02</v>
      </c>
      <c r="F30" s="24">
        <f>VLOOKUP(Table2[[#This Row],[MD5]],partialcf[#All],2,FALSE)</f>
        <v>662186.77055669599</v>
      </c>
      <c r="G30" s="25">
        <f>VLOOKUP(Table2[[#This Row],[MD5]],partialcf[#All],3,FALSE)</f>
        <v>622686.82762499899</v>
      </c>
      <c r="H30" s="25">
        <f>VLOOKUP(Table2[[#This Row],[MD5]],partialcf[#All],4,FALSE)</f>
        <v>543756.26113749901</v>
      </c>
      <c r="I30" s="25">
        <f>Table2[[#This Row],[time2]]/$B$1</f>
        <v>44.145784703779732</v>
      </c>
      <c r="J30" s="25">
        <f>Table2[[#This Row],[price2]]/$B$1</f>
        <v>41.512455174999936</v>
      </c>
      <c r="K30" s="26">
        <f>Table2[[#This Row],[energy2]]/$B$1</f>
        <v>36.250417409166602</v>
      </c>
      <c r="L30" s="24">
        <f>VLOOKUP(Table2[[#This Row],[MD5]],fullcf[#All],2,FALSE)</f>
        <v>661519.26333794603</v>
      </c>
      <c r="M30" s="25">
        <f>VLOOKUP(Table2[[#This Row],[MD5]],fullcf[#All],3,FALSE)</f>
        <v>1428191.5268437399</v>
      </c>
      <c r="N30" s="25">
        <f>VLOOKUP(Table2[[#This Row],[MD5]],fullcf[#All],4,FALSE)</f>
        <v>1241860.33379375</v>
      </c>
      <c r="O30" s="25">
        <f>Table2[[#This Row],[time3]]/$B$1</f>
        <v>44.101284222529735</v>
      </c>
      <c r="P30" s="25">
        <f>Table2[[#This Row],[price3]]/$B$1</f>
        <v>95.212768456249322</v>
      </c>
      <c r="Q30" s="26">
        <f>Table2[[#This Row],[energy3]]/$B$1</f>
        <v>82.790688919583332</v>
      </c>
      <c r="R30" s="24">
        <f>VLOOKUP(Table2[[#This Row],[MD5]],df[#All],2,FALSE)</f>
        <v>22255252524</v>
      </c>
      <c r="S30" s="25">
        <f>VLOOKUP(Table2[[#This Row],[MD5]],df[#All],3,FALSE)</f>
        <v>5458308182.75</v>
      </c>
      <c r="T30" s="25">
        <f>VLOOKUP(Table2[[#This Row],[MD5]],df[#All],4,FALSE)</f>
        <v>3206911903.3499899</v>
      </c>
      <c r="U30" s="25">
        <f>Table2[[#This Row],[time4]]/$B$1</f>
        <v>1483683.5016000001</v>
      </c>
      <c r="V30" s="25">
        <f>Table2[[#This Row],[price4]]/$B$1</f>
        <v>363887.21218333335</v>
      </c>
      <c r="W30" s="26">
        <f>Table2[[#This Row],[energy4]]/$B$1</f>
        <v>213794.12688999932</v>
      </c>
    </row>
    <row r="31" spans="1:23">
      <c r="A31" s="30" t="s">
        <v>74</v>
      </c>
      <c r="B31" s="19" t="s">
        <v>36</v>
      </c>
      <c r="C31" s="24">
        <f>VLOOKUP(Table2[[#This Row],[MD5]],buildtime[#All],2,FALSE)</f>
        <v>61.977142860000001</v>
      </c>
      <c r="D31" s="25">
        <f>VLOOKUP(Table2[[#This Row],[MD5]],buildtime[#All],3,FALSE)</f>
        <v>61.2</v>
      </c>
      <c r="E31" s="26">
        <f>VLOOKUP(Table2[[#This Row],[MD5]],buildtime[#All],4,FALSE)</f>
        <v>53.52</v>
      </c>
      <c r="F31" s="24">
        <f>VLOOKUP(Table2[[#This Row],[MD5]],partialcf[#All],2,FALSE)</f>
        <v>529159.956057142</v>
      </c>
      <c r="G31" s="25">
        <f>VLOOKUP(Table2[[#This Row],[MD5]],partialcf[#All],3,FALSE)</f>
        <v>522776.76403124898</v>
      </c>
      <c r="H31" s="25">
        <f>VLOOKUP(Table2[[#This Row],[MD5]],partialcf[#All],4,FALSE)</f>
        <v>457167.53935625002</v>
      </c>
      <c r="I31" s="25">
        <f>Table2[[#This Row],[time2]]/$B$1</f>
        <v>35.277330403809465</v>
      </c>
      <c r="J31" s="25">
        <f>Table2[[#This Row],[price2]]/$B$1</f>
        <v>34.851784268749931</v>
      </c>
      <c r="K31" s="26">
        <f>Table2[[#This Row],[energy2]]/$B$1</f>
        <v>30.477835957083336</v>
      </c>
      <c r="L31" s="24">
        <f>VLOOKUP(Table2[[#This Row],[MD5]],fullcf[#All],2,FALSE)</f>
        <v>528657.643557142</v>
      </c>
      <c r="M31" s="25">
        <f>VLOOKUP(Table2[[#This Row],[MD5]],fullcf[#All],3,FALSE)</f>
        <v>1328653.8457499901</v>
      </c>
      <c r="N31" s="25">
        <f>VLOOKUP(Table2[[#This Row],[MD5]],fullcf[#All],4,FALSE)</f>
        <v>1155594.3435124899</v>
      </c>
      <c r="O31" s="25">
        <f>Table2[[#This Row],[time3]]/$B$1</f>
        <v>35.243842903809465</v>
      </c>
      <c r="P31" s="25">
        <f>Table2[[#This Row],[price3]]/$B$1</f>
        <v>88.576923049999337</v>
      </c>
      <c r="Q31" s="26">
        <f>Table2[[#This Row],[energy3]]/$B$1</f>
        <v>77.039622900832669</v>
      </c>
      <c r="R31" s="24">
        <f>VLOOKUP(Table2[[#This Row],[MD5]],df[#All],2,FALSE)</f>
        <v>12729591138.1</v>
      </c>
      <c r="S31" s="25">
        <f>VLOOKUP(Table2[[#This Row],[MD5]],df[#All],3,FALSE)</f>
        <v>3757291325.25</v>
      </c>
      <c r="T31" s="25">
        <f>VLOOKUP(Table2[[#This Row],[MD5]],df[#All],4,FALSE)</f>
        <v>2186301788.8499899</v>
      </c>
      <c r="U31" s="25">
        <f>Table2[[#This Row],[time4]]/$B$1</f>
        <v>848639.40920666663</v>
      </c>
      <c r="V31" s="25">
        <f>Table2[[#This Row],[price4]]/$B$1</f>
        <v>250486.08835000001</v>
      </c>
      <c r="W31" s="26">
        <f>Table2[[#This Row],[energy4]]/$B$1</f>
        <v>145753.45258999933</v>
      </c>
    </row>
    <row r="32" spans="1:23">
      <c r="A32" s="30" t="s">
        <v>75</v>
      </c>
      <c r="B32" s="19" t="s">
        <v>37</v>
      </c>
      <c r="C32" s="24">
        <f>VLOOKUP(Table2[[#This Row],[MD5]],buildtime[#All],2,FALSE)</f>
        <v>61.977142860000001</v>
      </c>
      <c r="D32" s="25">
        <f>VLOOKUP(Table2[[#This Row],[MD5]],buildtime[#All],3,FALSE)</f>
        <v>61.2</v>
      </c>
      <c r="E32" s="26">
        <f>VLOOKUP(Table2[[#This Row],[MD5]],buildtime[#All],4,FALSE)</f>
        <v>53.52</v>
      </c>
      <c r="F32" s="24">
        <f>VLOOKUP(Table2[[#This Row],[MD5]],partialcf[#All],2,FALSE)</f>
        <v>534103.70781517797</v>
      </c>
      <c r="G32" s="25">
        <f>VLOOKUP(Table2[[#This Row],[MD5]],partialcf[#All],3,FALSE)</f>
        <v>529691.82290624897</v>
      </c>
      <c r="H32" s="25">
        <f>VLOOKUP(Table2[[#This Row],[MD5]],partialcf[#All],4,FALSE)</f>
        <v>463167.503056249</v>
      </c>
      <c r="I32" s="25">
        <f>Table2[[#This Row],[time2]]/$B$1</f>
        <v>35.606913854345201</v>
      </c>
      <c r="J32" s="25">
        <f>Table2[[#This Row],[price2]]/$B$1</f>
        <v>35.312788193749931</v>
      </c>
      <c r="K32" s="26">
        <f>Table2[[#This Row],[energy2]]/$B$1</f>
        <v>30.877833537083266</v>
      </c>
      <c r="L32" s="24">
        <f>VLOOKUP(Table2[[#This Row],[MD5]],fullcf[#All],2,FALSE)</f>
        <v>529550.28969464195</v>
      </c>
      <c r="M32" s="25">
        <f>VLOOKUP(Table2[[#This Row],[MD5]],fullcf[#All],3,FALSE)</f>
        <v>1329486.8363437401</v>
      </c>
      <c r="N32" s="25">
        <f>VLOOKUP(Table2[[#This Row],[MD5]],fullcf[#All],4,FALSE)</f>
        <v>1156323.1813687501</v>
      </c>
      <c r="O32" s="25">
        <f>Table2[[#This Row],[time3]]/$B$1</f>
        <v>35.303352646309463</v>
      </c>
      <c r="P32" s="25">
        <f>Table2[[#This Row],[price3]]/$B$1</f>
        <v>88.632455756249342</v>
      </c>
      <c r="Q32" s="26">
        <f>Table2[[#This Row],[energy3]]/$B$1</f>
        <v>77.08821209125</v>
      </c>
      <c r="R32" s="24">
        <f>VLOOKUP(Table2[[#This Row],[MD5]],df[#All],2,FALSE)</f>
        <v>12823930322.1</v>
      </c>
      <c r="S32" s="25">
        <f>VLOOKUP(Table2[[#This Row],[MD5]],df[#All],3,FALSE)</f>
        <v>3788610585.25</v>
      </c>
      <c r="T32" s="25">
        <f>VLOOKUP(Table2[[#This Row],[MD5]],df[#All],4,FALSE)</f>
        <v>2204589072.8499899</v>
      </c>
      <c r="U32" s="25">
        <f>Table2[[#This Row],[time4]]/$B$1</f>
        <v>854928.68813999998</v>
      </c>
      <c r="V32" s="25">
        <f>Table2[[#This Row],[price4]]/$B$1</f>
        <v>252574.03901666668</v>
      </c>
      <c r="W32" s="26">
        <f>Table2[[#This Row],[energy4]]/$B$1</f>
        <v>146972.604856666</v>
      </c>
    </row>
    <row r="33" spans="1:23">
      <c r="A33" s="30" t="s">
        <v>76</v>
      </c>
      <c r="B33" s="19" t="s">
        <v>38</v>
      </c>
      <c r="C33" s="24">
        <f>VLOOKUP(Table2[[#This Row],[MD5]],buildtime[#All],2,FALSE)</f>
        <v>50.51142857</v>
      </c>
      <c r="D33" s="25">
        <f>VLOOKUP(Table2[[#This Row],[MD5]],buildtime[#All],3,FALSE)</f>
        <v>67.2</v>
      </c>
      <c r="E33" s="26">
        <f>VLOOKUP(Table2[[#This Row],[MD5]],buildtime[#All],4,FALSE)</f>
        <v>58.72</v>
      </c>
      <c r="F33" s="24">
        <f>VLOOKUP(Table2[[#This Row],[MD5]],partialcf[#All],2,FALSE)</f>
        <v>661600.84142276703</v>
      </c>
      <c r="G33" s="25">
        <f>VLOOKUP(Table2[[#This Row],[MD5]],partialcf[#All],3,FALSE)</f>
        <v>622002.94528124901</v>
      </c>
      <c r="H33" s="25">
        <f>VLOOKUP(Table2[[#This Row],[MD5]],partialcf[#All],4,FALSE)</f>
        <v>543163.56310624897</v>
      </c>
      <c r="I33" s="25">
        <f>Table2[[#This Row],[time2]]/$B$1</f>
        <v>44.106722761517801</v>
      </c>
      <c r="J33" s="25">
        <f>Table2[[#This Row],[price2]]/$B$1</f>
        <v>41.466863018749933</v>
      </c>
      <c r="K33" s="26">
        <f>Table2[[#This Row],[energy2]]/$B$1</f>
        <v>36.210904207083267</v>
      </c>
      <c r="L33" s="24">
        <f>VLOOKUP(Table2[[#This Row],[MD5]],fullcf[#All],2,FALSE)</f>
        <v>661266.03251651698</v>
      </c>
      <c r="M33" s="25">
        <f>VLOOKUP(Table2[[#This Row],[MD5]],fullcf[#All],3,FALSE)</f>
        <v>1427879.55121875</v>
      </c>
      <c r="N33" s="25">
        <f>VLOOKUP(Table2[[#This Row],[MD5]],fullcf[#All],4,FALSE)</f>
        <v>1241589.9549187501</v>
      </c>
      <c r="O33" s="25">
        <f>Table2[[#This Row],[time3]]/$B$1</f>
        <v>44.084402167767799</v>
      </c>
      <c r="P33" s="25">
        <f>Table2[[#This Row],[price3]]/$B$1</f>
        <v>95.191970081249991</v>
      </c>
      <c r="Q33" s="26">
        <f>Table2[[#This Row],[energy3]]/$B$1</f>
        <v>82.772663661250007</v>
      </c>
      <c r="R33" s="24">
        <f>VLOOKUP(Table2[[#This Row],[MD5]],df[#All],2,FALSE)</f>
        <v>22232055308</v>
      </c>
      <c r="S33" s="25">
        <f>VLOOKUP(Table2[[#This Row],[MD5]],df[#All],3,FALSE)</f>
        <v>5454172025.25</v>
      </c>
      <c r="T33" s="25">
        <f>VLOOKUP(Table2[[#This Row],[MD5]],df[#All],4,FALSE)</f>
        <v>3204430208.8499899</v>
      </c>
      <c r="U33" s="25">
        <f>Table2[[#This Row],[time4]]/$B$1</f>
        <v>1482137.0205333333</v>
      </c>
      <c r="V33" s="25">
        <f>Table2[[#This Row],[price4]]/$B$1</f>
        <v>363611.46834999998</v>
      </c>
      <c r="W33" s="26">
        <f>Table2[[#This Row],[energy4]]/$B$1</f>
        <v>213628.68058999933</v>
      </c>
    </row>
    <row r="34" spans="1:23">
      <c r="A34" s="30" t="s">
        <v>77</v>
      </c>
      <c r="B34" s="19" t="s">
        <v>39</v>
      </c>
      <c r="C34" s="24">
        <f>VLOOKUP(Table2[[#This Row],[MD5]],buildtime[#All],2,FALSE)</f>
        <v>61.977142860000001</v>
      </c>
      <c r="D34" s="25">
        <f>VLOOKUP(Table2[[#This Row],[MD5]],buildtime[#All],3,FALSE)</f>
        <v>61.2</v>
      </c>
      <c r="E34" s="26">
        <f>VLOOKUP(Table2[[#This Row],[MD5]],buildtime[#All],4,FALSE)</f>
        <v>53.52</v>
      </c>
      <c r="F34" s="24">
        <f>VLOOKUP(Table2[[#This Row],[MD5]],partialcf[#All],2,FALSE)</f>
        <v>19427.176892767799</v>
      </c>
      <c r="G34" s="25">
        <f>VLOOKUP(Table2[[#This Row],[MD5]],partialcf[#All],3,FALSE)</f>
        <v>21089.191528124898</v>
      </c>
      <c r="H34" s="25">
        <f>VLOOKUP(Table2[[#This Row],[MD5]],partialcf[#All],4,FALSE)</f>
        <v>18398.353348125002</v>
      </c>
      <c r="I34" s="25">
        <f>Table2[[#This Row],[time2]]/$B$1</f>
        <v>1.2951451261845199</v>
      </c>
      <c r="J34" s="25">
        <f>Table2[[#This Row],[price2]]/$B$1</f>
        <v>1.4059461018749932</v>
      </c>
      <c r="K34" s="26">
        <f>Table2[[#This Row],[energy2]]/$B$1</f>
        <v>1.2265568898750001</v>
      </c>
      <c r="L34" s="24">
        <f>VLOOKUP(Table2[[#This Row],[MD5]],fullcf[#All],2,FALSE)</f>
        <v>15630.243663303499</v>
      </c>
      <c r="M34" s="25">
        <f>VLOOKUP(Table2[[#This Row],[MD5]],fullcf[#All],3,FALSE)</f>
        <v>871932.573496875</v>
      </c>
      <c r="N34" s="25">
        <f>VLOOKUP(Table2[[#This Row],[MD5]],fullcf[#All],4,FALSE)</f>
        <v>755795.95105437399</v>
      </c>
      <c r="O34" s="25">
        <f>Table2[[#This Row],[time3]]/$B$1</f>
        <v>1.0420162442202332</v>
      </c>
      <c r="P34" s="25">
        <f>Table2[[#This Row],[price3]]/$B$1</f>
        <v>58.128838233125002</v>
      </c>
      <c r="Q34" s="26">
        <f>Table2[[#This Row],[energy3]]/$B$1</f>
        <v>50.386396736958268</v>
      </c>
      <c r="R34" s="24">
        <f>VLOOKUP(Table2[[#This Row],[MD5]],df[#All],2,FALSE)</f>
        <v>5952033.5133333299</v>
      </c>
      <c r="S34" s="25">
        <f>VLOOKUP(Table2[[#This Row],[MD5]],df[#All],3,FALSE)</f>
        <v>16505144.449999999</v>
      </c>
      <c r="T34" s="25">
        <f>VLOOKUP(Table2[[#This Row],[MD5]],df[#All],4,FALSE)</f>
        <v>9870931.1966666598</v>
      </c>
      <c r="U34" s="25">
        <f>Table2[[#This Row],[time4]]/$B$1</f>
        <v>396.80223422222201</v>
      </c>
      <c r="V34" s="25">
        <f>Table2[[#This Row],[price4]]/$B$1</f>
        <v>1100.3429633333333</v>
      </c>
      <c r="W34" s="26">
        <f>Table2[[#This Row],[energy4]]/$B$1</f>
        <v>658.06207977777729</v>
      </c>
    </row>
    <row r="35" spans="1:23">
      <c r="A35" s="30" t="s">
        <v>78</v>
      </c>
      <c r="B35" s="19" t="s">
        <v>40</v>
      </c>
      <c r="C35" s="24">
        <f>VLOOKUP(Table2[[#This Row],[MD5]],buildtime[#All],2,FALSE)</f>
        <v>44.77857143</v>
      </c>
      <c r="D35" s="25">
        <f>VLOOKUP(Table2[[#This Row],[MD5]],buildtime[#All],3,FALSE)</f>
        <v>74.7</v>
      </c>
      <c r="E35" s="26">
        <f>VLOOKUP(Table2[[#This Row],[MD5]],buildtime[#All],4,FALSE)</f>
        <v>65.22</v>
      </c>
      <c r="F35" s="24">
        <f>VLOOKUP(Table2[[#This Row],[MD5]],partialcf[#All],2,FALSE)</f>
        <v>662186.99832857097</v>
      </c>
      <c r="G35" s="25">
        <f>VLOOKUP(Table2[[#This Row],[MD5]],partialcf[#All],3,FALSE)</f>
        <v>622688.69793749903</v>
      </c>
      <c r="H35" s="25">
        <f>VLOOKUP(Table2[[#This Row],[MD5]],partialcf[#All],4,FALSE)</f>
        <v>543757.88207499904</v>
      </c>
      <c r="I35" s="25">
        <f>Table2[[#This Row],[time2]]/$B$1</f>
        <v>44.145799888571396</v>
      </c>
      <c r="J35" s="25">
        <f>Table2[[#This Row],[price2]]/$B$1</f>
        <v>41.512579862499933</v>
      </c>
      <c r="K35" s="26">
        <f>Table2[[#This Row],[energy2]]/$B$1</f>
        <v>36.250525471666606</v>
      </c>
      <c r="L35" s="24">
        <f>VLOOKUP(Table2[[#This Row],[MD5]],fullcf[#All],2,FALSE)</f>
        <v>661519.93614107103</v>
      </c>
      <c r="M35" s="25">
        <f>VLOOKUP(Table2[[#This Row],[MD5]],fullcf[#All],3,FALSE)</f>
        <v>1428192.3340312501</v>
      </c>
      <c r="N35" s="25">
        <f>VLOOKUP(Table2[[#This Row],[MD5]],fullcf[#All],4,FALSE)</f>
        <v>1241861.03335625</v>
      </c>
      <c r="O35" s="25">
        <f>Table2[[#This Row],[time3]]/$B$1</f>
        <v>44.101329076071401</v>
      </c>
      <c r="P35" s="25">
        <f>Table2[[#This Row],[price3]]/$B$1</f>
        <v>95.212822268750003</v>
      </c>
      <c r="Q35" s="26">
        <f>Table2[[#This Row],[energy3]]/$B$1</f>
        <v>82.790735557083337</v>
      </c>
      <c r="R35" s="24">
        <f>VLOOKUP(Table2[[#This Row],[MD5]],df[#All],2,FALSE)</f>
        <v>22255636448</v>
      </c>
      <c r="S35" s="25">
        <f>VLOOKUP(Table2[[#This Row],[MD5]],df[#All],3,FALSE)</f>
        <v>5458399782.75</v>
      </c>
      <c r="T35" s="25">
        <f>VLOOKUP(Table2[[#This Row],[MD5]],df[#All],4,FALSE)</f>
        <v>3206966863.3499899</v>
      </c>
      <c r="U35" s="25">
        <f>Table2[[#This Row],[time4]]/$B$1</f>
        <v>1483709.0965333334</v>
      </c>
      <c r="V35" s="25">
        <f>Table2[[#This Row],[price4]]/$B$1</f>
        <v>363893.31884999998</v>
      </c>
      <c r="W35" s="26">
        <f>Table2[[#This Row],[energy4]]/$B$1</f>
        <v>213797.79088999933</v>
      </c>
    </row>
    <row r="36" spans="1:23">
      <c r="A36" s="30" t="s">
        <v>79</v>
      </c>
      <c r="B36" s="19" t="s">
        <v>41</v>
      </c>
      <c r="C36" s="24">
        <f>VLOOKUP(Table2[[#This Row],[MD5]],buildtime[#All],2,FALSE)</f>
        <v>56.24428571</v>
      </c>
      <c r="D36" s="25">
        <f>VLOOKUP(Table2[[#This Row],[MD5]],buildtime[#All],3,FALSE)</f>
        <v>64.2</v>
      </c>
      <c r="E36" s="26">
        <f>VLOOKUP(Table2[[#This Row],[MD5]],buildtime[#All],4,FALSE)</f>
        <v>56.12</v>
      </c>
      <c r="F36" s="24">
        <f>VLOOKUP(Table2[[#This Row],[MD5]],partialcf[#All],2,FALSE)</f>
        <v>19345.282435714202</v>
      </c>
      <c r="G36" s="25">
        <f>VLOOKUP(Table2[[#This Row],[MD5]],partialcf[#All],3,FALSE)</f>
        <v>18224.941968749899</v>
      </c>
      <c r="H36" s="25">
        <f>VLOOKUP(Table2[[#This Row],[MD5]],partialcf[#All],4,FALSE)</f>
        <v>15915.64124375</v>
      </c>
      <c r="I36" s="25">
        <f>Table2[[#This Row],[time2]]/$B$1</f>
        <v>1.28968549571428</v>
      </c>
      <c r="J36" s="25">
        <f>Table2[[#This Row],[price2]]/$B$1</f>
        <v>1.2149961312499933</v>
      </c>
      <c r="K36" s="26">
        <f>Table2[[#This Row],[energy2]]/$B$1</f>
        <v>1.0610427495833334</v>
      </c>
      <c r="L36" s="24">
        <f>VLOOKUP(Table2[[#This Row],[MD5]],fullcf[#All],2,FALSE)</f>
        <v>19333.9294178571</v>
      </c>
      <c r="M36" s="25">
        <f>VLOOKUP(Table2[[#This Row],[MD5]],fullcf[#All],3,FALSE)</f>
        <v>874708.20787499903</v>
      </c>
      <c r="N36" s="25">
        <f>VLOOKUP(Table2[[#This Row],[MD5]],fullcf[#All],4,FALSE)</f>
        <v>758201.13836249895</v>
      </c>
      <c r="O36" s="25">
        <f>Table2[[#This Row],[time3]]/$B$1</f>
        <v>1.2889286278571399</v>
      </c>
      <c r="P36" s="25">
        <f>Table2[[#This Row],[price3]]/$B$1</f>
        <v>58.313880524999938</v>
      </c>
      <c r="Q36" s="26">
        <f>Table2[[#This Row],[energy3]]/$B$1</f>
        <v>50.546742557499933</v>
      </c>
      <c r="R36" s="24">
        <f>VLOOKUP(Table2[[#This Row],[MD5]],df[#All],2,FALSE)</f>
        <v>9888379.75</v>
      </c>
      <c r="S36" s="25">
        <f>VLOOKUP(Table2[[#This Row],[MD5]],df[#All],3,FALSE)</f>
        <v>17238202.708333299</v>
      </c>
      <c r="T36" s="25">
        <f>VLOOKUP(Table2[[#This Row],[MD5]],df[#All],4,FALSE)</f>
        <v>10310844.074999999</v>
      </c>
      <c r="U36" s="25">
        <f>Table2[[#This Row],[time4]]/$B$1</f>
        <v>659.22531666666669</v>
      </c>
      <c r="V36" s="25">
        <f>Table2[[#This Row],[price4]]/$B$1</f>
        <v>1149.2135138888866</v>
      </c>
      <c r="W36" s="26">
        <f>Table2[[#This Row],[energy4]]/$B$1</f>
        <v>687.38960499999996</v>
      </c>
    </row>
    <row r="37" spans="1:23">
      <c r="A37" s="30" t="s">
        <v>80</v>
      </c>
      <c r="B37" s="19" t="s">
        <v>42</v>
      </c>
      <c r="C37" s="24">
        <f>VLOOKUP(Table2[[#This Row],[MD5]],buildtime[#All],2,FALSE)</f>
        <v>56.24428571</v>
      </c>
      <c r="D37" s="25">
        <f>VLOOKUP(Table2[[#This Row],[MD5]],buildtime[#All],3,FALSE)</f>
        <v>64.2</v>
      </c>
      <c r="E37" s="26">
        <f>VLOOKUP(Table2[[#This Row],[MD5]],buildtime[#All],4,FALSE)</f>
        <v>56.12</v>
      </c>
      <c r="F37" s="24">
        <f>VLOOKUP(Table2[[#This Row],[MD5]],partialcf[#All],2,FALSE)</f>
        <v>661600.30283839197</v>
      </c>
      <c r="G37" s="25">
        <f>VLOOKUP(Table2[[#This Row],[MD5]],partialcf[#All],3,FALSE)</f>
        <v>622001.74434374901</v>
      </c>
      <c r="H37" s="25">
        <f>VLOOKUP(Table2[[#This Row],[MD5]],partialcf[#All],4,FALSE)</f>
        <v>543162.52229374903</v>
      </c>
      <c r="I37" s="25">
        <f>Table2[[#This Row],[time2]]/$B$1</f>
        <v>44.106686855892796</v>
      </c>
      <c r="J37" s="25">
        <f>Table2[[#This Row],[price2]]/$B$1</f>
        <v>41.466782956249936</v>
      </c>
      <c r="K37" s="26">
        <f>Table2[[#This Row],[energy2]]/$B$1</f>
        <v>36.210834819583269</v>
      </c>
      <c r="L37" s="24">
        <f>VLOOKUP(Table2[[#This Row],[MD5]],fullcf[#All],2,FALSE)</f>
        <v>661265.44105714199</v>
      </c>
      <c r="M37" s="25">
        <f>VLOOKUP(Table2[[#This Row],[MD5]],fullcf[#All],3,FALSE)</f>
        <v>1427878.8457500001</v>
      </c>
      <c r="N37" s="25">
        <f>VLOOKUP(Table2[[#This Row],[MD5]],fullcf[#All],4,FALSE)</f>
        <v>1241589.3435124899</v>
      </c>
      <c r="O37" s="25">
        <f>Table2[[#This Row],[time3]]/$B$1</f>
        <v>44.084362737142797</v>
      </c>
      <c r="P37" s="25">
        <f>Table2[[#This Row],[price3]]/$B$1</f>
        <v>95.19192305</v>
      </c>
      <c r="Q37" s="26">
        <f>Table2[[#This Row],[energy3]]/$B$1</f>
        <v>82.772622900832658</v>
      </c>
      <c r="R37" s="24">
        <f>VLOOKUP(Table2[[#This Row],[MD5]],df[#All],2,FALSE)</f>
        <v>22231663976</v>
      </c>
      <c r="S37" s="25">
        <f>VLOOKUP(Table2[[#This Row],[MD5]],df[#All],3,FALSE)</f>
        <v>5454091325.25</v>
      </c>
      <c r="T37" s="25">
        <f>VLOOKUP(Table2[[#This Row],[MD5]],df[#All],4,FALSE)</f>
        <v>3204381788.8499899</v>
      </c>
      <c r="U37" s="25">
        <f>Table2[[#This Row],[time4]]/$B$1</f>
        <v>1482110.9317333333</v>
      </c>
      <c r="V37" s="25">
        <f>Table2[[#This Row],[price4]]/$B$1</f>
        <v>363606.08834999998</v>
      </c>
      <c r="W37" s="26">
        <f>Table2[[#This Row],[energy4]]/$B$1</f>
        <v>213625.45258999933</v>
      </c>
    </row>
    <row r="38" spans="1:23">
      <c r="A38" s="30" t="s">
        <v>81</v>
      </c>
      <c r="B38" s="19" t="s">
        <v>43</v>
      </c>
      <c r="C38" s="24">
        <f>VLOOKUP(Table2[[#This Row],[MD5]],buildtime[#All],2,FALSE)</f>
        <v>61.977142860000001</v>
      </c>
      <c r="D38" s="25">
        <f>VLOOKUP(Table2[[#This Row],[MD5]],buildtime[#All],3,FALSE)</f>
        <v>61.2</v>
      </c>
      <c r="E38" s="26">
        <f>VLOOKUP(Table2[[#This Row],[MD5]],buildtime[#All],4,FALSE)</f>
        <v>53.52</v>
      </c>
      <c r="F38" s="24">
        <f>VLOOKUP(Table2[[#This Row],[MD5]],partialcf[#All],2,FALSE)</f>
        <v>533551.44869955303</v>
      </c>
      <c r="G38" s="25">
        <f>VLOOKUP(Table2[[#This Row],[MD5]],partialcf[#All],3,FALSE)</f>
        <v>528974.51573437406</v>
      </c>
      <c r="H38" s="25">
        <f>VLOOKUP(Table2[[#This Row],[MD5]],partialcf[#All],4,FALSE)</f>
        <v>462544.213409374</v>
      </c>
      <c r="I38" s="25">
        <f>Table2[[#This Row],[time2]]/$B$1</f>
        <v>35.570096579970205</v>
      </c>
      <c r="J38" s="25">
        <f>Table2[[#This Row],[price2]]/$B$1</f>
        <v>35.264967715624934</v>
      </c>
      <c r="K38" s="26">
        <f>Table2[[#This Row],[energy2]]/$B$1</f>
        <v>30.836280893958268</v>
      </c>
      <c r="L38" s="24">
        <f>VLOOKUP(Table2[[#This Row],[MD5]],fullcf[#All],2,FALSE)</f>
        <v>529340.62973526702</v>
      </c>
      <c r="M38" s="25">
        <f>VLOOKUP(Table2[[#This Row],[MD5]],fullcf[#All],3,FALSE)</f>
        <v>1329196.02604687</v>
      </c>
      <c r="N38" s="25">
        <f>VLOOKUP(Table2[[#This Row],[MD5]],fullcf[#All],4,FALSE)</f>
        <v>1156069.52234687</v>
      </c>
      <c r="O38" s="25">
        <f>Table2[[#This Row],[time3]]/$B$1</f>
        <v>35.289375315684467</v>
      </c>
      <c r="P38" s="25">
        <f>Table2[[#This Row],[price3]]/$B$1</f>
        <v>88.613068403124672</v>
      </c>
      <c r="Q38" s="26">
        <f>Table2[[#This Row],[energy3]]/$B$1</f>
        <v>77.071301489791338</v>
      </c>
      <c r="R38" s="24">
        <f>VLOOKUP(Table2[[#This Row],[MD5]],df[#All],2,FALSE)</f>
        <v>12807680814.1</v>
      </c>
      <c r="S38" s="25">
        <f>VLOOKUP(Table2[[#This Row],[MD5]],df[#All],3,FALSE)</f>
        <v>3777854215.25</v>
      </c>
      <c r="T38" s="25">
        <f>VLOOKUP(Table2[[#This Row],[MD5]],df[#All],4,FALSE)</f>
        <v>2198222014.8499899</v>
      </c>
      <c r="U38" s="25">
        <f>Table2[[#This Row],[time4]]/$B$1</f>
        <v>853845.38760666666</v>
      </c>
      <c r="V38" s="25">
        <f>Table2[[#This Row],[price4]]/$B$1</f>
        <v>251856.94768333333</v>
      </c>
      <c r="W38" s="26">
        <f>Table2[[#This Row],[energy4]]/$B$1</f>
        <v>146548.13432333266</v>
      </c>
    </row>
    <row r="39" spans="1:23">
      <c r="A39" s="30" t="s">
        <v>82</v>
      </c>
      <c r="B39" s="19" t="s">
        <v>44</v>
      </c>
      <c r="C39" s="24">
        <f>VLOOKUP(Table2[[#This Row],[MD5]],buildtime[#All],2,FALSE)</f>
        <v>61.977142860000001</v>
      </c>
      <c r="D39" s="25">
        <f>VLOOKUP(Table2[[#This Row],[MD5]],buildtime[#All],3,FALSE)</f>
        <v>61.2</v>
      </c>
      <c r="E39" s="26">
        <f>VLOOKUP(Table2[[#This Row],[MD5]],buildtime[#All],4,FALSE)</f>
        <v>53.52</v>
      </c>
      <c r="F39" s="24">
        <f>VLOOKUP(Table2[[#This Row],[MD5]],partialcf[#All],2,FALSE)</f>
        <v>17199.552378571399</v>
      </c>
      <c r="G39" s="25">
        <f>VLOOKUP(Table2[[#This Row],[MD5]],partialcf[#All],3,FALSE)</f>
        <v>17151.9602812499</v>
      </c>
      <c r="H39" s="25">
        <f>VLOOKUP(Table2[[#This Row],[MD5]],partialcf[#All],4,FALSE)</f>
        <v>14995.64560625</v>
      </c>
      <c r="I39" s="25">
        <f>Table2[[#This Row],[time2]]/$B$1</f>
        <v>1.1466368252380934</v>
      </c>
      <c r="J39" s="25">
        <f>Table2[[#This Row],[price2]]/$B$1</f>
        <v>1.1434640187499934</v>
      </c>
      <c r="K39" s="26">
        <f>Table2[[#This Row],[energy2]]/$B$1</f>
        <v>0.99970970708333329</v>
      </c>
      <c r="L39" s="24">
        <f>VLOOKUP(Table2[[#This Row],[MD5]],fullcf[#All],2,FALSE)</f>
        <v>16864.580441071401</v>
      </c>
      <c r="M39" s="25">
        <f>VLOOKUP(Table2[[#This Row],[MD5]],fullcf[#All],3,FALSE)</f>
        <v>873028.55231249996</v>
      </c>
      <c r="N39" s="25">
        <f>VLOOKUP(Table2[[#This Row],[MD5]],fullcf[#All],4,FALSE)</f>
        <v>756755.35869999905</v>
      </c>
      <c r="O39" s="25">
        <f>Table2[[#This Row],[time3]]/$B$1</f>
        <v>1.1243053627380935</v>
      </c>
      <c r="P39" s="25">
        <f>Table2[[#This Row],[price3]]/$B$1</f>
        <v>58.201903487499997</v>
      </c>
      <c r="Q39" s="26">
        <f>Table2[[#This Row],[energy3]]/$B$1</f>
        <v>50.450357246666606</v>
      </c>
      <c r="R39" s="24">
        <f>VLOOKUP(Table2[[#This Row],[MD5]],df[#All],2,FALSE)</f>
        <v>69433947.700000003</v>
      </c>
      <c r="S39" s="25">
        <f>VLOOKUP(Table2[[#This Row],[MD5]],df[#All],3,FALSE)</f>
        <v>35185629.25</v>
      </c>
      <c r="T39" s="25">
        <f>VLOOKUP(Table2[[#This Row],[MD5]],df[#All],4,FALSE)</f>
        <v>20739830.449999999</v>
      </c>
      <c r="U39" s="25">
        <f>Table2[[#This Row],[time4]]/$B$1</f>
        <v>4628.9298466666669</v>
      </c>
      <c r="V39" s="25">
        <f>Table2[[#This Row],[price4]]/$B$1</f>
        <v>2345.7086166666668</v>
      </c>
      <c r="W39" s="26">
        <f>Table2[[#This Row],[energy4]]/$B$1</f>
        <v>1382.6553633333333</v>
      </c>
    </row>
    <row r="40" spans="1:23">
      <c r="A40" s="30" t="s">
        <v>83</v>
      </c>
      <c r="B40" s="19" t="s">
        <v>45</v>
      </c>
      <c r="C40" s="24">
        <f>VLOOKUP(Table2[[#This Row],[MD5]],buildtime[#All],2,FALSE)</f>
        <v>50.51142857</v>
      </c>
      <c r="D40" s="25">
        <f>VLOOKUP(Table2[[#This Row],[MD5]],buildtime[#All],3,FALSE)</f>
        <v>67.2</v>
      </c>
      <c r="E40" s="26">
        <f>VLOOKUP(Table2[[#This Row],[MD5]],buildtime[#All],4,FALSE)</f>
        <v>58.72</v>
      </c>
      <c r="F40" s="24">
        <f>VLOOKUP(Table2[[#This Row],[MD5]],partialcf[#All],2,FALSE)</f>
        <v>943859.11441830301</v>
      </c>
      <c r="G40" s="25">
        <f>VLOOKUP(Table2[[#This Row],[MD5]],partialcf[#All],3,FALSE)</f>
        <v>902591.27526562405</v>
      </c>
      <c r="H40" s="25">
        <f>VLOOKUP(Table2[[#This Row],[MD5]],partialcf[#All],4,FALSE)</f>
        <v>786991.11169062403</v>
      </c>
      <c r="I40" s="25">
        <f>Table2[[#This Row],[time2]]/$B$1</f>
        <v>62.923940961220204</v>
      </c>
      <c r="J40" s="25">
        <f>Table2[[#This Row],[price2]]/$B$1</f>
        <v>60.172751684374937</v>
      </c>
      <c r="K40" s="26">
        <f>Table2[[#This Row],[energy2]]/$B$1</f>
        <v>52.46607411270827</v>
      </c>
      <c r="L40" s="24">
        <f>VLOOKUP(Table2[[#This Row],[MD5]],fullcf[#All],2,FALSE)</f>
        <v>877588.42704330303</v>
      </c>
      <c r="M40" s="25">
        <f>VLOOKUP(Table2[[#This Row],[MD5]],fullcf[#All],3,FALSE)</f>
        <v>1643705.68260937</v>
      </c>
      <c r="N40" s="25">
        <f>VLOOKUP(Table2[[#This Row],[MD5]],fullcf[#All],4,FALSE)</f>
        <v>1429290.26472187</v>
      </c>
      <c r="O40" s="25">
        <f>Table2[[#This Row],[time3]]/$B$1</f>
        <v>58.505895136220204</v>
      </c>
      <c r="P40" s="25">
        <f>Table2[[#This Row],[price3]]/$B$1</f>
        <v>109.58037884062466</v>
      </c>
      <c r="Q40" s="26">
        <f>Table2[[#This Row],[energy3]]/$B$1</f>
        <v>95.28601764812467</v>
      </c>
      <c r="R40" s="24">
        <f>VLOOKUP(Table2[[#This Row],[MD5]],df[#All],2,FALSE)</f>
        <v>33658875244</v>
      </c>
      <c r="S40" s="25">
        <f>VLOOKUP(Table2[[#This Row],[MD5]],df[#All],3,FALSE)</f>
        <v>8447564495.25</v>
      </c>
      <c r="T40" s="25">
        <f>VLOOKUP(Table2[[#This Row],[MD5]],df[#All],4,FALSE)</f>
        <v>4990002126.8500004</v>
      </c>
      <c r="U40" s="25">
        <f>Table2[[#This Row],[time4]]/$B$1</f>
        <v>2243925.0162666668</v>
      </c>
      <c r="V40" s="25">
        <f>Table2[[#This Row],[price4]]/$B$1</f>
        <v>563170.96635</v>
      </c>
      <c r="W40" s="26">
        <f>Table2[[#This Row],[energy4]]/$B$1</f>
        <v>332666.80845666671</v>
      </c>
    </row>
    <row r="41" spans="1:23">
      <c r="A41" s="30" t="s">
        <v>84</v>
      </c>
      <c r="B41" s="19" t="s">
        <v>46</v>
      </c>
      <c r="C41" s="24">
        <f>VLOOKUP(Table2[[#This Row],[MD5]],buildtime[#All],2,FALSE)</f>
        <v>56.24428571</v>
      </c>
      <c r="D41" s="25">
        <f>VLOOKUP(Table2[[#This Row],[MD5]],buildtime[#All],3,FALSE)</f>
        <v>64.2</v>
      </c>
      <c r="E41" s="26">
        <f>VLOOKUP(Table2[[#This Row],[MD5]],buildtime[#All],4,FALSE)</f>
        <v>56.12</v>
      </c>
      <c r="F41" s="24">
        <f>VLOOKUP(Table2[[#This Row],[MD5]],partialcf[#All],2,FALSE)</f>
        <v>20880.5019455357</v>
      </c>
      <c r="G41" s="25">
        <f>VLOOKUP(Table2[[#This Row],[MD5]],partialcf[#All],3,FALSE)</f>
        <v>19868.455593749899</v>
      </c>
      <c r="H41" s="25">
        <f>VLOOKUP(Table2[[#This Row],[MD5]],partialcf[#All],4,FALSE)</f>
        <v>17349.941543749901</v>
      </c>
      <c r="I41" s="25">
        <f>Table2[[#This Row],[time2]]/$B$1</f>
        <v>1.3920334630357134</v>
      </c>
      <c r="J41" s="25">
        <f>Table2[[#This Row],[price2]]/$B$1</f>
        <v>1.3245637062499933</v>
      </c>
      <c r="K41" s="26">
        <f>Table2[[#This Row],[energy2]]/$B$1</f>
        <v>1.1566627695833267</v>
      </c>
      <c r="L41" s="24">
        <f>VLOOKUP(Table2[[#This Row],[MD5]],fullcf[#All],2,FALSE)</f>
        <v>20614.981950000001</v>
      </c>
      <c r="M41" s="25">
        <f>VLOOKUP(Table2[[#This Row],[MD5]],fullcf[#All],3,FALSE)</f>
        <v>875848.51950000005</v>
      </c>
      <c r="N41" s="25">
        <f>VLOOKUP(Table2[[#This Row],[MD5]],fullcf[#All],4,FALSE)</f>
        <v>759199.33026249998</v>
      </c>
      <c r="O41" s="25">
        <f>Table2[[#This Row],[time3]]/$B$1</f>
        <v>1.37433213</v>
      </c>
      <c r="P41" s="25">
        <f>Table2[[#This Row],[price3]]/$B$1</f>
        <v>58.389901300000005</v>
      </c>
      <c r="Q41" s="26">
        <f>Table2[[#This Row],[energy3]]/$B$1</f>
        <v>50.613288684166662</v>
      </c>
      <c r="R41" s="24">
        <f>VLOOKUP(Table2[[#This Row],[MD5]],df[#All],2,FALSE)</f>
        <v>73353505.599999905</v>
      </c>
      <c r="S41" s="25">
        <f>VLOOKUP(Table2[[#This Row],[MD5]],df[#All],3,FALSE)</f>
        <v>35886829.25</v>
      </c>
      <c r="T41" s="25">
        <f>VLOOKUP(Table2[[#This Row],[MD5]],df[#All],4,FALSE)</f>
        <v>21160550.449999899</v>
      </c>
      <c r="U41" s="25">
        <f>Table2[[#This Row],[time4]]/$B$1</f>
        <v>4890.2337066666605</v>
      </c>
      <c r="V41" s="25">
        <f>Table2[[#This Row],[price4]]/$B$1</f>
        <v>2392.4552833333332</v>
      </c>
      <c r="W41" s="26">
        <f>Table2[[#This Row],[energy4]]/$B$1</f>
        <v>1410.7033633333265</v>
      </c>
    </row>
    <row r="42" spans="1:23">
      <c r="A42" s="30" t="s">
        <v>85</v>
      </c>
      <c r="B42" s="19" t="s">
        <v>47</v>
      </c>
      <c r="C42" s="24">
        <f>VLOOKUP(Table2[[#This Row],[MD5]],buildtime[#All],2,FALSE)</f>
        <v>61.977142860000001</v>
      </c>
      <c r="D42" s="25">
        <f>VLOOKUP(Table2[[#This Row],[MD5]],buildtime[#All],3,FALSE)</f>
        <v>61.2</v>
      </c>
      <c r="E42" s="26">
        <f>VLOOKUP(Table2[[#This Row],[MD5]],buildtime[#All],4,FALSE)</f>
        <v>53.52</v>
      </c>
      <c r="F42" s="24">
        <f>VLOOKUP(Table2[[#This Row],[MD5]],partialcf[#All],2,FALSE)</f>
        <v>17758.6638424107</v>
      </c>
      <c r="G42" s="25">
        <f>VLOOKUP(Table2[[#This Row],[MD5]],partialcf[#All],3,FALSE)</f>
        <v>17879.473078124902</v>
      </c>
      <c r="H42" s="25">
        <f>VLOOKUP(Table2[[#This Row],[MD5]],partialcf[#All],4,FALSE)</f>
        <v>15627.780128124999</v>
      </c>
      <c r="I42" s="25">
        <f>Table2[[#This Row],[time2]]/$B$1</f>
        <v>1.1839109228273801</v>
      </c>
      <c r="J42" s="25">
        <f>Table2[[#This Row],[price2]]/$B$1</f>
        <v>1.1919648718749936</v>
      </c>
      <c r="K42" s="26">
        <f>Table2[[#This Row],[energy2]]/$B$1</f>
        <v>1.0418520085416667</v>
      </c>
      <c r="L42" s="24">
        <f>VLOOKUP(Table2[[#This Row],[MD5]],fullcf[#All],2,FALSE)</f>
        <v>17074.1963379464</v>
      </c>
      <c r="M42" s="25">
        <f>VLOOKUP(Table2[[#This Row],[MD5]],fullcf[#All],3,FALSE)</f>
        <v>873319.32979687501</v>
      </c>
      <c r="N42" s="25">
        <f>VLOOKUP(Table2[[#This Row],[MD5]],fullcf[#All],4,FALSE)</f>
        <v>757008.98928437405</v>
      </c>
      <c r="O42" s="25">
        <f>Table2[[#This Row],[time3]]/$B$1</f>
        <v>1.1382797558630933</v>
      </c>
      <c r="P42" s="25">
        <f>Table2[[#This Row],[price3]]/$B$1</f>
        <v>58.221288653125001</v>
      </c>
      <c r="Q42" s="26">
        <f>Table2[[#This Row],[energy3]]/$B$1</f>
        <v>50.467265952291605</v>
      </c>
      <c r="R42" s="24">
        <f>VLOOKUP(Table2[[#This Row],[MD5]],df[#All],2,FALSE)</f>
        <v>79136255.699999899</v>
      </c>
      <c r="S42" s="25">
        <f>VLOOKUP(Table2[[#This Row],[MD5]],df[#All],3,FALSE)</f>
        <v>41615199.25</v>
      </c>
      <c r="T42" s="25">
        <f>VLOOKUP(Table2[[#This Row],[MD5]],df[#All],4,FALSE)</f>
        <v>24545688.449999999</v>
      </c>
      <c r="U42" s="25">
        <f>Table2[[#This Row],[time4]]/$B$1</f>
        <v>5275.7503799999931</v>
      </c>
      <c r="V42" s="25">
        <f>Table2[[#This Row],[price4]]/$B$1</f>
        <v>2774.3466166666667</v>
      </c>
      <c r="W42" s="26">
        <f>Table2[[#This Row],[energy4]]/$B$1</f>
        <v>1636.37923</v>
      </c>
    </row>
    <row r="43" spans="1:23">
      <c r="A43" s="30" t="s">
        <v>86</v>
      </c>
      <c r="B43" s="19" t="s">
        <v>218</v>
      </c>
      <c r="C43" s="24">
        <f>VLOOKUP(Table2[[#This Row],[MD5]],buildtime[#All],2,FALSE)</f>
        <v>61.977142860000001</v>
      </c>
      <c r="D43" s="25">
        <f>VLOOKUP(Table2[[#This Row],[MD5]],buildtime[#All],3,FALSE)</f>
        <v>61.2</v>
      </c>
      <c r="E43" s="26">
        <f>VLOOKUP(Table2[[#This Row],[MD5]],buildtime[#All],4,FALSE)</f>
        <v>53.52</v>
      </c>
      <c r="F43" s="24">
        <f>VLOOKUP(Table2[[#This Row],[MD5]],partialcf[#All],2,FALSE)</f>
        <v>533969.00831830304</v>
      </c>
      <c r="G43" s="25">
        <f>VLOOKUP(Table2[[#This Row],[MD5]],partialcf[#All],3,FALSE)</f>
        <v>529559.78770312399</v>
      </c>
      <c r="H43" s="25">
        <f>VLOOKUP(Table2[[#This Row],[MD5]],partialcf[#All],4,FALSE)</f>
        <v>463052.01427812502</v>
      </c>
      <c r="I43" s="25">
        <f>Table2[[#This Row],[time2]]/$B$1</f>
        <v>35.597933887886867</v>
      </c>
      <c r="J43" s="25">
        <f>Table2[[#This Row],[price2]]/$B$1</f>
        <v>35.30398584687493</v>
      </c>
      <c r="K43" s="26">
        <f>Table2[[#This Row],[energy2]]/$B$1</f>
        <v>30.870134285208334</v>
      </c>
      <c r="L43" s="24">
        <f>VLOOKUP(Table2[[#This Row],[MD5]],fullcf[#All],2,FALSE)</f>
        <v>529413.60297901696</v>
      </c>
      <c r="M43" s="25">
        <f>VLOOKUP(Table2[[#This Row],[MD5]],fullcf[#All],3,FALSE)</f>
        <v>1329268.08426562</v>
      </c>
      <c r="N43" s="25">
        <f>VLOOKUP(Table2[[#This Row],[MD5]],fullcf[#All],4,FALSE)</f>
        <v>1156132.5379656199</v>
      </c>
      <c r="O43" s="25">
        <f>Table2[[#This Row],[time3]]/$B$1</f>
        <v>35.29424019860113</v>
      </c>
      <c r="P43" s="25">
        <f>Table2[[#This Row],[price3]]/$B$1</f>
        <v>88.61787228437467</v>
      </c>
      <c r="Q43" s="26">
        <f>Table2[[#This Row],[energy3]]/$B$1</f>
        <v>77.075502531041323</v>
      </c>
      <c r="R43" s="24">
        <f>VLOOKUP(Table2[[#This Row],[MD5]],df[#All],2,FALSE)</f>
        <v>12812952718.1</v>
      </c>
      <c r="S43" s="25">
        <f>VLOOKUP(Table2[[#This Row],[MD5]],df[#All],3,FALSE)</f>
        <v>3779757175.25</v>
      </c>
      <c r="T43" s="25">
        <f>VLOOKUP(Table2[[#This Row],[MD5]],df[#All],4,FALSE)</f>
        <v>2199335598.8499899</v>
      </c>
      <c r="U43" s="25">
        <f>Table2[[#This Row],[time4]]/$B$1</f>
        <v>854196.84787333338</v>
      </c>
      <c r="V43" s="25">
        <f>Table2[[#This Row],[price4]]/$B$1</f>
        <v>251983.81168333333</v>
      </c>
      <c r="W43" s="26">
        <f>Table2[[#This Row],[energy4]]/$B$1</f>
        <v>146622.373256666</v>
      </c>
    </row>
    <row r="44" spans="1:23">
      <c r="A44" s="30" t="s">
        <v>87</v>
      </c>
      <c r="B44" s="19" t="s">
        <v>219</v>
      </c>
      <c r="C44" s="24">
        <f>VLOOKUP(Table2[[#This Row],[MD5]],buildtime[#All],2,FALSE)</f>
        <v>61.977142860000001</v>
      </c>
      <c r="D44" s="25">
        <f>VLOOKUP(Table2[[#This Row],[MD5]],buildtime[#All],3,FALSE)</f>
        <v>61.2</v>
      </c>
      <c r="E44" s="26">
        <f>VLOOKUP(Table2[[#This Row],[MD5]],buildtime[#All],4,FALSE)</f>
        <v>53.52</v>
      </c>
      <c r="F44" s="24">
        <f>VLOOKUP(Table2[[#This Row],[MD5]],partialcf[#All],2,FALSE)</f>
        <v>21286.5713897321</v>
      </c>
      <c r="G44" s="25">
        <f>VLOOKUP(Table2[[#This Row],[MD5]],partialcf[#All],3,FALSE)</f>
        <v>23183.607703124901</v>
      </c>
      <c r="H44" s="25">
        <f>VLOOKUP(Table2[[#This Row],[MD5]],partialcf[#All],4,FALSE)</f>
        <v>20223.928278125</v>
      </c>
      <c r="I44" s="25">
        <f>Table2[[#This Row],[time2]]/$B$1</f>
        <v>1.4191047593154733</v>
      </c>
      <c r="J44" s="25">
        <f>Table2[[#This Row],[price2]]/$B$1</f>
        <v>1.5455738468749933</v>
      </c>
      <c r="K44" s="26">
        <f>Table2[[#This Row],[energy2]]/$B$1</f>
        <v>1.3482618852083335</v>
      </c>
      <c r="L44" s="24">
        <f>VLOOKUP(Table2[[#This Row],[MD5]],fullcf[#All],2,FALSE)</f>
        <v>16974.921059374901</v>
      </c>
      <c r="M44" s="25">
        <f>VLOOKUP(Table2[[#This Row],[MD5]],fullcf[#All],3,FALSE)</f>
        <v>873130.27645312506</v>
      </c>
      <c r="N44" s="25">
        <f>VLOOKUP(Table2[[#This Row],[MD5]],fullcf[#All],4,FALSE)</f>
        <v>756844.374528124</v>
      </c>
      <c r="O44" s="25">
        <f>Table2[[#This Row],[time3]]/$B$1</f>
        <v>1.1316614039583268</v>
      </c>
      <c r="P44" s="25">
        <f>Table2[[#This Row],[price3]]/$B$1</f>
        <v>58.208685096875001</v>
      </c>
      <c r="Q44" s="26">
        <f>Table2[[#This Row],[energy3]]/$B$1</f>
        <v>50.456291635208267</v>
      </c>
      <c r="R44" s="24">
        <f>VLOOKUP(Table2[[#This Row],[MD5]],df[#All],2,FALSE)</f>
        <v>116775868.099999</v>
      </c>
      <c r="S44" s="25">
        <f>VLOOKUP(Table2[[#This Row],[MD5]],df[#All],3,FALSE)</f>
        <v>49469066.916666597</v>
      </c>
      <c r="T44" s="25">
        <f>VLOOKUP(Table2[[#This Row],[MD5]],df[#All],4,FALSE)</f>
        <v>29056643.850000001</v>
      </c>
      <c r="U44" s="25">
        <f>Table2[[#This Row],[time4]]/$B$1</f>
        <v>7785.0578733332668</v>
      </c>
      <c r="V44" s="25">
        <f>Table2[[#This Row],[price4]]/$B$1</f>
        <v>3297.93779444444</v>
      </c>
      <c r="W44" s="26">
        <f>Table2[[#This Row],[energy4]]/$B$1</f>
        <v>1937.10959</v>
      </c>
    </row>
    <row r="45" spans="1:23">
      <c r="A45" s="30" t="s">
        <v>88</v>
      </c>
      <c r="B45" s="19" t="s">
        <v>220</v>
      </c>
      <c r="C45" s="24">
        <f>VLOOKUP(Table2[[#This Row],[MD5]],buildtime[#All],2,FALSE)</f>
        <v>50.51142857</v>
      </c>
      <c r="D45" s="25">
        <f>VLOOKUP(Table2[[#This Row],[MD5]],buildtime[#All],3,FALSE)</f>
        <v>65.7</v>
      </c>
      <c r="E45" s="26">
        <f>VLOOKUP(Table2[[#This Row],[MD5]],buildtime[#All],4,FALSE)</f>
        <v>57.42</v>
      </c>
      <c r="F45" s="24">
        <f>VLOOKUP(Table2[[#This Row],[MD5]],partialcf[#All],2,FALSE)</f>
        <v>20880.9568111607</v>
      </c>
      <c r="G45" s="25">
        <f>VLOOKUP(Table2[[#This Row],[MD5]],partialcf[#All],3,FALSE)</f>
        <v>19869.0429374999</v>
      </c>
      <c r="H45" s="25">
        <f>VLOOKUP(Table2[[#This Row],[MD5]],partialcf[#All],4,FALSE)</f>
        <v>17350.450574999999</v>
      </c>
      <c r="I45" s="25">
        <f>Table2[[#This Row],[time2]]/$B$1</f>
        <v>1.3920637874107133</v>
      </c>
      <c r="J45" s="25">
        <f>Table2[[#This Row],[price2]]/$B$1</f>
        <v>1.3246028624999933</v>
      </c>
      <c r="K45" s="26">
        <f>Table2[[#This Row],[energy2]]/$B$1</f>
        <v>1.1566967049999999</v>
      </c>
      <c r="L45" s="24">
        <f>VLOOKUP(Table2[[#This Row],[MD5]],fullcf[#All],2,FALSE)</f>
        <v>20615.485284375001</v>
      </c>
      <c r="M45" s="25">
        <f>VLOOKUP(Table2[[#This Row],[MD5]],fullcf[#All],3,FALSE)</f>
        <v>875849.09043750004</v>
      </c>
      <c r="N45" s="25">
        <f>VLOOKUP(Table2[[#This Row],[MD5]],fullcf[#All],4,FALSE)</f>
        <v>759199.82507499994</v>
      </c>
      <c r="O45" s="25">
        <f>Table2[[#This Row],[time3]]/$B$1</f>
        <v>1.3743656856250002</v>
      </c>
      <c r="P45" s="25">
        <f>Table2[[#This Row],[price3]]/$B$1</f>
        <v>58.389939362500002</v>
      </c>
      <c r="Q45" s="26">
        <f>Table2[[#This Row],[energy3]]/$B$1</f>
        <v>50.613321671666661</v>
      </c>
      <c r="R45" s="24">
        <f>VLOOKUP(Table2[[#This Row],[MD5]],df[#All],2,FALSE)</f>
        <v>73704517.599999905</v>
      </c>
      <c r="S45" s="25">
        <f>VLOOKUP(Table2[[#This Row],[MD5]],df[#All],3,FALSE)</f>
        <v>35952229.25</v>
      </c>
      <c r="T45" s="25">
        <f>VLOOKUP(Table2[[#This Row],[MD5]],df[#All],4,FALSE)</f>
        <v>21199790.449999899</v>
      </c>
      <c r="U45" s="25">
        <f>Table2[[#This Row],[time4]]/$B$1</f>
        <v>4913.6345066666599</v>
      </c>
      <c r="V45" s="25">
        <f>Table2[[#This Row],[price4]]/$B$1</f>
        <v>2396.8152833333334</v>
      </c>
      <c r="W45" s="26">
        <f>Table2[[#This Row],[energy4]]/$B$1</f>
        <v>1413.3193633333267</v>
      </c>
    </row>
    <row r="46" spans="1:23">
      <c r="A46" s="30" t="s">
        <v>89</v>
      </c>
      <c r="B46" s="19" t="s">
        <v>221</v>
      </c>
      <c r="C46" s="24">
        <f>VLOOKUP(Table2[[#This Row],[MD5]],buildtime[#All],2,FALSE)</f>
        <v>56.24428571</v>
      </c>
      <c r="D46" s="25">
        <f>VLOOKUP(Table2[[#This Row],[MD5]],buildtime[#All],3,FALSE)</f>
        <v>64.2</v>
      </c>
      <c r="E46" s="26">
        <f>VLOOKUP(Table2[[#This Row],[MD5]],buildtime[#All],4,FALSE)</f>
        <v>56.12</v>
      </c>
      <c r="F46" s="24">
        <f>VLOOKUP(Table2[[#This Row],[MD5]],partialcf[#All],2,FALSE)</f>
        <v>20880.598883035698</v>
      </c>
      <c r="G46" s="25">
        <f>VLOOKUP(Table2[[#This Row],[MD5]],partialcf[#All],3,FALSE)</f>
        <v>19868.599968749899</v>
      </c>
      <c r="H46" s="25">
        <f>VLOOKUP(Table2[[#This Row],[MD5]],partialcf[#All],4,FALSE)</f>
        <v>17350.066668750002</v>
      </c>
      <c r="I46" s="25">
        <f>Table2[[#This Row],[time2]]/$B$1</f>
        <v>1.3920399255357132</v>
      </c>
      <c r="J46" s="25">
        <f>Table2[[#This Row],[price2]]/$B$1</f>
        <v>1.3245733312499932</v>
      </c>
      <c r="K46" s="26">
        <f>Table2[[#This Row],[energy2]]/$B$1</f>
        <v>1.1566711112500001</v>
      </c>
      <c r="L46" s="24">
        <f>VLOOKUP(Table2[[#This Row],[MD5]],fullcf[#All],2,FALSE)</f>
        <v>20615.070075</v>
      </c>
      <c r="M46" s="25">
        <f>VLOOKUP(Table2[[#This Row],[MD5]],fullcf[#All],3,FALSE)</f>
        <v>875848.58512499998</v>
      </c>
      <c r="N46" s="25">
        <f>VLOOKUP(Table2[[#This Row],[MD5]],fullcf[#All],4,FALSE)</f>
        <v>759199.38713749999</v>
      </c>
      <c r="O46" s="25">
        <f>Table2[[#This Row],[time3]]/$B$1</f>
        <v>1.374338005</v>
      </c>
      <c r="P46" s="25">
        <f>Table2[[#This Row],[price3]]/$B$1</f>
        <v>58.389905675000001</v>
      </c>
      <c r="Q46" s="26">
        <f>Table2[[#This Row],[energy3]]/$B$1</f>
        <v>50.613292475833333</v>
      </c>
      <c r="R46" s="24">
        <f>VLOOKUP(Table2[[#This Row],[MD5]],df[#All],2,FALSE)</f>
        <v>73393825.599999905</v>
      </c>
      <c r="S46" s="25">
        <f>VLOOKUP(Table2[[#This Row],[MD5]],df[#All],3,FALSE)</f>
        <v>35894029.25</v>
      </c>
      <c r="T46" s="25">
        <f>VLOOKUP(Table2[[#This Row],[MD5]],df[#All],4,FALSE)</f>
        <v>21164870.449999899</v>
      </c>
      <c r="U46" s="25">
        <f>Table2[[#This Row],[time4]]/$B$1</f>
        <v>4892.9217066666606</v>
      </c>
      <c r="V46" s="25">
        <f>Table2[[#This Row],[price4]]/$B$1</f>
        <v>2392.9352833333332</v>
      </c>
      <c r="W46" s="26">
        <f>Table2[[#This Row],[energy4]]/$B$1</f>
        <v>1410.9913633333265</v>
      </c>
    </row>
    <row r="47" spans="1:23">
      <c r="A47" s="30" t="s">
        <v>90</v>
      </c>
      <c r="B47" s="19" t="s">
        <v>222</v>
      </c>
      <c r="C47" s="24">
        <f>VLOOKUP(Table2[[#This Row],[MD5]],buildtime[#All],2,FALSE)</f>
        <v>50.51142857</v>
      </c>
      <c r="D47" s="25">
        <f>VLOOKUP(Table2[[#This Row],[MD5]],buildtime[#All],3,FALSE)</f>
        <v>67.2</v>
      </c>
      <c r="E47" s="26">
        <f>VLOOKUP(Table2[[#This Row],[MD5]],buildtime[#All],4,FALSE)</f>
        <v>58.72</v>
      </c>
      <c r="F47" s="24">
        <f>VLOOKUP(Table2[[#This Row],[MD5]],partialcf[#All],2,FALSE)</f>
        <v>661600.84142276703</v>
      </c>
      <c r="G47" s="25">
        <f>VLOOKUP(Table2[[#This Row],[MD5]],partialcf[#All],3,FALSE)</f>
        <v>622002.94528124901</v>
      </c>
      <c r="H47" s="25">
        <f>VLOOKUP(Table2[[#This Row],[MD5]],partialcf[#All],4,FALSE)</f>
        <v>543163.56310624897</v>
      </c>
      <c r="I47" s="25">
        <f>Table2[[#This Row],[time2]]/$B$1</f>
        <v>44.106722761517801</v>
      </c>
      <c r="J47" s="25">
        <f>Table2[[#This Row],[price2]]/$B$1</f>
        <v>41.466863018749933</v>
      </c>
      <c r="K47" s="26">
        <f>Table2[[#This Row],[energy2]]/$B$1</f>
        <v>36.210904207083267</v>
      </c>
      <c r="L47" s="24">
        <f>VLOOKUP(Table2[[#This Row],[MD5]],fullcf[#All],2,FALSE)</f>
        <v>661266.03251651698</v>
      </c>
      <c r="M47" s="25">
        <f>VLOOKUP(Table2[[#This Row],[MD5]],fullcf[#All],3,FALSE)</f>
        <v>1427879.55121875</v>
      </c>
      <c r="N47" s="25">
        <f>VLOOKUP(Table2[[#This Row],[MD5]],fullcf[#All],4,FALSE)</f>
        <v>1241589.9549187501</v>
      </c>
      <c r="O47" s="25">
        <f>Table2[[#This Row],[time3]]/$B$1</f>
        <v>44.084402167767799</v>
      </c>
      <c r="P47" s="25">
        <f>Table2[[#This Row],[price3]]/$B$1</f>
        <v>95.191970081249991</v>
      </c>
      <c r="Q47" s="26">
        <f>Table2[[#This Row],[energy3]]/$B$1</f>
        <v>82.772663661250007</v>
      </c>
      <c r="R47" s="24">
        <f>VLOOKUP(Table2[[#This Row],[MD5]],df[#All],2,FALSE)</f>
        <v>22232055308</v>
      </c>
      <c r="S47" s="25">
        <f>VLOOKUP(Table2[[#This Row],[MD5]],df[#All],3,FALSE)</f>
        <v>5454172025.25</v>
      </c>
      <c r="T47" s="25">
        <f>VLOOKUP(Table2[[#This Row],[MD5]],df[#All],4,FALSE)</f>
        <v>3204430208.8499899</v>
      </c>
      <c r="U47" s="25">
        <f>Table2[[#This Row],[time4]]/$B$1</f>
        <v>1482137.0205333333</v>
      </c>
      <c r="V47" s="25">
        <f>Table2[[#This Row],[price4]]/$B$1</f>
        <v>363611.46834999998</v>
      </c>
      <c r="W47" s="26">
        <f>Table2[[#This Row],[energy4]]/$B$1</f>
        <v>213628.68058999933</v>
      </c>
    </row>
    <row r="48" spans="1:23">
      <c r="A48" s="30" t="s">
        <v>91</v>
      </c>
      <c r="B48" s="19" t="s">
        <v>223</v>
      </c>
      <c r="C48" s="24">
        <f>VLOOKUP(Table2[[#This Row],[MD5]],buildtime[#All],2,FALSE)</f>
        <v>61.977142860000001</v>
      </c>
      <c r="D48" s="25">
        <f>VLOOKUP(Table2[[#This Row],[MD5]],buildtime[#All],3,FALSE)</f>
        <v>61.2</v>
      </c>
      <c r="E48" s="26">
        <f>VLOOKUP(Table2[[#This Row],[MD5]],buildtime[#All],4,FALSE)</f>
        <v>53.52</v>
      </c>
      <c r="F48" s="24">
        <f>VLOOKUP(Table2[[#This Row],[MD5]],partialcf[#All],2,FALSE)</f>
        <v>679259.343704017</v>
      </c>
      <c r="G48" s="25">
        <f>VLOOKUP(Table2[[#This Row],[MD5]],partialcf[#All],3,FALSE)</f>
        <v>704141.27526562405</v>
      </c>
      <c r="H48" s="25">
        <f>VLOOKUP(Table2[[#This Row],[MD5]],partialcf[#All],4,FALSE)</f>
        <v>615001.11169062403</v>
      </c>
      <c r="I48" s="25">
        <f>Table2[[#This Row],[time2]]/$B$1</f>
        <v>45.283956246934466</v>
      </c>
      <c r="J48" s="25">
        <f>Table2[[#This Row],[price2]]/$B$1</f>
        <v>46.942751684374933</v>
      </c>
      <c r="K48" s="26">
        <f>Table2[[#This Row],[energy2]]/$B$1</f>
        <v>41.000074112708269</v>
      </c>
      <c r="L48" s="24">
        <f>VLOOKUP(Table2[[#This Row],[MD5]],fullcf[#All],2,FALSE)</f>
        <v>612713.70632901695</v>
      </c>
      <c r="M48" s="25">
        <f>VLOOKUP(Table2[[#This Row],[MD5]],fullcf[#All],3,FALSE)</f>
        <v>1445255.68260937</v>
      </c>
      <c r="N48" s="25">
        <f>VLOOKUP(Table2[[#This Row],[MD5]],fullcf[#All],4,FALSE)</f>
        <v>1257300.26472187</v>
      </c>
      <c r="O48" s="25">
        <f>Table2[[#This Row],[time3]]/$B$1</f>
        <v>40.84758042193446</v>
      </c>
      <c r="P48" s="25">
        <f>Table2[[#This Row],[price3]]/$B$1</f>
        <v>96.350378840624671</v>
      </c>
      <c r="Q48" s="26">
        <f>Table2[[#This Row],[energy3]]/$B$1</f>
        <v>83.820017648124661</v>
      </c>
      <c r="R48" s="24">
        <f>VLOOKUP(Table2[[#This Row],[MD5]],df[#All],2,FALSE)</f>
        <v>14686317926.1</v>
      </c>
      <c r="S48" s="25">
        <f>VLOOKUP(Table2[[#This Row],[MD5]],df[#All],3,FALSE)</f>
        <v>5053964495.25</v>
      </c>
      <c r="T48" s="25">
        <f>VLOOKUP(Table2[[#This Row],[MD5]],df[#All],4,FALSE)</f>
        <v>2953842126.8499899</v>
      </c>
      <c r="U48" s="25">
        <f>Table2[[#This Row],[time4]]/$B$1</f>
        <v>979087.86174000008</v>
      </c>
      <c r="V48" s="25">
        <f>Table2[[#This Row],[price4]]/$B$1</f>
        <v>336930.96635</v>
      </c>
      <c r="W48" s="26">
        <f>Table2[[#This Row],[energy4]]/$B$1</f>
        <v>196922.80845666598</v>
      </c>
    </row>
    <row r="49" spans="1:23">
      <c r="A49" s="30" t="s">
        <v>92</v>
      </c>
      <c r="B49" s="19" t="s">
        <v>224</v>
      </c>
      <c r="C49" s="24">
        <f>VLOOKUP(Table2[[#This Row],[MD5]],buildtime[#All],2,FALSE)</f>
        <v>61.977142860000001</v>
      </c>
      <c r="D49" s="25">
        <f>VLOOKUP(Table2[[#This Row],[MD5]],buildtime[#All],3,FALSE)</f>
        <v>61.2</v>
      </c>
      <c r="E49" s="26">
        <f>VLOOKUP(Table2[[#This Row],[MD5]],buildtime[#All],4,FALSE)</f>
        <v>53.52</v>
      </c>
      <c r="F49" s="24">
        <f>VLOOKUP(Table2[[#This Row],[MD5]],partialcf[#All],2,FALSE)</f>
        <v>533551.378199553</v>
      </c>
      <c r="G49" s="25">
        <f>VLOOKUP(Table2[[#This Row],[MD5]],partialcf[#All],3,FALSE)</f>
        <v>528974.41073437396</v>
      </c>
      <c r="H49" s="25">
        <f>VLOOKUP(Table2[[#This Row],[MD5]],partialcf[#All],4,FALSE)</f>
        <v>462544.12240937399</v>
      </c>
      <c r="I49" s="25">
        <f>Table2[[#This Row],[time2]]/$B$1</f>
        <v>35.570091879970199</v>
      </c>
      <c r="J49" s="25">
        <f>Table2[[#This Row],[price2]]/$B$1</f>
        <v>35.26496071562493</v>
      </c>
      <c r="K49" s="26">
        <f>Table2[[#This Row],[energy2]]/$B$1</f>
        <v>30.8362748272916</v>
      </c>
      <c r="L49" s="24">
        <f>VLOOKUP(Table2[[#This Row],[MD5]],fullcf[#All],2,FALSE)</f>
        <v>529340.58567276702</v>
      </c>
      <c r="M49" s="25">
        <f>VLOOKUP(Table2[[#This Row],[MD5]],fullcf[#All],3,FALSE)</f>
        <v>1329195.9932343699</v>
      </c>
      <c r="N49" s="25">
        <f>VLOOKUP(Table2[[#This Row],[MD5]],fullcf[#All],4,FALSE)</f>
        <v>1156069.4939093699</v>
      </c>
      <c r="O49" s="25">
        <f>Table2[[#This Row],[time3]]/$B$1</f>
        <v>35.289372378184467</v>
      </c>
      <c r="P49" s="25">
        <f>Table2[[#This Row],[price3]]/$B$1</f>
        <v>88.613066215624656</v>
      </c>
      <c r="Q49" s="26">
        <f>Table2[[#This Row],[energy3]]/$B$1</f>
        <v>77.071299593957988</v>
      </c>
      <c r="R49" s="24">
        <f>VLOOKUP(Table2[[#This Row],[MD5]],df[#All],2,FALSE)</f>
        <v>12807665134.1</v>
      </c>
      <c r="S49" s="25">
        <f>VLOOKUP(Table2[[#This Row],[MD5]],df[#All],3,FALSE)</f>
        <v>3777851415.25</v>
      </c>
      <c r="T49" s="25">
        <f>VLOOKUP(Table2[[#This Row],[MD5]],df[#All],4,FALSE)</f>
        <v>2198220334.8499899</v>
      </c>
      <c r="U49" s="25">
        <f>Table2[[#This Row],[time4]]/$B$1</f>
        <v>853844.34227333334</v>
      </c>
      <c r="V49" s="25">
        <f>Table2[[#This Row],[price4]]/$B$1</f>
        <v>251856.76101666666</v>
      </c>
      <c r="W49" s="26">
        <f>Table2[[#This Row],[energy4]]/$B$1</f>
        <v>146548.02232333267</v>
      </c>
    </row>
    <row r="50" spans="1:23">
      <c r="A50" s="30" t="s">
        <v>93</v>
      </c>
      <c r="B50" s="19" t="s">
        <v>225</v>
      </c>
      <c r="C50" s="24">
        <f>VLOOKUP(Table2[[#This Row],[MD5]],buildtime[#All],2,FALSE)</f>
        <v>61.977142860000001</v>
      </c>
      <c r="D50" s="25">
        <f>VLOOKUP(Table2[[#This Row],[MD5]],buildtime[#All],3,FALSE)</f>
        <v>61.2</v>
      </c>
      <c r="E50" s="26">
        <f>VLOOKUP(Table2[[#This Row],[MD5]],buildtime[#All],4,FALSE)</f>
        <v>53.52</v>
      </c>
      <c r="F50" s="24">
        <f>VLOOKUP(Table2[[#This Row],[MD5]],partialcf[#All],2,FALSE)</f>
        <v>15594.850083035701</v>
      </c>
      <c r="G50" s="25">
        <f>VLOOKUP(Table2[[#This Row],[MD5]],partialcf[#All],3,FALSE)</f>
        <v>15404.9616562499</v>
      </c>
      <c r="H50" s="25">
        <f>VLOOKUP(Table2[[#This Row],[MD5]],partialcf[#All],4,FALSE)</f>
        <v>13471.658306249999</v>
      </c>
      <c r="I50" s="25">
        <f>Table2[[#This Row],[time2]]/$B$1</f>
        <v>1.0396566722023801</v>
      </c>
      <c r="J50" s="25">
        <f>Table2[[#This Row],[price2]]/$B$1</f>
        <v>1.0269974437499934</v>
      </c>
      <c r="K50" s="26">
        <f>Table2[[#This Row],[energy2]]/$B$1</f>
        <v>0.89811055374999993</v>
      </c>
      <c r="L50" s="24">
        <f>VLOOKUP(Table2[[#This Row],[MD5]],fullcf[#All],2,FALSE)</f>
        <v>15583.5279089285</v>
      </c>
      <c r="M50" s="25">
        <f>VLOOKUP(Table2[[#This Row],[MD5]],fullcf[#All],3,FALSE)</f>
        <v>871888.24068749906</v>
      </c>
      <c r="N50" s="25">
        <f>VLOOKUP(Table2[[#This Row],[MD5]],fullcf[#All],4,FALSE)</f>
        <v>755757.16680000001</v>
      </c>
      <c r="O50" s="25">
        <f>Table2[[#This Row],[time3]]/$B$1</f>
        <v>1.0389018605952334</v>
      </c>
      <c r="P50" s="25">
        <f>Table2[[#This Row],[price3]]/$B$1</f>
        <v>58.125882712499937</v>
      </c>
      <c r="Q50" s="26">
        <f>Table2[[#This Row],[energy3]]/$B$1</f>
        <v>50.383811119999997</v>
      </c>
      <c r="R50" s="24">
        <f>VLOOKUP(Table2[[#This Row],[MD5]],df[#All],2,FALSE)</f>
        <v>5977781.8499999903</v>
      </c>
      <c r="S50" s="25">
        <f>VLOOKUP(Table2[[#This Row],[MD5]],df[#All],3,FALSE)</f>
        <v>16538602.7083333</v>
      </c>
      <c r="T50" s="25">
        <f>VLOOKUP(Table2[[#This Row],[MD5]],df[#All],4,FALSE)</f>
        <v>9891084.0749999899</v>
      </c>
      <c r="U50" s="25">
        <f>Table2[[#This Row],[time4]]/$B$1</f>
        <v>398.51878999999934</v>
      </c>
      <c r="V50" s="25">
        <f>Table2[[#This Row],[price4]]/$B$1</f>
        <v>1102.5735138888867</v>
      </c>
      <c r="W50" s="26">
        <f>Table2[[#This Row],[energy4]]/$B$1</f>
        <v>659.40560499999935</v>
      </c>
    </row>
    <row r="51" spans="1:23">
      <c r="A51" s="30" t="s">
        <v>94</v>
      </c>
      <c r="B51" s="19" t="s">
        <v>226</v>
      </c>
      <c r="C51" s="24">
        <f>VLOOKUP(Table2[[#This Row],[MD5]],buildtime[#All],2,FALSE)</f>
        <v>56.24428571</v>
      </c>
      <c r="D51" s="25">
        <f>VLOOKUP(Table2[[#This Row],[MD5]],buildtime[#All],3,FALSE)</f>
        <v>64.2</v>
      </c>
      <c r="E51" s="26">
        <f>VLOOKUP(Table2[[#This Row],[MD5]],buildtime[#All],4,FALSE)</f>
        <v>56.12</v>
      </c>
      <c r="F51" s="24">
        <f>VLOOKUP(Table2[[#This Row],[MD5]],partialcf[#All],2,FALSE)</f>
        <v>21930.535216964199</v>
      </c>
      <c r="G51" s="25">
        <f>VLOOKUP(Table2[[#This Row],[MD5]],partialcf[#All],3,FALSE)</f>
        <v>21225.919781249901</v>
      </c>
      <c r="H51" s="25">
        <f>VLOOKUP(Table2[[#This Row],[MD5]],partialcf[#All],4,FALSE)</f>
        <v>18529.595681250001</v>
      </c>
      <c r="I51" s="25">
        <f>Table2[[#This Row],[time2]]/$B$1</f>
        <v>1.4620356811309465</v>
      </c>
      <c r="J51" s="25">
        <f>Table2[[#This Row],[price2]]/$B$1</f>
        <v>1.4150613187499934</v>
      </c>
      <c r="K51" s="26">
        <f>Table2[[#This Row],[energy2]]/$B$1</f>
        <v>1.23530637875</v>
      </c>
      <c r="L51" s="24">
        <f>VLOOKUP(Table2[[#This Row],[MD5]],fullcf[#All],2,FALSE)</f>
        <v>21026.336837499901</v>
      </c>
      <c r="M51" s="25">
        <f>VLOOKUP(Table2[[#This Row],[MD5]],fullcf[#All],3,FALSE)</f>
        <v>876338.48493749998</v>
      </c>
      <c r="N51" s="25">
        <f>VLOOKUP(Table2[[#This Row],[MD5]],fullcf[#All],4,FALSE)</f>
        <v>759627.15214999905</v>
      </c>
      <c r="O51" s="25">
        <f>Table2[[#This Row],[time3]]/$B$1</f>
        <v>1.4017557891666601</v>
      </c>
      <c r="P51" s="25">
        <f>Table2[[#This Row],[price3]]/$B$1</f>
        <v>58.422565662499998</v>
      </c>
      <c r="Q51" s="26">
        <f>Table2[[#This Row],[energy3]]/$B$1</f>
        <v>50.641810143333267</v>
      </c>
      <c r="R51" s="24">
        <f>VLOOKUP(Table2[[#This Row],[MD5]],df[#All],2,FALSE)</f>
        <v>82811164.299999893</v>
      </c>
      <c r="S51" s="25">
        <f>VLOOKUP(Table2[[#This Row],[MD5]],df[#All],3,FALSE)</f>
        <v>42220736</v>
      </c>
      <c r="T51" s="25">
        <f>VLOOKUP(Table2[[#This Row],[MD5]],df[#All],4,FALSE)</f>
        <v>24910534.399999902</v>
      </c>
      <c r="U51" s="25">
        <f>Table2[[#This Row],[time4]]/$B$1</f>
        <v>5520.7442866666597</v>
      </c>
      <c r="V51" s="25">
        <f>Table2[[#This Row],[price4]]/$B$1</f>
        <v>2814.7157333333334</v>
      </c>
      <c r="W51" s="26">
        <f>Table2[[#This Row],[energy4]]/$B$1</f>
        <v>1660.7022933333267</v>
      </c>
    </row>
    <row r="52" spans="1:23">
      <c r="A52" s="30" t="s">
        <v>95</v>
      </c>
      <c r="B52" s="19" t="s">
        <v>227</v>
      </c>
      <c r="C52" s="24">
        <f>VLOOKUP(Table2[[#This Row],[MD5]],buildtime[#All],2,FALSE)</f>
        <v>56.24428571</v>
      </c>
      <c r="D52" s="25">
        <f>VLOOKUP(Table2[[#This Row],[MD5]],buildtime[#All],3,FALSE)</f>
        <v>64.2</v>
      </c>
      <c r="E52" s="26">
        <f>VLOOKUP(Table2[[#This Row],[MD5]],buildtime[#All],4,FALSE)</f>
        <v>56.12</v>
      </c>
      <c r="F52" s="24">
        <f>VLOOKUP(Table2[[#This Row],[MD5]],partialcf[#All],2,FALSE)</f>
        <v>21509.1094138392</v>
      </c>
      <c r="G52" s="25">
        <f>VLOOKUP(Table2[[#This Row],[MD5]],partialcf[#All],3,FALSE)</f>
        <v>20699.473078124902</v>
      </c>
      <c r="H52" s="25">
        <f>VLOOKUP(Table2[[#This Row],[MD5]],partialcf[#All],4,FALSE)</f>
        <v>18071.780128124901</v>
      </c>
      <c r="I52" s="25">
        <f>Table2[[#This Row],[time2]]/$B$1</f>
        <v>1.4339406275892801</v>
      </c>
      <c r="J52" s="25">
        <f>Table2[[#This Row],[price2]]/$B$1</f>
        <v>1.3799648718749935</v>
      </c>
      <c r="K52" s="26">
        <f>Table2[[#This Row],[energy2]]/$B$1</f>
        <v>1.2047853418749934</v>
      </c>
      <c r="L52" s="24">
        <f>VLOOKUP(Table2[[#This Row],[MD5]],fullcf[#All],2,FALSE)</f>
        <v>20824.641909375001</v>
      </c>
      <c r="M52" s="25">
        <f>VLOOKUP(Table2[[#This Row],[MD5]],fullcf[#All],3,FALSE)</f>
        <v>876139.32979687501</v>
      </c>
      <c r="N52" s="25">
        <f>VLOOKUP(Table2[[#This Row],[MD5]],fullcf[#All],4,FALSE)</f>
        <v>759452.98928437405</v>
      </c>
      <c r="O52" s="25">
        <f>Table2[[#This Row],[time3]]/$B$1</f>
        <v>1.3883094606250002</v>
      </c>
      <c r="P52" s="25">
        <f>Table2[[#This Row],[price3]]/$B$1</f>
        <v>58.409288653125003</v>
      </c>
      <c r="Q52" s="26">
        <f>Table2[[#This Row],[energy3]]/$B$1</f>
        <v>50.63019928562494</v>
      </c>
      <c r="R52" s="24">
        <f>VLOOKUP(Table2[[#This Row],[MD5]],df[#All],2,FALSE)</f>
        <v>83071493.599999905</v>
      </c>
      <c r="S52" s="25">
        <f>VLOOKUP(Table2[[#This Row],[MD5]],df[#All],3,FALSE)</f>
        <v>42319199.25</v>
      </c>
      <c r="T52" s="25">
        <f>VLOOKUP(Table2[[#This Row],[MD5]],df[#All],4,FALSE)</f>
        <v>24968088.449999899</v>
      </c>
      <c r="U52" s="25">
        <f>Table2[[#This Row],[time4]]/$B$1</f>
        <v>5538.0995733333266</v>
      </c>
      <c r="V52" s="25">
        <f>Table2[[#This Row],[price4]]/$B$1</f>
        <v>2821.2799500000001</v>
      </c>
      <c r="W52" s="26">
        <f>Table2[[#This Row],[energy4]]/$B$1</f>
        <v>1664.5392299999933</v>
      </c>
    </row>
    <row r="53" spans="1:23">
      <c r="A53" s="30" t="s">
        <v>96</v>
      </c>
      <c r="B53" s="19" t="s">
        <v>228</v>
      </c>
      <c r="C53" s="24">
        <f>VLOOKUP(Table2[[#This Row],[MD5]],buildtime[#All],2,FALSE)</f>
        <v>61.977142860000001</v>
      </c>
      <c r="D53" s="25">
        <f>VLOOKUP(Table2[[#This Row],[MD5]],buildtime[#All],3,FALSE)</f>
        <v>61.2</v>
      </c>
      <c r="E53" s="26">
        <f>VLOOKUP(Table2[[#This Row],[MD5]],buildtime[#All],4,FALSE)</f>
        <v>53.52</v>
      </c>
      <c r="F53" s="24">
        <f>VLOOKUP(Table2[[#This Row],[MD5]],partialcf[#All],2,FALSE)</f>
        <v>21161.820445535701</v>
      </c>
      <c r="G53" s="25">
        <f>VLOOKUP(Table2[[#This Row],[MD5]],partialcf[#All],3,FALSE)</f>
        <v>23053.2105937499</v>
      </c>
      <c r="H53" s="25">
        <f>VLOOKUP(Table2[[#This Row],[MD5]],partialcf[#All],4,FALSE)</f>
        <v>20110.062543749998</v>
      </c>
      <c r="I53" s="25">
        <f>Table2[[#This Row],[time2]]/$B$1</f>
        <v>1.41078802970238</v>
      </c>
      <c r="J53" s="25">
        <f>Table2[[#This Row],[price2]]/$B$1</f>
        <v>1.5368807062499934</v>
      </c>
      <c r="K53" s="26">
        <f>Table2[[#This Row],[energy2]]/$B$1</f>
        <v>1.3406708362499999</v>
      </c>
      <c r="L53" s="24">
        <f>VLOOKUP(Table2[[#This Row],[MD5]],fullcf[#All],2,FALSE)</f>
        <v>16864.580441071401</v>
      </c>
      <c r="M53" s="25">
        <f>VLOOKUP(Table2[[#This Row],[MD5]],fullcf[#All],3,FALSE)</f>
        <v>873028.55231249996</v>
      </c>
      <c r="N53" s="25">
        <f>VLOOKUP(Table2[[#This Row],[MD5]],fullcf[#All],4,FALSE)</f>
        <v>756755.35869999905</v>
      </c>
      <c r="O53" s="25">
        <f>Table2[[#This Row],[time3]]/$B$1</f>
        <v>1.1243053627380935</v>
      </c>
      <c r="P53" s="25">
        <f>Table2[[#This Row],[price3]]/$B$1</f>
        <v>58.201903487499997</v>
      </c>
      <c r="Q53" s="26">
        <f>Table2[[#This Row],[energy3]]/$B$1</f>
        <v>50.450357246666606</v>
      </c>
      <c r="R53" s="24">
        <f>VLOOKUP(Table2[[#This Row],[MD5]],df[#All],2,FALSE)</f>
        <v>69433947.700000003</v>
      </c>
      <c r="S53" s="25">
        <f>VLOOKUP(Table2[[#This Row],[MD5]],df[#All],3,FALSE)</f>
        <v>35185629.25</v>
      </c>
      <c r="T53" s="25">
        <f>VLOOKUP(Table2[[#This Row],[MD5]],df[#All],4,FALSE)</f>
        <v>20739830.449999999</v>
      </c>
      <c r="U53" s="25">
        <f>Table2[[#This Row],[time4]]/$B$1</f>
        <v>4628.9298466666669</v>
      </c>
      <c r="V53" s="25">
        <f>Table2[[#This Row],[price4]]/$B$1</f>
        <v>2345.7086166666668</v>
      </c>
      <c r="W53" s="26">
        <f>Table2[[#This Row],[energy4]]/$B$1</f>
        <v>1382.6553633333333</v>
      </c>
    </row>
    <row r="54" spans="1:23">
      <c r="A54" s="30" t="s">
        <v>97</v>
      </c>
      <c r="B54" s="19" t="s">
        <v>229</v>
      </c>
      <c r="C54" s="24">
        <f>VLOOKUP(Table2[[#This Row],[MD5]],buildtime[#All],2,FALSE)</f>
        <v>61.977142860000001</v>
      </c>
      <c r="D54" s="25">
        <f>VLOOKUP(Table2[[#This Row],[MD5]],buildtime[#All],3,FALSE)</f>
        <v>61.2</v>
      </c>
      <c r="E54" s="26">
        <f>VLOOKUP(Table2[[#This Row],[MD5]],buildtime[#All],4,FALSE)</f>
        <v>53.52</v>
      </c>
      <c r="F54" s="24">
        <f>VLOOKUP(Table2[[#This Row],[MD5]],partialcf[#All],2,FALSE)</f>
        <v>17130.223811607098</v>
      </c>
      <c r="G54" s="25">
        <f>VLOOKUP(Table2[[#This Row],[MD5]],partialcf[#All],3,FALSE)</f>
        <v>17048.704968749898</v>
      </c>
      <c r="H54" s="25">
        <f>VLOOKUP(Table2[[#This Row],[MD5]],partialcf[#All],4,FALSE)</f>
        <v>14906.15766875</v>
      </c>
      <c r="I54" s="25">
        <f>Table2[[#This Row],[time2]]/$B$1</f>
        <v>1.1420149207738066</v>
      </c>
      <c r="J54" s="25">
        <f>Table2[[#This Row],[price2]]/$B$1</f>
        <v>1.1365803312499931</v>
      </c>
      <c r="K54" s="26">
        <f>Table2[[#This Row],[energy2]]/$B$1</f>
        <v>0.99374384458333331</v>
      </c>
      <c r="L54" s="24">
        <f>VLOOKUP(Table2[[#This Row],[MD5]],fullcf[#All],2,FALSE)</f>
        <v>16864.624503571398</v>
      </c>
      <c r="M54" s="25">
        <f>VLOOKUP(Table2[[#This Row],[MD5]],fullcf[#All],3,FALSE)</f>
        <v>873028.58512499998</v>
      </c>
      <c r="N54" s="25">
        <f>VLOOKUP(Table2[[#This Row],[MD5]],fullcf[#All],4,FALSE)</f>
        <v>756755.38713749906</v>
      </c>
      <c r="O54" s="25">
        <f>Table2[[#This Row],[time3]]/$B$1</f>
        <v>1.1243083002380931</v>
      </c>
      <c r="P54" s="25">
        <f>Table2[[#This Row],[price3]]/$B$1</f>
        <v>58.201905674999999</v>
      </c>
      <c r="Q54" s="26">
        <f>Table2[[#This Row],[energy3]]/$B$1</f>
        <v>50.450359142499934</v>
      </c>
      <c r="R54" s="24">
        <f>VLOOKUP(Table2[[#This Row],[MD5]],df[#All],2,FALSE)</f>
        <v>69458587.700000003</v>
      </c>
      <c r="S54" s="25">
        <f>VLOOKUP(Table2[[#This Row],[MD5]],df[#All],3,FALSE)</f>
        <v>35190029.25</v>
      </c>
      <c r="T54" s="25">
        <f>VLOOKUP(Table2[[#This Row],[MD5]],df[#All],4,FALSE)</f>
        <v>20742470.449999999</v>
      </c>
      <c r="U54" s="25">
        <f>Table2[[#This Row],[time4]]/$B$1</f>
        <v>4630.5725133333335</v>
      </c>
      <c r="V54" s="25">
        <f>Table2[[#This Row],[price4]]/$B$1</f>
        <v>2346.0019499999999</v>
      </c>
      <c r="W54" s="26">
        <f>Table2[[#This Row],[energy4]]/$B$1</f>
        <v>1382.8313633333332</v>
      </c>
    </row>
    <row r="55" spans="1:23">
      <c r="A55" s="30" t="s">
        <v>98</v>
      </c>
      <c r="B55" s="19" t="s">
        <v>230</v>
      </c>
      <c r="C55" s="24">
        <f>VLOOKUP(Table2[[#This Row],[MD5]],buildtime[#All],2,FALSE)</f>
        <v>61.977142860000001</v>
      </c>
      <c r="D55" s="25">
        <f>VLOOKUP(Table2[[#This Row],[MD5]],buildtime[#All],3,FALSE)</f>
        <v>61.2</v>
      </c>
      <c r="E55" s="26">
        <f>VLOOKUP(Table2[[#This Row],[MD5]],buildtime[#All],4,FALSE)</f>
        <v>53.52</v>
      </c>
      <c r="F55" s="24">
        <f>VLOOKUP(Table2[[#This Row],[MD5]],partialcf[#All],2,FALSE)</f>
        <v>21161.846883035701</v>
      </c>
      <c r="G55" s="25">
        <f>VLOOKUP(Table2[[#This Row],[MD5]],partialcf[#All],3,FALSE)</f>
        <v>23053.2499687499</v>
      </c>
      <c r="H55" s="25">
        <f>VLOOKUP(Table2[[#This Row],[MD5]],partialcf[#All],4,FALSE)</f>
        <v>20110.09666875</v>
      </c>
      <c r="I55" s="25">
        <f>Table2[[#This Row],[time2]]/$B$1</f>
        <v>1.41078979220238</v>
      </c>
      <c r="J55" s="25">
        <f>Table2[[#This Row],[price2]]/$B$1</f>
        <v>1.5368833312499934</v>
      </c>
      <c r="K55" s="26">
        <f>Table2[[#This Row],[energy2]]/$B$1</f>
        <v>1.3406731112500001</v>
      </c>
      <c r="L55" s="24">
        <f>VLOOKUP(Table2[[#This Row],[MD5]],fullcf[#All],2,FALSE)</f>
        <v>16864.624503571398</v>
      </c>
      <c r="M55" s="25">
        <f>VLOOKUP(Table2[[#This Row],[MD5]],fullcf[#All],3,FALSE)</f>
        <v>873028.58512499998</v>
      </c>
      <c r="N55" s="25">
        <f>VLOOKUP(Table2[[#This Row],[MD5]],fullcf[#All],4,FALSE)</f>
        <v>756755.38713749906</v>
      </c>
      <c r="O55" s="25">
        <f>Table2[[#This Row],[time3]]/$B$1</f>
        <v>1.1243083002380931</v>
      </c>
      <c r="P55" s="25">
        <f>Table2[[#This Row],[price3]]/$B$1</f>
        <v>58.201905674999999</v>
      </c>
      <c r="Q55" s="26">
        <f>Table2[[#This Row],[energy3]]/$B$1</f>
        <v>50.450359142499934</v>
      </c>
      <c r="R55" s="24">
        <f>VLOOKUP(Table2[[#This Row],[MD5]],df[#All],2,FALSE)</f>
        <v>69458587.700000003</v>
      </c>
      <c r="S55" s="25">
        <f>VLOOKUP(Table2[[#This Row],[MD5]],df[#All],3,FALSE)</f>
        <v>35190029.25</v>
      </c>
      <c r="T55" s="25">
        <f>VLOOKUP(Table2[[#This Row],[MD5]],df[#All],4,FALSE)</f>
        <v>20742470.449999999</v>
      </c>
      <c r="U55" s="25">
        <f>Table2[[#This Row],[time4]]/$B$1</f>
        <v>4630.5725133333335</v>
      </c>
      <c r="V55" s="25">
        <f>Table2[[#This Row],[price4]]/$B$1</f>
        <v>2346.0019499999999</v>
      </c>
      <c r="W55" s="26">
        <f>Table2[[#This Row],[energy4]]/$B$1</f>
        <v>1382.8313633333332</v>
      </c>
    </row>
    <row r="56" spans="1:23">
      <c r="A56" s="30" t="s">
        <v>99</v>
      </c>
      <c r="B56" s="19" t="s">
        <v>231</v>
      </c>
      <c r="C56" s="24">
        <f>VLOOKUP(Table2[[#This Row],[MD5]],buildtime[#All],2,FALSE)</f>
        <v>61.977142860000001</v>
      </c>
      <c r="D56" s="25">
        <f>VLOOKUP(Table2[[#This Row],[MD5]],buildtime[#All],3,FALSE)</f>
        <v>61.2</v>
      </c>
      <c r="E56" s="26">
        <f>VLOOKUP(Table2[[#This Row],[MD5]],buildtime[#All],4,FALSE)</f>
        <v>53.52</v>
      </c>
      <c r="F56" s="24">
        <f>VLOOKUP(Table2[[#This Row],[MD5]],partialcf[#All],2,FALSE)</f>
        <v>529160.03977589204</v>
      </c>
      <c r="G56" s="25">
        <f>VLOOKUP(Table2[[#This Row],[MD5]],partialcf[#All],3,FALSE)</f>
        <v>522776.88871874899</v>
      </c>
      <c r="H56" s="25">
        <f>VLOOKUP(Table2[[#This Row],[MD5]],partialcf[#All],4,FALSE)</f>
        <v>457167.64741874998</v>
      </c>
      <c r="I56" s="25">
        <f>Table2[[#This Row],[time2]]/$B$1</f>
        <v>35.277335985059473</v>
      </c>
      <c r="J56" s="25">
        <f>Table2[[#This Row],[price2]]/$B$1</f>
        <v>34.851792581249931</v>
      </c>
      <c r="K56" s="26">
        <f>Table2[[#This Row],[energy2]]/$B$1</f>
        <v>30.47784316125</v>
      </c>
      <c r="L56" s="24">
        <f>VLOOKUP(Table2[[#This Row],[MD5]],fullcf[#All],2,FALSE)</f>
        <v>528657.73168214201</v>
      </c>
      <c r="M56" s="25">
        <f>VLOOKUP(Table2[[#This Row],[MD5]],fullcf[#All],3,FALSE)</f>
        <v>1328653.9113749999</v>
      </c>
      <c r="N56" s="25">
        <f>VLOOKUP(Table2[[#This Row],[MD5]],fullcf[#All],4,FALSE)</f>
        <v>1155594.4003874899</v>
      </c>
      <c r="O56" s="25">
        <f>Table2[[#This Row],[time3]]/$B$1</f>
        <v>35.243848778809465</v>
      </c>
      <c r="P56" s="25">
        <f>Table2[[#This Row],[price3]]/$B$1</f>
        <v>88.576927424999994</v>
      </c>
      <c r="Q56" s="26">
        <f>Table2[[#This Row],[energy3]]/$B$1</f>
        <v>77.039626692499326</v>
      </c>
      <c r="R56" s="24">
        <f>VLOOKUP(Table2[[#This Row],[MD5]],df[#All],2,FALSE)</f>
        <v>12729631458.1</v>
      </c>
      <c r="S56" s="25">
        <f>VLOOKUP(Table2[[#This Row],[MD5]],df[#All],3,FALSE)</f>
        <v>3757298525.25</v>
      </c>
      <c r="T56" s="25">
        <f>VLOOKUP(Table2[[#This Row],[MD5]],df[#All],4,FALSE)</f>
        <v>2186306108.8499899</v>
      </c>
      <c r="U56" s="25">
        <f>Table2[[#This Row],[time4]]/$B$1</f>
        <v>848642.09720666672</v>
      </c>
      <c r="V56" s="25">
        <f>Table2[[#This Row],[price4]]/$B$1</f>
        <v>250486.56834999999</v>
      </c>
      <c r="W56" s="26">
        <f>Table2[[#This Row],[energy4]]/$B$1</f>
        <v>145753.74058999933</v>
      </c>
    </row>
    <row r="57" spans="1:23">
      <c r="A57" s="30" t="s">
        <v>100</v>
      </c>
      <c r="B57" s="19" t="s">
        <v>232</v>
      </c>
      <c r="C57" s="24">
        <f>VLOOKUP(Table2[[#This Row],[MD5]],buildtime[#All],2,FALSE)</f>
        <v>50.51142857</v>
      </c>
      <c r="D57" s="25">
        <f>VLOOKUP(Table2[[#This Row],[MD5]],buildtime[#All],3,FALSE)</f>
        <v>68.7</v>
      </c>
      <c r="E57" s="26">
        <f>VLOOKUP(Table2[[#This Row],[MD5]],buildtime[#All],4,FALSE)</f>
        <v>60.02</v>
      </c>
      <c r="F57" s="24">
        <f>VLOOKUP(Table2[[#This Row],[MD5]],partialcf[#All],2,FALSE)</f>
        <v>662186.78377544601</v>
      </c>
      <c r="G57" s="25">
        <f>VLOOKUP(Table2[[#This Row],[MD5]],partialcf[#All],3,FALSE)</f>
        <v>622686.84731249895</v>
      </c>
      <c r="H57" s="25">
        <f>VLOOKUP(Table2[[#This Row],[MD5]],partialcf[#All],4,FALSE)</f>
        <v>543756.27819999901</v>
      </c>
      <c r="I57" s="25">
        <f>Table2[[#This Row],[time2]]/$B$1</f>
        <v>44.145785585029735</v>
      </c>
      <c r="J57" s="25">
        <f>Table2[[#This Row],[price2]]/$B$1</f>
        <v>41.512456487499932</v>
      </c>
      <c r="K57" s="26">
        <f>Table2[[#This Row],[energy2]]/$B$1</f>
        <v>36.250418546666602</v>
      </c>
      <c r="L57" s="24">
        <f>VLOOKUP(Table2[[#This Row],[MD5]],fullcf[#All],2,FALSE)</f>
        <v>661519.30740044604</v>
      </c>
      <c r="M57" s="25">
        <f>VLOOKUP(Table2[[#This Row],[MD5]],fullcf[#All],3,FALSE)</f>
        <v>1428191.5596562501</v>
      </c>
      <c r="N57" s="25">
        <f>VLOOKUP(Table2[[#This Row],[MD5]],fullcf[#All],4,FALSE)</f>
        <v>1241860.3622312399</v>
      </c>
      <c r="O57" s="25">
        <f>Table2[[#This Row],[time3]]/$B$1</f>
        <v>44.101287160029734</v>
      </c>
      <c r="P57" s="25">
        <f>Table2[[#This Row],[price3]]/$B$1</f>
        <v>95.212770643750005</v>
      </c>
      <c r="Q57" s="26">
        <f>Table2[[#This Row],[energy3]]/$B$1</f>
        <v>82.790690815415999</v>
      </c>
      <c r="R57" s="24">
        <f>VLOOKUP(Table2[[#This Row],[MD5]],df[#All],2,FALSE)</f>
        <v>22255277164</v>
      </c>
      <c r="S57" s="25">
        <f>VLOOKUP(Table2[[#This Row],[MD5]],df[#All],3,FALSE)</f>
        <v>5458312582.75</v>
      </c>
      <c r="T57" s="25">
        <f>VLOOKUP(Table2[[#This Row],[MD5]],df[#All],4,FALSE)</f>
        <v>3206914543.3499899</v>
      </c>
      <c r="U57" s="25">
        <f>Table2[[#This Row],[time4]]/$B$1</f>
        <v>1483685.1442666666</v>
      </c>
      <c r="V57" s="25">
        <f>Table2[[#This Row],[price4]]/$B$1</f>
        <v>363887.50551666669</v>
      </c>
      <c r="W57" s="26">
        <f>Table2[[#This Row],[energy4]]/$B$1</f>
        <v>213794.30288999932</v>
      </c>
    </row>
    <row r="58" spans="1:23">
      <c r="A58" s="30" t="s">
        <v>101</v>
      </c>
      <c r="B58" s="19" t="s">
        <v>233</v>
      </c>
      <c r="C58" s="24">
        <f>VLOOKUP(Table2[[#This Row],[MD5]],buildtime[#All],2,FALSE)</f>
        <v>61.977142860000001</v>
      </c>
      <c r="D58" s="25">
        <f>VLOOKUP(Table2[[#This Row],[MD5]],buildtime[#All],3,FALSE)</f>
        <v>61.2</v>
      </c>
      <c r="E58" s="26">
        <f>VLOOKUP(Table2[[#This Row],[MD5]],buildtime[#All],4,FALSE)</f>
        <v>53.52</v>
      </c>
      <c r="F58" s="24">
        <f>VLOOKUP(Table2[[#This Row],[MD5]],partialcf[#All],2,FALSE)</f>
        <v>529159.94283839199</v>
      </c>
      <c r="G58" s="25">
        <f>VLOOKUP(Table2[[#This Row],[MD5]],partialcf[#All],3,FALSE)</f>
        <v>522776.74434374901</v>
      </c>
      <c r="H58" s="25">
        <f>VLOOKUP(Table2[[#This Row],[MD5]],partialcf[#All],4,FALSE)</f>
        <v>457167.52229375002</v>
      </c>
      <c r="I58" s="25">
        <f>Table2[[#This Row],[time2]]/$B$1</f>
        <v>35.277329522559462</v>
      </c>
      <c r="J58" s="25">
        <f>Table2[[#This Row],[price2]]/$B$1</f>
        <v>34.851782956249934</v>
      </c>
      <c r="K58" s="26">
        <f>Table2[[#This Row],[energy2]]/$B$1</f>
        <v>30.477834819583336</v>
      </c>
      <c r="L58" s="24">
        <f>VLOOKUP(Table2[[#This Row],[MD5]],fullcf[#All],2,FALSE)</f>
        <v>528657.643557142</v>
      </c>
      <c r="M58" s="25">
        <f>VLOOKUP(Table2[[#This Row],[MD5]],fullcf[#All],3,FALSE)</f>
        <v>1328653.8457499901</v>
      </c>
      <c r="N58" s="25">
        <f>VLOOKUP(Table2[[#This Row],[MD5]],fullcf[#All],4,FALSE)</f>
        <v>1155594.3435124899</v>
      </c>
      <c r="O58" s="25">
        <f>Table2[[#This Row],[time3]]/$B$1</f>
        <v>35.243842903809465</v>
      </c>
      <c r="P58" s="25">
        <f>Table2[[#This Row],[price3]]/$B$1</f>
        <v>88.576923049999337</v>
      </c>
      <c r="Q58" s="26">
        <f>Table2[[#This Row],[energy3]]/$B$1</f>
        <v>77.039622900832669</v>
      </c>
      <c r="R58" s="24">
        <f>VLOOKUP(Table2[[#This Row],[MD5]],df[#All],2,FALSE)</f>
        <v>12729591138.1</v>
      </c>
      <c r="S58" s="25">
        <f>VLOOKUP(Table2[[#This Row],[MD5]],df[#All],3,FALSE)</f>
        <v>3757291325.25</v>
      </c>
      <c r="T58" s="25">
        <f>VLOOKUP(Table2[[#This Row],[MD5]],df[#All],4,FALSE)</f>
        <v>2186301788.8499899</v>
      </c>
      <c r="U58" s="25">
        <f>Table2[[#This Row],[time4]]/$B$1</f>
        <v>848639.40920666663</v>
      </c>
      <c r="V58" s="25">
        <f>Table2[[#This Row],[price4]]/$B$1</f>
        <v>250486.08835000001</v>
      </c>
      <c r="W58" s="26">
        <f>Table2[[#This Row],[energy4]]/$B$1</f>
        <v>145753.45258999933</v>
      </c>
    </row>
    <row r="59" spans="1:23">
      <c r="A59" s="30" t="s">
        <v>102</v>
      </c>
      <c r="B59" s="19" t="s">
        <v>234</v>
      </c>
      <c r="C59" s="24">
        <f>VLOOKUP(Table2[[#This Row],[MD5]],buildtime[#All],2,FALSE)</f>
        <v>61.977142860000001</v>
      </c>
      <c r="D59" s="25">
        <f>VLOOKUP(Table2[[#This Row],[MD5]],buildtime[#All],3,FALSE)</f>
        <v>61.2</v>
      </c>
      <c r="E59" s="26">
        <f>VLOOKUP(Table2[[#This Row],[MD5]],buildtime[#All],4,FALSE)</f>
        <v>53.52</v>
      </c>
      <c r="F59" s="24">
        <f>VLOOKUP(Table2[[#This Row],[MD5]],partialcf[#All],2,FALSE)</f>
        <v>533551.53241830296</v>
      </c>
      <c r="G59" s="25">
        <f>VLOOKUP(Table2[[#This Row],[MD5]],partialcf[#All],3,FALSE)</f>
        <v>528974.64042187401</v>
      </c>
      <c r="H59" s="25">
        <f>VLOOKUP(Table2[[#This Row],[MD5]],partialcf[#All],4,FALSE)</f>
        <v>462544.32147187501</v>
      </c>
      <c r="I59" s="25">
        <f>Table2[[#This Row],[time2]]/$B$1</f>
        <v>35.570102161220198</v>
      </c>
      <c r="J59" s="25">
        <f>Table2[[#This Row],[price2]]/$B$1</f>
        <v>35.264976028124934</v>
      </c>
      <c r="K59" s="26">
        <f>Table2[[#This Row],[energy2]]/$B$1</f>
        <v>30.836288098124999</v>
      </c>
      <c r="L59" s="24">
        <f>VLOOKUP(Table2[[#This Row],[MD5]],fullcf[#All],2,FALSE)</f>
        <v>529340.62973526702</v>
      </c>
      <c r="M59" s="25">
        <f>VLOOKUP(Table2[[#This Row],[MD5]],fullcf[#All],3,FALSE)</f>
        <v>1329196.02604687</v>
      </c>
      <c r="N59" s="25">
        <f>VLOOKUP(Table2[[#This Row],[MD5]],fullcf[#All],4,FALSE)</f>
        <v>1156069.52234687</v>
      </c>
      <c r="O59" s="25">
        <f>Table2[[#This Row],[time3]]/$B$1</f>
        <v>35.289375315684467</v>
      </c>
      <c r="P59" s="25">
        <f>Table2[[#This Row],[price3]]/$B$1</f>
        <v>88.613068403124672</v>
      </c>
      <c r="Q59" s="26">
        <f>Table2[[#This Row],[energy3]]/$B$1</f>
        <v>77.071301489791338</v>
      </c>
      <c r="R59" s="24">
        <f>VLOOKUP(Table2[[#This Row],[MD5]],df[#All],2,FALSE)</f>
        <v>12807680814.1</v>
      </c>
      <c r="S59" s="25">
        <f>VLOOKUP(Table2[[#This Row],[MD5]],df[#All],3,FALSE)</f>
        <v>3777854215.25</v>
      </c>
      <c r="T59" s="25">
        <f>VLOOKUP(Table2[[#This Row],[MD5]],df[#All],4,FALSE)</f>
        <v>2198222014.8499899</v>
      </c>
      <c r="U59" s="25">
        <f>Table2[[#This Row],[time4]]/$B$1</f>
        <v>853845.38760666666</v>
      </c>
      <c r="V59" s="25">
        <f>Table2[[#This Row],[price4]]/$B$1</f>
        <v>251856.94768333333</v>
      </c>
      <c r="W59" s="26">
        <f>Table2[[#This Row],[energy4]]/$B$1</f>
        <v>146548.13432333266</v>
      </c>
    </row>
    <row r="60" spans="1:23">
      <c r="A60" s="30" t="s">
        <v>103</v>
      </c>
      <c r="B60" s="19" t="s">
        <v>235</v>
      </c>
      <c r="C60" s="24">
        <f>VLOOKUP(Table2[[#This Row],[MD5]],buildtime[#All],2,FALSE)</f>
        <v>61.977142860000001</v>
      </c>
      <c r="D60" s="25">
        <f>VLOOKUP(Table2[[#This Row],[MD5]],buildtime[#All],3,FALSE)</f>
        <v>61.2</v>
      </c>
      <c r="E60" s="26">
        <f>VLOOKUP(Table2[[#This Row],[MD5]],buildtime[#All],4,FALSE)</f>
        <v>53.52</v>
      </c>
      <c r="F60" s="24">
        <f>VLOOKUP(Table2[[#This Row],[MD5]],partialcf[#All],2,FALSE)</f>
        <v>17199.4950973214</v>
      </c>
      <c r="G60" s="25">
        <f>VLOOKUP(Table2[[#This Row],[MD5]],partialcf[#All],3,FALSE)</f>
        <v>17151.8749687499</v>
      </c>
      <c r="H60" s="25">
        <f>VLOOKUP(Table2[[#This Row],[MD5]],partialcf[#All],4,FALSE)</f>
        <v>14995.571668750001</v>
      </c>
      <c r="I60" s="25">
        <f>Table2[[#This Row],[time2]]/$B$1</f>
        <v>1.1466330064880934</v>
      </c>
      <c r="J60" s="25">
        <f>Table2[[#This Row],[price2]]/$B$1</f>
        <v>1.1434583312499933</v>
      </c>
      <c r="K60" s="26">
        <f>Table2[[#This Row],[energy2]]/$B$1</f>
        <v>0.99970477791666668</v>
      </c>
      <c r="L60" s="24">
        <f>VLOOKUP(Table2[[#This Row],[MD5]],fullcf[#All],2,FALSE)</f>
        <v>16864.624503571398</v>
      </c>
      <c r="M60" s="25">
        <f>VLOOKUP(Table2[[#This Row],[MD5]],fullcf[#All],3,FALSE)</f>
        <v>873028.58512499998</v>
      </c>
      <c r="N60" s="25">
        <f>VLOOKUP(Table2[[#This Row],[MD5]],fullcf[#All],4,FALSE)</f>
        <v>756755.38713749999</v>
      </c>
      <c r="O60" s="25">
        <f>Table2[[#This Row],[time3]]/$B$1</f>
        <v>1.1243083002380931</v>
      </c>
      <c r="P60" s="25">
        <f>Table2[[#This Row],[price3]]/$B$1</f>
        <v>58.201905674999999</v>
      </c>
      <c r="Q60" s="26">
        <f>Table2[[#This Row],[energy3]]/$B$1</f>
        <v>50.450359142499998</v>
      </c>
      <c r="R60" s="24">
        <f>VLOOKUP(Table2[[#This Row],[MD5]],df[#All],2,FALSE)</f>
        <v>69458587.700000003</v>
      </c>
      <c r="S60" s="25">
        <f>VLOOKUP(Table2[[#This Row],[MD5]],df[#All],3,FALSE)</f>
        <v>35190029.25</v>
      </c>
      <c r="T60" s="25">
        <f>VLOOKUP(Table2[[#This Row],[MD5]],df[#All],4,FALSE)</f>
        <v>20742470.449999999</v>
      </c>
      <c r="U60" s="25">
        <f>Table2[[#This Row],[time4]]/$B$1</f>
        <v>4630.5725133333335</v>
      </c>
      <c r="V60" s="25">
        <f>Table2[[#This Row],[price4]]/$B$1</f>
        <v>2346.0019499999999</v>
      </c>
      <c r="W60" s="26">
        <f>Table2[[#This Row],[energy4]]/$B$1</f>
        <v>1382.8313633333332</v>
      </c>
    </row>
    <row r="61" spans="1:23">
      <c r="A61" s="30" t="s">
        <v>104</v>
      </c>
      <c r="B61" s="19" t="s">
        <v>236</v>
      </c>
      <c r="C61" s="24">
        <f>VLOOKUP(Table2[[#This Row],[MD5]],buildtime[#All],2,FALSE)</f>
        <v>61.977142860000001</v>
      </c>
      <c r="D61" s="25">
        <f>VLOOKUP(Table2[[#This Row],[MD5]],buildtime[#All],3,FALSE)</f>
        <v>61.2</v>
      </c>
      <c r="E61" s="26">
        <f>VLOOKUP(Table2[[#This Row],[MD5]],buildtime[#All],4,FALSE)</f>
        <v>53.52</v>
      </c>
      <c r="F61" s="24">
        <f>VLOOKUP(Table2[[#This Row],[MD5]],partialcf[#All],2,FALSE)</f>
        <v>19626.473154464202</v>
      </c>
      <c r="G61" s="25">
        <f>VLOOKUP(Table2[[#This Row],[MD5]],partialcf[#All],3,FALSE)</f>
        <v>21409.50665625</v>
      </c>
      <c r="H61" s="25">
        <f>VLOOKUP(Table2[[#This Row],[MD5]],partialcf[#All],4,FALSE)</f>
        <v>18675.597306250002</v>
      </c>
      <c r="I61" s="25">
        <f>Table2[[#This Row],[time2]]/$B$1</f>
        <v>1.3084315436309468</v>
      </c>
      <c r="J61" s="25">
        <f>Table2[[#This Row],[price2]]/$B$1</f>
        <v>1.4273004437499999</v>
      </c>
      <c r="K61" s="26">
        <f>Table2[[#This Row],[energy2]]/$B$1</f>
        <v>1.2450398204166668</v>
      </c>
      <c r="L61" s="24">
        <f>VLOOKUP(Table2[[#This Row],[MD5]],fullcf[#All],2,FALSE)</f>
        <v>15583.5279089285</v>
      </c>
      <c r="M61" s="25">
        <f>VLOOKUP(Table2[[#This Row],[MD5]],fullcf[#All],3,FALSE)</f>
        <v>871888.24068749906</v>
      </c>
      <c r="N61" s="25">
        <f>VLOOKUP(Table2[[#This Row],[MD5]],fullcf[#All],4,FALSE)</f>
        <v>755757.16680000001</v>
      </c>
      <c r="O61" s="25">
        <f>Table2[[#This Row],[time3]]/$B$1</f>
        <v>1.0389018605952334</v>
      </c>
      <c r="P61" s="25">
        <f>Table2[[#This Row],[price3]]/$B$1</f>
        <v>58.125882712499937</v>
      </c>
      <c r="Q61" s="26">
        <f>Table2[[#This Row],[energy3]]/$B$1</f>
        <v>50.383811119999997</v>
      </c>
      <c r="R61" s="24">
        <f>VLOOKUP(Table2[[#This Row],[MD5]],df[#All],2,FALSE)</f>
        <v>5977781.8499999903</v>
      </c>
      <c r="S61" s="25">
        <f>VLOOKUP(Table2[[#This Row],[MD5]],df[#All],3,FALSE)</f>
        <v>16538602.7083333</v>
      </c>
      <c r="T61" s="25">
        <f>VLOOKUP(Table2[[#This Row],[MD5]],df[#All],4,FALSE)</f>
        <v>9891084.0749999899</v>
      </c>
      <c r="U61" s="25">
        <f>Table2[[#This Row],[time4]]/$B$1</f>
        <v>398.51878999999934</v>
      </c>
      <c r="V61" s="25">
        <f>Table2[[#This Row],[price4]]/$B$1</f>
        <v>1102.5735138888867</v>
      </c>
      <c r="W61" s="26">
        <f>Table2[[#This Row],[energy4]]/$B$1</f>
        <v>659.40560499999935</v>
      </c>
    </row>
    <row r="62" spans="1:23">
      <c r="A62" s="30" t="s">
        <v>105</v>
      </c>
      <c r="B62" s="19" t="s">
        <v>237</v>
      </c>
      <c r="C62" s="24">
        <f>VLOOKUP(Table2[[#This Row],[MD5]],buildtime[#All],2,FALSE)</f>
        <v>44.77857143</v>
      </c>
      <c r="D62" s="25">
        <f>VLOOKUP(Table2[[#This Row],[MD5]],buildtime[#All],3,FALSE)</f>
        <v>74.7</v>
      </c>
      <c r="E62" s="26">
        <f>VLOOKUP(Table2[[#This Row],[MD5]],buildtime[#All],4,FALSE)</f>
        <v>65.22</v>
      </c>
      <c r="F62" s="24">
        <f>VLOOKUP(Table2[[#This Row],[MD5]],partialcf[#All],2,FALSE)</f>
        <v>662186.99832857097</v>
      </c>
      <c r="G62" s="25">
        <f>VLOOKUP(Table2[[#This Row],[MD5]],partialcf[#All],3,FALSE)</f>
        <v>622688.69793749903</v>
      </c>
      <c r="H62" s="25">
        <f>VLOOKUP(Table2[[#This Row],[MD5]],partialcf[#All],4,FALSE)</f>
        <v>543757.88207499904</v>
      </c>
      <c r="I62" s="25">
        <f>Table2[[#This Row],[time2]]/$B$1</f>
        <v>44.145799888571396</v>
      </c>
      <c r="J62" s="25">
        <f>Table2[[#This Row],[price2]]/$B$1</f>
        <v>41.512579862499933</v>
      </c>
      <c r="K62" s="26">
        <f>Table2[[#This Row],[energy2]]/$B$1</f>
        <v>36.250525471666606</v>
      </c>
      <c r="L62" s="24">
        <f>VLOOKUP(Table2[[#This Row],[MD5]],fullcf[#All],2,FALSE)</f>
        <v>661519.93614107103</v>
      </c>
      <c r="M62" s="25">
        <f>VLOOKUP(Table2[[#This Row],[MD5]],fullcf[#All],3,FALSE)</f>
        <v>1428192.3340312501</v>
      </c>
      <c r="N62" s="25">
        <f>VLOOKUP(Table2[[#This Row],[MD5]],fullcf[#All],4,FALSE)</f>
        <v>1241861.03335625</v>
      </c>
      <c r="O62" s="25">
        <f>Table2[[#This Row],[time3]]/$B$1</f>
        <v>44.101329076071401</v>
      </c>
      <c r="P62" s="25">
        <f>Table2[[#This Row],[price3]]/$B$1</f>
        <v>95.212822268750003</v>
      </c>
      <c r="Q62" s="26">
        <f>Table2[[#This Row],[energy3]]/$B$1</f>
        <v>82.790735557083337</v>
      </c>
      <c r="R62" s="24">
        <f>VLOOKUP(Table2[[#This Row],[MD5]],df[#All],2,FALSE)</f>
        <v>22255636448</v>
      </c>
      <c r="S62" s="25">
        <f>VLOOKUP(Table2[[#This Row],[MD5]],df[#All],3,FALSE)</f>
        <v>5458399782.75</v>
      </c>
      <c r="T62" s="25">
        <f>VLOOKUP(Table2[[#This Row],[MD5]],df[#All],4,FALSE)</f>
        <v>3206966863.3499899</v>
      </c>
      <c r="U62" s="25">
        <f>Table2[[#This Row],[time4]]/$B$1</f>
        <v>1483709.0965333334</v>
      </c>
      <c r="V62" s="25">
        <f>Table2[[#This Row],[price4]]/$B$1</f>
        <v>363893.31884999998</v>
      </c>
      <c r="W62" s="26">
        <f>Table2[[#This Row],[energy4]]/$B$1</f>
        <v>213797.79088999933</v>
      </c>
    </row>
    <row r="63" spans="1:23">
      <c r="A63" s="30" t="s">
        <v>106</v>
      </c>
      <c r="B63" s="19" t="s">
        <v>238</v>
      </c>
      <c r="C63" s="24">
        <f>VLOOKUP(Table2[[#This Row],[MD5]],buildtime[#All],2,FALSE)</f>
        <v>61.977142860000001</v>
      </c>
      <c r="D63" s="25">
        <f>VLOOKUP(Table2[[#This Row],[MD5]],buildtime[#All],3,FALSE)</f>
        <v>61.2</v>
      </c>
      <c r="E63" s="26">
        <f>VLOOKUP(Table2[[#This Row],[MD5]],buildtime[#All],4,FALSE)</f>
        <v>53.52</v>
      </c>
      <c r="F63" s="24">
        <f>VLOOKUP(Table2[[#This Row],[MD5]],partialcf[#All],2,FALSE)</f>
        <v>15594.7531455357</v>
      </c>
      <c r="G63" s="25">
        <f>VLOOKUP(Table2[[#This Row],[MD5]],partialcf[#All],3,FALSE)</f>
        <v>15404.8172812499</v>
      </c>
      <c r="H63" s="25">
        <f>VLOOKUP(Table2[[#This Row],[MD5]],partialcf[#All],4,FALSE)</f>
        <v>13471.533181250001</v>
      </c>
      <c r="I63" s="25">
        <f>Table2[[#This Row],[time2]]/$B$1</f>
        <v>1.0396502097023801</v>
      </c>
      <c r="J63" s="25">
        <f>Table2[[#This Row],[price2]]/$B$1</f>
        <v>1.0269878187499932</v>
      </c>
      <c r="K63" s="26">
        <f>Table2[[#This Row],[energy2]]/$B$1</f>
        <v>0.89810221208333341</v>
      </c>
      <c r="L63" s="24">
        <f>VLOOKUP(Table2[[#This Row],[MD5]],fullcf[#All],2,FALSE)</f>
        <v>15583.4838464285</v>
      </c>
      <c r="M63" s="25">
        <f>VLOOKUP(Table2[[#This Row],[MD5]],fullcf[#All],3,FALSE)</f>
        <v>871888.20787499996</v>
      </c>
      <c r="N63" s="25">
        <f>VLOOKUP(Table2[[#This Row],[MD5]],fullcf[#All],4,FALSE)</f>
        <v>755757.13836249895</v>
      </c>
      <c r="O63" s="25">
        <f>Table2[[#This Row],[time3]]/$B$1</f>
        <v>1.0388989230952335</v>
      </c>
      <c r="P63" s="25">
        <f>Table2[[#This Row],[price3]]/$B$1</f>
        <v>58.125880524999999</v>
      </c>
      <c r="Q63" s="26">
        <f>Table2[[#This Row],[energy3]]/$B$1</f>
        <v>50.383809224166598</v>
      </c>
      <c r="R63" s="24">
        <f>VLOOKUP(Table2[[#This Row],[MD5]],df[#All],2,FALSE)</f>
        <v>5953141.8499999903</v>
      </c>
      <c r="S63" s="25">
        <f>VLOOKUP(Table2[[#This Row],[MD5]],df[#All],3,FALSE)</f>
        <v>16534202.7083333</v>
      </c>
      <c r="T63" s="25">
        <f>VLOOKUP(Table2[[#This Row],[MD5]],df[#All],4,FALSE)</f>
        <v>9888444.0749999899</v>
      </c>
      <c r="U63" s="25">
        <f>Table2[[#This Row],[time4]]/$B$1</f>
        <v>396.87612333333271</v>
      </c>
      <c r="V63" s="25">
        <f>Table2[[#This Row],[price4]]/$B$1</f>
        <v>1102.2801805555534</v>
      </c>
      <c r="W63" s="26">
        <f>Table2[[#This Row],[energy4]]/$B$1</f>
        <v>659.22960499999931</v>
      </c>
    </row>
    <row r="64" spans="1:23">
      <c r="A64" s="30" t="s">
        <v>107</v>
      </c>
      <c r="B64" s="19" t="s">
        <v>239</v>
      </c>
      <c r="C64" s="24">
        <f>VLOOKUP(Table2[[#This Row],[MD5]],buildtime[#All],2,FALSE)</f>
        <v>61.977142860000001</v>
      </c>
      <c r="D64" s="25">
        <f>VLOOKUP(Table2[[#This Row],[MD5]],buildtime[#All],3,FALSE)</f>
        <v>61.2</v>
      </c>
      <c r="E64" s="26">
        <f>VLOOKUP(Table2[[#This Row],[MD5]],buildtime[#All],4,FALSE)</f>
        <v>53.52</v>
      </c>
      <c r="F64" s="24">
        <f>VLOOKUP(Table2[[#This Row],[MD5]],partialcf[#All],2,FALSE)</f>
        <v>19624.975992946402</v>
      </c>
      <c r="G64" s="25">
        <f>VLOOKUP(Table2[[#This Row],[MD5]],partialcf[#All],3,FALSE)</f>
        <v>21407.445253124901</v>
      </c>
      <c r="H64" s="25">
        <f>VLOOKUP(Table2[[#This Row],[MD5]],partialcf[#All],4,FALSE)</f>
        <v>18673.808158125001</v>
      </c>
      <c r="I64" s="25">
        <f>Table2[[#This Row],[time2]]/$B$1</f>
        <v>1.3083317328630935</v>
      </c>
      <c r="J64" s="25">
        <f>Table2[[#This Row],[price2]]/$B$1</f>
        <v>1.4271630168749934</v>
      </c>
      <c r="K64" s="26">
        <f>Table2[[#This Row],[energy2]]/$B$1</f>
        <v>1.244920543875</v>
      </c>
      <c r="L64" s="24">
        <f>VLOOKUP(Table2[[#This Row],[MD5]],fullcf[#All],2,FALSE)</f>
        <v>15583.192360803499</v>
      </c>
      <c r="M64" s="25">
        <f>VLOOKUP(Table2[[#This Row],[MD5]],fullcf[#All],3,FALSE)</f>
        <v>871887.66184687405</v>
      </c>
      <c r="N64" s="25">
        <f>VLOOKUP(Table2[[#This Row],[MD5]],fullcf[#All],4,FALSE)</f>
        <v>755756.66253937501</v>
      </c>
      <c r="O64" s="25">
        <f>Table2[[#This Row],[time3]]/$B$1</f>
        <v>1.0388794907202332</v>
      </c>
      <c r="P64" s="25">
        <f>Table2[[#This Row],[price3]]/$B$1</f>
        <v>58.125844123124935</v>
      </c>
      <c r="Q64" s="26">
        <f>Table2[[#This Row],[energy3]]/$B$1</f>
        <v>50.383777502625001</v>
      </c>
      <c r="R64" s="24">
        <f>VLOOKUP(Table2[[#This Row],[MD5]],df[#All],2,FALSE)</f>
        <v>5917244.3399999896</v>
      </c>
      <c r="S64" s="25">
        <f>VLOOKUP(Table2[[#This Row],[MD5]],df[#All],3,FALSE)</f>
        <v>16486576.1</v>
      </c>
      <c r="T64" s="25">
        <f>VLOOKUP(Table2[[#This Row],[MD5]],df[#All],4,FALSE)</f>
        <v>9860191.8399999905</v>
      </c>
      <c r="U64" s="25">
        <f>Table2[[#This Row],[time4]]/$B$1</f>
        <v>394.48295599999932</v>
      </c>
      <c r="V64" s="25">
        <f>Table2[[#This Row],[price4]]/$B$1</f>
        <v>1099.1050733333334</v>
      </c>
      <c r="W64" s="26">
        <f>Table2[[#This Row],[energy4]]/$B$1</f>
        <v>657.34612266666602</v>
      </c>
    </row>
    <row r="65" spans="1:23">
      <c r="A65" s="30" t="s">
        <v>108</v>
      </c>
      <c r="B65" s="19" t="s">
        <v>240</v>
      </c>
      <c r="C65" s="24">
        <f>VLOOKUP(Table2[[#This Row],[MD5]],buildtime[#All],2,FALSE)</f>
        <v>61.977142860000001</v>
      </c>
      <c r="D65" s="25">
        <f>VLOOKUP(Table2[[#This Row],[MD5]],buildtime[#All],3,FALSE)</f>
        <v>61.2</v>
      </c>
      <c r="E65" s="26">
        <f>VLOOKUP(Table2[[#This Row],[MD5]],buildtime[#All],4,FALSE)</f>
        <v>53.52</v>
      </c>
      <c r="F65" s="24">
        <f>VLOOKUP(Table2[[#This Row],[MD5]],partialcf[#All],2,FALSE)</f>
        <v>17199.565597321402</v>
      </c>
      <c r="G65" s="25">
        <f>VLOOKUP(Table2[[#This Row],[MD5]],partialcf[#All],3,FALSE)</f>
        <v>17151.9799687499</v>
      </c>
      <c r="H65" s="25">
        <f>VLOOKUP(Table2[[#This Row],[MD5]],partialcf[#All],4,FALSE)</f>
        <v>14995.662668749999</v>
      </c>
      <c r="I65" s="25">
        <f>Table2[[#This Row],[time2]]/$B$1</f>
        <v>1.1466377064880935</v>
      </c>
      <c r="J65" s="25">
        <f>Table2[[#This Row],[price2]]/$B$1</f>
        <v>1.1434653312499934</v>
      </c>
      <c r="K65" s="26">
        <f>Table2[[#This Row],[energy2]]/$B$1</f>
        <v>0.99971084458333326</v>
      </c>
      <c r="L65" s="24">
        <f>VLOOKUP(Table2[[#This Row],[MD5]],fullcf[#All],2,FALSE)</f>
        <v>16864.624503571398</v>
      </c>
      <c r="M65" s="25">
        <f>VLOOKUP(Table2[[#This Row],[MD5]],fullcf[#All],3,FALSE)</f>
        <v>873028.58512499998</v>
      </c>
      <c r="N65" s="25">
        <f>VLOOKUP(Table2[[#This Row],[MD5]],fullcf[#All],4,FALSE)</f>
        <v>756755.38713749999</v>
      </c>
      <c r="O65" s="25">
        <f>Table2[[#This Row],[time3]]/$B$1</f>
        <v>1.1243083002380931</v>
      </c>
      <c r="P65" s="25">
        <f>Table2[[#This Row],[price3]]/$B$1</f>
        <v>58.201905674999999</v>
      </c>
      <c r="Q65" s="26">
        <f>Table2[[#This Row],[energy3]]/$B$1</f>
        <v>50.450359142499998</v>
      </c>
      <c r="R65" s="24">
        <f>VLOOKUP(Table2[[#This Row],[MD5]],df[#All],2,FALSE)</f>
        <v>69458587.700000003</v>
      </c>
      <c r="S65" s="25">
        <f>VLOOKUP(Table2[[#This Row],[MD5]],df[#All],3,FALSE)</f>
        <v>35190029.25</v>
      </c>
      <c r="T65" s="25">
        <f>VLOOKUP(Table2[[#This Row],[MD5]],df[#All],4,FALSE)</f>
        <v>20742470.449999999</v>
      </c>
      <c r="U65" s="25">
        <f>Table2[[#This Row],[time4]]/$B$1</f>
        <v>4630.5725133333335</v>
      </c>
      <c r="V65" s="25">
        <f>Table2[[#This Row],[price4]]/$B$1</f>
        <v>2346.0019499999999</v>
      </c>
      <c r="W65" s="26">
        <f>Table2[[#This Row],[energy4]]/$B$1</f>
        <v>1382.8313633333332</v>
      </c>
    </row>
    <row r="66" spans="1:23">
      <c r="A66" s="30" t="s">
        <v>109</v>
      </c>
      <c r="B66" s="19" t="s">
        <v>241</v>
      </c>
      <c r="C66" s="24">
        <f>VLOOKUP(Table2[[#This Row],[MD5]],buildtime[#All],2,FALSE)</f>
        <v>50.51142857</v>
      </c>
      <c r="D66" s="25">
        <f>VLOOKUP(Table2[[#This Row],[MD5]],buildtime[#All],3,FALSE)</f>
        <v>65.7</v>
      </c>
      <c r="E66" s="26">
        <f>VLOOKUP(Table2[[#This Row],[MD5]],buildtime[#All],4,FALSE)</f>
        <v>57.42</v>
      </c>
      <c r="F66" s="24">
        <f>VLOOKUP(Table2[[#This Row],[MD5]],partialcf[#All],2,FALSE)</f>
        <v>661600.36351651698</v>
      </c>
      <c r="G66" s="25">
        <f>VLOOKUP(Table2[[#This Row],[MD5]],partialcf[#All],3,FALSE)</f>
        <v>622002.20371874899</v>
      </c>
      <c r="H66" s="25">
        <f>VLOOKUP(Table2[[#This Row],[MD5]],partialcf[#All],4,FALSE)</f>
        <v>543162.92041874898</v>
      </c>
      <c r="I66" s="25">
        <f>Table2[[#This Row],[time2]]/$B$1</f>
        <v>44.106690901101132</v>
      </c>
      <c r="J66" s="25">
        <f>Table2[[#This Row],[price2]]/$B$1</f>
        <v>41.46681358124993</v>
      </c>
      <c r="K66" s="26">
        <f>Table2[[#This Row],[energy2]]/$B$1</f>
        <v>36.210861361249933</v>
      </c>
      <c r="L66" s="24">
        <f>VLOOKUP(Table2[[#This Row],[MD5]],fullcf[#All],2,FALSE)</f>
        <v>661265.86304776696</v>
      </c>
      <c r="M66" s="25">
        <f>VLOOKUP(Table2[[#This Row],[MD5]],fullcf[#All],3,FALSE)</f>
        <v>1427879.4495000001</v>
      </c>
      <c r="N66" s="25">
        <f>VLOOKUP(Table2[[#This Row],[MD5]],fullcf[#All],4,FALSE)</f>
        <v>1241589.8667625</v>
      </c>
      <c r="O66" s="25">
        <f>Table2[[#This Row],[time3]]/$B$1</f>
        <v>44.084390869851134</v>
      </c>
      <c r="P66" s="25">
        <f>Table2[[#This Row],[price3]]/$B$1</f>
        <v>95.191963300000012</v>
      </c>
      <c r="Q66" s="26">
        <f>Table2[[#This Row],[energy3]]/$B$1</f>
        <v>82.772657784166668</v>
      </c>
      <c r="R66" s="24">
        <f>VLOOKUP(Table2[[#This Row],[MD5]],df[#All],2,FALSE)</f>
        <v>22232034364</v>
      </c>
      <c r="S66" s="25">
        <f>VLOOKUP(Table2[[#This Row],[MD5]],df[#All],3,FALSE)</f>
        <v>5454161125.25</v>
      </c>
      <c r="T66" s="25">
        <f>VLOOKUP(Table2[[#This Row],[MD5]],df[#All],4,FALSE)</f>
        <v>3204423668.8499899</v>
      </c>
      <c r="U66" s="25">
        <f>Table2[[#This Row],[time4]]/$B$1</f>
        <v>1482135.6242666666</v>
      </c>
      <c r="V66" s="25">
        <f>Table2[[#This Row],[price4]]/$B$1</f>
        <v>363610.74168333336</v>
      </c>
      <c r="W66" s="26">
        <f>Table2[[#This Row],[energy4]]/$B$1</f>
        <v>213628.24458999932</v>
      </c>
    </row>
    <row r="67" spans="1:23">
      <c r="A67" s="30" t="s">
        <v>110</v>
      </c>
      <c r="B67" s="19" t="s">
        <v>242</v>
      </c>
      <c r="C67" s="24">
        <f>VLOOKUP(Table2[[#This Row],[MD5]],buildtime[#All],2,FALSE)</f>
        <v>61.977142860000001</v>
      </c>
      <c r="D67" s="25">
        <f>VLOOKUP(Table2[[#This Row],[MD5]],buildtime[#All],3,FALSE)</f>
        <v>61.2</v>
      </c>
      <c r="E67" s="26">
        <f>VLOOKUP(Table2[[#This Row],[MD5]],buildtime[#All],4,FALSE)</f>
        <v>53.52</v>
      </c>
      <c r="F67" s="24">
        <f>VLOOKUP(Table2[[#This Row],[MD5]],partialcf[#All],2,FALSE)</f>
        <v>20869.165989732101</v>
      </c>
      <c r="G67" s="25">
        <f>VLOOKUP(Table2[[#This Row],[MD5]],partialcf[#All],3,FALSE)</f>
        <v>22598.5654218749</v>
      </c>
      <c r="H67" s="25">
        <f>VLOOKUP(Table2[[#This Row],[MD5]],partialcf[#All],4,FALSE)</f>
        <v>19716.326471875</v>
      </c>
      <c r="I67" s="25">
        <f>Table2[[#This Row],[time2]]/$B$1</f>
        <v>1.3912777326488066</v>
      </c>
      <c r="J67" s="25">
        <f>Table2[[#This Row],[price2]]/$B$1</f>
        <v>1.5065710281249933</v>
      </c>
      <c r="K67" s="26">
        <f>Table2[[#This Row],[energy2]]/$B$1</f>
        <v>1.3144217647916667</v>
      </c>
      <c r="L67" s="24">
        <f>VLOOKUP(Table2[[#This Row],[MD5]],fullcf[#All],2,FALSE)</f>
        <v>16901.991878125002</v>
      </c>
      <c r="M67" s="25">
        <f>VLOOKUP(Table2[[#This Row],[MD5]],fullcf[#All],3,FALSE)</f>
        <v>873058.25104687503</v>
      </c>
      <c r="N67" s="25">
        <f>VLOOKUP(Table2[[#This Row],[MD5]],fullcf[#All],4,FALSE)</f>
        <v>756781.38734687399</v>
      </c>
      <c r="O67" s="25">
        <f>Table2[[#This Row],[time3]]/$B$1</f>
        <v>1.1267994585416667</v>
      </c>
      <c r="P67" s="25">
        <f>Table2[[#This Row],[price3]]/$B$1</f>
        <v>58.203883403125005</v>
      </c>
      <c r="Q67" s="26">
        <f>Table2[[#This Row],[energy3]]/$B$1</f>
        <v>50.452092489791596</v>
      </c>
      <c r="R67" s="24">
        <f>VLOOKUP(Table2[[#This Row],[MD5]],df[#All],2,FALSE)</f>
        <v>111519644.099999</v>
      </c>
      <c r="S67" s="25">
        <f>VLOOKUP(Table2[[#This Row],[MD5]],df[#All],3,FALSE)</f>
        <v>47568906.916666597</v>
      </c>
      <c r="T67" s="25">
        <f>VLOOKUP(Table2[[#This Row],[MD5]],df[#All],4,FALSE)</f>
        <v>27944739.850000001</v>
      </c>
      <c r="U67" s="25">
        <f>Table2[[#This Row],[time4]]/$B$1</f>
        <v>7434.6429399999333</v>
      </c>
      <c r="V67" s="25">
        <f>Table2[[#This Row],[price4]]/$B$1</f>
        <v>3171.2604611111065</v>
      </c>
      <c r="W67" s="26">
        <f>Table2[[#This Row],[energy4]]/$B$1</f>
        <v>1862.9826566666668</v>
      </c>
    </row>
    <row r="68" spans="1:23">
      <c r="A68" s="30" t="s">
        <v>111</v>
      </c>
      <c r="B68" s="19" t="s">
        <v>243</v>
      </c>
      <c r="C68" s="24">
        <f>VLOOKUP(Table2[[#This Row],[MD5]],buildtime[#All],2,FALSE)</f>
        <v>61.977142860000001</v>
      </c>
      <c r="D68" s="25">
        <f>VLOOKUP(Table2[[#This Row],[MD5]],buildtime[#All],3,FALSE)</f>
        <v>61.2</v>
      </c>
      <c r="E68" s="26">
        <f>VLOOKUP(Table2[[#This Row],[MD5]],buildtime[#All],4,FALSE)</f>
        <v>53.52</v>
      </c>
      <c r="F68" s="24">
        <f>VLOOKUP(Table2[[#This Row],[MD5]],partialcf[#All],2,FALSE)</f>
        <v>17828.005628125</v>
      </c>
      <c r="G68" s="25">
        <f>VLOOKUP(Table2[[#This Row],[MD5]],partialcf[#All],3,FALSE)</f>
        <v>17982.7480781249</v>
      </c>
      <c r="H68" s="25">
        <f>VLOOKUP(Table2[[#This Row],[MD5]],partialcf[#All],4,FALSE)</f>
        <v>15717.285128125</v>
      </c>
      <c r="I68" s="25">
        <f>Table2[[#This Row],[time2]]/$B$1</f>
        <v>1.1885337085416667</v>
      </c>
      <c r="J68" s="25">
        <f>Table2[[#This Row],[price2]]/$B$1</f>
        <v>1.1988498718749934</v>
      </c>
      <c r="K68" s="26">
        <f>Table2[[#This Row],[energy2]]/$B$1</f>
        <v>1.0478190085416668</v>
      </c>
      <c r="L68" s="24">
        <f>VLOOKUP(Table2[[#This Row],[MD5]],fullcf[#All],2,FALSE)</f>
        <v>17074.1963379464</v>
      </c>
      <c r="M68" s="25">
        <f>VLOOKUP(Table2[[#This Row],[MD5]],fullcf[#All],3,FALSE)</f>
        <v>873319.32979687501</v>
      </c>
      <c r="N68" s="25">
        <f>VLOOKUP(Table2[[#This Row],[MD5]],fullcf[#All],4,FALSE)</f>
        <v>757008.98928437405</v>
      </c>
      <c r="O68" s="25">
        <f>Table2[[#This Row],[time3]]/$B$1</f>
        <v>1.1382797558630933</v>
      </c>
      <c r="P68" s="25">
        <f>Table2[[#This Row],[price3]]/$B$1</f>
        <v>58.221288653125001</v>
      </c>
      <c r="Q68" s="26">
        <f>Table2[[#This Row],[energy3]]/$B$1</f>
        <v>50.467265952291605</v>
      </c>
      <c r="R68" s="24">
        <f>VLOOKUP(Table2[[#This Row],[MD5]],df[#All],2,FALSE)</f>
        <v>79136255.699999899</v>
      </c>
      <c r="S68" s="25">
        <f>VLOOKUP(Table2[[#This Row],[MD5]],df[#All],3,FALSE)</f>
        <v>41615199.25</v>
      </c>
      <c r="T68" s="25">
        <f>VLOOKUP(Table2[[#This Row],[MD5]],df[#All],4,FALSE)</f>
        <v>24545688.449999999</v>
      </c>
      <c r="U68" s="25">
        <f>Table2[[#This Row],[time4]]/$B$1</f>
        <v>5275.7503799999931</v>
      </c>
      <c r="V68" s="25">
        <f>Table2[[#This Row],[price4]]/$B$1</f>
        <v>2774.3466166666667</v>
      </c>
      <c r="W68" s="26">
        <f>Table2[[#This Row],[energy4]]/$B$1</f>
        <v>1636.37923</v>
      </c>
    </row>
    <row r="69" spans="1:23">
      <c r="A69" s="30" t="s">
        <v>112</v>
      </c>
      <c r="B69" s="19" t="s">
        <v>244</v>
      </c>
      <c r="C69" s="24">
        <f>VLOOKUP(Table2[[#This Row],[MD5]],buildtime[#All],2,FALSE)</f>
        <v>44.77857143</v>
      </c>
      <c r="D69" s="25">
        <f>VLOOKUP(Table2[[#This Row],[MD5]],buildtime[#All],3,FALSE)</f>
        <v>67.2</v>
      </c>
      <c r="E69" s="26">
        <f>VLOOKUP(Table2[[#This Row],[MD5]],buildtime[#All],4,FALSE)</f>
        <v>58.72</v>
      </c>
      <c r="F69" s="24">
        <f>VLOOKUP(Table2[[#This Row],[MD5]],partialcf[#All],2,FALSE)</f>
        <v>661600.98547589197</v>
      </c>
      <c r="G69" s="25">
        <f>VLOOKUP(Table2[[#This Row],[MD5]],partialcf[#All],3,FALSE)</f>
        <v>622002.60403124895</v>
      </c>
      <c r="H69" s="25">
        <f>VLOOKUP(Table2[[#This Row],[MD5]],partialcf[#All],4,FALSE)</f>
        <v>543163.26735624904</v>
      </c>
      <c r="I69" s="25">
        <f>Table2[[#This Row],[time2]]/$B$1</f>
        <v>44.106732365059464</v>
      </c>
      <c r="J69" s="25">
        <f>Table2[[#This Row],[price2]]/$B$1</f>
        <v>41.466840268749927</v>
      </c>
      <c r="K69" s="26">
        <f>Table2[[#This Row],[energy2]]/$B$1</f>
        <v>36.210884490416603</v>
      </c>
      <c r="L69" s="24">
        <f>VLOOKUP(Table2[[#This Row],[MD5]],fullcf[#All],2,FALSE)</f>
        <v>661266.61719464196</v>
      </c>
      <c r="M69" s="25">
        <f>VLOOKUP(Table2[[#This Row],[MD5]],fullcf[#All],3,FALSE)</f>
        <v>1427880.0204375</v>
      </c>
      <c r="N69" s="25">
        <f>VLOOKUP(Table2[[#This Row],[MD5]],fullcf[#All],4,FALSE)</f>
        <v>1241590.361575</v>
      </c>
      <c r="O69" s="25">
        <f>Table2[[#This Row],[time3]]/$B$1</f>
        <v>44.084441146309466</v>
      </c>
      <c r="P69" s="25">
        <f>Table2[[#This Row],[price3]]/$B$1</f>
        <v>95.192001362499994</v>
      </c>
      <c r="Q69" s="26">
        <f>Table2[[#This Row],[energy3]]/$B$1</f>
        <v>82.77269077166666</v>
      </c>
      <c r="R69" s="24">
        <f>VLOOKUP(Table2[[#This Row],[MD5]],df[#All],2,FALSE)</f>
        <v>22232398912</v>
      </c>
      <c r="S69" s="25">
        <f>VLOOKUP(Table2[[#This Row],[MD5]],df[#All],3,FALSE)</f>
        <v>5454226525.25</v>
      </c>
      <c r="T69" s="25">
        <f>VLOOKUP(Table2[[#This Row],[MD5]],df[#All],4,FALSE)</f>
        <v>3204462908.8499899</v>
      </c>
      <c r="U69" s="25">
        <f>Table2[[#This Row],[time4]]/$B$1</f>
        <v>1482159.9274666666</v>
      </c>
      <c r="V69" s="25">
        <f>Table2[[#This Row],[price4]]/$B$1</f>
        <v>363615.10168333334</v>
      </c>
      <c r="W69" s="26">
        <f>Table2[[#This Row],[energy4]]/$B$1</f>
        <v>213630.86058999933</v>
      </c>
    </row>
    <row r="70" spans="1:23">
      <c r="A70" s="30" t="s">
        <v>113</v>
      </c>
      <c r="B70" s="19" t="s">
        <v>245</v>
      </c>
      <c r="C70" s="24">
        <f>VLOOKUP(Table2[[#This Row],[MD5]],buildtime[#All],2,FALSE)</f>
        <v>44.77857143</v>
      </c>
      <c r="D70" s="25">
        <f>VLOOKUP(Table2[[#This Row],[MD5]],buildtime[#All],3,FALSE)</f>
        <v>74.7</v>
      </c>
      <c r="E70" s="26">
        <f>VLOOKUP(Table2[[#This Row],[MD5]],buildtime[#All],4,FALSE)</f>
        <v>65.22</v>
      </c>
      <c r="F70" s="24">
        <f>VLOOKUP(Table2[[#This Row],[MD5]],partialcf[#All],2,FALSE)</f>
        <v>662186.99832857097</v>
      </c>
      <c r="G70" s="25">
        <f>VLOOKUP(Table2[[#This Row],[MD5]],partialcf[#All],3,FALSE)</f>
        <v>622688.69793749903</v>
      </c>
      <c r="H70" s="25">
        <f>VLOOKUP(Table2[[#This Row],[MD5]],partialcf[#All],4,FALSE)</f>
        <v>543757.88207499904</v>
      </c>
      <c r="I70" s="25">
        <f>Table2[[#This Row],[time2]]/$B$1</f>
        <v>44.145799888571396</v>
      </c>
      <c r="J70" s="25">
        <f>Table2[[#This Row],[price2]]/$B$1</f>
        <v>41.512579862499933</v>
      </c>
      <c r="K70" s="26">
        <f>Table2[[#This Row],[energy2]]/$B$1</f>
        <v>36.250525471666606</v>
      </c>
      <c r="L70" s="24">
        <f>VLOOKUP(Table2[[#This Row],[MD5]],fullcf[#All],2,FALSE)</f>
        <v>661519.93614107103</v>
      </c>
      <c r="M70" s="25">
        <f>VLOOKUP(Table2[[#This Row],[MD5]],fullcf[#All],3,FALSE)</f>
        <v>1428192.3340312501</v>
      </c>
      <c r="N70" s="25">
        <f>VLOOKUP(Table2[[#This Row],[MD5]],fullcf[#All],4,FALSE)</f>
        <v>1241861.03335625</v>
      </c>
      <c r="O70" s="25">
        <f>Table2[[#This Row],[time3]]/$B$1</f>
        <v>44.101329076071401</v>
      </c>
      <c r="P70" s="25">
        <f>Table2[[#This Row],[price3]]/$B$1</f>
        <v>95.212822268750003</v>
      </c>
      <c r="Q70" s="26">
        <f>Table2[[#This Row],[energy3]]/$B$1</f>
        <v>82.790735557083337</v>
      </c>
      <c r="R70" s="24">
        <f>VLOOKUP(Table2[[#This Row],[MD5]],df[#All],2,FALSE)</f>
        <v>22255636448</v>
      </c>
      <c r="S70" s="25">
        <f>VLOOKUP(Table2[[#This Row],[MD5]],df[#All],3,FALSE)</f>
        <v>5458399782.75</v>
      </c>
      <c r="T70" s="25">
        <f>VLOOKUP(Table2[[#This Row],[MD5]],df[#All],4,FALSE)</f>
        <v>3206966863.3499899</v>
      </c>
      <c r="U70" s="25">
        <f>Table2[[#This Row],[time4]]/$B$1</f>
        <v>1483709.0965333334</v>
      </c>
      <c r="V70" s="25">
        <f>Table2[[#This Row],[price4]]/$B$1</f>
        <v>363893.31884999998</v>
      </c>
      <c r="W70" s="26">
        <f>Table2[[#This Row],[energy4]]/$B$1</f>
        <v>213797.79088999933</v>
      </c>
    </row>
    <row r="71" spans="1:23">
      <c r="A71" s="30" t="s">
        <v>114</v>
      </c>
      <c r="B71" s="19" t="s">
        <v>246</v>
      </c>
      <c r="C71" s="24">
        <f>VLOOKUP(Table2[[#This Row],[MD5]],buildtime[#All],2,FALSE)</f>
        <v>56.24428571</v>
      </c>
      <c r="D71" s="25">
        <f>VLOOKUP(Table2[[#This Row],[MD5]],buildtime[#All],3,FALSE)</f>
        <v>64.2</v>
      </c>
      <c r="E71" s="26">
        <f>VLOOKUP(Table2[[#This Row],[MD5]],buildtime[#All],4,FALSE)</f>
        <v>56.12</v>
      </c>
      <c r="F71" s="24">
        <f>VLOOKUP(Table2[[#This Row],[MD5]],partialcf[#All],2,FALSE)</f>
        <v>661600.31605714199</v>
      </c>
      <c r="G71" s="25">
        <f>VLOOKUP(Table2[[#This Row],[MD5]],partialcf[#All],3,FALSE)</f>
        <v>622001.76403124898</v>
      </c>
      <c r="H71" s="25">
        <f>VLOOKUP(Table2[[#This Row],[MD5]],partialcf[#All],4,FALSE)</f>
        <v>543162.53935624904</v>
      </c>
      <c r="I71" s="25">
        <f>Table2[[#This Row],[time2]]/$B$1</f>
        <v>44.106687737142799</v>
      </c>
      <c r="J71" s="25">
        <f>Table2[[#This Row],[price2]]/$B$1</f>
        <v>41.466784268749933</v>
      </c>
      <c r="K71" s="26">
        <f>Table2[[#This Row],[energy2]]/$B$1</f>
        <v>36.210835957083269</v>
      </c>
      <c r="L71" s="24">
        <f>VLOOKUP(Table2[[#This Row],[MD5]],fullcf[#All],2,FALSE)</f>
        <v>661265.44105714199</v>
      </c>
      <c r="M71" s="25">
        <f>VLOOKUP(Table2[[#This Row],[MD5]],fullcf[#All],3,FALSE)</f>
        <v>1427878.8457500001</v>
      </c>
      <c r="N71" s="25">
        <f>VLOOKUP(Table2[[#This Row],[MD5]],fullcf[#All],4,FALSE)</f>
        <v>1241589.3435124899</v>
      </c>
      <c r="O71" s="25">
        <f>Table2[[#This Row],[time3]]/$B$1</f>
        <v>44.084362737142797</v>
      </c>
      <c r="P71" s="25">
        <f>Table2[[#This Row],[price3]]/$B$1</f>
        <v>95.19192305</v>
      </c>
      <c r="Q71" s="26">
        <f>Table2[[#This Row],[energy3]]/$B$1</f>
        <v>82.772622900832658</v>
      </c>
      <c r="R71" s="24">
        <f>VLOOKUP(Table2[[#This Row],[MD5]],df[#All],2,FALSE)</f>
        <v>22231663976</v>
      </c>
      <c r="S71" s="25">
        <f>VLOOKUP(Table2[[#This Row],[MD5]],df[#All],3,FALSE)</f>
        <v>5454091325.25</v>
      </c>
      <c r="T71" s="25">
        <f>VLOOKUP(Table2[[#This Row],[MD5]],df[#All],4,FALSE)</f>
        <v>3204381788.8499899</v>
      </c>
      <c r="U71" s="25">
        <f>Table2[[#This Row],[time4]]/$B$1</f>
        <v>1482110.9317333333</v>
      </c>
      <c r="V71" s="25">
        <f>Table2[[#This Row],[price4]]/$B$1</f>
        <v>363606.08834999998</v>
      </c>
      <c r="W71" s="26">
        <f>Table2[[#This Row],[energy4]]/$B$1</f>
        <v>213625.45258999933</v>
      </c>
    </row>
    <row r="72" spans="1:23">
      <c r="A72" s="30" t="s">
        <v>115</v>
      </c>
      <c r="B72" s="19" t="s">
        <v>247</v>
      </c>
      <c r="C72" s="24">
        <f>VLOOKUP(Table2[[#This Row],[MD5]],buildtime[#All],2,FALSE)</f>
        <v>61.977142860000001</v>
      </c>
      <c r="D72" s="25">
        <f>VLOOKUP(Table2[[#This Row],[MD5]],buildtime[#All],3,FALSE)</f>
        <v>61.2</v>
      </c>
      <c r="E72" s="26">
        <f>VLOOKUP(Table2[[#This Row],[MD5]],buildtime[#All],4,FALSE)</f>
        <v>53.52</v>
      </c>
      <c r="F72" s="24">
        <f>VLOOKUP(Table2[[#This Row],[MD5]],partialcf[#All],2,FALSE)</f>
        <v>20869.179208482099</v>
      </c>
      <c r="G72" s="25">
        <f>VLOOKUP(Table2[[#This Row],[MD5]],partialcf[#All],3,FALSE)</f>
        <v>22598.585109374901</v>
      </c>
      <c r="H72" s="25">
        <f>VLOOKUP(Table2[[#This Row],[MD5]],partialcf[#All],4,FALSE)</f>
        <v>19716.343534374999</v>
      </c>
      <c r="I72" s="25">
        <f>Table2[[#This Row],[time2]]/$B$1</f>
        <v>1.3912786138988067</v>
      </c>
      <c r="J72" s="25">
        <f>Table2[[#This Row],[price2]]/$B$1</f>
        <v>1.5065723406249933</v>
      </c>
      <c r="K72" s="26">
        <f>Table2[[#This Row],[energy2]]/$B$1</f>
        <v>1.3144229022916667</v>
      </c>
      <c r="L72" s="24">
        <f>VLOOKUP(Table2[[#This Row],[MD5]],fullcf[#All],2,FALSE)</f>
        <v>16902.035940624901</v>
      </c>
      <c r="M72" s="25">
        <f>VLOOKUP(Table2[[#This Row],[MD5]],fullcf[#All],3,FALSE)</f>
        <v>873058.28385937505</v>
      </c>
      <c r="N72" s="25">
        <f>VLOOKUP(Table2[[#This Row],[MD5]],fullcf[#All],4,FALSE)</f>
        <v>756781.41578437504</v>
      </c>
      <c r="O72" s="25">
        <f>Table2[[#This Row],[time3]]/$B$1</f>
        <v>1.12680239604166</v>
      </c>
      <c r="P72" s="25">
        <f>Table2[[#This Row],[price3]]/$B$1</f>
        <v>58.203885590625006</v>
      </c>
      <c r="Q72" s="26">
        <f>Table2[[#This Row],[energy3]]/$B$1</f>
        <v>50.452094385625003</v>
      </c>
      <c r="R72" s="24">
        <f>VLOOKUP(Table2[[#This Row],[MD5]],df[#All],2,FALSE)</f>
        <v>111544284.099999</v>
      </c>
      <c r="S72" s="25">
        <f>VLOOKUP(Table2[[#This Row],[MD5]],df[#All],3,FALSE)</f>
        <v>47573306.916666597</v>
      </c>
      <c r="T72" s="25">
        <f>VLOOKUP(Table2[[#This Row],[MD5]],df[#All],4,FALSE)</f>
        <v>27947379.850000001</v>
      </c>
      <c r="U72" s="25">
        <f>Table2[[#This Row],[time4]]/$B$1</f>
        <v>7436.2856066666</v>
      </c>
      <c r="V72" s="25">
        <f>Table2[[#This Row],[price4]]/$B$1</f>
        <v>3171.55379444444</v>
      </c>
      <c r="W72" s="26">
        <f>Table2[[#This Row],[energy4]]/$B$1</f>
        <v>1863.1586566666667</v>
      </c>
    </row>
    <row r="73" spans="1:23">
      <c r="A73" s="30" t="s">
        <v>116</v>
      </c>
      <c r="B73" s="19" t="s">
        <v>248</v>
      </c>
      <c r="C73" s="24">
        <f>VLOOKUP(Table2[[#This Row],[MD5]],buildtime[#All],2,FALSE)</f>
        <v>61.977142860000001</v>
      </c>
      <c r="D73" s="25">
        <f>VLOOKUP(Table2[[#This Row],[MD5]],buildtime[#All],3,FALSE)</f>
        <v>61.2</v>
      </c>
      <c r="E73" s="26">
        <f>VLOOKUP(Table2[[#This Row],[MD5]],buildtime[#All],4,FALSE)</f>
        <v>53.52</v>
      </c>
      <c r="F73" s="24">
        <f>VLOOKUP(Table2[[#This Row],[MD5]],partialcf[#All],2,FALSE)</f>
        <v>533968.93781830301</v>
      </c>
      <c r="G73" s="25">
        <f>VLOOKUP(Table2[[#This Row],[MD5]],partialcf[#All],3,FALSE)</f>
        <v>529559.68270312401</v>
      </c>
      <c r="H73" s="25">
        <f>VLOOKUP(Table2[[#This Row],[MD5]],partialcf[#All],4,FALSE)</f>
        <v>463051.923278125</v>
      </c>
      <c r="I73" s="25">
        <f>Table2[[#This Row],[time2]]/$B$1</f>
        <v>35.597929187886869</v>
      </c>
      <c r="J73" s="25">
        <f>Table2[[#This Row],[price2]]/$B$1</f>
        <v>35.303978846874934</v>
      </c>
      <c r="K73" s="26">
        <f>Table2[[#This Row],[energy2]]/$B$1</f>
        <v>30.870128218541666</v>
      </c>
      <c r="L73" s="24">
        <f>VLOOKUP(Table2[[#This Row],[MD5]],fullcf[#All],2,FALSE)</f>
        <v>529413.55891651695</v>
      </c>
      <c r="M73" s="25">
        <f>VLOOKUP(Table2[[#This Row],[MD5]],fullcf[#All],3,FALSE)</f>
        <v>1329268.0514531201</v>
      </c>
      <c r="N73" s="25">
        <f>VLOOKUP(Table2[[#This Row],[MD5]],fullcf[#All],4,FALSE)</f>
        <v>1156132.50952812</v>
      </c>
      <c r="O73" s="25">
        <f>Table2[[#This Row],[time3]]/$B$1</f>
        <v>35.294237261101131</v>
      </c>
      <c r="P73" s="25">
        <f>Table2[[#This Row],[price3]]/$B$1</f>
        <v>88.617870096874668</v>
      </c>
      <c r="Q73" s="26">
        <f>Table2[[#This Row],[energy3]]/$B$1</f>
        <v>77.075500635208002</v>
      </c>
      <c r="R73" s="24">
        <f>VLOOKUP(Table2[[#This Row],[MD5]],df[#All],2,FALSE)</f>
        <v>12812937038.1</v>
      </c>
      <c r="S73" s="25">
        <f>VLOOKUP(Table2[[#This Row],[MD5]],df[#All],3,FALSE)</f>
        <v>3779754375.25</v>
      </c>
      <c r="T73" s="25">
        <f>VLOOKUP(Table2[[#This Row],[MD5]],df[#All],4,FALSE)</f>
        <v>2199333918.8499899</v>
      </c>
      <c r="U73" s="25">
        <f>Table2[[#This Row],[time4]]/$B$1</f>
        <v>854195.80254000006</v>
      </c>
      <c r="V73" s="25">
        <f>Table2[[#This Row],[price4]]/$B$1</f>
        <v>251983.62501666666</v>
      </c>
      <c r="W73" s="26">
        <f>Table2[[#This Row],[energy4]]/$B$1</f>
        <v>146622.26125666598</v>
      </c>
    </row>
    <row r="74" spans="1:23">
      <c r="A74" s="30" t="s">
        <v>117</v>
      </c>
      <c r="B74" s="19" t="s">
        <v>249</v>
      </c>
      <c r="C74" s="24">
        <f>VLOOKUP(Table2[[#This Row],[MD5]],buildtime[#All],2,FALSE)</f>
        <v>61.977142860000001</v>
      </c>
      <c r="D74" s="25">
        <f>VLOOKUP(Table2[[#This Row],[MD5]],buildtime[#All],3,FALSE)</f>
        <v>61.2</v>
      </c>
      <c r="E74" s="26">
        <f>VLOOKUP(Table2[[#This Row],[MD5]],buildtime[#All],4,FALSE)</f>
        <v>53.52</v>
      </c>
      <c r="F74" s="24">
        <f>VLOOKUP(Table2[[#This Row],[MD5]],partialcf[#All],2,FALSE)</f>
        <v>19626.5436544642</v>
      </c>
      <c r="G74" s="25">
        <f>VLOOKUP(Table2[[#This Row],[MD5]],partialcf[#All],3,FALSE)</f>
        <v>21409.611656249901</v>
      </c>
      <c r="H74" s="25">
        <f>VLOOKUP(Table2[[#This Row],[MD5]],partialcf[#All],4,FALSE)</f>
        <v>18675.688306249998</v>
      </c>
      <c r="I74" s="25">
        <f>Table2[[#This Row],[time2]]/$B$1</f>
        <v>1.3084362436309467</v>
      </c>
      <c r="J74" s="25">
        <f>Table2[[#This Row],[price2]]/$B$1</f>
        <v>1.4273074437499933</v>
      </c>
      <c r="K74" s="26">
        <f>Table2[[#This Row],[energy2]]/$B$1</f>
        <v>1.2450458870833332</v>
      </c>
      <c r="L74" s="24">
        <f>VLOOKUP(Table2[[#This Row],[MD5]],fullcf[#All],2,FALSE)</f>
        <v>15583.5279089285</v>
      </c>
      <c r="M74" s="25">
        <f>VLOOKUP(Table2[[#This Row],[MD5]],fullcf[#All],3,FALSE)</f>
        <v>871888.24068749906</v>
      </c>
      <c r="N74" s="25">
        <f>VLOOKUP(Table2[[#This Row],[MD5]],fullcf[#All],4,FALSE)</f>
        <v>755757.16680000001</v>
      </c>
      <c r="O74" s="25">
        <f>Table2[[#This Row],[time3]]/$B$1</f>
        <v>1.0389018605952334</v>
      </c>
      <c r="P74" s="25">
        <f>Table2[[#This Row],[price3]]/$B$1</f>
        <v>58.125882712499937</v>
      </c>
      <c r="Q74" s="26">
        <f>Table2[[#This Row],[energy3]]/$B$1</f>
        <v>50.383811119999997</v>
      </c>
      <c r="R74" s="24">
        <f>VLOOKUP(Table2[[#This Row],[MD5]],df[#All],2,FALSE)</f>
        <v>5977781.8499999903</v>
      </c>
      <c r="S74" s="25">
        <f>VLOOKUP(Table2[[#This Row],[MD5]],df[#All],3,FALSE)</f>
        <v>16538602.7083333</v>
      </c>
      <c r="T74" s="25">
        <f>VLOOKUP(Table2[[#This Row],[MD5]],df[#All],4,FALSE)</f>
        <v>9891084.0749999899</v>
      </c>
      <c r="U74" s="25">
        <f>Table2[[#This Row],[time4]]/$B$1</f>
        <v>398.51878999999934</v>
      </c>
      <c r="V74" s="25">
        <f>Table2[[#This Row],[price4]]/$B$1</f>
        <v>1102.5735138888867</v>
      </c>
      <c r="W74" s="26">
        <f>Table2[[#This Row],[energy4]]/$B$1</f>
        <v>659.40560499999935</v>
      </c>
    </row>
    <row r="75" spans="1:23">
      <c r="A75" s="30" t="s">
        <v>118</v>
      </c>
      <c r="B75" s="19" t="s">
        <v>250</v>
      </c>
      <c r="C75" s="24">
        <f>VLOOKUP(Table2[[#This Row],[MD5]],buildtime[#All],2,FALSE)</f>
        <v>50.51142857</v>
      </c>
      <c r="D75" s="25">
        <f>VLOOKUP(Table2[[#This Row],[MD5]],buildtime[#All],3,FALSE)</f>
        <v>65.7</v>
      </c>
      <c r="E75" s="26">
        <f>VLOOKUP(Table2[[#This Row],[MD5]],buildtime[#All],4,FALSE)</f>
        <v>57.42</v>
      </c>
      <c r="F75" s="24">
        <f>VLOOKUP(Table2[[#This Row],[MD5]],partialcf[#All],2,FALSE)</f>
        <v>661600.39198526705</v>
      </c>
      <c r="G75" s="25">
        <f>VLOOKUP(Table2[[#This Row],[MD5]],partialcf[#All],3,FALSE)</f>
        <v>622002.05934374896</v>
      </c>
      <c r="H75" s="25">
        <f>VLOOKUP(Table2[[#This Row],[MD5]],partialcf[#All],4,FALSE)</f>
        <v>543162.79529375001</v>
      </c>
      <c r="I75" s="25">
        <f>Table2[[#This Row],[time2]]/$B$1</f>
        <v>44.1066927990178</v>
      </c>
      <c r="J75" s="25">
        <f>Table2[[#This Row],[price2]]/$B$1</f>
        <v>41.466803956249933</v>
      </c>
      <c r="K75" s="26">
        <f>Table2[[#This Row],[energy2]]/$B$1</f>
        <v>36.210853019583332</v>
      </c>
      <c r="L75" s="24">
        <f>VLOOKUP(Table2[[#This Row],[MD5]],fullcf[#All],2,FALSE)</f>
        <v>661265.13364151702</v>
      </c>
      <c r="M75" s="25">
        <f>VLOOKUP(Table2[[#This Row],[MD5]],fullcf[#All],3,FALSE)</f>
        <v>1427878.8129375</v>
      </c>
      <c r="N75" s="25">
        <f>VLOOKUP(Table2[[#This Row],[MD5]],fullcf[#All],4,FALSE)</f>
        <v>1241589.315075</v>
      </c>
      <c r="O75" s="25">
        <f>Table2[[#This Row],[time3]]/$B$1</f>
        <v>44.084342242767804</v>
      </c>
      <c r="P75" s="25">
        <f>Table2[[#This Row],[price3]]/$B$1</f>
        <v>95.191920862499998</v>
      </c>
      <c r="Q75" s="26">
        <f>Table2[[#This Row],[energy3]]/$B$1</f>
        <v>82.772621005000005</v>
      </c>
      <c r="R75" s="24">
        <f>VLOOKUP(Table2[[#This Row],[MD5]],df[#All],2,FALSE)</f>
        <v>22231624108</v>
      </c>
      <c r="S75" s="25">
        <f>VLOOKUP(Table2[[#This Row],[MD5]],df[#All],3,FALSE)</f>
        <v>5454086925.25</v>
      </c>
      <c r="T75" s="25">
        <f>VLOOKUP(Table2[[#This Row],[MD5]],df[#All],4,FALSE)</f>
        <v>3204379148.8499899</v>
      </c>
      <c r="U75" s="25">
        <f>Table2[[#This Row],[time4]]/$B$1</f>
        <v>1482108.2738666667</v>
      </c>
      <c r="V75" s="25">
        <f>Table2[[#This Row],[price4]]/$B$1</f>
        <v>363605.79501666664</v>
      </c>
      <c r="W75" s="26">
        <f>Table2[[#This Row],[energy4]]/$B$1</f>
        <v>213625.27658999932</v>
      </c>
    </row>
    <row r="76" spans="1:23">
      <c r="A76" s="30" t="s">
        <v>119</v>
      </c>
      <c r="B76" s="19" t="s">
        <v>251</v>
      </c>
      <c r="C76" s="24">
        <f>VLOOKUP(Table2[[#This Row],[MD5]],buildtime[#All],2,FALSE)</f>
        <v>50.51142857</v>
      </c>
      <c r="D76" s="25">
        <f>VLOOKUP(Table2[[#This Row],[MD5]],buildtime[#All],3,FALSE)</f>
        <v>65.7</v>
      </c>
      <c r="E76" s="26">
        <f>VLOOKUP(Table2[[#This Row],[MD5]],buildtime[#All],4,FALSE)</f>
        <v>57.42</v>
      </c>
      <c r="F76" s="24">
        <f>VLOOKUP(Table2[[#This Row],[MD5]],partialcf[#All],2,FALSE)</f>
        <v>662229.13807857095</v>
      </c>
      <c r="G76" s="25">
        <f>VLOOKUP(Table2[[#This Row],[MD5]],partialcf[#All],3,FALSE)</f>
        <v>622833.03417187405</v>
      </c>
      <c r="H76" s="25">
        <f>VLOOKUP(Table2[[#This Row],[MD5]],partialcf[#All],4,FALSE)</f>
        <v>543884.596909374</v>
      </c>
      <c r="I76" s="25">
        <f>Table2[[#This Row],[time2]]/$B$1</f>
        <v>44.14860920523806</v>
      </c>
      <c r="J76" s="25">
        <f>Table2[[#This Row],[price2]]/$B$1</f>
        <v>41.522202278124936</v>
      </c>
      <c r="K76" s="26">
        <f>Table2[[#This Row],[energy2]]/$B$1</f>
        <v>36.258973127291597</v>
      </c>
      <c r="L76" s="24">
        <f>VLOOKUP(Table2[[#This Row],[MD5]],fullcf[#All],2,FALSE)</f>
        <v>661475.77381964203</v>
      </c>
      <c r="M76" s="25">
        <f>VLOOKUP(Table2[[#This Row],[MD5]],fullcf[#All],3,FALSE)</f>
        <v>1428170.2597968699</v>
      </c>
      <c r="N76" s="25">
        <f>VLOOKUP(Table2[[#This Row],[MD5]],fullcf[#All],4,FALSE)</f>
        <v>1241843.52578437</v>
      </c>
      <c r="O76" s="25">
        <f>Table2[[#This Row],[time3]]/$B$1</f>
        <v>44.098384921309467</v>
      </c>
      <c r="P76" s="25">
        <f>Table2[[#This Row],[price3]]/$B$1</f>
        <v>95.211350653124668</v>
      </c>
      <c r="Q76" s="26">
        <f>Table2[[#This Row],[energy3]]/$B$1</f>
        <v>82.789568385624662</v>
      </c>
      <c r="R76" s="24">
        <f>VLOOKUP(Table2[[#This Row],[MD5]],df[#All],2,FALSE)</f>
        <v>22241765888</v>
      </c>
      <c r="S76" s="25">
        <f>VLOOKUP(Table2[[#This Row],[MD5]],df[#All],3,FALSE)</f>
        <v>5460593495.25</v>
      </c>
      <c r="T76" s="25">
        <f>VLOOKUP(Table2[[#This Row],[MD5]],df[#All],4,FALSE)</f>
        <v>3208231206.8499899</v>
      </c>
      <c r="U76" s="25">
        <f>Table2[[#This Row],[time4]]/$B$1</f>
        <v>1482784.3925333333</v>
      </c>
      <c r="V76" s="25">
        <f>Table2[[#This Row],[price4]]/$B$1</f>
        <v>364039.56634999998</v>
      </c>
      <c r="W76" s="26">
        <f>Table2[[#This Row],[energy4]]/$B$1</f>
        <v>213882.08045666598</v>
      </c>
    </row>
    <row r="77" spans="1:23">
      <c r="A77" s="30" t="s">
        <v>120</v>
      </c>
      <c r="B77" s="19" t="s">
        <v>252</v>
      </c>
      <c r="C77" s="24">
        <f>VLOOKUP(Table2[[#This Row],[MD5]],buildtime[#All],2,FALSE)</f>
        <v>61.977142860000001</v>
      </c>
      <c r="D77" s="25">
        <f>VLOOKUP(Table2[[#This Row],[MD5]],buildtime[#All],3,FALSE)</f>
        <v>61.2</v>
      </c>
      <c r="E77" s="26">
        <f>VLOOKUP(Table2[[#This Row],[MD5]],buildtime[#All],4,FALSE)</f>
        <v>53.52</v>
      </c>
      <c r="F77" s="24">
        <f>VLOOKUP(Table2[[#This Row],[MD5]],partialcf[#All],2,FALSE)</f>
        <v>20869.108708482101</v>
      </c>
      <c r="G77" s="25">
        <f>VLOOKUP(Table2[[#This Row],[MD5]],partialcf[#All],3,FALSE)</f>
        <v>22598.480109374901</v>
      </c>
      <c r="H77" s="25">
        <f>VLOOKUP(Table2[[#This Row],[MD5]],partialcf[#All],4,FALSE)</f>
        <v>19716.252534374999</v>
      </c>
      <c r="I77" s="25">
        <f>Table2[[#This Row],[time2]]/$B$1</f>
        <v>1.3912739138988068</v>
      </c>
      <c r="J77" s="25">
        <f>Table2[[#This Row],[price2]]/$B$1</f>
        <v>1.5065653406249935</v>
      </c>
      <c r="K77" s="26">
        <f>Table2[[#This Row],[energy2]]/$B$1</f>
        <v>1.3144168356249999</v>
      </c>
      <c r="L77" s="24">
        <f>VLOOKUP(Table2[[#This Row],[MD5]],fullcf[#All],2,FALSE)</f>
        <v>16902.035940624901</v>
      </c>
      <c r="M77" s="25">
        <f>VLOOKUP(Table2[[#This Row],[MD5]],fullcf[#All],3,FALSE)</f>
        <v>873058.28385937505</v>
      </c>
      <c r="N77" s="25">
        <f>VLOOKUP(Table2[[#This Row],[MD5]],fullcf[#All],4,FALSE)</f>
        <v>756781.41578437504</v>
      </c>
      <c r="O77" s="25">
        <f>Table2[[#This Row],[time3]]/$B$1</f>
        <v>1.12680239604166</v>
      </c>
      <c r="P77" s="25">
        <f>Table2[[#This Row],[price3]]/$B$1</f>
        <v>58.203885590625006</v>
      </c>
      <c r="Q77" s="26">
        <f>Table2[[#This Row],[energy3]]/$B$1</f>
        <v>50.452094385625003</v>
      </c>
      <c r="R77" s="24">
        <f>VLOOKUP(Table2[[#This Row],[MD5]],df[#All],2,FALSE)</f>
        <v>111544284.099999</v>
      </c>
      <c r="S77" s="25">
        <f>VLOOKUP(Table2[[#This Row],[MD5]],df[#All],3,FALSE)</f>
        <v>47573306.916666597</v>
      </c>
      <c r="T77" s="25">
        <f>VLOOKUP(Table2[[#This Row],[MD5]],df[#All],4,FALSE)</f>
        <v>27947379.850000001</v>
      </c>
      <c r="U77" s="25">
        <f>Table2[[#This Row],[time4]]/$B$1</f>
        <v>7436.2856066666</v>
      </c>
      <c r="V77" s="25">
        <f>Table2[[#This Row],[price4]]/$B$1</f>
        <v>3171.55379444444</v>
      </c>
      <c r="W77" s="26">
        <f>Table2[[#This Row],[energy4]]/$B$1</f>
        <v>1863.1586566666667</v>
      </c>
    </row>
    <row r="78" spans="1:23">
      <c r="A78" s="30" t="s">
        <v>121</v>
      </c>
      <c r="B78" s="19" t="s">
        <v>253</v>
      </c>
      <c r="C78" s="24">
        <f>VLOOKUP(Table2[[#This Row],[MD5]],buildtime[#All],2,FALSE)</f>
        <v>61.977142860000001</v>
      </c>
      <c r="D78" s="25">
        <f>VLOOKUP(Table2[[#This Row],[MD5]],buildtime[#All],3,FALSE)</f>
        <v>61.2</v>
      </c>
      <c r="E78" s="26">
        <f>VLOOKUP(Table2[[#This Row],[MD5]],buildtime[#All],4,FALSE)</f>
        <v>53.52</v>
      </c>
      <c r="F78" s="24">
        <f>VLOOKUP(Table2[[#This Row],[MD5]],partialcf[#All],2,FALSE)</f>
        <v>533750.90209241002</v>
      </c>
      <c r="G78" s="25">
        <f>VLOOKUP(Table2[[#This Row],[MD5]],partialcf[#All],3,FALSE)</f>
        <v>529509.13682812406</v>
      </c>
      <c r="H78" s="25">
        <f>VLOOKUP(Table2[[#This Row],[MD5]],partialcf[#All],4,FALSE)</f>
        <v>463003.88587812398</v>
      </c>
      <c r="I78" s="25">
        <f>Table2[[#This Row],[time2]]/$B$1</f>
        <v>35.583393472827332</v>
      </c>
      <c r="J78" s="25">
        <f>Table2[[#This Row],[price2]]/$B$1</f>
        <v>35.300609121874935</v>
      </c>
      <c r="K78" s="26">
        <f>Table2[[#This Row],[energy2]]/$B$1</f>
        <v>30.866925725208265</v>
      </c>
      <c r="L78" s="24">
        <f>VLOOKUP(Table2[[#This Row],[MD5]],fullcf[#All],2,FALSE)</f>
        <v>528867.30351651704</v>
      </c>
      <c r="M78" s="25">
        <f>VLOOKUP(Table2[[#This Row],[MD5]],fullcf[#All],3,FALSE)</f>
        <v>1328944.6560468699</v>
      </c>
      <c r="N78" s="25">
        <f>VLOOKUP(Table2[[#This Row],[MD5]],fullcf[#All],4,FALSE)</f>
        <v>1155848.0025343699</v>
      </c>
      <c r="O78" s="25">
        <f>Table2[[#This Row],[time3]]/$B$1</f>
        <v>35.257820234434469</v>
      </c>
      <c r="P78" s="25">
        <f>Table2[[#This Row],[price3]]/$B$1</f>
        <v>88.596310403124662</v>
      </c>
      <c r="Q78" s="26">
        <f>Table2[[#This Row],[energy3]]/$B$1</f>
        <v>77.05653350229133</v>
      </c>
      <c r="R78" s="24">
        <f>VLOOKUP(Table2[[#This Row],[MD5]],df[#All],2,FALSE)</f>
        <v>12739309126.1</v>
      </c>
      <c r="S78" s="25">
        <f>VLOOKUP(Table2[[#This Row],[MD5]],df[#All],3,FALSE)</f>
        <v>3763723695.25</v>
      </c>
      <c r="T78" s="25">
        <f>VLOOKUP(Table2[[#This Row],[MD5]],df[#All],4,FALSE)</f>
        <v>2190109326.8499899</v>
      </c>
      <c r="U78" s="25">
        <f>Table2[[#This Row],[time4]]/$B$1</f>
        <v>849287.27507333341</v>
      </c>
      <c r="V78" s="25">
        <f>Table2[[#This Row],[price4]]/$B$1</f>
        <v>250914.91301666666</v>
      </c>
      <c r="W78" s="26">
        <f>Table2[[#This Row],[energy4]]/$B$1</f>
        <v>146007.28845666599</v>
      </c>
    </row>
    <row r="79" spans="1:23">
      <c r="A79" s="30" t="s">
        <v>122</v>
      </c>
      <c r="B79" s="19" t="s">
        <v>254</v>
      </c>
      <c r="C79" s="24">
        <f>VLOOKUP(Table2[[#This Row],[MD5]],buildtime[#All],2,FALSE)</f>
        <v>56.24428571</v>
      </c>
      <c r="D79" s="25">
        <f>VLOOKUP(Table2[[#This Row],[MD5]],buildtime[#All],3,FALSE)</f>
        <v>64.2</v>
      </c>
      <c r="E79" s="26">
        <f>VLOOKUP(Table2[[#This Row],[MD5]],buildtime[#All],4,FALSE)</f>
        <v>56.12</v>
      </c>
      <c r="F79" s="24">
        <f>VLOOKUP(Table2[[#This Row],[MD5]],partialcf[#All],2,FALSE)</f>
        <v>21316.8327169642</v>
      </c>
      <c r="G79" s="25">
        <f>VLOOKUP(Table2[[#This Row],[MD5]],partialcf[#All],3,FALSE)</f>
        <v>20311.894781249899</v>
      </c>
      <c r="H79" s="25">
        <f>VLOOKUP(Table2[[#This Row],[MD5]],partialcf[#All],4,FALSE)</f>
        <v>17737.440681249998</v>
      </c>
      <c r="I79" s="25">
        <f>Table2[[#This Row],[time2]]/$B$1</f>
        <v>1.4211221811309467</v>
      </c>
      <c r="J79" s="25">
        <f>Table2[[#This Row],[price2]]/$B$1</f>
        <v>1.3541263187499932</v>
      </c>
      <c r="K79" s="26">
        <f>Table2[[#This Row],[energy2]]/$B$1</f>
        <v>1.1824960454166666</v>
      </c>
      <c r="L79" s="24">
        <f>VLOOKUP(Table2[[#This Row],[MD5]],fullcf[#All],2,FALSE)</f>
        <v>21026.336837499901</v>
      </c>
      <c r="M79" s="25">
        <f>VLOOKUP(Table2[[#This Row],[MD5]],fullcf[#All],3,FALSE)</f>
        <v>876338.48493749998</v>
      </c>
      <c r="N79" s="25">
        <f>VLOOKUP(Table2[[#This Row],[MD5]],fullcf[#All],4,FALSE)</f>
        <v>759627.15214999905</v>
      </c>
      <c r="O79" s="25">
        <f>Table2[[#This Row],[time3]]/$B$1</f>
        <v>1.4017557891666601</v>
      </c>
      <c r="P79" s="25">
        <f>Table2[[#This Row],[price3]]/$B$1</f>
        <v>58.422565662499998</v>
      </c>
      <c r="Q79" s="26">
        <f>Table2[[#This Row],[energy3]]/$B$1</f>
        <v>50.641810143333267</v>
      </c>
      <c r="R79" s="24">
        <f>VLOOKUP(Table2[[#This Row],[MD5]],df[#All],2,FALSE)</f>
        <v>82811164.299999893</v>
      </c>
      <c r="S79" s="25">
        <f>VLOOKUP(Table2[[#This Row],[MD5]],df[#All],3,FALSE)</f>
        <v>42220736</v>
      </c>
      <c r="T79" s="25">
        <f>VLOOKUP(Table2[[#This Row],[MD5]],df[#All],4,FALSE)</f>
        <v>24910534.399999902</v>
      </c>
      <c r="U79" s="25">
        <f>Table2[[#This Row],[time4]]/$B$1</f>
        <v>5520.7442866666597</v>
      </c>
      <c r="V79" s="25">
        <f>Table2[[#This Row],[price4]]/$B$1</f>
        <v>2814.7157333333334</v>
      </c>
      <c r="W79" s="26">
        <f>Table2[[#This Row],[energy4]]/$B$1</f>
        <v>1660.7022933333267</v>
      </c>
    </row>
    <row r="80" spans="1:23">
      <c r="A80" s="30" t="s">
        <v>123</v>
      </c>
      <c r="B80" s="19" t="s">
        <v>255</v>
      </c>
      <c r="C80" s="24">
        <f>VLOOKUP(Table2[[#This Row],[MD5]],buildtime[#All],2,FALSE)</f>
        <v>56.24428571</v>
      </c>
      <c r="D80" s="25">
        <f>VLOOKUP(Table2[[#This Row],[MD5]],buildtime[#All],3,FALSE)</f>
        <v>64.2</v>
      </c>
      <c r="E80" s="26">
        <f>VLOOKUP(Table2[[#This Row],[MD5]],buildtime[#All],4,FALSE)</f>
        <v>56.12</v>
      </c>
      <c r="F80" s="24">
        <f>VLOOKUP(Table2[[#This Row],[MD5]],partialcf[#All],2,FALSE)</f>
        <v>21414.445748660699</v>
      </c>
      <c r="G80" s="25">
        <f>VLOOKUP(Table2[[#This Row],[MD5]],partialcf[#All],3,FALSE)</f>
        <v>20562.482296874899</v>
      </c>
      <c r="H80" s="25">
        <f>VLOOKUP(Table2[[#This Row],[MD5]],partialcf[#All],4,FALSE)</f>
        <v>17952.993096875001</v>
      </c>
      <c r="I80" s="25">
        <f>Table2[[#This Row],[time2]]/$B$1</f>
        <v>1.4276297165773799</v>
      </c>
      <c r="J80" s="25">
        <f>Table2[[#This Row],[price2]]/$B$1</f>
        <v>1.3708321531249934</v>
      </c>
      <c r="K80" s="26">
        <f>Table2[[#This Row],[energy2]]/$B$1</f>
        <v>1.1968662064583335</v>
      </c>
      <c r="L80" s="24">
        <f>VLOOKUP(Table2[[#This Row],[MD5]],fullcf[#All],2,FALSE)</f>
        <v>20816.632815624998</v>
      </c>
      <c r="M80" s="25">
        <f>VLOOKUP(Table2[[#This Row],[MD5]],fullcf[#All],3,FALSE)</f>
        <v>876047.64182812499</v>
      </c>
      <c r="N80" s="25">
        <f>VLOOKUP(Table2[[#This Row],[MD5]],fullcf[#All],4,FALSE)</f>
        <v>759373.46469062404</v>
      </c>
      <c r="O80" s="25">
        <f>Table2[[#This Row],[time3]]/$B$1</f>
        <v>1.3877755210416665</v>
      </c>
      <c r="P80" s="25">
        <f>Table2[[#This Row],[price3]]/$B$1</f>
        <v>58.403176121874999</v>
      </c>
      <c r="Q80" s="26">
        <f>Table2[[#This Row],[energy3]]/$B$1</f>
        <v>50.624897646041603</v>
      </c>
      <c r="R80" s="24">
        <f>VLOOKUP(Table2[[#This Row],[MD5]],df[#All],2,FALSE)</f>
        <v>73068536.299999997</v>
      </c>
      <c r="S80" s="25">
        <f>VLOOKUP(Table2[[#This Row],[MD5]],df[#All],3,FALSE)</f>
        <v>35783966</v>
      </c>
      <c r="T80" s="25">
        <f>VLOOKUP(Table2[[#This Row],[MD5]],df[#All],4,FALSE)</f>
        <v>21100356.399999902</v>
      </c>
      <c r="U80" s="25">
        <f>Table2[[#This Row],[time4]]/$B$1</f>
        <v>4871.2357533333334</v>
      </c>
      <c r="V80" s="25">
        <f>Table2[[#This Row],[price4]]/$B$1</f>
        <v>2385.5977333333335</v>
      </c>
      <c r="W80" s="26">
        <f>Table2[[#This Row],[energy4]]/$B$1</f>
        <v>1406.6904266666602</v>
      </c>
    </row>
    <row r="81" spans="1:23">
      <c r="A81" s="30" t="s">
        <v>124</v>
      </c>
      <c r="B81" s="19" t="s">
        <v>256</v>
      </c>
      <c r="C81" s="24">
        <f>VLOOKUP(Table2[[#This Row],[MD5]],buildtime[#All],2,FALSE)</f>
        <v>56.24428571</v>
      </c>
      <c r="D81" s="25">
        <f>VLOOKUP(Table2[[#This Row],[MD5]],buildtime[#All],3,FALSE)</f>
        <v>64.2</v>
      </c>
      <c r="E81" s="26">
        <f>VLOOKUP(Table2[[#This Row],[MD5]],buildtime[#All],4,FALSE)</f>
        <v>56.12</v>
      </c>
      <c r="F81" s="24">
        <f>VLOOKUP(Table2[[#This Row],[MD5]],partialcf[#All],2,FALSE)</f>
        <v>19345.141435714198</v>
      </c>
      <c r="G81" s="25">
        <f>VLOOKUP(Table2[[#This Row],[MD5]],partialcf[#All],3,FALSE)</f>
        <v>18224.7319687499</v>
      </c>
      <c r="H81" s="25">
        <f>VLOOKUP(Table2[[#This Row],[MD5]],partialcf[#All],4,FALSE)</f>
        <v>15915.45924375</v>
      </c>
      <c r="I81" s="25">
        <f>Table2[[#This Row],[time2]]/$B$1</f>
        <v>1.2896760957142799</v>
      </c>
      <c r="J81" s="25">
        <f>Table2[[#This Row],[price2]]/$B$1</f>
        <v>1.2149821312499933</v>
      </c>
      <c r="K81" s="26">
        <f>Table2[[#This Row],[energy2]]/$B$1</f>
        <v>1.0610306162500001</v>
      </c>
      <c r="L81" s="24">
        <f>VLOOKUP(Table2[[#This Row],[MD5]],fullcf[#All],2,FALSE)</f>
        <v>19333.885355357099</v>
      </c>
      <c r="M81" s="25">
        <f>VLOOKUP(Table2[[#This Row],[MD5]],fullcf[#All],3,FALSE)</f>
        <v>874708.17506250006</v>
      </c>
      <c r="N81" s="25">
        <f>VLOOKUP(Table2[[#This Row],[MD5]],fullcf[#All],4,FALSE)</f>
        <v>758201.109925</v>
      </c>
      <c r="O81" s="25">
        <f>Table2[[#This Row],[time3]]/$B$1</f>
        <v>1.28892569035714</v>
      </c>
      <c r="P81" s="25">
        <f>Table2[[#This Row],[price3]]/$B$1</f>
        <v>58.3138783375</v>
      </c>
      <c r="Q81" s="26">
        <f>Table2[[#This Row],[energy3]]/$B$1</f>
        <v>50.546740661666668</v>
      </c>
      <c r="R81" s="24">
        <f>VLOOKUP(Table2[[#This Row],[MD5]],df[#All],2,FALSE)</f>
        <v>9872699.75</v>
      </c>
      <c r="S81" s="25">
        <f>VLOOKUP(Table2[[#This Row],[MD5]],df[#All],3,FALSE)</f>
        <v>17235402.708333299</v>
      </c>
      <c r="T81" s="25">
        <f>VLOOKUP(Table2[[#This Row],[MD5]],df[#All],4,FALSE)</f>
        <v>10309164.074999999</v>
      </c>
      <c r="U81" s="25">
        <f>Table2[[#This Row],[time4]]/$B$1</f>
        <v>658.17998333333333</v>
      </c>
      <c r="V81" s="25">
        <f>Table2[[#This Row],[price4]]/$B$1</f>
        <v>1149.0268472222199</v>
      </c>
      <c r="W81" s="26">
        <f>Table2[[#This Row],[energy4]]/$B$1</f>
        <v>687.27760499999999</v>
      </c>
    </row>
    <row r="82" spans="1:23">
      <c r="A82" s="30" t="s">
        <v>125</v>
      </c>
      <c r="B82" s="19" t="s">
        <v>257</v>
      </c>
      <c r="C82" s="24">
        <f>VLOOKUP(Table2[[#This Row],[MD5]],buildtime[#All],2,FALSE)</f>
        <v>56.24428571</v>
      </c>
      <c r="D82" s="25">
        <f>VLOOKUP(Table2[[#This Row],[MD5]],buildtime[#All],3,FALSE)</f>
        <v>64.2</v>
      </c>
      <c r="E82" s="26">
        <f>VLOOKUP(Table2[[#This Row],[MD5]],buildtime[#All],4,FALSE)</f>
        <v>56.12</v>
      </c>
      <c r="F82" s="24">
        <f>VLOOKUP(Table2[[#This Row],[MD5]],partialcf[#All],2,FALSE)</f>
        <v>20880.6693830357</v>
      </c>
      <c r="G82" s="25">
        <f>VLOOKUP(Table2[[#This Row],[MD5]],partialcf[#All],3,FALSE)</f>
        <v>19868.704968749898</v>
      </c>
      <c r="H82" s="25">
        <f>VLOOKUP(Table2[[#This Row],[MD5]],partialcf[#All],4,FALSE)</f>
        <v>17350.157668749998</v>
      </c>
      <c r="I82" s="25">
        <f>Table2[[#This Row],[time2]]/$B$1</f>
        <v>1.3920446255357133</v>
      </c>
      <c r="J82" s="25">
        <f>Table2[[#This Row],[price2]]/$B$1</f>
        <v>1.3245803312499933</v>
      </c>
      <c r="K82" s="26">
        <f>Table2[[#This Row],[energy2]]/$B$1</f>
        <v>1.1566771779166665</v>
      </c>
      <c r="L82" s="24">
        <f>VLOOKUP(Table2[[#This Row],[MD5]],fullcf[#All],2,FALSE)</f>
        <v>20615.070075</v>
      </c>
      <c r="M82" s="25">
        <f>VLOOKUP(Table2[[#This Row],[MD5]],fullcf[#All],3,FALSE)</f>
        <v>875848.58512499998</v>
      </c>
      <c r="N82" s="25">
        <f>VLOOKUP(Table2[[#This Row],[MD5]],fullcf[#All],4,FALSE)</f>
        <v>759199.38713749999</v>
      </c>
      <c r="O82" s="25">
        <f>Table2[[#This Row],[time3]]/$B$1</f>
        <v>1.374338005</v>
      </c>
      <c r="P82" s="25">
        <f>Table2[[#This Row],[price3]]/$B$1</f>
        <v>58.389905675000001</v>
      </c>
      <c r="Q82" s="26">
        <f>Table2[[#This Row],[energy3]]/$B$1</f>
        <v>50.613292475833333</v>
      </c>
      <c r="R82" s="24">
        <f>VLOOKUP(Table2[[#This Row],[MD5]],df[#All],2,FALSE)</f>
        <v>73393825.599999905</v>
      </c>
      <c r="S82" s="25">
        <f>VLOOKUP(Table2[[#This Row],[MD5]],df[#All],3,FALSE)</f>
        <v>35894029.25</v>
      </c>
      <c r="T82" s="25">
        <f>VLOOKUP(Table2[[#This Row],[MD5]],df[#All],4,FALSE)</f>
        <v>21164870.449999899</v>
      </c>
      <c r="U82" s="25">
        <f>Table2[[#This Row],[time4]]/$B$1</f>
        <v>4892.9217066666606</v>
      </c>
      <c r="V82" s="25">
        <f>Table2[[#This Row],[price4]]/$B$1</f>
        <v>2392.9352833333332</v>
      </c>
      <c r="W82" s="26">
        <f>Table2[[#This Row],[energy4]]/$B$1</f>
        <v>1410.9913633333265</v>
      </c>
    </row>
    <row r="83" spans="1:23">
      <c r="A83" s="30" t="s">
        <v>126</v>
      </c>
      <c r="B83" s="19" t="s">
        <v>258</v>
      </c>
      <c r="C83" s="24">
        <f>VLOOKUP(Table2[[#This Row],[MD5]],buildtime[#All],2,FALSE)</f>
        <v>50.51142857</v>
      </c>
      <c r="D83" s="25">
        <f>VLOOKUP(Table2[[#This Row],[MD5]],buildtime[#All],3,FALSE)</f>
        <v>65.7</v>
      </c>
      <c r="E83" s="26">
        <f>VLOOKUP(Table2[[#This Row],[MD5]],buildtime[#All],4,FALSE)</f>
        <v>57.42</v>
      </c>
      <c r="F83" s="24">
        <f>VLOOKUP(Table2[[#This Row],[MD5]],partialcf[#All],2,FALSE)</f>
        <v>661600.75770401699</v>
      </c>
      <c r="G83" s="25">
        <f>VLOOKUP(Table2[[#This Row],[MD5]],partialcf[#All],3,FALSE)</f>
        <v>622002.33168749895</v>
      </c>
      <c r="H83" s="25">
        <f>VLOOKUP(Table2[[#This Row],[MD5]],partialcf[#All],4,FALSE)</f>
        <v>543163.03132499906</v>
      </c>
      <c r="I83" s="25">
        <f>Table2[[#This Row],[time2]]/$B$1</f>
        <v>44.1067171802678</v>
      </c>
      <c r="J83" s="25">
        <f>Table2[[#This Row],[price2]]/$B$1</f>
        <v>41.466822112499933</v>
      </c>
      <c r="K83" s="26">
        <f>Table2[[#This Row],[energy2]]/$B$1</f>
        <v>36.210868754999936</v>
      </c>
      <c r="L83" s="24">
        <f>VLOOKUP(Table2[[#This Row],[MD5]],fullcf[#All],2,FALSE)</f>
        <v>661265.94439151697</v>
      </c>
      <c r="M83" s="25">
        <f>VLOOKUP(Table2[[#This Row],[MD5]],fullcf[#All],3,FALSE)</f>
        <v>1427879.4166875</v>
      </c>
      <c r="N83" s="25">
        <f>VLOOKUP(Table2[[#This Row],[MD5]],fullcf[#All],4,FALSE)</f>
        <v>1241589.8383249899</v>
      </c>
      <c r="O83" s="25">
        <f>Table2[[#This Row],[time3]]/$B$1</f>
        <v>44.084396292767799</v>
      </c>
      <c r="P83" s="25">
        <f>Table2[[#This Row],[price3]]/$B$1</f>
        <v>95.191961112499996</v>
      </c>
      <c r="Q83" s="26">
        <f>Table2[[#This Row],[energy3]]/$B$1</f>
        <v>82.772655888332665</v>
      </c>
      <c r="R83" s="24">
        <f>VLOOKUP(Table2[[#This Row],[MD5]],df[#All],2,FALSE)</f>
        <v>22232014988</v>
      </c>
      <c r="S83" s="25">
        <f>VLOOKUP(Table2[[#This Row],[MD5]],df[#All],3,FALSE)</f>
        <v>5454156725.25</v>
      </c>
      <c r="T83" s="25">
        <f>VLOOKUP(Table2[[#This Row],[MD5]],df[#All],4,FALSE)</f>
        <v>3204421028.8499899</v>
      </c>
      <c r="U83" s="25">
        <f>Table2[[#This Row],[time4]]/$B$1</f>
        <v>1482134.3325333332</v>
      </c>
      <c r="V83" s="25">
        <f>Table2[[#This Row],[price4]]/$B$1</f>
        <v>363610.44835000002</v>
      </c>
      <c r="W83" s="26">
        <f>Table2[[#This Row],[energy4]]/$B$1</f>
        <v>213628.06858999934</v>
      </c>
    </row>
    <row r="84" spans="1:23">
      <c r="A84" s="30" t="s">
        <v>127</v>
      </c>
      <c r="B84" s="19" t="s">
        <v>259</v>
      </c>
      <c r="C84" s="24">
        <f>VLOOKUP(Table2[[#This Row],[MD5]],buildtime[#All],2,FALSE)</f>
        <v>56.24428571</v>
      </c>
      <c r="D84" s="25">
        <f>VLOOKUP(Table2[[#This Row],[MD5]],buildtime[#All],3,FALSE)</f>
        <v>64.2</v>
      </c>
      <c r="E84" s="26">
        <f>VLOOKUP(Table2[[#This Row],[MD5]],buildtime[#All],4,FALSE)</f>
        <v>56.12</v>
      </c>
      <c r="F84" s="24">
        <f>VLOOKUP(Table2[[#This Row],[MD5]],partialcf[#All],2,FALSE)</f>
        <v>661600.47027589194</v>
      </c>
      <c r="G84" s="25">
        <f>VLOOKUP(Table2[[#This Row],[MD5]],partialcf[#All],3,FALSE)</f>
        <v>622001.99371874903</v>
      </c>
      <c r="H84" s="25">
        <f>VLOOKUP(Table2[[#This Row],[MD5]],partialcf[#All],4,FALSE)</f>
        <v>543162.73841875</v>
      </c>
      <c r="I84" s="25">
        <f>Table2[[#This Row],[time2]]/$B$1</f>
        <v>44.106698018392798</v>
      </c>
      <c r="J84" s="25">
        <f>Table2[[#This Row],[price2]]/$B$1</f>
        <v>41.466799581249937</v>
      </c>
      <c r="K84" s="26">
        <f>Table2[[#This Row],[energy2]]/$B$1</f>
        <v>36.210849227916668</v>
      </c>
      <c r="L84" s="24">
        <f>VLOOKUP(Table2[[#This Row],[MD5]],fullcf[#All],2,FALSE)</f>
        <v>661265.529182142</v>
      </c>
      <c r="M84" s="25">
        <f>VLOOKUP(Table2[[#This Row],[MD5]],fullcf[#All],3,FALSE)</f>
        <v>1427878.9113749899</v>
      </c>
      <c r="N84" s="25">
        <f>VLOOKUP(Table2[[#This Row],[MD5]],fullcf[#All],4,FALSE)</f>
        <v>1241589.4003874899</v>
      </c>
      <c r="O84" s="25">
        <f>Table2[[#This Row],[time3]]/$B$1</f>
        <v>44.084368612142796</v>
      </c>
      <c r="P84" s="25">
        <f>Table2[[#This Row],[price3]]/$B$1</f>
        <v>95.191927424999321</v>
      </c>
      <c r="Q84" s="26">
        <f>Table2[[#This Row],[energy3]]/$B$1</f>
        <v>82.77262669249933</v>
      </c>
      <c r="R84" s="24">
        <f>VLOOKUP(Table2[[#This Row],[MD5]],df[#All],2,FALSE)</f>
        <v>22231704296</v>
      </c>
      <c r="S84" s="25">
        <f>VLOOKUP(Table2[[#This Row],[MD5]],df[#All],3,FALSE)</f>
        <v>5454098525.25</v>
      </c>
      <c r="T84" s="25">
        <f>VLOOKUP(Table2[[#This Row],[MD5]],df[#All],4,FALSE)</f>
        <v>3204386108.8499899</v>
      </c>
      <c r="U84" s="25">
        <f>Table2[[#This Row],[time4]]/$B$1</f>
        <v>1482113.6197333334</v>
      </c>
      <c r="V84" s="25">
        <f>Table2[[#This Row],[price4]]/$B$1</f>
        <v>363606.56835000002</v>
      </c>
      <c r="W84" s="26">
        <f>Table2[[#This Row],[energy4]]/$B$1</f>
        <v>213625.74058999933</v>
      </c>
    </row>
    <row r="85" spans="1:23">
      <c r="A85" s="30" t="s">
        <v>128</v>
      </c>
      <c r="B85" s="19" t="s">
        <v>260</v>
      </c>
      <c r="C85" s="24">
        <f>VLOOKUP(Table2[[#This Row],[MD5]],buildtime[#All],2,FALSE)</f>
        <v>61.977142860000001</v>
      </c>
      <c r="D85" s="25">
        <f>VLOOKUP(Table2[[#This Row],[MD5]],buildtime[#All],3,FALSE)</f>
        <v>61.2</v>
      </c>
      <c r="E85" s="26">
        <f>VLOOKUP(Table2[[#This Row],[MD5]],buildtime[#All],4,FALSE)</f>
        <v>53.52</v>
      </c>
      <c r="F85" s="24">
        <f>VLOOKUP(Table2[[#This Row],[MD5]],partialcf[#All],2,FALSE)</f>
        <v>15594.6826455357</v>
      </c>
      <c r="G85" s="25">
        <f>VLOOKUP(Table2[[#This Row],[MD5]],partialcf[#All],3,FALSE)</f>
        <v>15404.7122812499</v>
      </c>
      <c r="H85" s="25">
        <f>VLOOKUP(Table2[[#This Row],[MD5]],partialcf[#All],4,FALSE)</f>
        <v>13471.44218125</v>
      </c>
      <c r="I85" s="25">
        <f>Table2[[#This Row],[time2]]/$B$1</f>
        <v>1.03964550970238</v>
      </c>
      <c r="J85" s="25">
        <f>Table2[[#This Row],[price2]]/$B$1</f>
        <v>1.0269808187499934</v>
      </c>
      <c r="K85" s="26">
        <f>Table2[[#This Row],[energy2]]/$B$1</f>
        <v>0.89809614541666671</v>
      </c>
      <c r="L85" s="24">
        <f>VLOOKUP(Table2[[#This Row],[MD5]],fullcf[#All],2,FALSE)</f>
        <v>15583.439783928499</v>
      </c>
      <c r="M85" s="25">
        <f>VLOOKUP(Table2[[#This Row],[MD5]],fullcf[#All],3,FALSE)</f>
        <v>871888.17506250006</v>
      </c>
      <c r="N85" s="25">
        <f>VLOOKUP(Table2[[#This Row],[MD5]],fullcf[#All],4,FALSE)</f>
        <v>755757.109925</v>
      </c>
      <c r="O85" s="25">
        <f>Table2[[#This Row],[time3]]/$B$1</f>
        <v>1.0388959855952333</v>
      </c>
      <c r="P85" s="25">
        <f>Table2[[#This Row],[price3]]/$B$1</f>
        <v>58.125878337500005</v>
      </c>
      <c r="Q85" s="26">
        <f>Table2[[#This Row],[energy3]]/$B$1</f>
        <v>50.383807328333333</v>
      </c>
      <c r="R85" s="24">
        <f>VLOOKUP(Table2[[#This Row],[MD5]],df[#All],2,FALSE)</f>
        <v>5937461.8499999903</v>
      </c>
      <c r="S85" s="25">
        <f>VLOOKUP(Table2[[#This Row],[MD5]],df[#All],3,FALSE)</f>
        <v>16531402.7083333</v>
      </c>
      <c r="T85" s="25">
        <f>VLOOKUP(Table2[[#This Row],[MD5]],df[#All],4,FALSE)</f>
        <v>9886764.0749999899</v>
      </c>
      <c r="U85" s="25">
        <f>Table2[[#This Row],[time4]]/$B$1</f>
        <v>395.83078999999935</v>
      </c>
      <c r="V85" s="25">
        <f>Table2[[#This Row],[price4]]/$B$1</f>
        <v>1102.0935138888867</v>
      </c>
      <c r="W85" s="26">
        <f>Table2[[#This Row],[energy4]]/$B$1</f>
        <v>659.11760499999934</v>
      </c>
    </row>
    <row r="86" spans="1:23">
      <c r="A86" s="31" t="s">
        <v>129</v>
      </c>
      <c r="B86" s="19" t="s">
        <v>261</v>
      </c>
      <c r="C86" s="24">
        <f>VLOOKUP(Table2[[#This Row],[MD5]],buildtime[#All],2,FALSE)</f>
        <v>56.24428571</v>
      </c>
      <c r="D86" s="25">
        <f>VLOOKUP(Table2[[#This Row],[MD5]],buildtime[#All],3,FALSE)</f>
        <v>64.2</v>
      </c>
      <c r="E86" s="26">
        <f>VLOOKUP(Table2[[#This Row],[MD5]],buildtime[#All],4,FALSE)</f>
        <v>56.12</v>
      </c>
      <c r="F86" s="24">
        <f>VLOOKUP(Table2[[#This Row],[MD5]],partialcf[#All],2,FALSE)</f>
        <v>662228.92352544598</v>
      </c>
      <c r="G86" s="25">
        <f>VLOOKUP(Table2[[#This Row],[MD5]],partialcf[#All],3,FALSE)</f>
        <v>622832.78151562402</v>
      </c>
      <c r="H86" s="25">
        <f>VLOOKUP(Table2[[#This Row],[MD5]],partialcf[#All],4,FALSE)</f>
        <v>543884.37794062402</v>
      </c>
      <c r="I86" s="25">
        <f>Table2[[#This Row],[time2]]/$B$1</f>
        <v>44.148594901696399</v>
      </c>
      <c r="J86" s="25">
        <f>Table2[[#This Row],[price2]]/$B$1</f>
        <v>41.522185434374933</v>
      </c>
      <c r="K86" s="26">
        <f>Table2[[#This Row],[energy2]]/$B$1</f>
        <v>36.258958529374937</v>
      </c>
      <c r="L86" s="24">
        <f>VLOOKUP(Table2[[#This Row],[MD5]],fullcf[#All],2,FALSE)</f>
        <v>661475.14507901703</v>
      </c>
      <c r="M86" s="25">
        <f>VLOOKUP(Table2[[#This Row],[MD5]],fullcf[#All],3,FALSE)</f>
        <v>1428169.6888593701</v>
      </c>
      <c r="N86" s="25">
        <f>VLOOKUP(Table2[[#This Row],[MD5]],fullcf[#All],4,FALSE)</f>
        <v>1241843.0309718701</v>
      </c>
      <c r="O86" s="25">
        <f>Table2[[#This Row],[time3]]/$B$1</f>
        <v>44.0983430052678</v>
      </c>
      <c r="P86" s="25">
        <f>Table2[[#This Row],[price3]]/$B$1</f>
        <v>95.211312590624672</v>
      </c>
      <c r="Q86" s="26">
        <f>Table2[[#This Row],[energy3]]/$B$1</f>
        <v>82.78953539812467</v>
      </c>
      <c r="R86" s="24">
        <f>VLOOKUP(Table2[[#This Row],[MD5]],df[#All],2,FALSE)</f>
        <v>22241406604</v>
      </c>
      <c r="S86" s="25">
        <f>VLOOKUP(Table2[[#This Row],[MD5]],df[#All],3,FALSE)</f>
        <v>5460528095.25</v>
      </c>
      <c r="T86" s="25">
        <f>VLOOKUP(Table2[[#This Row],[MD5]],df[#All],4,FALSE)</f>
        <v>3208191966.8499899</v>
      </c>
      <c r="U86" s="25">
        <f>Table2[[#This Row],[time4]]/$B$1</f>
        <v>1482760.4402666667</v>
      </c>
      <c r="V86" s="25">
        <f>Table2[[#This Row],[price4]]/$B$1</f>
        <v>364035.20634999999</v>
      </c>
      <c r="W86" s="26">
        <f>Table2[[#This Row],[energy4]]/$B$1</f>
        <v>213879.464456666</v>
      </c>
    </row>
    <row r="87" spans="1:23">
      <c r="A87" s="30" t="s">
        <v>130</v>
      </c>
      <c r="B87" s="19" t="s">
        <v>262</v>
      </c>
      <c r="C87" s="24">
        <f>VLOOKUP(Table2[[#This Row],[MD5]],buildtime[#All],2,FALSE)</f>
        <v>61.977142860000001</v>
      </c>
      <c r="D87" s="25">
        <f>VLOOKUP(Table2[[#This Row],[MD5]],buildtime[#All],3,FALSE)</f>
        <v>61.2</v>
      </c>
      <c r="E87" s="26">
        <f>VLOOKUP(Table2[[#This Row],[MD5]],buildtime[#All],4,FALSE)</f>
        <v>53.52</v>
      </c>
      <c r="F87" s="24">
        <f>VLOOKUP(Table2[[#This Row],[MD5]],partialcf[#All],2,FALSE)</f>
        <v>19626.446716964201</v>
      </c>
      <c r="G87" s="25">
        <f>VLOOKUP(Table2[[#This Row],[MD5]],partialcf[#All],3,FALSE)</f>
        <v>21409.467281249901</v>
      </c>
      <c r="H87" s="25">
        <f>VLOOKUP(Table2[[#This Row],[MD5]],partialcf[#All],4,FALSE)</f>
        <v>18675.56318125</v>
      </c>
      <c r="I87" s="25">
        <f>Table2[[#This Row],[time2]]/$B$1</f>
        <v>1.3084297811309467</v>
      </c>
      <c r="J87" s="25">
        <f>Table2[[#This Row],[price2]]/$B$1</f>
        <v>1.4272978187499934</v>
      </c>
      <c r="K87" s="26">
        <f>Table2[[#This Row],[energy2]]/$B$1</f>
        <v>1.2450375454166667</v>
      </c>
      <c r="L87" s="24">
        <f>VLOOKUP(Table2[[#This Row],[MD5]],fullcf[#All],2,FALSE)</f>
        <v>15583.4838464285</v>
      </c>
      <c r="M87" s="25">
        <f>VLOOKUP(Table2[[#This Row],[MD5]],fullcf[#All],3,FALSE)</f>
        <v>871888.20787499996</v>
      </c>
      <c r="N87" s="25">
        <f>VLOOKUP(Table2[[#This Row],[MD5]],fullcf[#All],4,FALSE)</f>
        <v>755757.13836249895</v>
      </c>
      <c r="O87" s="25">
        <f>Table2[[#This Row],[time3]]/$B$1</f>
        <v>1.0388989230952335</v>
      </c>
      <c r="P87" s="25">
        <f>Table2[[#This Row],[price3]]/$B$1</f>
        <v>58.125880524999999</v>
      </c>
      <c r="Q87" s="26">
        <f>Table2[[#This Row],[energy3]]/$B$1</f>
        <v>50.383809224166598</v>
      </c>
      <c r="R87" s="24">
        <f>VLOOKUP(Table2[[#This Row],[MD5]],df[#All],2,FALSE)</f>
        <v>5953141.8499999903</v>
      </c>
      <c r="S87" s="25">
        <f>VLOOKUP(Table2[[#This Row],[MD5]],df[#All],3,FALSE)</f>
        <v>16534202.7083333</v>
      </c>
      <c r="T87" s="25">
        <f>VLOOKUP(Table2[[#This Row],[MD5]],df[#All],4,FALSE)</f>
        <v>9888444.0749999899</v>
      </c>
      <c r="U87" s="25">
        <f>Table2[[#This Row],[time4]]/$B$1</f>
        <v>396.87612333333271</v>
      </c>
      <c r="V87" s="25">
        <f>Table2[[#This Row],[price4]]/$B$1</f>
        <v>1102.2801805555534</v>
      </c>
      <c r="W87" s="26">
        <f>Table2[[#This Row],[energy4]]/$B$1</f>
        <v>659.22960499999931</v>
      </c>
    </row>
    <row r="88" spans="1:23">
      <c r="A88" s="30" t="s">
        <v>131</v>
      </c>
      <c r="B88" s="19" t="s">
        <v>263</v>
      </c>
      <c r="C88" s="24">
        <f>VLOOKUP(Table2[[#This Row],[MD5]],buildtime[#All],2,FALSE)</f>
        <v>61.977142860000001</v>
      </c>
      <c r="D88" s="25">
        <f>VLOOKUP(Table2[[#This Row],[MD5]],buildtime[#All],3,FALSE)</f>
        <v>61.2</v>
      </c>
      <c r="E88" s="26">
        <f>VLOOKUP(Table2[[#This Row],[MD5]],buildtime[#All],4,FALSE)</f>
        <v>53.52</v>
      </c>
      <c r="F88" s="24">
        <f>VLOOKUP(Table2[[#This Row],[MD5]],partialcf[#All],2,FALSE)</f>
        <v>533122.46206160705</v>
      </c>
      <c r="G88" s="25">
        <f>VLOOKUP(Table2[[#This Row],[MD5]],partialcf[#All],3,FALSE)</f>
        <v>528678.36871874903</v>
      </c>
      <c r="H88" s="25">
        <f>VLOOKUP(Table2[[#This Row],[MD5]],partialcf[#All],4,FALSE)</f>
        <v>462282.26341875002</v>
      </c>
      <c r="I88" s="25">
        <f>Table2[[#This Row],[time2]]/$B$1</f>
        <v>35.541497470773805</v>
      </c>
      <c r="J88" s="25">
        <f>Table2[[#This Row],[price2]]/$B$1</f>
        <v>35.245224581249936</v>
      </c>
      <c r="K88" s="26">
        <f>Table2[[#This Row],[energy2]]/$B$1</f>
        <v>30.81881756125</v>
      </c>
      <c r="L88" s="24">
        <f>VLOOKUP(Table2[[#This Row],[MD5]],fullcf[#All],2,FALSE)</f>
        <v>528657.73168214201</v>
      </c>
      <c r="M88" s="25">
        <f>VLOOKUP(Table2[[#This Row],[MD5]],fullcf[#All],3,FALSE)</f>
        <v>1328653.9113749999</v>
      </c>
      <c r="N88" s="25">
        <f>VLOOKUP(Table2[[#This Row],[MD5]],fullcf[#All],4,FALSE)</f>
        <v>1155594.4003874899</v>
      </c>
      <c r="O88" s="25">
        <f>Table2[[#This Row],[time3]]/$B$1</f>
        <v>35.243848778809465</v>
      </c>
      <c r="P88" s="25">
        <f>Table2[[#This Row],[price3]]/$B$1</f>
        <v>88.576927424999994</v>
      </c>
      <c r="Q88" s="26">
        <f>Table2[[#This Row],[energy3]]/$B$1</f>
        <v>77.039626692499326</v>
      </c>
      <c r="R88" s="24">
        <f>VLOOKUP(Table2[[#This Row],[MD5]],df[#All],2,FALSE)</f>
        <v>12729631458.1</v>
      </c>
      <c r="S88" s="25">
        <f>VLOOKUP(Table2[[#This Row],[MD5]],df[#All],3,FALSE)</f>
        <v>3757298525.25</v>
      </c>
      <c r="T88" s="25">
        <f>VLOOKUP(Table2[[#This Row],[MD5]],df[#All],4,FALSE)</f>
        <v>2186306108.8499899</v>
      </c>
      <c r="U88" s="25">
        <f>Table2[[#This Row],[time4]]/$B$1</f>
        <v>848642.09720666672</v>
      </c>
      <c r="V88" s="25">
        <f>Table2[[#This Row],[price4]]/$B$1</f>
        <v>250486.56834999999</v>
      </c>
      <c r="W88" s="26">
        <f>Table2[[#This Row],[energy4]]/$B$1</f>
        <v>145753.74058999933</v>
      </c>
    </row>
    <row r="89" spans="1:23">
      <c r="A89" s="30" t="s">
        <v>132</v>
      </c>
      <c r="B89" s="19" t="s">
        <v>264</v>
      </c>
      <c r="C89" s="24">
        <f>VLOOKUP(Table2[[#This Row],[MD5]],buildtime[#All],2,FALSE)</f>
        <v>61.977142860000001</v>
      </c>
      <c r="D89" s="25">
        <f>VLOOKUP(Table2[[#This Row],[MD5]],buildtime[#All],3,FALSE)</f>
        <v>61.2</v>
      </c>
      <c r="E89" s="26">
        <f>VLOOKUP(Table2[[#This Row],[MD5]],buildtime[#All],4,FALSE)</f>
        <v>53.52</v>
      </c>
      <c r="F89" s="24">
        <f>VLOOKUP(Table2[[#This Row],[MD5]],partialcf[#All],2,FALSE)</f>
        <v>17758.677061160699</v>
      </c>
      <c r="G89" s="25">
        <f>VLOOKUP(Table2[[#This Row],[MD5]],partialcf[#All],3,FALSE)</f>
        <v>17879.492765625</v>
      </c>
      <c r="H89" s="25">
        <f>VLOOKUP(Table2[[#This Row],[MD5]],partialcf[#All],4,FALSE)</f>
        <v>15627.797190625</v>
      </c>
      <c r="I89" s="25">
        <f>Table2[[#This Row],[time2]]/$B$1</f>
        <v>1.1839118040773799</v>
      </c>
      <c r="J89" s="25">
        <f>Table2[[#This Row],[price2]]/$B$1</f>
        <v>1.191966184375</v>
      </c>
      <c r="K89" s="26">
        <f>Table2[[#This Row],[energy2]]/$B$1</f>
        <v>1.0418531460416667</v>
      </c>
      <c r="L89" s="24">
        <f>VLOOKUP(Table2[[#This Row],[MD5]],fullcf[#All],2,FALSE)</f>
        <v>17074.240400446401</v>
      </c>
      <c r="M89" s="25">
        <f>VLOOKUP(Table2[[#This Row],[MD5]],fullcf[#All],3,FALSE)</f>
        <v>873319.36260937504</v>
      </c>
      <c r="N89" s="25">
        <f>VLOOKUP(Table2[[#This Row],[MD5]],fullcf[#All],4,FALSE)</f>
        <v>757009.01772187406</v>
      </c>
      <c r="O89" s="25">
        <f>Table2[[#This Row],[time3]]/$B$1</f>
        <v>1.1382826933630934</v>
      </c>
      <c r="P89" s="25">
        <f>Table2[[#This Row],[price3]]/$B$1</f>
        <v>58.221290840625002</v>
      </c>
      <c r="Q89" s="26">
        <f>Table2[[#This Row],[energy3]]/$B$1</f>
        <v>50.467267848124941</v>
      </c>
      <c r="R89" s="24">
        <f>VLOOKUP(Table2[[#This Row],[MD5]],df[#All],2,FALSE)</f>
        <v>79160895.699999899</v>
      </c>
      <c r="S89" s="25">
        <f>VLOOKUP(Table2[[#This Row],[MD5]],df[#All],3,FALSE)</f>
        <v>41619599.25</v>
      </c>
      <c r="T89" s="25">
        <f>VLOOKUP(Table2[[#This Row],[MD5]],df[#All],4,FALSE)</f>
        <v>24548328.449999999</v>
      </c>
      <c r="U89" s="25">
        <f>Table2[[#This Row],[time4]]/$B$1</f>
        <v>5277.3930466666598</v>
      </c>
      <c r="V89" s="25">
        <f>Table2[[#This Row],[price4]]/$B$1</f>
        <v>2774.6399500000002</v>
      </c>
      <c r="W89" s="26">
        <f>Table2[[#This Row],[energy4]]/$B$1</f>
        <v>1636.5552299999999</v>
      </c>
    </row>
    <row r="90" spans="1:23">
      <c r="A90" s="30" t="s">
        <v>133</v>
      </c>
      <c r="B90" s="19" t="s">
        <v>265</v>
      </c>
      <c r="C90" s="24">
        <f>VLOOKUP(Table2[[#This Row],[MD5]],buildtime[#All],2,FALSE)</f>
        <v>61.977142860000001</v>
      </c>
      <c r="D90" s="25">
        <f>VLOOKUP(Table2[[#This Row],[MD5]],buildtime[#All],3,FALSE)</f>
        <v>61.2</v>
      </c>
      <c r="E90" s="26">
        <f>VLOOKUP(Table2[[#This Row],[MD5]],buildtime[#All],4,FALSE)</f>
        <v>53.52</v>
      </c>
      <c r="F90" s="24">
        <f>VLOOKUP(Table2[[#This Row],[MD5]],partialcf[#All],2,FALSE)</f>
        <v>533750.91531116003</v>
      </c>
      <c r="G90" s="25">
        <f>VLOOKUP(Table2[[#This Row],[MD5]],partialcf[#All],3,FALSE)</f>
        <v>529509.15651562402</v>
      </c>
      <c r="H90" s="25">
        <f>VLOOKUP(Table2[[#This Row],[MD5]],partialcf[#All],4,FALSE)</f>
        <v>463003.90294062399</v>
      </c>
      <c r="I90" s="25">
        <f>Table2[[#This Row],[time2]]/$B$1</f>
        <v>35.583394354077335</v>
      </c>
      <c r="J90" s="25">
        <f>Table2[[#This Row],[price2]]/$B$1</f>
        <v>35.300610434374939</v>
      </c>
      <c r="K90" s="26">
        <f>Table2[[#This Row],[energy2]]/$B$1</f>
        <v>30.866926862708265</v>
      </c>
      <c r="L90" s="24">
        <f>VLOOKUP(Table2[[#This Row],[MD5]],fullcf[#All],2,FALSE)</f>
        <v>528867.34757901705</v>
      </c>
      <c r="M90" s="25">
        <f>VLOOKUP(Table2[[#This Row],[MD5]],fullcf[#All],3,FALSE)</f>
        <v>1328944.6888593701</v>
      </c>
      <c r="N90" s="25">
        <f>VLOOKUP(Table2[[#This Row],[MD5]],fullcf[#All],4,FALSE)</f>
        <v>1155848.0309718701</v>
      </c>
      <c r="O90" s="25">
        <f>Table2[[#This Row],[time3]]/$B$1</f>
        <v>35.257823171934469</v>
      </c>
      <c r="P90" s="25">
        <f>Table2[[#This Row],[price3]]/$B$1</f>
        <v>88.596312590624677</v>
      </c>
      <c r="Q90" s="26">
        <f>Table2[[#This Row],[energy3]]/$B$1</f>
        <v>77.056535398124666</v>
      </c>
      <c r="R90" s="24">
        <f>VLOOKUP(Table2[[#This Row],[MD5]],df[#All],2,FALSE)</f>
        <v>12739333766.1</v>
      </c>
      <c r="S90" s="25">
        <f>VLOOKUP(Table2[[#This Row],[MD5]],df[#All],3,FALSE)</f>
        <v>3763728095.25</v>
      </c>
      <c r="T90" s="25">
        <f>VLOOKUP(Table2[[#This Row],[MD5]],df[#All],4,FALSE)</f>
        <v>2190111966.8499899</v>
      </c>
      <c r="U90" s="25">
        <f>Table2[[#This Row],[time4]]/$B$1</f>
        <v>849288.91774000006</v>
      </c>
      <c r="V90" s="25">
        <f>Table2[[#This Row],[price4]]/$B$1</f>
        <v>250915.20634999999</v>
      </c>
      <c r="W90" s="26">
        <f>Table2[[#This Row],[energy4]]/$B$1</f>
        <v>146007.464456666</v>
      </c>
    </row>
    <row r="91" spans="1:23">
      <c r="A91" s="30" t="s">
        <v>134</v>
      </c>
      <c r="B91" s="19" t="s">
        <v>266</v>
      </c>
      <c r="C91" s="24">
        <f>VLOOKUP(Table2[[#This Row],[MD5]],buildtime[#All],2,FALSE)</f>
        <v>50.51142857</v>
      </c>
      <c r="D91" s="25">
        <f>VLOOKUP(Table2[[#This Row],[MD5]],buildtime[#All],3,FALSE)</f>
        <v>65.7</v>
      </c>
      <c r="E91" s="26">
        <f>VLOOKUP(Table2[[#This Row],[MD5]],buildtime[#All],4,FALSE)</f>
        <v>57.42</v>
      </c>
      <c r="F91" s="24">
        <f>VLOOKUP(Table2[[#This Row],[MD5]],partialcf[#All],2,FALSE)</f>
        <v>661600.54382901697</v>
      </c>
      <c r="G91" s="25">
        <f>VLOOKUP(Table2[[#This Row],[MD5]],partialcf[#All],3,FALSE)</f>
        <v>622002.09871874901</v>
      </c>
      <c r="H91" s="25">
        <f>VLOOKUP(Table2[[#This Row],[MD5]],partialcf[#All],4,FALSE)</f>
        <v>543162.82941874897</v>
      </c>
      <c r="I91" s="25">
        <f>Table2[[#This Row],[time2]]/$B$1</f>
        <v>44.106702921934463</v>
      </c>
      <c r="J91" s="25">
        <f>Table2[[#This Row],[price2]]/$B$1</f>
        <v>41.466806581249934</v>
      </c>
      <c r="K91" s="26">
        <f>Table2[[#This Row],[energy2]]/$B$1</f>
        <v>36.210855294583261</v>
      </c>
      <c r="L91" s="24">
        <f>VLOOKUP(Table2[[#This Row],[MD5]],fullcf[#All],2,FALSE)</f>
        <v>661265.34717276704</v>
      </c>
      <c r="M91" s="25">
        <f>VLOOKUP(Table2[[#This Row],[MD5]],fullcf[#All],3,FALSE)</f>
        <v>1427878.8785625</v>
      </c>
      <c r="N91" s="25">
        <f>VLOOKUP(Table2[[#This Row],[MD5]],fullcf[#All],4,FALSE)</f>
        <v>1241589.3719500001</v>
      </c>
      <c r="O91" s="25">
        <f>Table2[[#This Row],[time3]]/$B$1</f>
        <v>44.084356478184468</v>
      </c>
      <c r="P91" s="25">
        <f>Table2[[#This Row],[price3]]/$B$1</f>
        <v>95.191925237500001</v>
      </c>
      <c r="Q91" s="26">
        <f>Table2[[#This Row],[energy3]]/$B$1</f>
        <v>82.772624796666676</v>
      </c>
      <c r="R91" s="24">
        <f>VLOOKUP(Table2[[#This Row],[MD5]],df[#All],2,FALSE)</f>
        <v>22231681660</v>
      </c>
      <c r="S91" s="25">
        <f>VLOOKUP(Table2[[#This Row],[MD5]],df[#All],3,FALSE)</f>
        <v>5454095725.25</v>
      </c>
      <c r="T91" s="25">
        <f>VLOOKUP(Table2[[#This Row],[MD5]],df[#All],4,FALSE)</f>
        <v>3204384428.8499899</v>
      </c>
      <c r="U91" s="25">
        <f>Table2[[#This Row],[time4]]/$B$1</f>
        <v>1482112.1106666666</v>
      </c>
      <c r="V91" s="25">
        <f>Table2[[#This Row],[price4]]/$B$1</f>
        <v>363606.38168333331</v>
      </c>
      <c r="W91" s="26">
        <f>Table2[[#This Row],[energy4]]/$B$1</f>
        <v>213625.62858999934</v>
      </c>
    </row>
    <row r="92" spans="1:23">
      <c r="A92" s="30" t="s">
        <v>135</v>
      </c>
      <c r="B92" s="19" t="s">
        <v>267</v>
      </c>
      <c r="C92" s="24">
        <f>VLOOKUP(Table2[[#This Row],[MD5]],buildtime[#All],2,FALSE)</f>
        <v>50.51142857</v>
      </c>
      <c r="D92" s="25">
        <f>VLOOKUP(Table2[[#This Row],[MD5]],buildtime[#All],3,FALSE)</f>
        <v>65.7</v>
      </c>
      <c r="E92" s="26">
        <f>VLOOKUP(Table2[[#This Row],[MD5]],buildtime[#All],4,FALSE)</f>
        <v>57.42</v>
      </c>
      <c r="F92" s="24">
        <f>VLOOKUP(Table2[[#This Row],[MD5]],partialcf[#All],2,FALSE)</f>
        <v>855729.62857142801</v>
      </c>
      <c r="G92" s="25">
        <f>VLOOKUP(Table2[[#This Row],[MD5]],partialcf[#All],3,FALSE)</f>
        <v>836966.27526562405</v>
      </c>
      <c r="H92" s="25">
        <f>VLOOKUP(Table2[[#This Row],[MD5]],partialcf[#All],4,FALSE)</f>
        <v>730116.11169062403</v>
      </c>
      <c r="I92" s="25">
        <f>Table2[[#This Row],[time2]]/$B$1</f>
        <v>57.048641904761865</v>
      </c>
      <c r="J92" s="25">
        <f>Table2[[#This Row],[price2]]/$B$1</f>
        <v>55.797751684374937</v>
      </c>
      <c r="K92" s="26">
        <f>Table2[[#This Row],[energy2]]/$B$1</f>
        <v>48.674407446041606</v>
      </c>
      <c r="L92" s="24">
        <f>VLOOKUP(Table2[[#This Row],[MD5]],fullcf[#All],2,FALSE)</f>
        <v>855729.62857142801</v>
      </c>
      <c r="M92" s="25">
        <f>VLOOKUP(Table2[[#This Row],[MD5]],fullcf[#All],3,FALSE)</f>
        <v>1627430.68260937</v>
      </c>
      <c r="N92" s="25">
        <f>VLOOKUP(Table2[[#This Row],[MD5]],fullcf[#All],4,FALSE)</f>
        <v>1415185.26472187</v>
      </c>
      <c r="O92" s="25">
        <f>Table2[[#This Row],[time3]]/$B$1</f>
        <v>57.048641904761865</v>
      </c>
      <c r="P92" s="25">
        <f>Table2[[#This Row],[price3]]/$B$1</f>
        <v>108.49537884062467</v>
      </c>
      <c r="Q92" s="26">
        <f>Table2[[#This Row],[energy3]]/$B$1</f>
        <v>94.345684314791328</v>
      </c>
      <c r="R92" s="24">
        <f>VLOOKUP(Table2[[#This Row],[MD5]],df[#All],2,FALSE)</f>
        <v>32193297920</v>
      </c>
      <c r="S92" s="25">
        <f>VLOOKUP(Table2[[#This Row],[MD5]],df[#All],3,FALSE)</f>
        <v>8185964495.25</v>
      </c>
      <c r="T92" s="25">
        <f>VLOOKUP(Table2[[#This Row],[MD5]],df[#All],4,FALSE)</f>
        <v>4833042126.8500004</v>
      </c>
      <c r="U92" s="25">
        <f>Table2[[#This Row],[time4]]/$B$1</f>
        <v>2146219.8613333334</v>
      </c>
      <c r="V92" s="25">
        <f>Table2[[#This Row],[price4]]/$B$1</f>
        <v>545730.96635</v>
      </c>
      <c r="W92" s="26">
        <f>Table2[[#This Row],[energy4]]/$B$1</f>
        <v>322202.80845666671</v>
      </c>
    </row>
    <row r="93" spans="1:23">
      <c r="A93" s="30" t="s">
        <v>136</v>
      </c>
      <c r="B93" s="19" t="s">
        <v>268</v>
      </c>
      <c r="C93" s="24">
        <f>VLOOKUP(Table2[[#This Row],[MD5]],buildtime[#All],2,FALSE)</f>
        <v>61.977142860000001</v>
      </c>
      <c r="D93" s="25">
        <f>VLOOKUP(Table2[[#This Row],[MD5]],buildtime[#All],3,FALSE)</f>
        <v>61.2</v>
      </c>
      <c r="E93" s="26">
        <f>VLOOKUP(Table2[[#This Row],[MD5]],buildtime[#All],4,FALSE)</f>
        <v>53.52</v>
      </c>
      <c r="F93" s="24">
        <f>VLOOKUP(Table2[[#This Row],[MD5]],partialcf[#All],2,FALSE)</f>
        <v>21790.3574138392</v>
      </c>
      <c r="G93" s="25">
        <f>VLOOKUP(Table2[[#This Row],[MD5]],partialcf[#All],3,FALSE)</f>
        <v>23884.1230781249</v>
      </c>
      <c r="H93" s="25">
        <f>VLOOKUP(Table2[[#This Row],[MD5]],partialcf[#All],4,FALSE)</f>
        <v>20831.810128124998</v>
      </c>
      <c r="I93" s="25">
        <f>Table2[[#This Row],[time2]]/$B$1</f>
        <v>1.4526904942559467</v>
      </c>
      <c r="J93" s="25">
        <f>Table2[[#This Row],[price2]]/$B$1</f>
        <v>1.5922748718749933</v>
      </c>
      <c r="K93" s="26">
        <f>Table2[[#This Row],[energy2]]/$B$1</f>
        <v>1.3887873418749999</v>
      </c>
      <c r="L93" s="24">
        <f>VLOOKUP(Table2[[#This Row],[MD5]],fullcf[#All],2,FALSE)</f>
        <v>17074.1963379464</v>
      </c>
      <c r="M93" s="25">
        <f>VLOOKUP(Table2[[#This Row],[MD5]],fullcf[#All],3,FALSE)</f>
        <v>873319.32979687501</v>
      </c>
      <c r="N93" s="25">
        <f>VLOOKUP(Table2[[#This Row],[MD5]],fullcf[#All],4,FALSE)</f>
        <v>757008.98928437405</v>
      </c>
      <c r="O93" s="25">
        <f>Table2[[#This Row],[time3]]/$B$1</f>
        <v>1.1382797558630933</v>
      </c>
      <c r="P93" s="25">
        <f>Table2[[#This Row],[price3]]/$B$1</f>
        <v>58.221288653125001</v>
      </c>
      <c r="Q93" s="26">
        <f>Table2[[#This Row],[energy3]]/$B$1</f>
        <v>50.467265952291605</v>
      </c>
      <c r="R93" s="24">
        <f>VLOOKUP(Table2[[#This Row],[MD5]],df[#All],2,FALSE)</f>
        <v>79136255.699999899</v>
      </c>
      <c r="S93" s="25">
        <f>VLOOKUP(Table2[[#This Row],[MD5]],df[#All],3,FALSE)</f>
        <v>41615199.25</v>
      </c>
      <c r="T93" s="25">
        <f>VLOOKUP(Table2[[#This Row],[MD5]],df[#All],4,FALSE)</f>
        <v>24545688.449999999</v>
      </c>
      <c r="U93" s="25">
        <f>Table2[[#This Row],[time4]]/$B$1</f>
        <v>5275.7503799999931</v>
      </c>
      <c r="V93" s="25">
        <f>Table2[[#This Row],[price4]]/$B$1</f>
        <v>2774.3466166666667</v>
      </c>
      <c r="W93" s="26">
        <f>Table2[[#This Row],[energy4]]/$B$1</f>
        <v>1636.37923</v>
      </c>
    </row>
    <row r="94" spans="1:23">
      <c r="A94" s="31" t="s">
        <v>137</v>
      </c>
      <c r="B94" s="19" t="s">
        <v>269</v>
      </c>
      <c r="C94" s="24">
        <f>VLOOKUP(Table2[[#This Row],[MD5]],buildtime[#All],2,FALSE)</f>
        <v>56.24428571</v>
      </c>
      <c r="D94" s="25">
        <f>VLOOKUP(Table2[[#This Row],[MD5]],buildtime[#All],3,FALSE)</f>
        <v>64.2</v>
      </c>
      <c r="E94" s="26">
        <f>VLOOKUP(Table2[[#This Row],[MD5]],buildtime[#All],4,FALSE)</f>
        <v>56.12</v>
      </c>
      <c r="F94" s="24">
        <f>VLOOKUP(Table2[[#This Row],[MD5]],partialcf[#All],2,FALSE)</f>
        <v>19343.727992946398</v>
      </c>
      <c r="G94" s="25">
        <f>VLOOKUP(Table2[[#This Row],[MD5]],partialcf[#All],3,FALSE)</f>
        <v>18222.795253124899</v>
      </c>
      <c r="H94" s="25">
        <f>VLOOKUP(Table2[[#This Row],[MD5]],partialcf[#All],4,FALSE)</f>
        <v>15913.778158125</v>
      </c>
      <c r="I94" s="25">
        <f>Table2[[#This Row],[time2]]/$B$1</f>
        <v>1.2895818661964267</v>
      </c>
      <c r="J94" s="25">
        <f>Table2[[#This Row],[price2]]/$B$1</f>
        <v>1.2148530168749934</v>
      </c>
      <c r="K94" s="26">
        <f>Table2[[#This Row],[energy2]]/$B$1</f>
        <v>1.060918543875</v>
      </c>
      <c r="L94" s="24">
        <f>VLOOKUP(Table2[[#This Row],[MD5]],fullcf[#All],2,FALSE)</f>
        <v>19333.637932232101</v>
      </c>
      <c r="M94" s="25">
        <f>VLOOKUP(Table2[[#This Row],[MD5]],fullcf[#All],3,FALSE)</f>
        <v>874707.66184687405</v>
      </c>
      <c r="N94" s="25">
        <f>VLOOKUP(Table2[[#This Row],[MD5]],fullcf[#All],4,FALSE)</f>
        <v>758200.66253937501</v>
      </c>
      <c r="O94" s="25">
        <f>Table2[[#This Row],[time3]]/$B$1</f>
        <v>1.2889091954821401</v>
      </c>
      <c r="P94" s="25">
        <f>Table2[[#This Row],[price3]]/$B$1</f>
        <v>58.313844123124937</v>
      </c>
      <c r="Q94" s="26">
        <f>Table2[[#This Row],[energy3]]/$B$1</f>
        <v>50.546710835958336</v>
      </c>
      <c r="R94" s="24">
        <f>VLOOKUP(Table2[[#This Row],[MD5]],df[#All],2,FALSE)</f>
        <v>9852482.2400000002</v>
      </c>
      <c r="S94" s="25">
        <f>VLOOKUP(Table2[[#This Row],[MD5]],df[#All],3,FALSE)</f>
        <v>17190576.100000001</v>
      </c>
      <c r="T94" s="25">
        <f>VLOOKUP(Table2[[#This Row],[MD5]],df[#All],4,FALSE)</f>
        <v>10282591.84</v>
      </c>
      <c r="U94" s="25">
        <f>Table2[[#This Row],[time4]]/$B$1</f>
        <v>656.8321493333334</v>
      </c>
      <c r="V94" s="25">
        <f>Table2[[#This Row],[price4]]/$B$1</f>
        <v>1146.0384066666668</v>
      </c>
      <c r="W94" s="26">
        <f>Table2[[#This Row],[energy4]]/$B$1</f>
        <v>685.50612266666667</v>
      </c>
    </row>
    <row r="95" spans="1:23">
      <c r="A95" s="30" t="s">
        <v>138</v>
      </c>
      <c r="B95" s="19" t="s">
        <v>270</v>
      </c>
      <c r="C95" s="24">
        <f>VLOOKUP(Table2[[#This Row],[MD5]],buildtime[#All],2,FALSE)</f>
        <v>61.977142860000001</v>
      </c>
      <c r="D95" s="25">
        <f>VLOOKUP(Table2[[#This Row],[MD5]],buildtime[#All],3,FALSE)</f>
        <v>61.2</v>
      </c>
      <c r="E95" s="26">
        <f>VLOOKUP(Table2[[#This Row],[MD5]],buildtime[#All],4,FALSE)</f>
        <v>53.52</v>
      </c>
      <c r="F95" s="24">
        <f>VLOOKUP(Table2[[#This Row],[MD5]],partialcf[#All],2,FALSE)</f>
        <v>534025.31650267798</v>
      </c>
      <c r="G95" s="25">
        <f>VLOOKUP(Table2[[#This Row],[MD5]],partialcf[#All],3,FALSE)</f>
        <v>529609.00743749901</v>
      </c>
      <c r="H95" s="25">
        <f>VLOOKUP(Table2[[#This Row],[MD5]],partialcf[#All],4,FALSE)</f>
        <v>463095.20596250001</v>
      </c>
      <c r="I95" s="25">
        <f>Table2[[#This Row],[time2]]/$B$1</f>
        <v>35.601687766845195</v>
      </c>
      <c r="J95" s="25">
        <f>Table2[[#This Row],[price2]]/$B$1</f>
        <v>35.307267162499933</v>
      </c>
      <c r="K95" s="26">
        <f>Table2[[#This Row],[energy2]]/$B$1</f>
        <v>30.873013730833335</v>
      </c>
      <c r="L95" s="24">
        <f>VLOOKUP(Table2[[#This Row],[MD5]],fullcf[#All],2,FALSE)</f>
        <v>529482.58353839198</v>
      </c>
      <c r="M95" s="25">
        <f>VLOOKUP(Table2[[#This Row],[MD5]],fullcf[#All],3,FALSE)</f>
        <v>1329440.9480625</v>
      </c>
      <c r="N95" s="25">
        <f>VLOOKUP(Table2[[#This Row],[MD5]],fullcf[#All],4,FALSE)</f>
        <v>1156282.8878375001</v>
      </c>
      <c r="O95" s="25">
        <f>Table2[[#This Row],[time3]]/$B$1</f>
        <v>35.298838902559467</v>
      </c>
      <c r="P95" s="25">
        <f>Table2[[#This Row],[price3]]/$B$1</f>
        <v>88.6293965375</v>
      </c>
      <c r="Q95" s="26">
        <f>Table2[[#This Row],[energy3]]/$B$1</f>
        <v>77.085525855833339</v>
      </c>
      <c r="R95" s="24">
        <f>VLOOKUP(Table2[[#This Row],[MD5]],df[#All],2,FALSE)</f>
        <v>12819722146.1</v>
      </c>
      <c r="S95" s="25">
        <f>VLOOKUP(Table2[[#This Row],[MD5]],df[#All],3,FALSE)</f>
        <v>3788213345.25</v>
      </c>
      <c r="T95" s="25">
        <f>VLOOKUP(Table2[[#This Row],[MD5]],df[#All],4,FALSE)</f>
        <v>2204373016.8499899</v>
      </c>
      <c r="U95" s="25">
        <f>Table2[[#This Row],[time4]]/$B$1</f>
        <v>854648.14307333331</v>
      </c>
      <c r="V95" s="25">
        <f>Table2[[#This Row],[price4]]/$B$1</f>
        <v>252547.55635</v>
      </c>
      <c r="W95" s="26">
        <f>Table2[[#This Row],[energy4]]/$B$1</f>
        <v>146958.20112333266</v>
      </c>
    </row>
    <row r="96" spans="1:23">
      <c r="A96" s="30" t="s">
        <v>139</v>
      </c>
      <c r="B96" s="19" t="s">
        <v>271</v>
      </c>
      <c r="C96" s="24">
        <f>VLOOKUP(Table2[[#This Row],[MD5]],buildtime[#All],2,FALSE)</f>
        <v>50.51142857</v>
      </c>
      <c r="D96" s="25">
        <f>VLOOKUP(Table2[[#This Row],[MD5]],buildtime[#All],3,FALSE)</f>
        <v>67.2</v>
      </c>
      <c r="E96" s="26">
        <f>VLOOKUP(Table2[[#This Row],[MD5]],buildtime[#All],4,FALSE)</f>
        <v>58.72</v>
      </c>
      <c r="F96" s="24">
        <f>VLOOKUP(Table2[[#This Row],[MD5]],partialcf[#All],2,FALSE)</f>
        <v>943859.101199553</v>
      </c>
      <c r="G96" s="25">
        <f>VLOOKUP(Table2[[#This Row],[MD5]],partialcf[#All],3,FALSE)</f>
        <v>902591.25557812501</v>
      </c>
      <c r="H96" s="25">
        <f>VLOOKUP(Table2[[#This Row],[MD5]],partialcf[#All],4,FALSE)</f>
        <v>786991.09462812403</v>
      </c>
      <c r="I96" s="25">
        <f>Table2[[#This Row],[time2]]/$B$1</f>
        <v>62.923940079970201</v>
      </c>
      <c r="J96" s="25">
        <f>Table2[[#This Row],[price2]]/$B$1</f>
        <v>60.172750371875004</v>
      </c>
      <c r="K96" s="26">
        <f>Table2[[#This Row],[energy2]]/$B$1</f>
        <v>52.46607297520827</v>
      </c>
      <c r="L96" s="24">
        <f>VLOOKUP(Table2[[#This Row],[MD5]],fullcf[#All],2,FALSE)</f>
        <v>877588.38298080303</v>
      </c>
      <c r="M96" s="25">
        <f>VLOOKUP(Table2[[#This Row],[MD5]],fullcf[#All],3,FALSE)</f>
        <v>1643705.6497968701</v>
      </c>
      <c r="N96" s="25">
        <f>VLOOKUP(Table2[[#This Row],[MD5]],fullcf[#All],4,FALSE)</f>
        <v>1429290.2362843701</v>
      </c>
      <c r="O96" s="25">
        <f>Table2[[#This Row],[time3]]/$B$1</f>
        <v>58.505892198720204</v>
      </c>
      <c r="P96" s="25">
        <f>Table2[[#This Row],[price3]]/$B$1</f>
        <v>109.58037665312467</v>
      </c>
      <c r="Q96" s="26">
        <f>Table2[[#This Row],[energy3]]/$B$1</f>
        <v>95.286015752291334</v>
      </c>
      <c r="R96" s="24">
        <f>VLOOKUP(Table2[[#This Row],[MD5]],df[#All],2,FALSE)</f>
        <v>33658850604</v>
      </c>
      <c r="S96" s="25">
        <f>VLOOKUP(Table2[[#This Row],[MD5]],df[#All],3,FALSE)</f>
        <v>8447560095.25</v>
      </c>
      <c r="T96" s="25">
        <f>VLOOKUP(Table2[[#This Row],[MD5]],df[#All],4,FALSE)</f>
        <v>4989999486.8500004</v>
      </c>
      <c r="U96" s="25">
        <f>Table2[[#This Row],[time4]]/$B$1</f>
        <v>2243923.3736</v>
      </c>
      <c r="V96" s="25">
        <f>Table2[[#This Row],[price4]]/$B$1</f>
        <v>563170.67301666667</v>
      </c>
      <c r="W96" s="26">
        <f>Table2[[#This Row],[energy4]]/$B$1</f>
        <v>332666.63245666667</v>
      </c>
    </row>
    <row r="97" spans="1:23">
      <c r="A97" s="30" t="s">
        <v>140</v>
      </c>
      <c r="B97" s="19" t="s">
        <v>272</v>
      </c>
      <c r="C97" s="24">
        <f>VLOOKUP(Table2[[#This Row],[MD5]],buildtime[#All],2,FALSE)</f>
        <v>61.977142860000001</v>
      </c>
      <c r="D97" s="25">
        <f>VLOOKUP(Table2[[#This Row],[MD5]],buildtime[#All],3,FALSE)</f>
        <v>61.2</v>
      </c>
      <c r="E97" s="26">
        <f>VLOOKUP(Table2[[#This Row],[MD5]],buildtime[#All],4,FALSE)</f>
        <v>53.52</v>
      </c>
      <c r="F97" s="24">
        <f>VLOOKUP(Table2[[#This Row],[MD5]],partialcf[#All],2,FALSE)</f>
        <v>529788.56352544599</v>
      </c>
      <c r="G97" s="25">
        <f>VLOOKUP(Table2[[#This Row],[MD5]],partialcf[#All],3,FALSE)</f>
        <v>523607.78151562402</v>
      </c>
      <c r="H97" s="25">
        <f>VLOOKUP(Table2[[#This Row],[MD5]],partialcf[#All],4,FALSE)</f>
        <v>457889.37794062501</v>
      </c>
      <c r="I97" s="25">
        <f>Table2[[#This Row],[time2]]/$B$1</f>
        <v>35.319237568363064</v>
      </c>
      <c r="J97" s="25">
        <f>Table2[[#This Row],[price2]]/$B$1</f>
        <v>34.907185434374938</v>
      </c>
      <c r="K97" s="26">
        <f>Table2[[#This Row],[energy2]]/$B$1</f>
        <v>30.525958529375</v>
      </c>
      <c r="L97" s="24">
        <f>VLOOKUP(Table2[[#This Row],[MD5]],fullcf[#All],2,FALSE)</f>
        <v>528867.34757901705</v>
      </c>
      <c r="M97" s="25">
        <f>VLOOKUP(Table2[[#This Row],[MD5]],fullcf[#All],3,FALSE)</f>
        <v>1328944.6888593701</v>
      </c>
      <c r="N97" s="25">
        <f>VLOOKUP(Table2[[#This Row],[MD5]],fullcf[#All],4,FALSE)</f>
        <v>1155848.0309718701</v>
      </c>
      <c r="O97" s="25">
        <f>Table2[[#This Row],[time3]]/$B$1</f>
        <v>35.257823171934469</v>
      </c>
      <c r="P97" s="25">
        <f>Table2[[#This Row],[price3]]/$B$1</f>
        <v>88.596312590624677</v>
      </c>
      <c r="Q97" s="26">
        <f>Table2[[#This Row],[energy3]]/$B$1</f>
        <v>77.056535398124666</v>
      </c>
      <c r="R97" s="24">
        <f>VLOOKUP(Table2[[#This Row],[MD5]],df[#All],2,FALSE)</f>
        <v>12739333766.1</v>
      </c>
      <c r="S97" s="25">
        <f>VLOOKUP(Table2[[#This Row],[MD5]],df[#All],3,FALSE)</f>
        <v>3763728095.25</v>
      </c>
      <c r="T97" s="25">
        <f>VLOOKUP(Table2[[#This Row],[MD5]],df[#All],4,FALSE)</f>
        <v>2190111966.8499899</v>
      </c>
      <c r="U97" s="25">
        <f>Table2[[#This Row],[time4]]/$B$1</f>
        <v>849288.91774000006</v>
      </c>
      <c r="V97" s="25">
        <f>Table2[[#This Row],[price4]]/$B$1</f>
        <v>250915.20634999999</v>
      </c>
      <c r="W97" s="26">
        <f>Table2[[#This Row],[energy4]]/$B$1</f>
        <v>146007.464456666</v>
      </c>
    </row>
    <row r="98" spans="1:23">
      <c r="A98" s="30" t="s">
        <v>141</v>
      </c>
      <c r="B98" s="19" t="s">
        <v>273</v>
      </c>
      <c r="C98" s="24">
        <f>VLOOKUP(Table2[[#This Row],[MD5]],buildtime[#All],2,FALSE)</f>
        <v>61.977142860000001</v>
      </c>
      <c r="D98" s="25">
        <f>VLOOKUP(Table2[[#This Row],[MD5]],buildtime[#All],3,FALSE)</f>
        <v>61.2</v>
      </c>
      <c r="E98" s="26">
        <f>VLOOKUP(Table2[[#This Row],[MD5]],buildtime[#All],4,FALSE)</f>
        <v>53.52</v>
      </c>
      <c r="F98" s="24">
        <f>VLOOKUP(Table2[[#This Row],[MD5]],partialcf[#All],2,FALSE)</f>
        <v>15594.8368642857</v>
      </c>
      <c r="G98" s="25">
        <f>VLOOKUP(Table2[[#This Row],[MD5]],partialcf[#All],3,FALSE)</f>
        <v>15404.941968749899</v>
      </c>
      <c r="H98" s="25">
        <f>VLOOKUP(Table2[[#This Row],[MD5]],partialcf[#All],4,FALSE)</f>
        <v>13471.64124375</v>
      </c>
      <c r="I98" s="25">
        <f>Table2[[#This Row],[time2]]/$B$1</f>
        <v>1.03965579095238</v>
      </c>
      <c r="J98" s="25">
        <f>Table2[[#This Row],[price2]]/$B$1</f>
        <v>1.0269961312499933</v>
      </c>
      <c r="K98" s="26">
        <f>Table2[[#This Row],[energy2]]/$B$1</f>
        <v>0.89810941625000007</v>
      </c>
      <c r="L98" s="24">
        <f>VLOOKUP(Table2[[#This Row],[MD5]],fullcf[#All],2,FALSE)</f>
        <v>15583.4838464285</v>
      </c>
      <c r="M98" s="25">
        <f>VLOOKUP(Table2[[#This Row],[MD5]],fullcf[#All],3,FALSE)</f>
        <v>871888.20787499996</v>
      </c>
      <c r="N98" s="25">
        <f>VLOOKUP(Table2[[#This Row],[MD5]],fullcf[#All],4,FALSE)</f>
        <v>755757.13836249895</v>
      </c>
      <c r="O98" s="25">
        <f>Table2[[#This Row],[time3]]/$B$1</f>
        <v>1.0388989230952335</v>
      </c>
      <c r="P98" s="25">
        <f>Table2[[#This Row],[price3]]/$B$1</f>
        <v>58.125880524999999</v>
      </c>
      <c r="Q98" s="26">
        <f>Table2[[#This Row],[energy3]]/$B$1</f>
        <v>50.383809224166598</v>
      </c>
      <c r="R98" s="24">
        <f>VLOOKUP(Table2[[#This Row],[MD5]],df[#All],2,FALSE)</f>
        <v>5953141.8499999903</v>
      </c>
      <c r="S98" s="25">
        <f>VLOOKUP(Table2[[#This Row],[MD5]],df[#All],3,FALSE)</f>
        <v>16534202.7083333</v>
      </c>
      <c r="T98" s="25">
        <f>VLOOKUP(Table2[[#This Row],[MD5]],df[#All],4,FALSE)</f>
        <v>9888444.0749999899</v>
      </c>
      <c r="U98" s="25">
        <f>Table2[[#This Row],[time4]]/$B$1</f>
        <v>396.87612333333271</v>
      </c>
      <c r="V98" s="25">
        <f>Table2[[#This Row],[price4]]/$B$1</f>
        <v>1102.2801805555534</v>
      </c>
      <c r="W98" s="26">
        <f>Table2[[#This Row],[energy4]]/$B$1</f>
        <v>659.22960499999931</v>
      </c>
    </row>
    <row r="99" spans="1:23">
      <c r="A99" s="30" t="s">
        <v>142</v>
      </c>
      <c r="B99" s="19" t="s">
        <v>274</v>
      </c>
      <c r="C99" s="24">
        <f>VLOOKUP(Table2[[#This Row],[MD5]],buildtime[#All],2,FALSE)</f>
        <v>61.977142860000001</v>
      </c>
      <c r="D99" s="25">
        <f>VLOOKUP(Table2[[#This Row],[MD5]],buildtime[#All],3,FALSE)</f>
        <v>61.2</v>
      </c>
      <c r="E99" s="26">
        <f>VLOOKUP(Table2[[#This Row],[MD5]],buildtime[#All],4,FALSE)</f>
        <v>53.52</v>
      </c>
      <c r="F99" s="24">
        <f>VLOOKUP(Table2[[#This Row],[MD5]],partialcf[#All],2,FALSE)</f>
        <v>679259.33048526698</v>
      </c>
      <c r="G99" s="25">
        <f>VLOOKUP(Table2[[#This Row],[MD5]],partialcf[#All],3,FALSE)</f>
        <v>704141.25557812396</v>
      </c>
      <c r="H99" s="25">
        <f>VLOOKUP(Table2[[#This Row],[MD5]],partialcf[#All],4,FALSE)</f>
        <v>615001.09462812403</v>
      </c>
      <c r="I99" s="25">
        <f>Table2[[#This Row],[time2]]/$B$1</f>
        <v>45.283955365684463</v>
      </c>
      <c r="J99" s="25">
        <f>Table2[[#This Row],[price2]]/$B$1</f>
        <v>46.942750371874929</v>
      </c>
      <c r="K99" s="26">
        <f>Table2[[#This Row],[energy2]]/$B$1</f>
        <v>41.000072975208269</v>
      </c>
      <c r="L99" s="24">
        <f>VLOOKUP(Table2[[#This Row],[MD5]],fullcf[#All],2,FALSE)</f>
        <v>612713.66226651706</v>
      </c>
      <c r="M99" s="25">
        <f>VLOOKUP(Table2[[#This Row],[MD5]],fullcf[#All],3,FALSE)</f>
        <v>1445255.6497968701</v>
      </c>
      <c r="N99" s="25">
        <f>VLOOKUP(Table2[[#This Row],[MD5]],fullcf[#All],4,FALSE)</f>
        <v>1257300.2362843701</v>
      </c>
      <c r="O99" s="25">
        <f>Table2[[#This Row],[time3]]/$B$1</f>
        <v>40.847577484434467</v>
      </c>
      <c r="P99" s="25">
        <f>Table2[[#This Row],[price3]]/$B$1</f>
        <v>96.35037665312467</v>
      </c>
      <c r="Q99" s="26">
        <f>Table2[[#This Row],[energy3]]/$B$1</f>
        <v>83.82001575229134</v>
      </c>
      <c r="R99" s="24">
        <f>VLOOKUP(Table2[[#This Row],[MD5]],df[#All],2,FALSE)</f>
        <v>14686293286.1</v>
      </c>
      <c r="S99" s="25">
        <f>VLOOKUP(Table2[[#This Row],[MD5]],df[#All],3,FALSE)</f>
        <v>5053960095.25</v>
      </c>
      <c r="T99" s="25">
        <f>VLOOKUP(Table2[[#This Row],[MD5]],df[#All],4,FALSE)</f>
        <v>2953839486.8499899</v>
      </c>
      <c r="U99" s="25">
        <f>Table2[[#This Row],[time4]]/$B$1</f>
        <v>979086.21907333331</v>
      </c>
      <c r="V99" s="25">
        <f>Table2[[#This Row],[price4]]/$B$1</f>
        <v>336930.67301666667</v>
      </c>
      <c r="W99" s="26">
        <f>Table2[[#This Row],[energy4]]/$B$1</f>
        <v>196922.632456666</v>
      </c>
    </row>
    <row r="100" spans="1:23">
      <c r="A100" s="30" t="s">
        <v>143</v>
      </c>
      <c r="B100" s="19" t="s">
        <v>275</v>
      </c>
      <c r="C100" s="24">
        <f>VLOOKUP(Table2[[#This Row],[MD5]],buildtime[#All],2,FALSE)</f>
        <v>61.977142860000001</v>
      </c>
      <c r="D100" s="25">
        <f>VLOOKUP(Table2[[#This Row],[MD5]],buildtime[#All],3,FALSE)</f>
        <v>61.2</v>
      </c>
      <c r="E100" s="26">
        <f>VLOOKUP(Table2[[#This Row],[MD5]],buildtime[#All],4,FALSE)</f>
        <v>53.52</v>
      </c>
      <c r="F100" s="24">
        <f>VLOOKUP(Table2[[#This Row],[MD5]],partialcf[#All],2,FALSE)</f>
        <v>17130.1268741071</v>
      </c>
      <c r="G100" s="25">
        <f>VLOOKUP(Table2[[#This Row],[MD5]],partialcf[#All],3,FALSE)</f>
        <v>17048.56059375</v>
      </c>
      <c r="H100" s="25">
        <f>VLOOKUP(Table2[[#This Row],[MD5]],partialcf[#All],4,FALSE)</f>
        <v>14906.03254375</v>
      </c>
      <c r="I100" s="25">
        <f>Table2[[#This Row],[time2]]/$B$1</f>
        <v>1.1420084582738066</v>
      </c>
      <c r="J100" s="25">
        <f>Table2[[#This Row],[price2]]/$B$1</f>
        <v>1.1365707062500001</v>
      </c>
      <c r="K100" s="26">
        <f>Table2[[#This Row],[energy2]]/$B$1</f>
        <v>0.99373550291666668</v>
      </c>
      <c r="L100" s="24">
        <f>VLOOKUP(Table2[[#This Row],[MD5]],fullcf[#All],2,FALSE)</f>
        <v>16864.580441071401</v>
      </c>
      <c r="M100" s="25">
        <f>VLOOKUP(Table2[[#This Row],[MD5]],fullcf[#All],3,FALSE)</f>
        <v>873028.55231249996</v>
      </c>
      <c r="N100" s="25">
        <f>VLOOKUP(Table2[[#This Row],[MD5]],fullcf[#All],4,FALSE)</f>
        <v>756755.35869999905</v>
      </c>
      <c r="O100" s="25">
        <f>Table2[[#This Row],[time3]]/$B$1</f>
        <v>1.1243053627380935</v>
      </c>
      <c r="P100" s="25">
        <f>Table2[[#This Row],[price3]]/$B$1</f>
        <v>58.201903487499997</v>
      </c>
      <c r="Q100" s="26">
        <f>Table2[[#This Row],[energy3]]/$B$1</f>
        <v>50.450357246666606</v>
      </c>
      <c r="R100" s="24">
        <f>VLOOKUP(Table2[[#This Row],[MD5]],df[#All],2,FALSE)</f>
        <v>69433947.700000003</v>
      </c>
      <c r="S100" s="25">
        <f>VLOOKUP(Table2[[#This Row],[MD5]],df[#All],3,FALSE)</f>
        <v>35185629.25</v>
      </c>
      <c r="T100" s="25">
        <f>VLOOKUP(Table2[[#This Row],[MD5]],df[#All],4,FALSE)</f>
        <v>20739830.449999999</v>
      </c>
      <c r="U100" s="25">
        <f>Table2[[#This Row],[time4]]/$B$1</f>
        <v>4628.9298466666669</v>
      </c>
      <c r="V100" s="25">
        <f>Table2[[#This Row],[price4]]/$B$1</f>
        <v>2345.7086166666668</v>
      </c>
      <c r="W100" s="26">
        <f>Table2[[#This Row],[energy4]]/$B$1</f>
        <v>1382.6553633333333</v>
      </c>
    </row>
    <row r="101" spans="1:23">
      <c r="A101" s="30" t="s">
        <v>144</v>
      </c>
      <c r="B101" s="19" t="s">
        <v>276</v>
      </c>
      <c r="C101" s="24">
        <f>VLOOKUP(Table2[[#This Row],[MD5]],buildtime[#All],2,FALSE)</f>
        <v>61.977142860000001</v>
      </c>
      <c r="D101" s="25">
        <f>VLOOKUP(Table2[[#This Row],[MD5]],buildtime[#All],3,FALSE)</f>
        <v>61.2</v>
      </c>
      <c r="E101" s="26">
        <f>VLOOKUP(Table2[[#This Row],[MD5]],buildtime[#All],4,FALSE)</f>
        <v>53.52</v>
      </c>
      <c r="F101" s="24">
        <f>VLOOKUP(Table2[[#This Row],[MD5]],partialcf[#All],2,FALSE)</f>
        <v>533122.39156160702</v>
      </c>
      <c r="G101" s="25">
        <f>VLOOKUP(Table2[[#This Row],[MD5]],partialcf[#All],3,FALSE)</f>
        <v>528678.26371874905</v>
      </c>
      <c r="H101" s="25">
        <f>VLOOKUP(Table2[[#This Row],[MD5]],partialcf[#All],4,FALSE)</f>
        <v>462282.17241875001</v>
      </c>
      <c r="I101" s="25">
        <f>Table2[[#This Row],[time2]]/$B$1</f>
        <v>35.5414927707738</v>
      </c>
      <c r="J101" s="25">
        <f>Table2[[#This Row],[price2]]/$B$1</f>
        <v>35.245217581249939</v>
      </c>
      <c r="K101" s="26">
        <f>Table2[[#This Row],[energy2]]/$B$1</f>
        <v>30.818811494583333</v>
      </c>
      <c r="L101" s="24">
        <f>VLOOKUP(Table2[[#This Row],[MD5]],fullcf[#All],2,FALSE)</f>
        <v>528657.73168214201</v>
      </c>
      <c r="M101" s="25">
        <f>VLOOKUP(Table2[[#This Row],[MD5]],fullcf[#All],3,FALSE)</f>
        <v>1328653.9113749999</v>
      </c>
      <c r="N101" s="25">
        <f>VLOOKUP(Table2[[#This Row],[MD5]],fullcf[#All],4,FALSE)</f>
        <v>1155594.4003874899</v>
      </c>
      <c r="O101" s="25">
        <f>Table2[[#This Row],[time3]]/$B$1</f>
        <v>35.243848778809465</v>
      </c>
      <c r="P101" s="25">
        <f>Table2[[#This Row],[price3]]/$B$1</f>
        <v>88.576927424999994</v>
      </c>
      <c r="Q101" s="26">
        <f>Table2[[#This Row],[energy3]]/$B$1</f>
        <v>77.039626692499326</v>
      </c>
      <c r="R101" s="24">
        <f>VLOOKUP(Table2[[#This Row],[MD5]],df[#All],2,FALSE)</f>
        <v>12729631458.1</v>
      </c>
      <c r="S101" s="25">
        <f>VLOOKUP(Table2[[#This Row],[MD5]],df[#All],3,FALSE)</f>
        <v>3757298525.25</v>
      </c>
      <c r="T101" s="25">
        <f>VLOOKUP(Table2[[#This Row],[MD5]],df[#All],4,FALSE)</f>
        <v>2186306108.8499899</v>
      </c>
      <c r="U101" s="25">
        <f>Table2[[#This Row],[time4]]/$B$1</f>
        <v>848642.09720666672</v>
      </c>
      <c r="V101" s="25">
        <f>Table2[[#This Row],[price4]]/$B$1</f>
        <v>250486.56834999999</v>
      </c>
      <c r="W101" s="26">
        <f>Table2[[#This Row],[energy4]]/$B$1</f>
        <v>145753.74058999933</v>
      </c>
    </row>
    <row r="102" spans="1:23">
      <c r="A102" s="30" t="s">
        <v>145</v>
      </c>
      <c r="B102" s="19" t="s">
        <v>277</v>
      </c>
      <c r="C102" s="24">
        <f>VLOOKUP(Table2[[#This Row],[MD5]],buildtime[#All],2,FALSE)</f>
        <v>61.977142860000001</v>
      </c>
      <c r="D102" s="25">
        <f>VLOOKUP(Table2[[#This Row],[MD5]],buildtime[#All],3,FALSE)</f>
        <v>61.2</v>
      </c>
      <c r="E102" s="26">
        <f>VLOOKUP(Table2[[#This Row],[MD5]],buildtime[#All],4,FALSE)</f>
        <v>53.52</v>
      </c>
      <c r="F102" s="24">
        <f>VLOOKUP(Table2[[#This Row],[MD5]],partialcf[#All],2,FALSE)</f>
        <v>533122.36512410699</v>
      </c>
      <c r="G102" s="25">
        <f>VLOOKUP(Table2[[#This Row],[MD5]],partialcf[#All],3,FALSE)</f>
        <v>528678.224343749</v>
      </c>
      <c r="H102" s="25">
        <f>VLOOKUP(Table2[[#This Row],[MD5]],partialcf[#All],4,FALSE)</f>
        <v>462282.13829375</v>
      </c>
      <c r="I102" s="25">
        <f>Table2[[#This Row],[time2]]/$B$1</f>
        <v>35.541491008273802</v>
      </c>
      <c r="J102" s="25">
        <f>Table2[[#This Row],[price2]]/$B$1</f>
        <v>35.245214956249932</v>
      </c>
      <c r="K102" s="26">
        <f>Table2[[#This Row],[energy2]]/$B$1</f>
        <v>30.818809219583333</v>
      </c>
      <c r="L102" s="24">
        <f>VLOOKUP(Table2[[#This Row],[MD5]],fullcf[#All],2,FALSE)</f>
        <v>528657.68761964201</v>
      </c>
      <c r="M102" s="25">
        <f>VLOOKUP(Table2[[#This Row],[MD5]],fullcf[#All],3,FALSE)</f>
        <v>1328653.8785625</v>
      </c>
      <c r="N102" s="25">
        <f>VLOOKUP(Table2[[#This Row],[MD5]],fullcf[#All],4,FALSE)</f>
        <v>1155594.3719500001</v>
      </c>
      <c r="O102" s="25">
        <f>Table2[[#This Row],[time3]]/$B$1</f>
        <v>35.243845841309465</v>
      </c>
      <c r="P102" s="25">
        <f>Table2[[#This Row],[price3]]/$B$1</f>
        <v>88.576925237500006</v>
      </c>
      <c r="Q102" s="26">
        <f>Table2[[#This Row],[energy3]]/$B$1</f>
        <v>77.039624796666672</v>
      </c>
      <c r="R102" s="24">
        <f>VLOOKUP(Table2[[#This Row],[MD5]],df[#All],2,FALSE)</f>
        <v>12729606818.1</v>
      </c>
      <c r="S102" s="25">
        <f>VLOOKUP(Table2[[#This Row],[MD5]],df[#All],3,FALSE)</f>
        <v>3757294125.25</v>
      </c>
      <c r="T102" s="25">
        <f>VLOOKUP(Table2[[#This Row],[MD5]],df[#All],4,FALSE)</f>
        <v>2186303468.8499899</v>
      </c>
      <c r="U102" s="25">
        <f>Table2[[#This Row],[time4]]/$B$1</f>
        <v>848640.45454000006</v>
      </c>
      <c r="V102" s="25">
        <f>Table2[[#This Row],[price4]]/$B$1</f>
        <v>250486.27501666668</v>
      </c>
      <c r="W102" s="26">
        <f>Table2[[#This Row],[energy4]]/$B$1</f>
        <v>145753.56458999933</v>
      </c>
    </row>
    <row r="103" spans="1:23">
      <c r="A103" s="30" t="s">
        <v>146</v>
      </c>
      <c r="B103" s="19" t="s">
        <v>278</v>
      </c>
      <c r="C103" s="24">
        <f>VLOOKUP(Table2[[#This Row],[MD5]],buildtime[#All],2,FALSE)</f>
        <v>61.977142860000001</v>
      </c>
      <c r="D103" s="25">
        <f>VLOOKUP(Table2[[#This Row],[MD5]],buildtime[#All],3,FALSE)</f>
        <v>61.2</v>
      </c>
      <c r="E103" s="26">
        <f>VLOOKUP(Table2[[#This Row],[MD5]],buildtime[#All],4,FALSE)</f>
        <v>53.52</v>
      </c>
      <c r="F103" s="24">
        <f>VLOOKUP(Table2[[#This Row],[MD5]],partialcf[#All],2,FALSE)</f>
        <v>19626.530435714201</v>
      </c>
      <c r="G103" s="25">
        <f>VLOOKUP(Table2[[#This Row],[MD5]],partialcf[#All],3,FALSE)</f>
        <v>21409.591968749901</v>
      </c>
      <c r="H103" s="25">
        <f>VLOOKUP(Table2[[#This Row],[MD5]],partialcf[#All],4,FALSE)</f>
        <v>18675.671243749999</v>
      </c>
      <c r="I103" s="25">
        <f>Table2[[#This Row],[time2]]/$B$1</f>
        <v>1.3084353623809468</v>
      </c>
      <c r="J103" s="25">
        <f>Table2[[#This Row],[price2]]/$B$1</f>
        <v>1.4273061312499933</v>
      </c>
      <c r="K103" s="26">
        <f>Table2[[#This Row],[energy2]]/$B$1</f>
        <v>1.2450447495833332</v>
      </c>
      <c r="L103" s="24">
        <f>VLOOKUP(Table2[[#This Row],[MD5]],fullcf[#All],2,FALSE)</f>
        <v>15583.4838464285</v>
      </c>
      <c r="M103" s="25">
        <f>VLOOKUP(Table2[[#This Row],[MD5]],fullcf[#All],3,FALSE)</f>
        <v>871888.20787499996</v>
      </c>
      <c r="N103" s="25">
        <f>VLOOKUP(Table2[[#This Row],[MD5]],fullcf[#All],4,FALSE)</f>
        <v>755757.13836249895</v>
      </c>
      <c r="O103" s="25">
        <f>Table2[[#This Row],[time3]]/$B$1</f>
        <v>1.0388989230952335</v>
      </c>
      <c r="P103" s="25">
        <f>Table2[[#This Row],[price3]]/$B$1</f>
        <v>58.125880524999999</v>
      </c>
      <c r="Q103" s="26">
        <f>Table2[[#This Row],[energy3]]/$B$1</f>
        <v>50.383809224166598</v>
      </c>
      <c r="R103" s="24">
        <f>VLOOKUP(Table2[[#This Row],[MD5]],df[#All],2,FALSE)</f>
        <v>5953141.8499999903</v>
      </c>
      <c r="S103" s="25">
        <f>VLOOKUP(Table2[[#This Row],[MD5]],df[#All],3,FALSE)</f>
        <v>16534202.7083333</v>
      </c>
      <c r="T103" s="25">
        <f>VLOOKUP(Table2[[#This Row],[MD5]],df[#All],4,FALSE)</f>
        <v>9888444.0749999899</v>
      </c>
      <c r="U103" s="25">
        <f>Table2[[#This Row],[time4]]/$B$1</f>
        <v>396.87612333333271</v>
      </c>
      <c r="V103" s="25">
        <f>Table2[[#This Row],[price4]]/$B$1</f>
        <v>1102.2801805555534</v>
      </c>
      <c r="W103" s="26">
        <f>Table2[[#This Row],[energy4]]/$B$1</f>
        <v>659.22960499999931</v>
      </c>
    </row>
    <row r="104" spans="1:23">
      <c r="A104" s="30" t="s">
        <v>147</v>
      </c>
      <c r="B104" s="19" t="s">
        <v>279</v>
      </c>
      <c r="C104" s="24">
        <f>VLOOKUP(Table2[[#This Row],[MD5]],buildtime[#All],2,FALSE)</f>
        <v>50.51142857</v>
      </c>
      <c r="D104" s="25">
        <f>VLOOKUP(Table2[[#This Row],[MD5]],buildtime[#All],3,FALSE)</f>
        <v>68.7</v>
      </c>
      <c r="E104" s="26">
        <f>VLOOKUP(Table2[[#This Row],[MD5]],buildtime[#All],4,FALSE)</f>
        <v>60.02</v>
      </c>
      <c r="F104" s="24">
        <f>VLOOKUP(Table2[[#This Row],[MD5]],partialcf[#All],2,FALSE)</f>
        <v>662186.77055669599</v>
      </c>
      <c r="G104" s="25">
        <f>VLOOKUP(Table2[[#This Row],[MD5]],partialcf[#All],3,FALSE)</f>
        <v>622686.82762499899</v>
      </c>
      <c r="H104" s="25">
        <f>VLOOKUP(Table2[[#This Row],[MD5]],partialcf[#All],4,FALSE)</f>
        <v>543756.26113749901</v>
      </c>
      <c r="I104" s="25">
        <f>Table2[[#This Row],[time2]]/$B$1</f>
        <v>44.145784703779732</v>
      </c>
      <c r="J104" s="25">
        <f>Table2[[#This Row],[price2]]/$B$1</f>
        <v>41.512455174999936</v>
      </c>
      <c r="K104" s="26">
        <f>Table2[[#This Row],[energy2]]/$B$1</f>
        <v>36.250417409166602</v>
      </c>
      <c r="L104" s="24">
        <f>VLOOKUP(Table2[[#This Row],[MD5]],fullcf[#All],2,FALSE)</f>
        <v>661519.26333794603</v>
      </c>
      <c r="M104" s="25">
        <f>VLOOKUP(Table2[[#This Row],[MD5]],fullcf[#All],3,FALSE)</f>
        <v>1428191.5268437399</v>
      </c>
      <c r="N104" s="25">
        <f>VLOOKUP(Table2[[#This Row],[MD5]],fullcf[#All],4,FALSE)</f>
        <v>1241860.33379375</v>
      </c>
      <c r="O104" s="25">
        <f>Table2[[#This Row],[time3]]/$B$1</f>
        <v>44.101284222529735</v>
      </c>
      <c r="P104" s="25">
        <f>Table2[[#This Row],[price3]]/$B$1</f>
        <v>95.212768456249322</v>
      </c>
      <c r="Q104" s="26">
        <f>Table2[[#This Row],[energy3]]/$B$1</f>
        <v>82.790688919583332</v>
      </c>
      <c r="R104" s="24">
        <f>VLOOKUP(Table2[[#This Row],[MD5]],df[#All],2,FALSE)</f>
        <v>22255252524</v>
      </c>
      <c r="S104" s="25">
        <f>VLOOKUP(Table2[[#This Row],[MD5]],df[#All],3,FALSE)</f>
        <v>5458308182.75</v>
      </c>
      <c r="T104" s="25">
        <f>VLOOKUP(Table2[[#This Row],[MD5]],df[#All],4,FALSE)</f>
        <v>3206911903.3499899</v>
      </c>
      <c r="U104" s="25">
        <f>Table2[[#This Row],[time4]]/$B$1</f>
        <v>1483683.5016000001</v>
      </c>
      <c r="V104" s="25">
        <f>Table2[[#This Row],[price4]]/$B$1</f>
        <v>363887.21218333335</v>
      </c>
      <c r="W104" s="26">
        <f>Table2[[#This Row],[energy4]]/$B$1</f>
        <v>213794.12688999932</v>
      </c>
    </row>
    <row r="105" spans="1:23">
      <c r="A105" s="30" t="s">
        <v>148</v>
      </c>
      <c r="B105" s="19" t="s">
        <v>280</v>
      </c>
      <c r="C105" s="24">
        <f>VLOOKUP(Table2[[#This Row],[MD5]],buildtime[#All],2,FALSE)</f>
        <v>61.977142860000001</v>
      </c>
      <c r="D105" s="25">
        <f>VLOOKUP(Table2[[#This Row],[MD5]],buildtime[#All],3,FALSE)</f>
        <v>61.2</v>
      </c>
      <c r="E105" s="26">
        <f>VLOOKUP(Table2[[#This Row],[MD5]],buildtime[#All],4,FALSE)</f>
        <v>53.52</v>
      </c>
      <c r="F105" s="24">
        <f>VLOOKUP(Table2[[#This Row],[MD5]],partialcf[#All],2,FALSE)</f>
        <v>19411.1233396428</v>
      </c>
      <c r="G105" s="25">
        <f>VLOOKUP(Table2[[#This Row],[MD5]],partialcf[#All],3,FALSE)</f>
        <v>21069.1860749999</v>
      </c>
      <c r="H105" s="25">
        <f>VLOOKUP(Table2[[#This Row],[MD5]],partialcf[#All],4,FALSE)</f>
        <v>18380.955044999999</v>
      </c>
      <c r="I105" s="25">
        <f>Table2[[#This Row],[time2]]/$B$1</f>
        <v>1.29407488930952</v>
      </c>
      <c r="J105" s="25">
        <f>Table2[[#This Row],[price2]]/$B$1</f>
        <v>1.4046124049999933</v>
      </c>
      <c r="K105" s="26">
        <f>Table2[[#This Row],[energy2]]/$B$1</f>
        <v>1.2253970029999999</v>
      </c>
      <c r="L105" s="24">
        <f>VLOOKUP(Table2[[#This Row],[MD5]],fullcf[#All],2,FALSE)</f>
        <v>15622.465047678499</v>
      </c>
      <c r="M105" s="25">
        <f>VLOOKUP(Table2[[#This Row],[MD5]],fullcf[#All],3,FALSE)</f>
        <v>871919.15491875005</v>
      </c>
      <c r="N105" s="25">
        <f>VLOOKUP(Table2[[#This Row],[MD5]],fullcf[#All],4,FALSE)</f>
        <v>755784.26137624902</v>
      </c>
      <c r="O105" s="25">
        <f>Table2[[#This Row],[time3]]/$B$1</f>
        <v>1.0414976698452332</v>
      </c>
      <c r="P105" s="25">
        <f>Table2[[#This Row],[price3]]/$B$1</f>
        <v>58.127943661250001</v>
      </c>
      <c r="Q105" s="26">
        <f>Table2[[#This Row],[energy3]]/$B$1</f>
        <v>50.385617425083268</v>
      </c>
      <c r="R105" s="24">
        <f>VLOOKUP(Table2[[#This Row],[MD5]],df[#All],2,FALSE)</f>
        <v>6002523.5133333299</v>
      </c>
      <c r="S105" s="25">
        <f>VLOOKUP(Table2[[#This Row],[MD5]],df[#All],3,FALSE)</f>
        <v>16548536.1166666</v>
      </c>
      <c r="T105" s="25">
        <f>VLOOKUP(Table2[[#This Row],[MD5]],df[#All],4,FALSE)</f>
        <v>9896696.1966666598</v>
      </c>
      <c r="U105" s="25">
        <f>Table2[[#This Row],[time4]]/$B$1</f>
        <v>400.168234222222</v>
      </c>
      <c r="V105" s="25">
        <f>Table2[[#This Row],[price4]]/$B$1</f>
        <v>1103.2357411111066</v>
      </c>
      <c r="W105" s="26">
        <f>Table2[[#This Row],[energy4]]/$B$1</f>
        <v>659.77974644444396</v>
      </c>
    </row>
    <row r="106" spans="1:23">
      <c r="A106" s="30" t="s">
        <v>149</v>
      </c>
      <c r="B106" s="19" t="s">
        <v>281</v>
      </c>
      <c r="C106" s="24">
        <f>VLOOKUP(Table2[[#This Row],[MD5]],buildtime[#All],2,FALSE)</f>
        <v>61.977142860000001</v>
      </c>
      <c r="D106" s="25">
        <f>VLOOKUP(Table2[[#This Row],[MD5]],buildtime[#All],3,FALSE)</f>
        <v>61.2</v>
      </c>
      <c r="E106" s="26">
        <f>VLOOKUP(Table2[[#This Row],[MD5]],buildtime[#All],4,FALSE)</f>
        <v>53.52</v>
      </c>
      <c r="F106" s="24">
        <f>VLOOKUP(Table2[[#This Row],[MD5]],partialcf[#All],2,FALSE)</f>
        <v>529788.55030669598</v>
      </c>
      <c r="G106" s="25">
        <f>VLOOKUP(Table2[[#This Row],[MD5]],partialcf[#All],3,FALSE)</f>
        <v>523607.761828124</v>
      </c>
      <c r="H106" s="25">
        <f>VLOOKUP(Table2[[#This Row],[MD5]],partialcf[#All],4,FALSE)</f>
        <v>457889.36087812501</v>
      </c>
      <c r="I106" s="25">
        <f>Table2[[#This Row],[time2]]/$B$1</f>
        <v>35.319236687113069</v>
      </c>
      <c r="J106" s="25">
        <f>Table2[[#This Row],[price2]]/$B$1</f>
        <v>34.907184121874934</v>
      </c>
      <c r="K106" s="26">
        <f>Table2[[#This Row],[energy2]]/$B$1</f>
        <v>30.525957391875</v>
      </c>
      <c r="L106" s="24">
        <f>VLOOKUP(Table2[[#This Row],[MD5]],fullcf[#All],2,FALSE)</f>
        <v>528867.30351651704</v>
      </c>
      <c r="M106" s="25">
        <f>VLOOKUP(Table2[[#This Row],[MD5]],fullcf[#All],3,FALSE)</f>
        <v>1328944.6560468699</v>
      </c>
      <c r="N106" s="25">
        <f>VLOOKUP(Table2[[#This Row],[MD5]],fullcf[#All],4,FALSE)</f>
        <v>1155848.0025343699</v>
      </c>
      <c r="O106" s="25">
        <f>Table2[[#This Row],[time3]]/$B$1</f>
        <v>35.257820234434469</v>
      </c>
      <c r="P106" s="25">
        <f>Table2[[#This Row],[price3]]/$B$1</f>
        <v>88.596310403124662</v>
      </c>
      <c r="Q106" s="26">
        <f>Table2[[#This Row],[energy3]]/$B$1</f>
        <v>77.05653350229133</v>
      </c>
      <c r="R106" s="24">
        <f>VLOOKUP(Table2[[#This Row],[MD5]],df[#All],2,FALSE)</f>
        <v>12739309126.1</v>
      </c>
      <c r="S106" s="25">
        <f>VLOOKUP(Table2[[#This Row],[MD5]],df[#All],3,FALSE)</f>
        <v>3763723695.25</v>
      </c>
      <c r="T106" s="25">
        <f>VLOOKUP(Table2[[#This Row],[MD5]],df[#All],4,FALSE)</f>
        <v>2190109326.8499899</v>
      </c>
      <c r="U106" s="25">
        <f>Table2[[#This Row],[time4]]/$B$1</f>
        <v>849287.27507333341</v>
      </c>
      <c r="V106" s="25">
        <f>Table2[[#This Row],[price4]]/$B$1</f>
        <v>250914.91301666666</v>
      </c>
      <c r="W106" s="26">
        <f>Table2[[#This Row],[energy4]]/$B$1</f>
        <v>146007.28845666599</v>
      </c>
    </row>
    <row r="107" spans="1:23">
      <c r="A107" s="30" t="s">
        <v>150</v>
      </c>
      <c r="B107" s="19" t="s">
        <v>282</v>
      </c>
      <c r="C107" s="24">
        <f>VLOOKUP(Table2[[#This Row],[MD5]],buildtime[#All],2,FALSE)</f>
        <v>61.977142860000001</v>
      </c>
      <c r="D107" s="25">
        <f>VLOOKUP(Table2[[#This Row],[MD5]],buildtime[#All],3,FALSE)</f>
        <v>61.2</v>
      </c>
      <c r="E107" s="26">
        <f>VLOOKUP(Table2[[#This Row],[MD5]],buildtime[#All],4,FALSE)</f>
        <v>53.52</v>
      </c>
      <c r="F107" s="24">
        <f>VLOOKUP(Table2[[#This Row],[MD5]],partialcf[#All],2,FALSE)</f>
        <v>17199.468659821399</v>
      </c>
      <c r="G107" s="25">
        <f>VLOOKUP(Table2[[#This Row],[MD5]],partialcf[#All],3,FALSE)</f>
        <v>17151.8355937499</v>
      </c>
      <c r="H107" s="25">
        <f>VLOOKUP(Table2[[#This Row],[MD5]],partialcf[#All],4,FALSE)</f>
        <v>14995.537543750001</v>
      </c>
      <c r="I107" s="25">
        <f>Table2[[#This Row],[time2]]/$B$1</f>
        <v>1.1466312439880932</v>
      </c>
      <c r="J107" s="25">
        <f>Table2[[#This Row],[price2]]/$B$1</f>
        <v>1.1434557062499933</v>
      </c>
      <c r="K107" s="26">
        <f>Table2[[#This Row],[energy2]]/$B$1</f>
        <v>0.99970250291666674</v>
      </c>
      <c r="L107" s="24">
        <f>VLOOKUP(Table2[[#This Row],[MD5]],fullcf[#All],2,FALSE)</f>
        <v>16864.580441071401</v>
      </c>
      <c r="M107" s="25">
        <f>VLOOKUP(Table2[[#This Row],[MD5]],fullcf[#All],3,FALSE)</f>
        <v>873028.55231249996</v>
      </c>
      <c r="N107" s="25">
        <f>VLOOKUP(Table2[[#This Row],[MD5]],fullcf[#All],4,FALSE)</f>
        <v>756755.35869999905</v>
      </c>
      <c r="O107" s="25">
        <f>Table2[[#This Row],[time3]]/$B$1</f>
        <v>1.1243053627380935</v>
      </c>
      <c r="P107" s="25">
        <f>Table2[[#This Row],[price3]]/$B$1</f>
        <v>58.201903487499997</v>
      </c>
      <c r="Q107" s="26">
        <f>Table2[[#This Row],[energy3]]/$B$1</f>
        <v>50.450357246666606</v>
      </c>
      <c r="R107" s="24">
        <f>VLOOKUP(Table2[[#This Row],[MD5]],df[#All],2,FALSE)</f>
        <v>69433947.700000003</v>
      </c>
      <c r="S107" s="25">
        <f>VLOOKUP(Table2[[#This Row],[MD5]],df[#All],3,FALSE)</f>
        <v>35185629.25</v>
      </c>
      <c r="T107" s="25">
        <f>VLOOKUP(Table2[[#This Row],[MD5]],df[#All],4,FALSE)</f>
        <v>20739830.449999999</v>
      </c>
      <c r="U107" s="25">
        <f>Table2[[#This Row],[time4]]/$B$1</f>
        <v>4628.9298466666669</v>
      </c>
      <c r="V107" s="25">
        <f>Table2[[#This Row],[price4]]/$B$1</f>
        <v>2345.7086166666668</v>
      </c>
      <c r="W107" s="26">
        <f>Table2[[#This Row],[energy4]]/$B$1</f>
        <v>1382.6553633333333</v>
      </c>
    </row>
    <row r="108" spans="1:23">
      <c r="A108" s="30" t="s">
        <v>151</v>
      </c>
      <c r="B108" s="19" t="s">
        <v>283</v>
      </c>
      <c r="C108" s="24">
        <f>VLOOKUP(Table2[[#This Row],[MD5]],buildtime[#All],2,FALSE)</f>
        <v>50.51142857</v>
      </c>
      <c r="D108" s="25">
        <f>VLOOKUP(Table2[[#This Row],[MD5]],buildtime[#All],3,FALSE)</f>
        <v>70.2</v>
      </c>
      <c r="E108" s="26">
        <f>VLOOKUP(Table2[[#This Row],[MD5]],buildtime[#All],4,FALSE)</f>
        <v>61.32</v>
      </c>
      <c r="F108" s="24">
        <f>VLOOKUP(Table2[[#This Row],[MD5]],partialcf[#All],2,FALSE)</f>
        <v>662186.78377544601</v>
      </c>
      <c r="G108" s="25">
        <f>VLOOKUP(Table2[[#This Row],[MD5]],partialcf[#All],3,FALSE)</f>
        <v>622687.38871874905</v>
      </c>
      <c r="H108" s="25">
        <f>VLOOKUP(Table2[[#This Row],[MD5]],partialcf[#All],4,FALSE)</f>
        <v>543756.74741874903</v>
      </c>
      <c r="I108" s="25">
        <f>Table2[[#This Row],[time2]]/$B$1</f>
        <v>44.145785585029735</v>
      </c>
      <c r="J108" s="25">
        <f>Table2[[#This Row],[price2]]/$B$1</f>
        <v>41.512492581249937</v>
      </c>
      <c r="K108" s="26">
        <f>Table2[[#This Row],[energy2]]/$B$1</f>
        <v>36.250449827916604</v>
      </c>
      <c r="L108" s="24">
        <f>VLOOKUP(Table2[[#This Row],[MD5]],fullcf[#All],2,FALSE)</f>
        <v>661519.30740044604</v>
      </c>
      <c r="M108" s="25">
        <f>VLOOKUP(Table2[[#This Row],[MD5]],fullcf[#All],3,FALSE)</f>
        <v>1428191.6613749899</v>
      </c>
      <c r="N108" s="25">
        <f>VLOOKUP(Table2[[#This Row],[MD5]],fullcf[#All],4,FALSE)</f>
        <v>1241860.4503875</v>
      </c>
      <c r="O108" s="25">
        <f>Table2[[#This Row],[time3]]/$B$1</f>
        <v>44.101287160029734</v>
      </c>
      <c r="P108" s="25">
        <f>Table2[[#This Row],[price3]]/$B$1</f>
        <v>95.212777424999331</v>
      </c>
      <c r="Q108" s="26">
        <f>Table2[[#This Row],[energy3]]/$B$1</f>
        <v>82.790696692500006</v>
      </c>
      <c r="R108" s="24">
        <f>VLOOKUP(Table2[[#This Row],[MD5]],df[#All],2,FALSE)</f>
        <v>22255277164</v>
      </c>
      <c r="S108" s="25">
        <f>VLOOKUP(Table2[[#This Row],[MD5]],df[#All],3,FALSE)</f>
        <v>5458323482.75</v>
      </c>
      <c r="T108" s="25">
        <f>VLOOKUP(Table2[[#This Row],[MD5]],df[#All],4,FALSE)</f>
        <v>3206921083.3499899</v>
      </c>
      <c r="U108" s="25">
        <f>Table2[[#This Row],[time4]]/$B$1</f>
        <v>1483685.1442666666</v>
      </c>
      <c r="V108" s="25">
        <f>Table2[[#This Row],[price4]]/$B$1</f>
        <v>363888.23218333331</v>
      </c>
      <c r="W108" s="26">
        <f>Table2[[#This Row],[energy4]]/$B$1</f>
        <v>213794.73888999934</v>
      </c>
    </row>
    <row r="109" spans="1:23">
      <c r="A109" s="30" t="s">
        <v>152</v>
      </c>
      <c r="B109" s="19" t="s">
        <v>284</v>
      </c>
      <c r="C109" s="24">
        <f>VLOOKUP(Table2[[#This Row],[MD5]],buildtime[#All],2,FALSE)</f>
        <v>50.51142857</v>
      </c>
      <c r="D109" s="25">
        <f>VLOOKUP(Table2[[#This Row],[MD5]],buildtime[#All],3,FALSE)</f>
        <v>70.2</v>
      </c>
      <c r="E109" s="26">
        <f>VLOOKUP(Table2[[#This Row],[MD5]],buildtime[#All],4,FALSE)</f>
        <v>61.32</v>
      </c>
      <c r="F109" s="24">
        <f>VLOOKUP(Table2[[#This Row],[MD5]],partialcf[#All],2,FALSE)</f>
        <v>662186.501775446</v>
      </c>
      <c r="G109" s="25">
        <f>VLOOKUP(Table2[[#This Row],[MD5]],partialcf[#All],3,FALSE)</f>
        <v>622687.49371874903</v>
      </c>
      <c r="H109" s="25">
        <f>VLOOKUP(Table2[[#This Row],[MD5]],partialcf[#All],4,FALSE)</f>
        <v>543756.83841874904</v>
      </c>
      <c r="I109" s="25">
        <f>Table2[[#This Row],[time2]]/$B$1</f>
        <v>44.145766785029736</v>
      </c>
      <c r="J109" s="25">
        <f>Table2[[#This Row],[price2]]/$B$1</f>
        <v>41.512499581249934</v>
      </c>
      <c r="K109" s="26">
        <f>Table2[[#This Row],[energy2]]/$B$1</f>
        <v>36.250455894583268</v>
      </c>
      <c r="L109" s="24">
        <f>VLOOKUP(Table2[[#This Row],[MD5]],fullcf[#All],2,FALSE)</f>
        <v>661519.30740044604</v>
      </c>
      <c r="M109" s="25">
        <f>VLOOKUP(Table2[[#This Row],[MD5]],fullcf[#All],3,FALSE)</f>
        <v>1428191.6613749899</v>
      </c>
      <c r="N109" s="25">
        <f>VLOOKUP(Table2[[#This Row],[MD5]],fullcf[#All],4,FALSE)</f>
        <v>1241860.4503875</v>
      </c>
      <c r="O109" s="25">
        <f>Table2[[#This Row],[time3]]/$B$1</f>
        <v>44.101287160029734</v>
      </c>
      <c r="P109" s="25">
        <f>Table2[[#This Row],[price3]]/$B$1</f>
        <v>95.212777424999331</v>
      </c>
      <c r="Q109" s="26">
        <f>Table2[[#This Row],[energy3]]/$B$1</f>
        <v>82.790696692500006</v>
      </c>
      <c r="R109" s="24">
        <f>VLOOKUP(Table2[[#This Row],[MD5]],df[#All],2,FALSE)</f>
        <v>22255277164</v>
      </c>
      <c r="S109" s="25">
        <f>VLOOKUP(Table2[[#This Row],[MD5]],df[#All],3,FALSE)</f>
        <v>5458323482.75</v>
      </c>
      <c r="T109" s="25">
        <f>VLOOKUP(Table2[[#This Row],[MD5]],df[#All],4,FALSE)</f>
        <v>3206921083.3499899</v>
      </c>
      <c r="U109" s="25">
        <f>Table2[[#This Row],[time4]]/$B$1</f>
        <v>1483685.1442666666</v>
      </c>
      <c r="V109" s="25">
        <f>Table2[[#This Row],[price4]]/$B$1</f>
        <v>363888.23218333331</v>
      </c>
      <c r="W109" s="26">
        <f>Table2[[#This Row],[energy4]]/$B$1</f>
        <v>213794.73888999934</v>
      </c>
    </row>
    <row r="110" spans="1:23">
      <c r="A110" s="30" t="s">
        <v>153</v>
      </c>
      <c r="B110" s="19" t="s">
        <v>285</v>
      </c>
      <c r="C110" s="24">
        <f>VLOOKUP(Table2[[#This Row],[MD5]],buildtime[#All],2,FALSE)</f>
        <v>56.24428571</v>
      </c>
      <c r="D110" s="25">
        <f>VLOOKUP(Table2[[#This Row],[MD5]],buildtime[#All],3,FALSE)</f>
        <v>64.2</v>
      </c>
      <c r="E110" s="26">
        <f>VLOOKUP(Table2[[#This Row],[MD5]],buildtime[#All],4,FALSE)</f>
        <v>56.12</v>
      </c>
      <c r="F110" s="24">
        <f>VLOOKUP(Table2[[#This Row],[MD5]],partialcf[#All],2,FALSE)</f>
        <v>19342.707668392799</v>
      </c>
      <c r="G110" s="25">
        <f>VLOOKUP(Table2[[#This Row],[MD5]],partialcf[#All],3,FALSE)</f>
        <v>18221.9013937499</v>
      </c>
      <c r="H110" s="25">
        <f>VLOOKUP(Table2[[#This Row],[MD5]],partialcf[#All],4,FALSE)</f>
        <v>15912.993823749999</v>
      </c>
      <c r="I110" s="25">
        <f>Table2[[#This Row],[time2]]/$B$1</f>
        <v>1.28951384455952</v>
      </c>
      <c r="J110" s="25">
        <f>Table2[[#This Row],[price2]]/$B$1</f>
        <v>1.2147934262499933</v>
      </c>
      <c r="K110" s="26">
        <f>Table2[[#This Row],[energy2]]/$B$1</f>
        <v>1.0608662549166665</v>
      </c>
      <c r="L110" s="24">
        <f>VLOOKUP(Table2[[#This Row],[MD5]],fullcf[#All],2,FALSE)</f>
        <v>19332.3030014285</v>
      </c>
      <c r="M110" s="25">
        <f>VLOOKUP(Table2[[#This Row],[MD5]],fullcf[#All],3,FALSE)</f>
        <v>874706.61254999903</v>
      </c>
      <c r="N110" s="25">
        <f>VLOOKUP(Table2[[#This Row],[MD5]],fullcf[#All],4,FALSE)</f>
        <v>758199.74349249899</v>
      </c>
      <c r="O110" s="25">
        <f>Table2[[#This Row],[time3]]/$B$1</f>
        <v>1.2888202000952333</v>
      </c>
      <c r="P110" s="25">
        <f>Table2[[#This Row],[price3]]/$B$1</f>
        <v>58.313774169999938</v>
      </c>
      <c r="Q110" s="26">
        <f>Table2[[#This Row],[energy3]]/$B$1</f>
        <v>50.5466495661666</v>
      </c>
      <c r="R110" s="24">
        <f>VLOOKUP(Table2[[#This Row],[MD5]],df[#All],2,FALSE)</f>
        <v>9609426.8133333307</v>
      </c>
      <c r="S110" s="25">
        <f>VLOOKUP(Table2[[#This Row],[MD5]],df[#All],3,FALSE)</f>
        <v>17140371.033333302</v>
      </c>
      <c r="T110" s="25">
        <f>VLOOKUP(Table2[[#This Row],[MD5]],df[#All],4,FALSE)</f>
        <v>10253552.9466666</v>
      </c>
      <c r="U110" s="25">
        <f>Table2[[#This Row],[time4]]/$B$1</f>
        <v>640.62845422222199</v>
      </c>
      <c r="V110" s="25">
        <f>Table2[[#This Row],[price4]]/$B$1</f>
        <v>1142.6914022222202</v>
      </c>
      <c r="W110" s="26">
        <f>Table2[[#This Row],[energy4]]/$B$1</f>
        <v>683.57019644444006</v>
      </c>
    </row>
    <row r="111" spans="1:23">
      <c r="A111" s="30" t="s">
        <v>154</v>
      </c>
      <c r="B111" s="19" t="s">
        <v>286</v>
      </c>
      <c r="C111" s="24">
        <f>VLOOKUP(Table2[[#This Row],[MD5]],buildtime[#All],2,FALSE)</f>
        <v>56.24428571</v>
      </c>
      <c r="D111" s="25">
        <f>VLOOKUP(Table2[[#This Row],[MD5]],buildtime[#All],3,FALSE)</f>
        <v>64.2</v>
      </c>
      <c r="E111" s="26">
        <f>VLOOKUP(Table2[[#This Row],[MD5]],buildtime[#All],4,FALSE)</f>
        <v>56.12</v>
      </c>
      <c r="F111" s="24">
        <f>VLOOKUP(Table2[[#This Row],[MD5]],partialcf[#All],2,FALSE)</f>
        <v>19341.555327410701</v>
      </c>
      <c r="G111" s="25">
        <f>VLOOKUP(Table2[[#This Row],[MD5]],partialcf[#All],3,FALSE)</f>
        <v>18220.3535531249</v>
      </c>
      <c r="H111" s="25">
        <f>VLOOKUP(Table2[[#This Row],[MD5]],partialcf[#All],4,FALSE)</f>
        <v>15911.649763125</v>
      </c>
      <c r="I111" s="25">
        <f>Table2[[#This Row],[time2]]/$B$1</f>
        <v>1.2894370218273801</v>
      </c>
      <c r="J111" s="25">
        <f>Table2[[#This Row],[price2]]/$B$1</f>
        <v>1.2146902368749932</v>
      </c>
      <c r="K111" s="26">
        <f>Table2[[#This Row],[energy2]]/$B$1</f>
        <v>1.0607766508750001</v>
      </c>
      <c r="L111" s="24">
        <f>VLOOKUP(Table2[[#This Row],[MD5]],fullcf[#All],2,FALSE)</f>
        <v>19331.967453303499</v>
      </c>
      <c r="M111" s="25">
        <f>VLOOKUP(Table2[[#This Row],[MD5]],fullcf[#All],3,FALSE)</f>
        <v>874706.03370937495</v>
      </c>
      <c r="N111" s="25">
        <f>VLOOKUP(Table2[[#This Row],[MD5]],fullcf[#All],4,FALSE)</f>
        <v>758199.239231874</v>
      </c>
      <c r="O111" s="25">
        <f>Table2[[#This Row],[time3]]/$B$1</f>
        <v>1.2887978302202332</v>
      </c>
      <c r="P111" s="25">
        <f>Table2[[#This Row],[price3]]/$B$1</f>
        <v>58.313735580625</v>
      </c>
      <c r="Q111" s="26">
        <f>Table2[[#This Row],[energy3]]/$B$1</f>
        <v>50.546615948791597</v>
      </c>
      <c r="R111" s="24">
        <f>VLOOKUP(Table2[[#This Row],[MD5]],df[#All],2,FALSE)</f>
        <v>9548889.3033333309</v>
      </c>
      <c r="S111" s="25">
        <f>VLOOKUP(Table2[[#This Row],[MD5]],df[#All],3,FALSE)</f>
        <v>17088344.425000001</v>
      </c>
      <c r="T111" s="25">
        <f>VLOOKUP(Table2[[#This Row],[MD5]],df[#All],4,FALSE)</f>
        <v>10222660.711666601</v>
      </c>
      <c r="U111" s="25">
        <f>Table2[[#This Row],[time4]]/$B$1</f>
        <v>636.59262022222208</v>
      </c>
      <c r="V111" s="25">
        <f>Table2[[#This Row],[price4]]/$B$1</f>
        <v>1139.2229616666666</v>
      </c>
      <c r="W111" s="26">
        <f>Table2[[#This Row],[energy4]]/$B$1</f>
        <v>681.51071411110672</v>
      </c>
    </row>
    <row r="112" spans="1:23">
      <c r="A112" s="30" t="s">
        <v>155</v>
      </c>
      <c r="B112" s="19" t="s">
        <v>287</v>
      </c>
      <c r="C112" s="24">
        <f>VLOOKUP(Table2[[#This Row],[MD5]],buildtime[#All],2,FALSE)</f>
        <v>61.977142860000001</v>
      </c>
      <c r="D112" s="25">
        <f>VLOOKUP(Table2[[#This Row],[MD5]],buildtime[#All],3,FALSE)</f>
        <v>61.2</v>
      </c>
      <c r="E112" s="26">
        <f>VLOOKUP(Table2[[#This Row],[MD5]],buildtime[#All],4,FALSE)</f>
        <v>53.52</v>
      </c>
      <c r="F112" s="24">
        <f>VLOOKUP(Table2[[#This Row],[MD5]],partialcf[#All],2,FALSE)</f>
        <v>533551.39141830301</v>
      </c>
      <c r="G112" s="25">
        <f>VLOOKUP(Table2[[#This Row],[MD5]],partialcf[#All],3,FALSE)</f>
        <v>528974.43042187404</v>
      </c>
      <c r="H112" s="25">
        <f>VLOOKUP(Table2[[#This Row],[MD5]],partialcf[#All],4,FALSE)</f>
        <v>462544.13947187399</v>
      </c>
      <c r="I112" s="25">
        <f>Table2[[#This Row],[time2]]/$B$1</f>
        <v>35.570092761220202</v>
      </c>
      <c r="J112" s="25">
        <f>Table2[[#This Row],[price2]]/$B$1</f>
        <v>35.264962028124934</v>
      </c>
      <c r="K112" s="26">
        <f>Table2[[#This Row],[energy2]]/$B$1</f>
        <v>30.8362759647916</v>
      </c>
      <c r="L112" s="24">
        <f>VLOOKUP(Table2[[#This Row],[MD5]],fullcf[#All],2,FALSE)</f>
        <v>529340.58567276702</v>
      </c>
      <c r="M112" s="25">
        <f>VLOOKUP(Table2[[#This Row],[MD5]],fullcf[#All],3,FALSE)</f>
        <v>1329195.9932343699</v>
      </c>
      <c r="N112" s="25">
        <f>VLOOKUP(Table2[[#This Row],[MD5]],fullcf[#All],4,FALSE)</f>
        <v>1156069.4939093699</v>
      </c>
      <c r="O112" s="25">
        <f>Table2[[#This Row],[time3]]/$B$1</f>
        <v>35.289372378184467</v>
      </c>
      <c r="P112" s="25">
        <f>Table2[[#This Row],[price3]]/$B$1</f>
        <v>88.613066215624656</v>
      </c>
      <c r="Q112" s="26">
        <f>Table2[[#This Row],[energy3]]/$B$1</f>
        <v>77.071299593957988</v>
      </c>
      <c r="R112" s="24">
        <f>VLOOKUP(Table2[[#This Row],[MD5]],df[#All],2,FALSE)</f>
        <v>12807665134.1</v>
      </c>
      <c r="S112" s="25">
        <f>VLOOKUP(Table2[[#This Row],[MD5]],df[#All],3,FALSE)</f>
        <v>3777851415.25</v>
      </c>
      <c r="T112" s="25">
        <f>VLOOKUP(Table2[[#This Row],[MD5]],df[#All],4,FALSE)</f>
        <v>2198220334.8499899</v>
      </c>
      <c r="U112" s="25">
        <f>Table2[[#This Row],[time4]]/$B$1</f>
        <v>853844.34227333334</v>
      </c>
      <c r="V112" s="25">
        <f>Table2[[#This Row],[price4]]/$B$1</f>
        <v>251856.76101666666</v>
      </c>
      <c r="W112" s="26">
        <f>Table2[[#This Row],[energy4]]/$B$1</f>
        <v>146548.02232333267</v>
      </c>
    </row>
    <row r="113" spans="1:23">
      <c r="A113" s="30" t="s">
        <v>156</v>
      </c>
      <c r="B113" s="19" t="s">
        <v>288</v>
      </c>
      <c r="C113" s="24">
        <f>VLOOKUP(Table2[[#This Row],[MD5]],buildtime[#All],2,FALSE)</f>
        <v>56.24428571</v>
      </c>
      <c r="D113" s="25">
        <f>VLOOKUP(Table2[[#This Row],[MD5]],buildtime[#All],3,FALSE)</f>
        <v>64.2</v>
      </c>
      <c r="E113" s="26">
        <f>VLOOKUP(Table2[[#This Row],[MD5]],buildtime[#All],4,FALSE)</f>
        <v>56.12</v>
      </c>
      <c r="F113" s="24">
        <f>VLOOKUP(Table2[[#This Row],[MD5]],partialcf[#All],2,FALSE)</f>
        <v>20889.3718200892</v>
      </c>
      <c r="G113" s="25">
        <f>VLOOKUP(Table2[[#This Row],[MD5]],partialcf[#All],3,FALSE)</f>
        <v>19780.457296875</v>
      </c>
      <c r="H113" s="25">
        <f>VLOOKUP(Table2[[#This Row],[MD5]],partialcf[#All],4,FALSE)</f>
        <v>17275.238096875</v>
      </c>
      <c r="I113" s="25">
        <f>Table2[[#This Row],[time2]]/$B$1</f>
        <v>1.3926247880059466</v>
      </c>
      <c r="J113" s="25">
        <f>Table2[[#This Row],[price2]]/$B$1</f>
        <v>1.318697153125</v>
      </c>
      <c r="K113" s="26">
        <f>Table2[[#This Row],[energy2]]/$B$1</f>
        <v>1.1516825397916668</v>
      </c>
      <c r="L113" s="24">
        <f>VLOOKUP(Table2[[#This Row],[MD5]],fullcf[#All],2,FALSE)</f>
        <v>20816.632815624998</v>
      </c>
      <c r="M113" s="25">
        <f>VLOOKUP(Table2[[#This Row],[MD5]],fullcf[#All],3,FALSE)</f>
        <v>876047.64182812499</v>
      </c>
      <c r="N113" s="25">
        <f>VLOOKUP(Table2[[#This Row],[MD5]],fullcf[#All],4,FALSE)</f>
        <v>759373.46469062404</v>
      </c>
      <c r="O113" s="25">
        <f>Table2[[#This Row],[time3]]/$B$1</f>
        <v>1.3877755210416665</v>
      </c>
      <c r="P113" s="25">
        <f>Table2[[#This Row],[price3]]/$B$1</f>
        <v>58.403176121874999</v>
      </c>
      <c r="Q113" s="26">
        <f>Table2[[#This Row],[energy3]]/$B$1</f>
        <v>50.624897646041603</v>
      </c>
      <c r="R113" s="24">
        <f>VLOOKUP(Table2[[#This Row],[MD5]],df[#All],2,FALSE)</f>
        <v>73068536.299999997</v>
      </c>
      <c r="S113" s="25">
        <f>VLOOKUP(Table2[[#This Row],[MD5]],df[#All],3,FALSE)</f>
        <v>35783966</v>
      </c>
      <c r="T113" s="25">
        <f>VLOOKUP(Table2[[#This Row],[MD5]],df[#All],4,FALSE)</f>
        <v>21100356.399999902</v>
      </c>
      <c r="U113" s="25">
        <f>Table2[[#This Row],[time4]]/$B$1</f>
        <v>4871.2357533333334</v>
      </c>
      <c r="V113" s="25">
        <f>Table2[[#This Row],[price4]]/$B$1</f>
        <v>2385.5977333333335</v>
      </c>
      <c r="W113" s="26">
        <f>Table2[[#This Row],[energy4]]/$B$1</f>
        <v>1406.6904266666602</v>
      </c>
    </row>
    <row r="114" spans="1:23">
      <c r="A114" s="30" t="s">
        <v>157</v>
      </c>
      <c r="B114" s="19" t="s">
        <v>289</v>
      </c>
      <c r="C114" s="24">
        <f>VLOOKUP(Table2[[#This Row],[MD5]],buildtime[#All],2,FALSE)</f>
        <v>61.977142860000001</v>
      </c>
      <c r="D114" s="25">
        <f>VLOOKUP(Table2[[#This Row],[MD5]],buildtime[#All],3,FALSE)</f>
        <v>61.2</v>
      </c>
      <c r="E114" s="26">
        <f>VLOOKUP(Table2[[#This Row],[MD5]],buildtime[#All],4,FALSE)</f>
        <v>53.52</v>
      </c>
      <c r="F114" s="24">
        <f>VLOOKUP(Table2[[#This Row],[MD5]],partialcf[#All],2,FALSE)</f>
        <v>19411.136558392802</v>
      </c>
      <c r="G114" s="25">
        <f>VLOOKUP(Table2[[#This Row],[MD5]],partialcf[#All],3,FALSE)</f>
        <v>21069.2057624999</v>
      </c>
      <c r="H114" s="25">
        <f>VLOOKUP(Table2[[#This Row],[MD5]],partialcf[#All],4,FALSE)</f>
        <v>18380.972107500002</v>
      </c>
      <c r="I114" s="25">
        <f>Table2[[#This Row],[time2]]/$B$1</f>
        <v>1.2940757705595201</v>
      </c>
      <c r="J114" s="25">
        <f>Table2[[#This Row],[price2]]/$B$1</f>
        <v>1.4046137174999933</v>
      </c>
      <c r="K114" s="26">
        <f>Table2[[#This Row],[energy2]]/$B$1</f>
        <v>1.2253981405000001</v>
      </c>
      <c r="L114" s="24">
        <f>VLOOKUP(Table2[[#This Row],[MD5]],fullcf[#All],2,FALSE)</f>
        <v>15622.465047678499</v>
      </c>
      <c r="M114" s="25">
        <f>VLOOKUP(Table2[[#This Row],[MD5]],fullcf[#All],3,FALSE)</f>
        <v>871919.15491875005</v>
      </c>
      <c r="N114" s="25">
        <f>VLOOKUP(Table2[[#This Row],[MD5]],fullcf[#All],4,FALSE)</f>
        <v>755784.26137624902</v>
      </c>
      <c r="O114" s="25">
        <f>Table2[[#This Row],[time3]]/$B$1</f>
        <v>1.0414976698452332</v>
      </c>
      <c r="P114" s="25">
        <f>Table2[[#This Row],[price3]]/$B$1</f>
        <v>58.127943661250001</v>
      </c>
      <c r="Q114" s="26">
        <f>Table2[[#This Row],[energy3]]/$B$1</f>
        <v>50.385617425083268</v>
      </c>
      <c r="R114" s="24">
        <f>VLOOKUP(Table2[[#This Row],[MD5]],df[#All],2,FALSE)</f>
        <v>6002523.5133333299</v>
      </c>
      <c r="S114" s="25">
        <f>VLOOKUP(Table2[[#This Row],[MD5]],df[#All],3,FALSE)</f>
        <v>16548536.1166666</v>
      </c>
      <c r="T114" s="25">
        <f>VLOOKUP(Table2[[#This Row],[MD5]],df[#All],4,FALSE)</f>
        <v>9896696.1966666598</v>
      </c>
      <c r="U114" s="25">
        <f>Table2[[#This Row],[time4]]/$B$1</f>
        <v>400.168234222222</v>
      </c>
      <c r="V114" s="25">
        <f>Table2[[#This Row],[price4]]/$B$1</f>
        <v>1103.2357411111066</v>
      </c>
      <c r="W114" s="26">
        <f>Table2[[#This Row],[energy4]]/$B$1</f>
        <v>659.77974644444396</v>
      </c>
    </row>
    <row r="115" spans="1:23">
      <c r="A115" s="30" t="s">
        <v>158</v>
      </c>
      <c r="B115" s="19" t="s">
        <v>290</v>
      </c>
      <c r="C115" s="24">
        <f>VLOOKUP(Table2[[#This Row],[MD5]],buildtime[#All],2,FALSE)</f>
        <v>61.977142860000001</v>
      </c>
      <c r="D115" s="25">
        <f>VLOOKUP(Table2[[#This Row],[MD5]],buildtime[#All],3,FALSE)</f>
        <v>61.2</v>
      </c>
      <c r="E115" s="26">
        <f>VLOOKUP(Table2[[#This Row],[MD5]],buildtime[#All],4,FALSE)</f>
        <v>53.52</v>
      </c>
      <c r="F115" s="24">
        <f>VLOOKUP(Table2[[#This Row],[MD5]],partialcf[#All],2,FALSE)</f>
        <v>19626.3762169642</v>
      </c>
      <c r="G115" s="25">
        <f>VLOOKUP(Table2[[#This Row],[MD5]],partialcf[#All],3,FALSE)</f>
        <v>21409.362281249902</v>
      </c>
      <c r="H115" s="25">
        <f>VLOOKUP(Table2[[#This Row],[MD5]],partialcf[#All],4,FALSE)</f>
        <v>18675.472181249901</v>
      </c>
      <c r="I115" s="25">
        <f>Table2[[#This Row],[time2]]/$B$1</f>
        <v>1.3084250811309466</v>
      </c>
      <c r="J115" s="25">
        <f>Table2[[#This Row],[price2]]/$B$1</f>
        <v>1.4272908187499935</v>
      </c>
      <c r="K115" s="26">
        <f>Table2[[#This Row],[energy2]]/$B$1</f>
        <v>1.2450314787499934</v>
      </c>
      <c r="L115" s="24">
        <f>VLOOKUP(Table2[[#This Row],[MD5]],fullcf[#All],2,FALSE)</f>
        <v>15583.439783928499</v>
      </c>
      <c r="M115" s="25">
        <f>VLOOKUP(Table2[[#This Row],[MD5]],fullcf[#All],3,FALSE)</f>
        <v>871888.17506250006</v>
      </c>
      <c r="N115" s="25">
        <f>VLOOKUP(Table2[[#This Row],[MD5]],fullcf[#All],4,FALSE)</f>
        <v>755757.109925</v>
      </c>
      <c r="O115" s="25">
        <f>Table2[[#This Row],[time3]]/$B$1</f>
        <v>1.0388959855952333</v>
      </c>
      <c r="P115" s="25">
        <f>Table2[[#This Row],[price3]]/$B$1</f>
        <v>58.125878337500005</v>
      </c>
      <c r="Q115" s="26">
        <f>Table2[[#This Row],[energy3]]/$B$1</f>
        <v>50.383807328333333</v>
      </c>
      <c r="R115" s="24">
        <f>VLOOKUP(Table2[[#This Row],[MD5]],df[#All],2,FALSE)</f>
        <v>5937461.8499999903</v>
      </c>
      <c r="S115" s="25">
        <f>VLOOKUP(Table2[[#This Row],[MD5]],df[#All],3,FALSE)</f>
        <v>16531402.7083333</v>
      </c>
      <c r="T115" s="25">
        <f>VLOOKUP(Table2[[#This Row],[MD5]],df[#All],4,FALSE)</f>
        <v>9886764.0749999899</v>
      </c>
      <c r="U115" s="25">
        <f>Table2[[#This Row],[time4]]/$B$1</f>
        <v>395.83078999999935</v>
      </c>
      <c r="V115" s="25">
        <f>Table2[[#This Row],[price4]]/$B$1</f>
        <v>1102.0935138888867</v>
      </c>
      <c r="W115" s="26">
        <f>Table2[[#This Row],[energy4]]/$B$1</f>
        <v>659.11760499999934</v>
      </c>
    </row>
    <row r="116" spans="1:23">
      <c r="A116" s="30" t="s">
        <v>159</v>
      </c>
      <c r="B116" s="19" t="s">
        <v>291</v>
      </c>
      <c r="C116" s="24">
        <f>VLOOKUP(Table2[[#This Row],[MD5]],buildtime[#All],2,FALSE)</f>
        <v>61.977142860000001</v>
      </c>
      <c r="D116" s="25">
        <f>VLOOKUP(Table2[[#This Row],[MD5]],buildtime[#All],3,FALSE)</f>
        <v>61.2</v>
      </c>
      <c r="E116" s="26">
        <f>VLOOKUP(Table2[[#This Row],[MD5]],buildtime[#All],4,FALSE)</f>
        <v>53.52</v>
      </c>
      <c r="F116" s="24">
        <f>VLOOKUP(Table2[[#This Row],[MD5]],partialcf[#All],2,FALSE)</f>
        <v>19626.389435714202</v>
      </c>
      <c r="G116" s="25">
        <f>VLOOKUP(Table2[[#This Row],[MD5]],partialcf[#All],3,FALSE)</f>
        <v>21409.38196875</v>
      </c>
      <c r="H116" s="25">
        <f>VLOOKUP(Table2[[#This Row],[MD5]],partialcf[#All],4,FALSE)</f>
        <v>18675.489243749998</v>
      </c>
      <c r="I116" s="25">
        <f>Table2[[#This Row],[time2]]/$B$1</f>
        <v>1.3084259623809469</v>
      </c>
      <c r="J116" s="25">
        <f>Table2[[#This Row],[price2]]/$B$1</f>
        <v>1.42729213125</v>
      </c>
      <c r="K116" s="26">
        <f>Table2[[#This Row],[energy2]]/$B$1</f>
        <v>1.2450326162499998</v>
      </c>
      <c r="L116" s="24">
        <f>VLOOKUP(Table2[[#This Row],[MD5]],fullcf[#All],2,FALSE)</f>
        <v>15583.439783928499</v>
      </c>
      <c r="M116" s="25">
        <f>VLOOKUP(Table2[[#This Row],[MD5]],fullcf[#All],3,FALSE)</f>
        <v>871888.17506250006</v>
      </c>
      <c r="N116" s="25">
        <f>VLOOKUP(Table2[[#This Row],[MD5]],fullcf[#All],4,FALSE)</f>
        <v>755757.109925</v>
      </c>
      <c r="O116" s="25">
        <f>Table2[[#This Row],[time3]]/$B$1</f>
        <v>1.0388959855952333</v>
      </c>
      <c r="P116" s="25">
        <f>Table2[[#This Row],[price3]]/$B$1</f>
        <v>58.125878337500005</v>
      </c>
      <c r="Q116" s="26">
        <f>Table2[[#This Row],[energy3]]/$B$1</f>
        <v>50.383807328333333</v>
      </c>
      <c r="R116" s="24">
        <f>VLOOKUP(Table2[[#This Row],[MD5]],df[#All],2,FALSE)</f>
        <v>5937461.8499999903</v>
      </c>
      <c r="S116" s="25">
        <f>VLOOKUP(Table2[[#This Row],[MD5]],df[#All],3,FALSE)</f>
        <v>16531402.7083333</v>
      </c>
      <c r="T116" s="25">
        <f>VLOOKUP(Table2[[#This Row],[MD5]],df[#All],4,FALSE)</f>
        <v>9886764.0749999899</v>
      </c>
      <c r="U116" s="25">
        <f>Table2[[#This Row],[time4]]/$B$1</f>
        <v>395.83078999999935</v>
      </c>
      <c r="V116" s="25">
        <f>Table2[[#This Row],[price4]]/$B$1</f>
        <v>1102.0935138888867</v>
      </c>
      <c r="W116" s="26">
        <f>Table2[[#This Row],[energy4]]/$B$1</f>
        <v>659.11760499999934</v>
      </c>
    </row>
    <row r="117" spans="1:23">
      <c r="A117" s="30" t="s">
        <v>160</v>
      </c>
      <c r="B117" s="19" t="s">
        <v>292</v>
      </c>
      <c r="C117" s="24">
        <f>VLOOKUP(Table2[[#This Row],[MD5]],buildtime[#All],2,FALSE)</f>
        <v>61.977142860000001</v>
      </c>
      <c r="D117" s="25">
        <f>VLOOKUP(Table2[[#This Row],[MD5]],buildtime[#All],3,FALSE)</f>
        <v>61.2</v>
      </c>
      <c r="E117" s="26">
        <f>VLOOKUP(Table2[[#This Row],[MD5]],buildtime[#All],4,FALSE)</f>
        <v>53.52</v>
      </c>
      <c r="F117" s="24">
        <f>VLOOKUP(Table2[[#This Row],[MD5]],partialcf[#All],2,FALSE)</f>
        <v>15594.779583035701</v>
      </c>
      <c r="G117" s="25">
        <f>VLOOKUP(Table2[[#This Row],[MD5]],partialcf[#All],3,FALSE)</f>
        <v>15404.8566562499</v>
      </c>
      <c r="H117" s="25">
        <f>VLOOKUP(Table2[[#This Row],[MD5]],partialcf[#All],4,FALSE)</f>
        <v>13471.567306249999</v>
      </c>
      <c r="I117" s="25">
        <f>Table2[[#This Row],[time2]]/$B$1</f>
        <v>1.03965197220238</v>
      </c>
      <c r="J117" s="25">
        <f>Table2[[#This Row],[price2]]/$B$1</f>
        <v>1.0269904437499933</v>
      </c>
      <c r="K117" s="26">
        <f>Table2[[#This Row],[energy2]]/$B$1</f>
        <v>0.89810448708333324</v>
      </c>
      <c r="L117" s="24">
        <f>VLOOKUP(Table2[[#This Row],[MD5]],fullcf[#All],2,FALSE)</f>
        <v>15583.5279089285</v>
      </c>
      <c r="M117" s="25">
        <f>VLOOKUP(Table2[[#This Row],[MD5]],fullcf[#All],3,FALSE)</f>
        <v>871888.24068749906</v>
      </c>
      <c r="N117" s="25">
        <f>VLOOKUP(Table2[[#This Row],[MD5]],fullcf[#All],4,FALSE)</f>
        <v>755757.16680000001</v>
      </c>
      <c r="O117" s="25">
        <f>Table2[[#This Row],[time3]]/$B$1</f>
        <v>1.0389018605952334</v>
      </c>
      <c r="P117" s="25">
        <f>Table2[[#This Row],[price3]]/$B$1</f>
        <v>58.125882712499937</v>
      </c>
      <c r="Q117" s="26">
        <f>Table2[[#This Row],[energy3]]/$B$1</f>
        <v>50.383811119999997</v>
      </c>
      <c r="R117" s="24">
        <f>VLOOKUP(Table2[[#This Row],[MD5]],df[#All],2,FALSE)</f>
        <v>5977781.8499999903</v>
      </c>
      <c r="S117" s="25">
        <f>VLOOKUP(Table2[[#This Row],[MD5]],df[#All],3,FALSE)</f>
        <v>16538602.7083333</v>
      </c>
      <c r="T117" s="25">
        <f>VLOOKUP(Table2[[#This Row],[MD5]],df[#All],4,FALSE)</f>
        <v>9891084.0749999899</v>
      </c>
      <c r="U117" s="25">
        <f>Table2[[#This Row],[time4]]/$B$1</f>
        <v>398.51878999999934</v>
      </c>
      <c r="V117" s="25">
        <f>Table2[[#This Row],[price4]]/$B$1</f>
        <v>1102.5735138888867</v>
      </c>
      <c r="W117" s="26">
        <f>Table2[[#This Row],[energy4]]/$B$1</f>
        <v>659.40560499999935</v>
      </c>
    </row>
    <row r="118" spans="1:23">
      <c r="A118" s="30" t="s">
        <v>161</v>
      </c>
      <c r="B118" s="19" t="s">
        <v>293</v>
      </c>
      <c r="C118" s="24">
        <f>VLOOKUP(Table2[[#This Row],[MD5]],buildtime[#All],2,FALSE)</f>
        <v>61.977142860000001</v>
      </c>
      <c r="D118" s="25">
        <f>VLOOKUP(Table2[[#This Row],[MD5]],buildtime[#All],3,FALSE)</f>
        <v>61.2</v>
      </c>
      <c r="E118" s="26">
        <f>VLOOKUP(Table2[[#This Row],[MD5]],buildtime[#All],4,FALSE)</f>
        <v>53.52</v>
      </c>
      <c r="F118" s="24">
        <f>VLOOKUP(Table2[[#This Row],[MD5]],partialcf[#All],2,FALSE)</f>
        <v>20744.1691857142</v>
      </c>
      <c r="G118" s="25">
        <f>VLOOKUP(Table2[[#This Row],[MD5]],partialcf[#All],3,FALSE)</f>
        <v>22408.495875000001</v>
      </c>
      <c r="H118" s="25">
        <f>VLOOKUP(Table2[[#This Row],[MD5]],partialcf[#All],4,FALSE)</f>
        <v>19551.659775</v>
      </c>
      <c r="I118" s="25">
        <f>Table2[[#This Row],[time2]]/$B$1</f>
        <v>1.3829446123809466</v>
      </c>
      <c r="J118" s="25">
        <f>Table2[[#This Row],[price2]]/$B$1</f>
        <v>1.4938997250000001</v>
      </c>
      <c r="K118" s="26">
        <f>Table2[[#This Row],[energy2]]/$B$1</f>
        <v>1.3034439849999999</v>
      </c>
      <c r="L118" s="24">
        <f>VLOOKUP(Table2[[#This Row],[MD5]],fullcf[#All],2,FALSE)</f>
        <v>16909.814556249901</v>
      </c>
      <c r="M118" s="25">
        <f>VLOOKUP(Table2[[#This Row],[MD5]],fullcf[#All],3,FALSE)</f>
        <v>873071.7024375</v>
      </c>
      <c r="N118" s="25">
        <f>VLOOKUP(Table2[[#This Row],[MD5]],fullcf[#All],4,FALSE)</f>
        <v>756793.10546250001</v>
      </c>
      <c r="O118" s="25">
        <f>Table2[[#This Row],[time3]]/$B$1</f>
        <v>1.12732097041666</v>
      </c>
      <c r="P118" s="25">
        <f>Table2[[#This Row],[price3]]/$B$1</f>
        <v>58.204780162500001</v>
      </c>
      <c r="Q118" s="26">
        <f>Table2[[#This Row],[energy3]]/$B$1</f>
        <v>50.452873697500003</v>
      </c>
      <c r="R118" s="24">
        <f>VLOOKUP(Table2[[#This Row],[MD5]],df[#All],2,FALSE)</f>
        <v>111493794.099999</v>
      </c>
      <c r="S118" s="25">
        <f>VLOOKUP(Table2[[#This Row],[MD5]],df[#All],3,FALSE)</f>
        <v>47529915.25</v>
      </c>
      <c r="T118" s="25">
        <f>VLOOKUP(Table2[[#This Row],[MD5]],df[#All],4,FALSE)</f>
        <v>27921614.850000001</v>
      </c>
      <c r="U118" s="25">
        <f>Table2[[#This Row],[time4]]/$B$1</f>
        <v>7432.9196066666</v>
      </c>
      <c r="V118" s="25">
        <f>Table2[[#This Row],[price4]]/$B$1</f>
        <v>3168.6610166666665</v>
      </c>
      <c r="W118" s="26">
        <f>Table2[[#This Row],[energy4]]/$B$1</f>
        <v>1861.4409900000001</v>
      </c>
    </row>
    <row r="119" spans="1:23">
      <c r="A119" s="30" t="s">
        <v>162</v>
      </c>
      <c r="B119" s="19" t="s">
        <v>294</v>
      </c>
      <c r="C119" s="24">
        <f>VLOOKUP(Table2[[#This Row],[MD5]],buildtime[#All],2,FALSE)</f>
        <v>61.977142860000001</v>
      </c>
      <c r="D119" s="25">
        <f>VLOOKUP(Table2[[#This Row],[MD5]],buildtime[#All],3,FALSE)</f>
        <v>61.2</v>
      </c>
      <c r="E119" s="26">
        <f>VLOOKUP(Table2[[#This Row],[MD5]],buildtime[#All],4,FALSE)</f>
        <v>53.52</v>
      </c>
      <c r="F119" s="24">
        <f>VLOOKUP(Table2[[#This Row],[MD5]],partialcf[#All],2,FALSE)</f>
        <v>17460.915275446401</v>
      </c>
      <c r="G119" s="25">
        <f>VLOOKUP(Table2[[#This Row],[MD5]],partialcf[#All],3,FALSE)</f>
        <v>17436.0177656249</v>
      </c>
      <c r="H119" s="25">
        <f>VLOOKUP(Table2[[#This Row],[MD5]],partialcf[#All],4,FALSE)</f>
        <v>15243.452190624999</v>
      </c>
      <c r="I119" s="25">
        <f>Table2[[#This Row],[time2]]/$B$1</f>
        <v>1.1640610183630935</v>
      </c>
      <c r="J119" s="25">
        <f>Table2[[#This Row],[price2]]/$B$1</f>
        <v>1.1624011843749933</v>
      </c>
      <c r="K119" s="26">
        <f>Table2[[#This Row],[energy2]]/$B$1</f>
        <v>1.0162301460416667</v>
      </c>
      <c r="L119" s="24">
        <f>VLOOKUP(Table2[[#This Row],[MD5]],fullcf[#All],2,FALSE)</f>
        <v>17074.240400446401</v>
      </c>
      <c r="M119" s="25">
        <f>VLOOKUP(Table2[[#This Row],[MD5]],fullcf[#All],3,FALSE)</f>
        <v>873319.36260937504</v>
      </c>
      <c r="N119" s="25">
        <f>VLOOKUP(Table2[[#This Row],[MD5]],fullcf[#All],4,FALSE)</f>
        <v>757009.01772187499</v>
      </c>
      <c r="O119" s="25">
        <f>Table2[[#This Row],[time3]]/$B$1</f>
        <v>1.1382826933630934</v>
      </c>
      <c r="P119" s="25">
        <f>Table2[[#This Row],[price3]]/$B$1</f>
        <v>58.221290840625002</v>
      </c>
      <c r="Q119" s="26">
        <f>Table2[[#This Row],[energy3]]/$B$1</f>
        <v>50.467267848124997</v>
      </c>
      <c r="R119" s="24">
        <f>VLOOKUP(Table2[[#This Row],[MD5]],df[#All],2,FALSE)</f>
        <v>79160895.699999899</v>
      </c>
      <c r="S119" s="25">
        <f>VLOOKUP(Table2[[#This Row],[MD5]],df[#All],3,FALSE)</f>
        <v>41619599.25</v>
      </c>
      <c r="T119" s="25">
        <f>VLOOKUP(Table2[[#This Row],[MD5]],df[#All],4,FALSE)</f>
        <v>24548328.449999999</v>
      </c>
      <c r="U119" s="25">
        <f>Table2[[#This Row],[time4]]/$B$1</f>
        <v>5277.3930466666598</v>
      </c>
      <c r="V119" s="25">
        <f>Table2[[#This Row],[price4]]/$B$1</f>
        <v>2774.6399500000002</v>
      </c>
      <c r="W119" s="26">
        <f>Table2[[#This Row],[energy4]]/$B$1</f>
        <v>1636.5552299999999</v>
      </c>
    </row>
    <row r="120" spans="1:23">
      <c r="A120" s="30" t="s">
        <v>163</v>
      </c>
      <c r="B120" s="19" t="s">
        <v>295</v>
      </c>
      <c r="C120" s="24">
        <f>VLOOKUP(Table2[[#This Row],[MD5]],buildtime[#All],2,FALSE)</f>
        <v>61.977142860000001</v>
      </c>
      <c r="D120" s="25">
        <f>VLOOKUP(Table2[[#This Row],[MD5]],buildtime[#All],3,FALSE)</f>
        <v>61.2</v>
      </c>
      <c r="E120" s="26">
        <f>VLOOKUP(Table2[[#This Row],[MD5]],buildtime[#All],4,FALSE)</f>
        <v>53.52</v>
      </c>
      <c r="F120" s="24">
        <f>VLOOKUP(Table2[[#This Row],[MD5]],partialcf[#All],2,FALSE)</f>
        <v>19624.892274196402</v>
      </c>
      <c r="G120" s="25">
        <f>VLOOKUP(Table2[[#This Row],[MD5]],partialcf[#All],3,FALSE)</f>
        <v>21407.320565624901</v>
      </c>
      <c r="H120" s="25">
        <f>VLOOKUP(Table2[[#This Row],[MD5]],partialcf[#All],4,FALSE)</f>
        <v>18673.700095625001</v>
      </c>
      <c r="I120" s="25">
        <f>Table2[[#This Row],[time2]]/$B$1</f>
        <v>1.3083261516130935</v>
      </c>
      <c r="J120" s="25">
        <f>Table2[[#This Row],[price2]]/$B$1</f>
        <v>1.4271547043749935</v>
      </c>
      <c r="K120" s="26">
        <f>Table2[[#This Row],[energy2]]/$B$1</f>
        <v>1.2449133397083334</v>
      </c>
      <c r="L120" s="24">
        <f>VLOOKUP(Table2[[#This Row],[MD5]],fullcf[#All],2,FALSE)</f>
        <v>15583.104235803499</v>
      </c>
      <c r="M120" s="25">
        <f>VLOOKUP(Table2[[#This Row],[MD5]],fullcf[#All],3,FALSE)</f>
        <v>871887.59622187505</v>
      </c>
      <c r="N120" s="25">
        <f>VLOOKUP(Table2[[#This Row],[MD5]],fullcf[#All],4,FALSE)</f>
        <v>755756.60566437501</v>
      </c>
      <c r="O120" s="25">
        <f>Table2[[#This Row],[time3]]/$B$1</f>
        <v>1.0388736157202332</v>
      </c>
      <c r="P120" s="25">
        <f>Table2[[#This Row],[price3]]/$B$1</f>
        <v>58.125839748125003</v>
      </c>
      <c r="Q120" s="26">
        <f>Table2[[#This Row],[energy3]]/$B$1</f>
        <v>50.383773710958337</v>
      </c>
      <c r="R120" s="24">
        <f>VLOOKUP(Table2[[#This Row],[MD5]],df[#All],2,FALSE)</f>
        <v>5876924.3399999896</v>
      </c>
      <c r="S120" s="25">
        <f>VLOOKUP(Table2[[#This Row],[MD5]],df[#All],3,FALSE)</f>
        <v>16479376.1</v>
      </c>
      <c r="T120" s="25">
        <f>VLOOKUP(Table2[[#This Row],[MD5]],df[#All],4,FALSE)</f>
        <v>9855871.8399999905</v>
      </c>
      <c r="U120" s="25">
        <f>Table2[[#This Row],[time4]]/$B$1</f>
        <v>391.79495599999933</v>
      </c>
      <c r="V120" s="25">
        <f>Table2[[#This Row],[price4]]/$B$1</f>
        <v>1098.6250733333334</v>
      </c>
      <c r="W120" s="26">
        <f>Table2[[#This Row],[energy4]]/$B$1</f>
        <v>657.05812266666601</v>
      </c>
    </row>
    <row r="121" spans="1:23">
      <c r="A121" s="30" t="s">
        <v>164</v>
      </c>
      <c r="B121" s="19" t="s">
        <v>296</v>
      </c>
      <c r="C121" s="24">
        <f>VLOOKUP(Table2[[#This Row],[MD5]],buildtime[#All],2,FALSE)</f>
        <v>50.51142857</v>
      </c>
      <c r="D121" s="25">
        <f>VLOOKUP(Table2[[#This Row],[MD5]],buildtime[#All],3,FALSE)</f>
        <v>65.7</v>
      </c>
      <c r="E121" s="26">
        <f>VLOOKUP(Table2[[#This Row],[MD5]],buildtime[#All],4,FALSE)</f>
        <v>57.42</v>
      </c>
      <c r="F121" s="24">
        <f>VLOOKUP(Table2[[#This Row],[MD5]],partialcf[#All],2,FALSE)</f>
        <v>661600.53061026696</v>
      </c>
      <c r="G121" s="25">
        <f>VLOOKUP(Table2[[#This Row],[MD5]],partialcf[#All],3,FALSE)</f>
        <v>622002.01668749901</v>
      </c>
      <c r="H121" s="25">
        <f>VLOOKUP(Table2[[#This Row],[MD5]],partialcf[#All],4,FALSE)</f>
        <v>543162.75832499901</v>
      </c>
      <c r="I121" s="25">
        <f>Table2[[#This Row],[time2]]/$B$1</f>
        <v>44.106702040684461</v>
      </c>
      <c r="J121" s="25">
        <f>Table2[[#This Row],[price2]]/$B$1</f>
        <v>41.466801112499937</v>
      </c>
      <c r="K121" s="26">
        <f>Table2[[#This Row],[energy2]]/$B$1</f>
        <v>36.210850554999936</v>
      </c>
      <c r="L121" s="24">
        <f>VLOOKUP(Table2[[#This Row],[MD5]],fullcf[#All],2,FALSE)</f>
        <v>661266.11386026698</v>
      </c>
      <c r="M121" s="25">
        <f>VLOOKUP(Table2[[#This Row],[MD5]],fullcf[#All],3,FALSE)</f>
        <v>1427879.4495000001</v>
      </c>
      <c r="N121" s="25">
        <f>VLOOKUP(Table2[[#This Row],[MD5]],fullcf[#All],4,FALSE)</f>
        <v>1241589.8667625</v>
      </c>
      <c r="O121" s="25">
        <f>Table2[[#This Row],[time3]]/$B$1</f>
        <v>44.084407590684464</v>
      </c>
      <c r="P121" s="25">
        <f>Table2[[#This Row],[price3]]/$B$1</f>
        <v>95.191963300000012</v>
      </c>
      <c r="Q121" s="26">
        <f>Table2[[#This Row],[energy3]]/$B$1</f>
        <v>82.772657784166668</v>
      </c>
      <c r="R121" s="24">
        <f>VLOOKUP(Table2[[#This Row],[MD5]],df[#All],2,FALSE)</f>
        <v>22232047900</v>
      </c>
      <c r="S121" s="25">
        <f>VLOOKUP(Table2[[#This Row],[MD5]],df[#All],3,FALSE)</f>
        <v>5454161125.25</v>
      </c>
      <c r="T121" s="25">
        <f>VLOOKUP(Table2[[#This Row],[MD5]],df[#All],4,FALSE)</f>
        <v>3204423668.8499899</v>
      </c>
      <c r="U121" s="25">
        <f>Table2[[#This Row],[time4]]/$B$1</f>
        <v>1482136.5266666666</v>
      </c>
      <c r="V121" s="25">
        <f>Table2[[#This Row],[price4]]/$B$1</f>
        <v>363610.74168333336</v>
      </c>
      <c r="W121" s="26">
        <f>Table2[[#This Row],[energy4]]/$B$1</f>
        <v>213628.24458999932</v>
      </c>
    </row>
    <row r="122" spans="1:23">
      <c r="A122" s="30" t="s">
        <v>165</v>
      </c>
      <c r="B122" s="19" t="s">
        <v>297</v>
      </c>
      <c r="C122" s="24">
        <f>VLOOKUP(Table2[[#This Row],[MD5]],buildtime[#All],2,FALSE)</f>
        <v>50.51142857</v>
      </c>
      <c r="D122" s="25">
        <f>VLOOKUP(Table2[[#This Row],[MD5]],buildtime[#All],3,FALSE)</f>
        <v>65.7</v>
      </c>
      <c r="E122" s="26">
        <f>VLOOKUP(Table2[[#This Row],[MD5]],buildtime[#All],4,FALSE)</f>
        <v>57.42</v>
      </c>
      <c r="F122" s="24">
        <f>VLOOKUP(Table2[[#This Row],[MD5]],partialcf[#All],2,FALSE)</f>
        <v>661600.53061026696</v>
      </c>
      <c r="G122" s="25">
        <f>VLOOKUP(Table2[[#This Row],[MD5]],partialcf[#All],3,FALSE)</f>
        <v>622002.01668749901</v>
      </c>
      <c r="H122" s="25">
        <f>VLOOKUP(Table2[[#This Row],[MD5]],partialcf[#All],4,FALSE)</f>
        <v>543162.75832499901</v>
      </c>
      <c r="I122" s="25">
        <f>Table2[[#This Row],[time2]]/$B$1</f>
        <v>44.106702040684461</v>
      </c>
      <c r="J122" s="25">
        <f>Table2[[#This Row],[price2]]/$B$1</f>
        <v>41.466801112499937</v>
      </c>
      <c r="K122" s="26">
        <f>Table2[[#This Row],[energy2]]/$B$1</f>
        <v>36.210850554999936</v>
      </c>
      <c r="L122" s="24">
        <f>VLOOKUP(Table2[[#This Row],[MD5]],fullcf[#All],2,FALSE)</f>
        <v>661266.11386026698</v>
      </c>
      <c r="M122" s="25">
        <f>VLOOKUP(Table2[[#This Row],[MD5]],fullcf[#All],3,FALSE)</f>
        <v>1427879.4495000001</v>
      </c>
      <c r="N122" s="25">
        <f>VLOOKUP(Table2[[#This Row],[MD5]],fullcf[#All],4,FALSE)</f>
        <v>1241589.8667625</v>
      </c>
      <c r="O122" s="25">
        <f>Table2[[#This Row],[time3]]/$B$1</f>
        <v>44.084407590684464</v>
      </c>
      <c r="P122" s="25">
        <f>Table2[[#This Row],[price3]]/$B$1</f>
        <v>95.191963300000012</v>
      </c>
      <c r="Q122" s="26">
        <f>Table2[[#This Row],[energy3]]/$B$1</f>
        <v>82.772657784166668</v>
      </c>
      <c r="R122" s="24">
        <f>VLOOKUP(Table2[[#This Row],[MD5]],df[#All],2,FALSE)</f>
        <v>22232047900</v>
      </c>
      <c r="S122" s="25">
        <f>VLOOKUP(Table2[[#This Row],[MD5]],df[#All],3,FALSE)</f>
        <v>5454161125.25</v>
      </c>
      <c r="T122" s="25">
        <f>VLOOKUP(Table2[[#This Row],[MD5]],df[#All],4,FALSE)</f>
        <v>3204423668.8499899</v>
      </c>
      <c r="U122" s="25">
        <f>Table2[[#This Row],[time4]]/$B$1</f>
        <v>1482136.5266666666</v>
      </c>
      <c r="V122" s="25">
        <f>Table2[[#This Row],[price4]]/$B$1</f>
        <v>363610.74168333336</v>
      </c>
      <c r="W122" s="26">
        <f>Table2[[#This Row],[energy4]]/$B$1</f>
        <v>213628.24458999932</v>
      </c>
    </row>
    <row r="123" spans="1:23">
      <c r="A123" s="30" t="s">
        <v>166</v>
      </c>
      <c r="B123" s="19" t="s">
        <v>298</v>
      </c>
      <c r="C123" s="24">
        <f>VLOOKUP(Table2[[#This Row],[MD5]],buildtime[#All],2,FALSE)</f>
        <v>61.977142860000001</v>
      </c>
      <c r="D123" s="25">
        <f>VLOOKUP(Table2[[#This Row],[MD5]],buildtime[#All],3,FALSE)</f>
        <v>61.2</v>
      </c>
      <c r="E123" s="26">
        <f>VLOOKUP(Table2[[#This Row],[MD5]],buildtime[#All],4,FALSE)</f>
        <v>53.52</v>
      </c>
      <c r="F123" s="24">
        <f>VLOOKUP(Table2[[#This Row],[MD5]],partialcf[#All],2,FALSE)</f>
        <v>21342.950074107099</v>
      </c>
      <c r="G123" s="25">
        <f>VLOOKUP(Table2[[#This Row],[MD5]],partialcf[#All],3,FALSE)</f>
        <v>23232.9324375</v>
      </c>
      <c r="H123" s="25">
        <f>VLOOKUP(Table2[[#This Row],[MD5]],partialcf[#All],4,FALSE)</f>
        <v>20267.210962500001</v>
      </c>
      <c r="I123" s="25">
        <f>Table2[[#This Row],[time2]]/$B$1</f>
        <v>1.4228633382738065</v>
      </c>
      <c r="J123" s="25">
        <f>Table2[[#This Row],[price2]]/$B$1</f>
        <v>1.5488621625000001</v>
      </c>
      <c r="K123" s="26">
        <f>Table2[[#This Row],[energy2]]/$B$1</f>
        <v>1.3511473975000001</v>
      </c>
      <c r="L123" s="24">
        <f>VLOOKUP(Table2[[#This Row],[MD5]],fullcf[#All],2,FALSE)</f>
        <v>17043.945681249901</v>
      </c>
      <c r="M123" s="25">
        <f>VLOOKUP(Table2[[#This Row],[MD5]],fullcf[#All],3,FALSE)</f>
        <v>873303.17306249996</v>
      </c>
      <c r="N123" s="25">
        <f>VLOOKUP(Table2[[#This Row],[MD5]],fullcf[#All],4,FALSE)</f>
        <v>756994.75283749995</v>
      </c>
      <c r="O123" s="25">
        <f>Table2[[#This Row],[time3]]/$B$1</f>
        <v>1.13626304541666</v>
      </c>
      <c r="P123" s="25">
        <f>Table2[[#This Row],[price3]]/$B$1</f>
        <v>58.220211537499999</v>
      </c>
      <c r="Q123" s="26">
        <f>Table2[[#This Row],[energy3]]/$B$1</f>
        <v>50.466316855833327</v>
      </c>
      <c r="R123" s="24">
        <f>VLOOKUP(Table2[[#This Row],[MD5]],df[#All],2,FALSE)</f>
        <v>123560976.099999</v>
      </c>
      <c r="S123" s="25">
        <f>VLOOKUP(Table2[[#This Row],[MD5]],df[#All],3,FALSE)</f>
        <v>57928036.916666597</v>
      </c>
      <c r="T123" s="25">
        <f>VLOOKUP(Table2[[#This Row],[MD5]],df[#All],4,FALSE)</f>
        <v>34095741.850000001</v>
      </c>
      <c r="U123" s="25">
        <f>Table2[[#This Row],[time4]]/$B$1</f>
        <v>8237.3984066665998</v>
      </c>
      <c r="V123" s="25">
        <f>Table2[[#This Row],[price4]]/$B$1</f>
        <v>3861.869127777773</v>
      </c>
      <c r="W123" s="26">
        <f>Table2[[#This Row],[energy4]]/$B$1</f>
        <v>2273.0494566666666</v>
      </c>
    </row>
    <row r="124" spans="1:23">
      <c r="A124" s="30" t="s">
        <v>167</v>
      </c>
      <c r="B124" s="19" t="s">
        <v>299</v>
      </c>
      <c r="C124" s="24">
        <f>VLOOKUP(Table2[[#This Row],[MD5]],buildtime[#All],2,FALSE)</f>
        <v>56.24428571</v>
      </c>
      <c r="D124" s="25">
        <f>VLOOKUP(Table2[[#This Row],[MD5]],buildtime[#All],3,FALSE)</f>
        <v>64.2</v>
      </c>
      <c r="E124" s="26">
        <f>VLOOKUP(Table2[[#This Row],[MD5]],buildtime[#All],4,FALSE)</f>
        <v>56.12</v>
      </c>
      <c r="F124" s="24">
        <f>VLOOKUP(Table2[[#This Row],[MD5]],partialcf[#All],2,FALSE)</f>
        <v>19345.198716964202</v>
      </c>
      <c r="G124" s="25">
        <f>VLOOKUP(Table2[[#This Row],[MD5]],partialcf[#All],3,FALSE)</f>
        <v>18224.8172812499</v>
      </c>
      <c r="H124" s="25">
        <f>VLOOKUP(Table2[[#This Row],[MD5]],partialcf[#All],4,FALSE)</f>
        <v>15915.533181250001</v>
      </c>
      <c r="I124" s="25">
        <f>Table2[[#This Row],[time2]]/$B$1</f>
        <v>1.2896799144642801</v>
      </c>
      <c r="J124" s="25">
        <f>Table2[[#This Row],[price2]]/$B$1</f>
        <v>1.2149878187499934</v>
      </c>
      <c r="K124" s="26">
        <f>Table2[[#This Row],[energy2]]/$B$1</f>
        <v>1.0610355454166667</v>
      </c>
      <c r="L124" s="24">
        <f>VLOOKUP(Table2[[#This Row],[MD5]],fullcf[#All],2,FALSE)</f>
        <v>19333.9294178571</v>
      </c>
      <c r="M124" s="25">
        <f>VLOOKUP(Table2[[#This Row],[MD5]],fullcf[#All],3,FALSE)</f>
        <v>874708.20787499903</v>
      </c>
      <c r="N124" s="25">
        <f>VLOOKUP(Table2[[#This Row],[MD5]],fullcf[#All],4,FALSE)</f>
        <v>758201.13836249895</v>
      </c>
      <c r="O124" s="25">
        <f>Table2[[#This Row],[time3]]/$B$1</f>
        <v>1.2889286278571399</v>
      </c>
      <c r="P124" s="25">
        <f>Table2[[#This Row],[price3]]/$B$1</f>
        <v>58.313880524999938</v>
      </c>
      <c r="Q124" s="26">
        <f>Table2[[#This Row],[energy3]]/$B$1</f>
        <v>50.546742557499933</v>
      </c>
      <c r="R124" s="24">
        <f>VLOOKUP(Table2[[#This Row],[MD5]],df[#All],2,FALSE)</f>
        <v>9888379.75</v>
      </c>
      <c r="S124" s="25">
        <f>VLOOKUP(Table2[[#This Row],[MD5]],df[#All],3,FALSE)</f>
        <v>17238202.708333299</v>
      </c>
      <c r="T124" s="25">
        <f>VLOOKUP(Table2[[#This Row],[MD5]],df[#All],4,FALSE)</f>
        <v>10310844.074999999</v>
      </c>
      <c r="U124" s="25">
        <f>Table2[[#This Row],[time4]]/$B$1</f>
        <v>659.22531666666669</v>
      </c>
      <c r="V124" s="25">
        <f>Table2[[#This Row],[price4]]/$B$1</f>
        <v>1149.2135138888866</v>
      </c>
      <c r="W124" s="26">
        <f>Table2[[#This Row],[energy4]]/$B$1</f>
        <v>687.38960499999996</v>
      </c>
    </row>
    <row r="125" spans="1:23">
      <c r="A125" s="30" t="s">
        <v>168</v>
      </c>
      <c r="B125" s="19" t="s">
        <v>300</v>
      </c>
      <c r="C125" s="24">
        <f>VLOOKUP(Table2[[#This Row],[MD5]],buildtime[#All],2,FALSE)</f>
        <v>61.977142860000001</v>
      </c>
      <c r="D125" s="25">
        <f>VLOOKUP(Table2[[#This Row],[MD5]],buildtime[#All],3,FALSE)</f>
        <v>61.2</v>
      </c>
      <c r="E125" s="26">
        <f>VLOOKUP(Table2[[#This Row],[MD5]],buildtime[#All],4,FALSE)</f>
        <v>53.52</v>
      </c>
      <c r="F125" s="24">
        <f>VLOOKUP(Table2[[#This Row],[MD5]],partialcf[#All],2,FALSE)</f>
        <v>21161.749945535699</v>
      </c>
      <c r="G125" s="25">
        <f>VLOOKUP(Table2[[#This Row],[MD5]],partialcf[#All],3,FALSE)</f>
        <v>23053.1055937499</v>
      </c>
      <c r="H125" s="25">
        <f>VLOOKUP(Table2[[#This Row],[MD5]],partialcf[#All],4,FALSE)</f>
        <v>20109.971543750002</v>
      </c>
      <c r="I125" s="25">
        <f>Table2[[#This Row],[time2]]/$B$1</f>
        <v>1.41078332970238</v>
      </c>
      <c r="J125" s="25">
        <f>Table2[[#This Row],[price2]]/$B$1</f>
        <v>1.5368737062499933</v>
      </c>
      <c r="K125" s="26">
        <f>Table2[[#This Row],[energy2]]/$B$1</f>
        <v>1.3406647695833334</v>
      </c>
      <c r="L125" s="24">
        <f>VLOOKUP(Table2[[#This Row],[MD5]],fullcf[#All],2,FALSE)</f>
        <v>16864.5363785714</v>
      </c>
      <c r="M125" s="25">
        <f>VLOOKUP(Table2[[#This Row],[MD5]],fullcf[#All],3,FALSE)</f>
        <v>873028.51950000005</v>
      </c>
      <c r="N125" s="25">
        <f>VLOOKUP(Table2[[#This Row],[MD5]],fullcf[#All],4,FALSE)</f>
        <v>756755.33026249905</v>
      </c>
      <c r="O125" s="25">
        <f>Table2[[#This Row],[time3]]/$B$1</f>
        <v>1.1243024252380933</v>
      </c>
      <c r="P125" s="25">
        <f>Table2[[#This Row],[price3]]/$B$1</f>
        <v>58.201901300000003</v>
      </c>
      <c r="Q125" s="26">
        <f>Table2[[#This Row],[energy3]]/$B$1</f>
        <v>50.45035535083327</v>
      </c>
      <c r="R125" s="24">
        <f>VLOOKUP(Table2[[#This Row],[MD5]],df[#All],2,FALSE)</f>
        <v>69418267.700000003</v>
      </c>
      <c r="S125" s="25">
        <f>VLOOKUP(Table2[[#This Row],[MD5]],df[#All],3,FALSE)</f>
        <v>35182829.25</v>
      </c>
      <c r="T125" s="25">
        <f>VLOOKUP(Table2[[#This Row],[MD5]],df[#All],4,FALSE)</f>
        <v>20738150.449999999</v>
      </c>
      <c r="U125" s="25">
        <f>Table2[[#This Row],[time4]]/$B$1</f>
        <v>4627.8845133333334</v>
      </c>
      <c r="V125" s="25">
        <f>Table2[[#This Row],[price4]]/$B$1</f>
        <v>2345.5219499999998</v>
      </c>
      <c r="W125" s="26">
        <f>Table2[[#This Row],[energy4]]/$B$1</f>
        <v>1382.5433633333332</v>
      </c>
    </row>
    <row r="126" spans="1:23">
      <c r="A126" s="30" t="s">
        <v>169</v>
      </c>
      <c r="B126" s="19" t="s">
        <v>301</v>
      </c>
      <c r="C126" s="24">
        <f>VLOOKUP(Table2[[#This Row],[MD5]],buildtime[#All],2,FALSE)</f>
        <v>56.24428571</v>
      </c>
      <c r="D126" s="25">
        <f>VLOOKUP(Table2[[#This Row],[MD5]],buildtime[#All],3,FALSE)</f>
        <v>64.2</v>
      </c>
      <c r="E126" s="26">
        <f>VLOOKUP(Table2[[#This Row],[MD5]],buildtime[#All],4,FALSE)</f>
        <v>56.12</v>
      </c>
      <c r="F126" s="24">
        <f>VLOOKUP(Table2[[#This Row],[MD5]],partialcf[#All],2,FALSE)</f>
        <v>21841.906645535699</v>
      </c>
      <c r="G126" s="25">
        <f>VLOOKUP(Table2[[#This Row],[MD5]],partialcf[#All],3,FALSE)</f>
        <v>21093.919781249901</v>
      </c>
      <c r="H126" s="25">
        <f>VLOOKUP(Table2[[#This Row],[MD5]],partialcf[#All],4,FALSE)</f>
        <v>18415.195681249901</v>
      </c>
      <c r="I126" s="25">
        <f>Table2[[#This Row],[time2]]/$B$1</f>
        <v>1.45612710970238</v>
      </c>
      <c r="J126" s="25">
        <f>Table2[[#This Row],[price2]]/$B$1</f>
        <v>1.4062613187499933</v>
      </c>
      <c r="K126" s="26">
        <f>Table2[[#This Row],[energy2]]/$B$1</f>
        <v>1.2276797120833267</v>
      </c>
      <c r="L126" s="24">
        <f>VLOOKUP(Table2[[#This Row],[MD5]],fullcf[#All],2,FALSE)</f>
        <v>21026.336837499901</v>
      </c>
      <c r="M126" s="25">
        <f>VLOOKUP(Table2[[#This Row],[MD5]],fullcf[#All],3,FALSE)</f>
        <v>876338.48493749998</v>
      </c>
      <c r="N126" s="25">
        <f>VLOOKUP(Table2[[#This Row],[MD5]],fullcf[#All],4,FALSE)</f>
        <v>759627.15214999905</v>
      </c>
      <c r="O126" s="25">
        <f>Table2[[#This Row],[time3]]/$B$1</f>
        <v>1.4017557891666601</v>
      </c>
      <c r="P126" s="25">
        <f>Table2[[#This Row],[price3]]/$B$1</f>
        <v>58.422565662499998</v>
      </c>
      <c r="Q126" s="26">
        <f>Table2[[#This Row],[energy3]]/$B$1</f>
        <v>50.641810143333267</v>
      </c>
      <c r="R126" s="24">
        <f>VLOOKUP(Table2[[#This Row],[MD5]],df[#All],2,FALSE)</f>
        <v>82811164.299999893</v>
      </c>
      <c r="S126" s="25">
        <f>VLOOKUP(Table2[[#This Row],[MD5]],df[#All],3,FALSE)</f>
        <v>42220736</v>
      </c>
      <c r="T126" s="25">
        <f>VLOOKUP(Table2[[#This Row],[MD5]],df[#All],4,FALSE)</f>
        <v>24910534.399999902</v>
      </c>
      <c r="U126" s="25">
        <f>Table2[[#This Row],[time4]]/$B$1</f>
        <v>5520.7442866666597</v>
      </c>
      <c r="V126" s="25">
        <f>Table2[[#This Row],[price4]]/$B$1</f>
        <v>2814.7157333333334</v>
      </c>
      <c r="W126" s="26">
        <f>Table2[[#This Row],[energy4]]/$B$1</f>
        <v>1660.7022933333267</v>
      </c>
    </row>
    <row r="127" spans="1:23">
      <c r="A127" s="31" t="s">
        <v>170</v>
      </c>
      <c r="B127" s="19" t="s">
        <v>302</v>
      </c>
      <c r="C127" s="24">
        <f>VLOOKUP(Table2[[#This Row],[MD5]],buildtime[#All],2,FALSE)</f>
        <v>61.977142860000001</v>
      </c>
      <c r="D127" s="25">
        <f>VLOOKUP(Table2[[#This Row],[MD5]],buildtime[#All],3,FALSE)</f>
        <v>61.2</v>
      </c>
      <c r="E127" s="26">
        <f>VLOOKUP(Table2[[#This Row],[MD5]],buildtime[#All],4,FALSE)</f>
        <v>53.52</v>
      </c>
      <c r="F127" s="24">
        <f>VLOOKUP(Table2[[#This Row],[MD5]],partialcf[#All],2,FALSE)</f>
        <v>20869.024989732101</v>
      </c>
      <c r="G127" s="25">
        <f>VLOOKUP(Table2[[#This Row],[MD5]],partialcf[#All],3,FALSE)</f>
        <v>22598.355421875</v>
      </c>
      <c r="H127" s="25">
        <f>VLOOKUP(Table2[[#This Row],[MD5]],partialcf[#All],4,FALSE)</f>
        <v>19716.144471874901</v>
      </c>
      <c r="I127" s="25">
        <f>Table2[[#This Row],[time2]]/$B$1</f>
        <v>1.3912683326488067</v>
      </c>
      <c r="J127" s="25">
        <f>Table2[[#This Row],[price2]]/$B$1</f>
        <v>1.506557028125</v>
      </c>
      <c r="K127" s="26">
        <f>Table2[[#This Row],[energy2]]/$B$1</f>
        <v>1.3144096314583267</v>
      </c>
      <c r="L127" s="24">
        <f>VLOOKUP(Table2[[#This Row],[MD5]],fullcf[#All],2,FALSE)</f>
        <v>16901.947815625001</v>
      </c>
      <c r="M127" s="25">
        <f>VLOOKUP(Table2[[#This Row],[MD5]],fullcf[#All],3,FALSE)</f>
        <v>873058.218234375</v>
      </c>
      <c r="N127" s="25">
        <f>VLOOKUP(Table2[[#This Row],[MD5]],fullcf[#All],4,FALSE)</f>
        <v>756781.35890937503</v>
      </c>
      <c r="O127" s="25">
        <f>Table2[[#This Row],[time3]]/$B$1</f>
        <v>1.1267965210416666</v>
      </c>
      <c r="P127" s="25">
        <f>Table2[[#This Row],[price3]]/$B$1</f>
        <v>58.203881215625003</v>
      </c>
      <c r="Q127" s="26">
        <f>Table2[[#This Row],[energy3]]/$B$1</f>
        <v>50.452090593958339</v>
      </c>
      <c r="R127" s="24">
        <f>VLOOKUP(Table2[[#This Row],[MD5]],df[#All],2,FALSE)</f>
        <v>111503964.099999</v>
      </c>
      <c r="S127" s="25">
        <f>VLOOKUP(Table2[[#This Row],[MD5]],df[#All],3,FALSE)</f>
        <v>47566106.916666597</v>
      </c>
      <c r="T127" s="25">
        <f>VLOOKUP(Table2[[#This Row],[MD5]],df[#All],4,FALSE)</f>
        <v>27943059.850000001</v>
      </c>
      <c r="U127" s="25">
        <f>Table2[[#This Row],[time4]]/$B$1</f>
        <v>7433.5976066665999</v>
      </c>
      <c r="V127" s="25">
        <f>Table2[[#This Row],[price4]]/$B$1</f>
        <v>3171.07379444444</v>
      </c>
      <c r="W127" s="26">
        <f>Table2[[#This Row],[energy4]]/$B$1</f>
        <v>1862.8706566666667</v>
      </c>
    </row>
    <row r="128" spans="1:23">
      <c r="A128" s="30" t="s">
        <v>171</v>
      </c>
      <c r="B128" s="19" t="s">
        <v>303</v>
      </c>
      <c r="C128" s="24">
        <f>VLOOKUP(Table2[[#This Row],[MD5]],buildtime[#All],2,FALSE)</f>
        <v>50.51142857</v>
      </c>
      <c r="D128" s="25">
        <f>VLOOKUP(Table2[[#This Row],[MD5]],buildtime[#All],3,FALSE)</f>
        <v>65.7</v>
      </c>
      <c r="E128" s="26">
        <f>VLOOKUP(Table2[[#This Row],[MD5]],buildtime[#All],4,FALSE)</f>
        <v>57.42</v>
      </c>
      <c r="F128" s="24">
        <f>VLOOKUP(Table2[[#This Row],[MD5]],partialcf[#All],2,FALSE)</f>
        <v>855729.62857142801</v>
      </c>
      <c r="G128" s="25">
        <f>VLOOKUP(Table2[[#This Row],[MD5]],partialcf[#All],3,FALSE)</f>
        <v>836966.25557812501</v>
      </c>
      <c r="H128" s="25">
        <f>VLOOKUP(Table2[[#This Row],[MD5]],partialcf[#All],4,FALSE)</f>
        <v>730116.09462812403</v>
      </c>
      <c r="I128" s="25">
        <f>Table2[[#This Row],[time2]]/$B$1</f>
        <v>57.048641904761865</v>
      </c>
      <c r="J128" s="25">
        <f>Table2[[#This Row],[price2]]/$B$1</f>
        <v>55.797750371875004</v>
      </c>
      <c r="K128" s="26">
        <f>Table2[[#This Row],[energy2]]/$B$1</f>
        <v>48.674406308541599</v>
      </c>
      <c r="L128" s="24">
        <f>VLOOKUP(Table2[[#This Row],[MD5]],fullcf[#All],2,FALSE)</f>
        <v>855729.62857142801</v>
      </c>
      <c r="M128" s="25">
        <f>VLOOKUP(Table2[[#This Row],[MD5]],fullcf[#All],3,FALSE)</f>
        <v>1627430.6497968701</v>
      </c>
      <c r="N128" s="25">
        <f>VLOOKUP(Table2[[#This Row],[MD5]],fullcf[#All],4,FALSE)</f>
        <v>1415185.2362843701</v>
      </c>
      <c r="O128" s="25">
        <f>Table2[[#This Row],[time3]]/$B$1</f>
        <v>57.048641904761865</v>
      </c>
      <c r="P128" s="25">
        <f>Table2[[#This Row],[price3]]/$B$1</f>
        <v>108.49537665312467</v>
      </c>
      <c r="Q128" s="26">
        <f>Table2[[#This Row],[energy3]]/$B$1</f>
        <v>94.345682418958006</v>
      </c>
      <c r="R128" s="24">
        <f>VLOOKUP(Table2[[#This Row],[MD5]],df[#All],2,FALSE)</f>
        <v>32193297920</v>
      </c>
      <c r="S128" s="25">
        <f>VLOOKUP(Table2[[#This Row],[MD5]],df[#All],3,FALSE)</f>
        <v>8185960095.25</v>
      </c>
      <c r="T128" s="25">
        <f>VLOOKUP(Table2[[#This Row],[MD5]],df[#All],4,FALSE)</f>
        <v>4833039486.8500004</v>
      </c>
      <c r="U128" s="25">
        <f>Table2[[#This Row],[time4]]/$B$1</f>
        <v>2146219.8613333334</v>
      </c>
      <c r="V128" s="25">
        <f>Table2[[#This Row],[price4]]/$B$1</f>
        <v>545730.67301666667</v>
      </c>
      <c r="W128" s="26">
        <f>Table2[[#This Row],[energy4]]/$B$1</f>
        <v>322202.63245666667</v>
      </c>
    </row>
    <row r="129" spans="1:23">
      <c r="A129" s="30" t="s">
        <v>172</v>
      </c>
      <c r="B129" s="19" t="s">
        <v>304</v>
      </c>
      <c r="C129" s="24">
        <f>VLOOKUP(Table2[[#This Row],[MD5]],buildtime[#All],2,FALSE)</f>
        <v>50.51142857</v>
      </c>
      <c r="D129" s="25">
        <f>VLOOKUP(Table2[[#This Row],[MD5]],buildtime[#All],3,FALSE)</f>
        <v>65.7</v>
      </c>
      <c r="E129" s="26">
        <f>VLOOKUP(Table2[[#This Row],[MD5]],buildtime[#All],4,FALSE)</f>
        <v>57.42</v>
      </c>
      <c r="F129" s="24">
        <f>VLOOKUP(Table2[[#This Row],[MD5]],partialcf[#All],2,FALSE)</f>
        <v>662229.13807857095</v>
      </c>
      <c r="G129" s="25">
        <f>VLOOKUP(Table2[[#This Row],[MD5]],partialcf[#All],3,FALSE)</f>
        <v>622833.03417187405</v>
      </c>
      <c r="H129" s="25">
        <f>VLOOKUP(Table2[[#This Row],[MD5]],partialcf[#All],4,FALSE)</f>
        <v>543884.596909374</v>
      </c>
      <c r="I129" s="25">
        <f>Table2[[#This Row],[time2]]/$B$1</f>
        <v>44.14860920523806</v>
      </c>
      <c r="J129" s="25">
        <f>Table2[[#This Row],[price2]]/$B$1</f>
        <v>41.522202278124936</v>
      </c>
      <c r="K129" s="26">
        <f>Table2[[#This Row],[energy2]]/$B$1</f>
        <v>36.258973127291597</v>
      </c>
      <c r="L129" s="24">
        <f>VLOOKUP(Table2[[#This Row],[MD5]],fullcf[#All],2,FALSE)</f>
        <v>661475.77381964203</v>
      </c>
      <c r="M129" s="25">
        <f>VLOOKUP(Table2[[#This Row],[MD5]],fullcf[#All],3,FALSE)</f>
        <v>1428170.2597968699</v>
      </c>
      <c r="N129" s="25">
        <f>VLOOKUP(Table2[[#This Row],[MD5]],fullcf[#All],4,FALSE)</f>
        <v>1241843.52578437</v>
      </c>
      <c r="O129" s="25">
        <f>Table2[[#This Row],[time3]]/$B$1</f>
        <v>44.098384921309467</v>
      </c>
      <c r="P129" s="25">
        <f>Table2[[#This Row],[price3]]/$B$1</f>
        <v>95.211350653124668</v>
      </c>
      <c r="Q129" s="26">
        <f>Table2[[#This Row],[energy3]]/$B$1</f>
        <v>82.789568385624662</v>
      </c>
      <c r="R129" s="24">
        <f>VLOOKUP(Table2[[#This Row],[MD5]],df[#All],2,FALSE)</f>
        <v>22241765888</v>
      </c>
      <c r="S129" s="25">
        <f>VLOOKUP(Table2[[#This Row],[MD5]],df[#All],3,FALSE)</f>
        <v>5460593495.25</v>
      </c>
      <c r="T129" s="25">
        <f>VLOOKUP(Table2[[#This Row],[MD5]],df[#All],4,FALSE)</f>
        <v>3208231206.8499899</v>
      </c>
      <c r="U129" s="25">
        <f>Table2[[#This Row],[time4]]/$B$1</f>
        <v>1482784.3925333333</v>
      </c>
      <c r="V129" s="25">
        <f>Table2[[#This Row],[price4]]/$B$1</f>
        <v>364039.56634999998</v>
      </c>
      <c r="W129" s="26">
        <f>Table2[[#This Row],[energy4]]/$B$1</f>
        <v>213882.08045666598</v>
      </c>
    </row>
    <row r="130" spans="1:23">
      <c r="A130" s="30" t="s">
        <v>173</v>
      </c>
      <c r="B130" s="19" t="s">
        <v>305</v>
      </c>
      <c r="C130" s="24">
        <f>VLOOKUP(Table2[[#This Row],[MD5]],buildtime[#All],2,FALSE)</f>
        <v>61.977142860000001</v>
      </c>
      <c r="D130" s="25">
        <f>VLOOKUP(Table2[[#This Row],[MD5]],buildtime[#All],3,FALSE)</f>
        <v>61.2</v>
      </c>
      <c r="E130" s="26">
        <f>VLOOKUP(Table2[[#This Row],[MD5]],buildtime[#All],4,FALSE)</f>
        <v>53.52</v>
      </c>
      <c r="F130" s="24">
        <f>VLOOKUP(Table2[[#This Row],[MD5]],partialcf[#All],2,FALSE)</f>
        <v>17130.056374107098</v>
      </c>
      <c r="G130" s="25">
        <f>VLOOKUP(Table2[[#This Row],[MD5]],partialcf[#All],3,FALSE)</f>
        <v>17048.455593749899</v>
      </c>
      <c r="H130" s="25">
        <f>VLOOKUP(Table2[[#This Row],[MD5]],partialcf[#All],4,FALSE)</f>
        <v>14905.941543749999</v>
      </c>
      <c r="I130" s="25">
        <f>Table2[[#This Row],[time2]]/$B$1</f>
        <v>1.1420037582738065</v>
      </c>
      <c r="J130" s="25">
        <f>Table2[[#This Row],[price2]]/$B$1</f>
        <v>1.1365637062499934</v>
      </c>
      <c r="K130" s="26">
        <f>Table2[[#This Row],[energy2]]/$B$1</f>
        <v>0.99372943624999999</v>
      </c>
      <c r="L130" s="24">
        <f>VLOOKUP(Table2[[#This Row],[MD5]],fullcf[#All],2,FALSE)</f>
        <v>16864.5363785714</v>
      </c>
      <c r="M130" s="25">
        <f>VLOOKUP(Table2[[#This Row],[MD5]],fullcf[#All],3,FALSE)</f>
        <v>873028.51950000005</v>
      </c>
      <c r="N130" s="25">
        <f>VLOOKUP(Table2[[#This Row],[MD5]],fullcf[#All],4,FALSE)</f>
        <v>756755.33026249905</v>
      </c>
      <c r="O130" s="25">
        <f>Table2[[#This Row],[time3]]/$B$1</f>
        <v>1.1243024252380933</v>
      </c>
      <c r="P130" s="25">
        <f>Table2[[#This Row],[price3]]/$B$1</f>
        <v>58.201901300000003</v>
      </c>
      <c r="Q130" s="26">
        <f>Table2[[#This Row],[energy3]]/$B$1</f>
        <v>50.45035535083327</v>
      </c>
      <c r="R130" s="24">
        <f>VLOOKUP(Table2[[#This Row],[MD5]],df[#All],2,FALSE)</f>
        <v>69418267.700000003</v>
      </c>
      <c r="S130" s="25">
        <f>VLOOKUP(Table2[[#This Row],[MD5]],df[#All],3,FALSE)</f>
        <v>35182829.25</v>
      </c>
      <c r="T130" s="25">
        <f>VLOOKUP(Table2[[#This Row],[MD5]],df[#All],4,FALSE)</f>
        <v>20738150.449999999</v>
      </c>
      <c r="U130" s="25">
        <f>Table2[[#This Row],[time4]]/$B$1</f>
        <v>4627.8845133333334</v>
      </c>
      <c r="V130" s="25">
        <f>Table2[[#This Row],[price4]]/$B$1</f>
        <v>2345.5219499999998</v>
      </c>
      <c r="W130" s="26">
        <f>Table2[[#This Row],[energy4]]/$B$1</f>
        <v>1382.5433633333332</v>
      </c>
    </row>
    <row r="131" spans="1:23">
      <c r="A131" s="30" t="s">
        <v>174</v>
      </c>
      <c r="B131" s="19" t="s">
        <v>306</v>
      </c>
      <c r="C131" s="24">
        <f>VLOOKUP(Table2[[#This Row],[MD5]],buildtime[#All],2,FALSE)</f>
        <v>44.77857143</v>
      </c>
      <c r="D131" s="25">
        <f>VLOOKUP(Table2[[#This Row],[MD5]],buildtime[#All],3,FALSE)</f>
        <v>67.2</v>
      </c>
      <c r="E131" s="26">
        <f>VLOOKUP(Table2[[#This Row],[MD5]],buildtime[#All],4,FALSE)</f>
        <v>58.72</v>
      </c>
      <c r="F131" s="24">
        <f>VLOOKUP(Table2[[#This Row],[MD5]],partialcf[#All],2,FALSE)</f>
        <v>661600.98547589197</v>
      </c>
      <c r="G131" s="25">
        <f>VLOOKUP(Table2[[#This Row],[MD5]],partialcf[#All],3,FALSE)</f>
        <v>622002.60403124895</v>
      </c>
      <c r="H131" s="25">
        <f>VLOOKUP(Table2[[#This Row],[MD5]],partialcf[#All],4,FALSE)</f>
        <v>543163.26735624904</v>
      </c>
      <c r="I131" s="25">
        <f>Table2[[#This Row],[time2]]/$B$1</f>
        <v>44.106732365059464</v>
      </c>
      <c r="J131" s="25">
        <f>Table2[[#This Row],[price2]]/$B$1</f>
        <v>41.466840268749927</v>
      </c>
      <c r="K131" s="26">
        <f>Table2[[#This Row],[energy2]]/$B$1</f>
        <v>36.210884490416603</v>
      </c>
      <c r="L131" s="24">
        <f>VLOOKUP(Table2[[#This Row],[MD5]],fullcf[#All],2,FALSE)</f>
        <v>661266.61719464196</v>
      </c>
      <c r="M131" s="25">
        <f>VLOOKUP(Table2[[#This Row],[MD5]],fullcf[#All],3,FALSE)</f>
        <v>1427880.0204375</v>
      </c>
      <c r="N131" s="25">
        <f>VLOOKUP(Table2[[#This Row],[MD5]],fullcf[#All],4,FALSE)</f>
        <v>1241590.361575</v>
      </c>
      <c r="O131" s="25">
        <f>Table2[[#This Row],[time3]]/$B$1</f>
        <v>44.084441146309466</v>
      </c>
      <c r="P131" s="25">
        <f>Table2[[#This Row],[price3]]/$B$1</f>
        <v>95.192001362499994</v>
      </c>
      <c r="Q131" s="26">
        <f>Table2[[#This Row],[energy3]]/$B$1</f>
        <v>82.77269077166666</v>
      </c>
      <c r="R131" s="24">
        <f>VLOOKUP(Table2[[#This Row],[MD5]],df[#All],2,FALSE)</f>
        <v>22232398912</v>
      </c>
      <c r="S131" s="25">
        <f>VLOOKUP(Table2[[#This Row],[MD5]],df[#All],3,FALSE)</f>
        <v>5454226525.25</v>
      </c>
      <c r="T131" s="25">
        <f>VLOOKUP(Table2[[#This Row],[MD5]],df[#All],4,FALSE)</f>
        <v>3204462908.8499899</v>
      </c>
      <c r="U131" s="25">
        <f>Table2[[#This Row],[time4]]/$B$1</f>
        <v>1482159.9274666666</v>
      </c>
      <c r="V131" s="25">
        <f>Table2[[#This Row],[price4]]/$B$1</f>
        <v>363615.10168333334</v>
      </c>
      <c r="W131" s="26">
        <f>Table2[[#This Row],[energy4]]/$B$1</f>
        <v>213630.86058999933</v>
      </c>
    </row>
    <row r="132" spans="1:23">
      <c r="A132" s="30" t="s">
        <v>175</v>
      </c>
      <c r="B132" s="19" t="s">
        <v>307</v>
      </c>
      <c r="C132" s="24">
        <f>VLOOKUP(Table2[[#This Row],[MD5]],buildtime[#All],2,FALSE)</f>
        <v>56.24428571</v>
      </c>
      <c r="D132" s="25">
        <f>VLOOKUP(Table2[[#This Row],[MD5]],buildtime[#All],3,FALSE)</f>
        <v>64.2</v>
      </c>
      <c r="E132" s="26">
        <f>VLOOKUP(Table2[[#This Row],[MD5]],buildtime[#All],4,FALSE)</f>
        <v>56.12</v>
      </c>
      <c r="F132" s="24">
        <f>VLOOKUP(Table2[[#This Row],[MD5]],partialcf[#All],2,FALSE)</f>
        <v>661600.373338392</v>
      </c>
      <c r="G132" s="25">
        <f>VLOOKUP(Table2[[#This Row],[MD5]],partialcf[#All],3,FALSE)</f>
        <v>622001.849343749</v>
      </c>
      <c r="H132" s="25">
        <f>VLOOKUP(Table2[[#This Row],[MD5]],partialcf[#All],4,FALSE)</f>
        <v>543162.61329374905</v>
      </c>
      <c r="I132" s="25">
        <f>Table2[[#This Row],[time2]]/$B$1</f>
        <v>44.106691555892802</v>
      </c>
      <c r="J132" s="25">
        <f>Table2[[#This Row],[price2]]/$B$1</f>
        <v>41.466789956249933</v>
      </c>
      <c r="K132" s="26">
        <f>Table2[[#This Row],[energy2]]/$B$1</f>
        <v>36.210840886249933</v>
      </c>
      <c r="L132" s="24">
        <f>VLOOKUP(Table2[[#This Row],[MD5]],fullcf[#All],2,FALSE)</f>
        <v>661265.48511964199</v>
      </c>
      <c r="M132" s="25">
        <f>VLOOKUP(Table2[[#This Row],[MD5]],fullcf[#All],3,FALSE)</f>
        <v>1427878.8785625</v>
      </c>
      <c r="N132" s="25">
        <f>VLOOKUP(Table2[[#This Row],[MD5]],fullcf[#All],4,FALSE)</f>
        <v>1241589.3719500001</v>
      </c>
      <c r="O132" s="25">
        <f>Table2[[#This Row],[time3]]/$B$1</f>
        <v>44.084365674642797</v>
      </c>
      <c r="P132" s="25">
        <f>Table2[[#This Row],[price3]]/$B$1</f>
        <v>95.191925237500001</v>
      </c>
      <c r="Q132" s="26">
        <f>Table2[[#This Row],[energy3]]/$B$1</f>
        <v>82.772624796666676</v>
      </c>
      <c r="R132" s="24">
        <f>VLOOKUP(Table2[[#This Row],[MD5]],df[#All],2,FALSE)</f>
        <v>22231679656</v>
      </c>
      <c r="S132" s="25">
        <f>VLOOKUP(Table2[[#This Row],[MD5]],df[#All],3,FALSE)</f>
        <v>5454094125.25</v>
      </c>
      <c r="T132" s="25">
        <f>VLOOKUP(Table2[[#This Row],[MD5]],df[#All],4,FALSE)</f>
        <v>3204383468.8499899</v>
      </c>
      <c r="U132" s="25">
        <f>Table2[[#This Row],[time4]]/$B$1</f>
        <v>1482111.9770666666</v>
      </c>
      <c r="V132" s="25">
        <f>Table2[[#This Row],[price4]]/$B$1</f>
        <v>363606.27501666668</v>
      </c>
      <c r="W132" s="26">
        <f>Table2[[#This Row],[energy4]]/$B$1</f>
        <v>213625.56458999933</v>
      </c>
    </row>
    <row r="133" spans="1:23">
      <c r="A133" s="30" t="s">
        <v>176</v>
      </c>
      <c r="B133" s="19" t="s">
        <v>308</v>
      </c>
      <c r="C133" s="24">
        <f>VLOOKUP(Table2[[#This Row],[MD5]],buildtime[#All],2,FALSE)</f>
        <v>56.24428571</v>
      </c>
      <c r="D133" s="25">
        <f>VLOOKUP(Table2[[#This Row],[MD5]],buildtime[#All],3,FALSE)</f>
        <v>64.2</v>
      </c>
      <c r="E133" s="26">
        <f>VLOOKUP(Table2[[#This Row],[MD5]],buildtime[#All],4,FALSE)</f>
        <v>56.12</v>
      </c>
      <c r="F133" s="24">
        <f>VLOOKUP(Table2[[#This Row],[MD5]],partialcf[#All],2,FALSE)</f>
        <v>19343.644274196398</v>
      </c>
      <c r="G133" s="25">
        <f>VLOOKUP(Table2[[#This Row],[MD5]],partialcf[#All],3,FALSE)</f>
        <v>18222.6705656249</v>
      </c>
      <c r="H133" s="25">
        <f>VLOOKUP(Table2[[#This Row],[MD5]],partialcf[#All],4,FALSE)</f>
        <v>15913.670095625001</v>
      </c>
      <c r="I133" s="25">
        <f>Table2[[#This Row],[time2]]/$B$1</f>
        <v>1.2895762849464265</v>
      </c>
      <c r="J133" s="25">
        <f>Table2[[#This Row],[price2]]/$B$1</f>
        <v>1.2148447043749933</v>
      </c>
      <c r="K133" s="26">
        <f>Table2[[#This Row],[energy2]]/$B$1</f>
        <v>1.0609113397083334</v>
      </c>
      <c r="L133" s="24">
        <f>VLOOKUP(Table2[[#This Row],[MD5]],fullcf[#All],2,FALSE)</f>
        <v>19333.549807232099</v>
      </c>
      <c r="M133" s="25">
        <f>VLOOKUP(Table2[[#This Row],[MD5]],fullcf[#All],3,FALSE)</f>
        <v>874707.59622187505</v>
      </c>
      <c r="N133" s="25">
        <f>VLOOKUP(Table2[[#This Row],[MD5]],fullcf[#All],4,FALSE)</f>
        <v>758200.60566437501</v>
      </c>
      <c r="O133" s="25">
        <f>Table2[[#This Row],[time3]]/$B$1</f>
        <v>1.2889033204821398</v>
      </c>
      <c r="P133" s="25">
        <f>Table2[[#This Row],[price3]]/$B$1</f>
        <v>58.313839748125005</v>
      </c>
      <c r="Q133" s="26">
        <f>Table2[[#This Row],[energy3]]/$B$1</f>
        <v>50.546707044291665</v>
      </c>
      <c r="R133" s="24">
        <f>VLOOKUP(Table2[[#This Row],[MD5]],df[#All],2,FALSE)</f>
        <v>9812162.2400000002</v>
      </c>
      <c r="S133" s="25">
        <f>VLOOKUP(Table2[[#This Row],[MD5]],df[#All],3,FALSE)</f>
        <v>17183376.100000001</v>
      </c>
      <c r="T133" s="25">
        <f>VLOOKUP(Table2[[#This Row],[MD5]],df[#All],4,FALSE)</f>
        <v>10278271.84</v>
      </c>
      <c r="U133" s="25">
        <f>Table2[[#This Row],[time4]]/$B$1</f>
        <v>654.1441493333333</v>
      </c>
      <c r="V133" s="25">
        <f>Table2[[#This Row],[price4]]/$B$1</f>
        <v>1145.5584066666668</v>
      </c>
      <c r="W133" s="26">
        <f>Table2[[#This Row],[energy4]]/$B$1</f>
        <v>685.21812266666666</v>
      </c>
    </row>
    <row r="134" spans="1:23">
      <c r="A134" s="30" t="s">
        <v>177</v>
      </c>
      <c r="B134" s="19" t="s">
        <v>309</v>
      </c>
      <c r="C134" s="24">
        <f>VLOOKUP(Table2[[#This Row],[MD5]],buildtime[#All],2,FALSE)</f>
        <v>44.77857143</v>
      </c>
      <c r="D134" s="25">
        <f>VLOOKUP(Table2[[#This Row],[MD5]],buildtime[#All],3,FALSE)</f>
        <v>67.2</v>
      </c>
      <c r="E134" s="26">
        <f>VLOOKUP(Table2[[#This Row],[MD5]],buildtime[#All],4,FALSE)</f>
        <v>58.72</v>
      </c>
      <c r="F134" s="24">
        <f>VLOOKUP(Table2[[#This Row],[MD5]],partialcf[#All],2,FALSE)</f>
        <v>661600.98547589197</v>
      </c>
      <c r="G134" s="25">
        <f>VLOOKUP(Table2[[#This Row],[MD5]],partialcf[#All],3,FALSE)</f>
        <v>622002.60403124895</v>
      </c>
      <c r="H134" s="25">
        <f>VLOOKUP(Table2[[#This Row],[MD5]],partialcf[#All],4,FALSE)</f>
        <v>543163.26735624904</v>
      </c>
      <c r="I134" s="25">
        <f>Table2[[#This Row],[time2]]/$B$1</f>
        <v>44.106732365059464</v>
      </c>
      <c r="J134" s="25">
        <f>Table2[[#This Row],[price2]]/$B$1</f>
        <v>41.466840268749927</v>
      </c>
      <c r="K134" s="26">
        <f>Table2[[#This Row],[energy2]]/$B$1</f>
        <v>36.210884490416603</v>
      </c>
      <c r="L134" s="24">
        <f>VLOOKUP(Table2[[#This Row],[MD5]],fullcf[#All],2,FALSE)</f>
        <v>661266.61719464196</v>
      </c>
      <c r="M134" s="25">
        <f>VLOOKUP(Table2[[#This Row],[MD5]],fullcf[#All],3,FALSE)</f>
        <v>1427880.0204375</v>
      </c>
      <c r="N134" s="25">
        <f>VLOOKUP(Table2[[#This Row],[MD5]],fullcf[#All],4,FALSE)</f>
        <v>1241590.361575</v>
      </c>
      <c r="O134" s="25">
        <f>Table2[[#This Row],[time3]]/$B$1</f>
        <v>44.084441146309466</v>
      </c>
      <c r="P134" s="25">
        <f>Table2[[#This Row],[price3]]/$B$1</f>
        <v>95.192001362499994</v>
      </c>
      <c r="Q134" s="26">
        <f>Table2[[#This Row],[energy3]]/$B$1</f>
        <v>82.77269077166666</v>
      </c>
      <c r="R134" s="24">
        <f>VLOOKUP(Table2[[#This Row],[MD5]],df[#All],2,FALSE)</f>
        <v>22232398912</v>
      </c>
      <c r="S134" s="25">
        <f>VLOOKUP(Table2[[#This Row],[MD5]],df[#All],3,FALSE)</f>
        <v>5454226525.25</v>
      </c>
      <c r="T134" s="25">
        <f>VLOOKUP(Table2[[#This Row],[MD5]],df[#All],4,FALSE)</f>
        <v>3204462908.8499899</v>
      </c>
      <c r="U134" s="25">
        <f>Table2[[#This Row],[time4]]/$B$1</f>
        <v>1482159.9274666666</v>
      </c>
      <c r="V134" s="25">
        <f>Table2[[#This Row],[price4]]/$B$1</f>
        <v>363615.10168333334</v>
      </c>
      <c r="W134" s="26">
        <f>Table2[[#This Row],[energy4]]/$B$1</f>
        <v>213630.86058999933</v>
      </c>
    </row>
    <row r="135" spans="1:23">
      <c r="A135" s="30" t="s">
        <v>178</v>
      </c>
      <c r="B135" s="19" t="s">
        <v>310</v>
      </c>
      <c r="C135" s="24">
        <f>VLOOKUP(Table2[[#This Row],[MD5]],buildtime[#All],2,FALSE)</f>
        <v>61.977142860000001</v>
      </c>
      <c r="D135" s="25">
        <f>VLOOKUP(Table2[[#This Row],[MD5]],buildtime[#All],3,FALSE)</f>
        <v>61.2</v>
      </c>
      <c r="E135" s="26">
        <f>VLOOKUP(Table2[[#This Row],[MD5]],buildtime[#All],4,FALSE)</f>
        <v>53.52</v>
      </c>
      <c r="F135" s="24">
        <f>VLOOKUP(Table2[[#This Row],[MD5]],partialcf[#All],2,FALSE)</f>
        <v>21161.904164285701</v>
      </c>
      <c r="G135" s="25">
        <f>VLOOKUP(Table2[[#This Row],[MD5]],partialcf[#All],3,FALSE)</f>
        <v>23053.3352812499</v>
      </c>
      <c r="H135" s="25">
        <f>VLOOKUP(Table2[[#This Row],[MD5]],partialcf[#All],4,FALSE)</f>
        <v>20110.170606250002</v>
      </c>
      <c r="I135" s="25">
        <f>Table2[[#This Row],[time2]]/$B$1</f>
        <v>1.41079361095238</v>
      </c>
      <c r="J135" s="25">
        <f>Table2[[#This Row],[price2]]/$B$1</f>
        <v>1.5368890187499933</v>
      </c>
      <c r="K135" s="26">
        <f>Table2[[#This Row],[energy2]]/$B$1</f>
        <v>1.3406780404166667</v>
      </c>
      <c r="L135" s="24">
        <f>VLOOKUP(Table2[[#This Row],[MD5]],fullcf[#All],2,FALSE)</f>
        <v>16864.580441071401</v>
      </c>
      <c r="M135" s="25">
        <f>VLOOKUP(Table2[[#This Row],[MD5]],fullcf[#All],3,FALSE)</f>
        <v>873028.55231249996</v>
      </c>
      <c r="N135" s="25">
        <f>VLOOKUP(Table2[[#This Row],[MD5]],fullcf[#All],4,FALSE)</f>
        <v>756755.35869999905</v>
      </c>
      <c r="O135" s="25">
        <f>Table2[[#This Row],[time3]]/$B$1</f>
        <v>1.1243053627380935</v>
      </c>
      <c r="P135" s="25">
        <f>Table2[[#This Row],[price3]]/$B$1</f>
        <v>58.201903487499997</v>
      </c>
      <c r="Q135" s="26">
        <f>Table2[[#This Row],[energy3]]/$B$1</f>
        <v>50.450357246666606</v>
      </c>
      <c r="R135" s="24">
        <f>VLOOKUP(Table2[[#This Row],[MD5]],df[#All],2,FALSE)</f>
        <v>69433947.700000003</v>
      </c>
      <c r="S135" s="25">
        <f>VLOOKUP(Table2[[#This Row],[MD5]],df[#All],3,FALSE)</f>
        <v>35185629.25</v>
      </c>
      <c r="T135" s="25">
        <f>VLOOKUP(Table2[[#This Row],[MD5]],df[#All],4,FALSE)</f>
        <v>20739830.449999999</v>
      </c>
      <c r="U135" s="25">
        <f>Table2[[#This Row],[time4]]/$B$1</f>
        <v>4628.9298466666669</v>
      </c>
      <c r="V135" s="25">
        <f>Table2[[#This Row],[price4]]/$B$1</f>
        <v>2345.7086166666668</v>
      </c>
      <c r="W135" s="26">
        <f>Table2[[#This Row],[energy4]]/$B$1</f>
        <v>1382.6553633333333</v>
      </c>
    </row>
    <row r="136" spans="1:23">
      <c r="A136" s="30" t="s">
        <v>179</v>
      </c>
      <c r="B136" s="19" t="s">
        <v>311</v>
      </c>
      <c r="C136" s="24">
        <f>VLOOKUP(Table2[[#This Row],[MD5]],buildtime[#All],2,FALSE)</f>
        <v>61.977142860000001</v>
      </c>
      <c r="D136" s="25">
        <f>VLOOKUP(Table2[[#This Row],[MD5]],buildtime[#All],3,FALSE)</f>
        <v>61.2</v>
      </c>
      <c r="E136" s="26">
        <f>VLOOKUP(Table2[[#This Row],[MD5]],buildtime[#All],4,FALSE)</f>
        <v>53.52</v>
      </c>
      <c r="F136" s="24">
        <f>VLOOKUP(Table2[[#This Row],[MD5]],partialcf[#All],2,FALSE)</f>
        <v>19411.277558392801</v>
      </c>
      <c r="G136" s="25">
        <f>VLOOKUP(Table2[[#This Row],[MD5]],partialcf[#All],3,FALSE)</f>
        <v>21069.415762500001</v>
      </c>
      <c r="H136" s="25">
        <f>VLOOKUP(Table2[[#This Row],[MD5]],partialcf[#All],4,FALSE)</f>
        <v>18381.154107499999</v>
      </c>
      <c r="I136" s="25">
        <f>Table2[[#This Row],[time2]]/$B$1</f>
        <v>1.29408517055952</v>
      </c>
      <c r="J136" s="25">
        <f>Table2[[#This Row],[price2]]/$B$1</f>
        <v>1.4046277175000002</v>
      </c>
      <c r="K136" s="26">
        <f>Table2[[#This Row],[energy2]]/$B$1</f>
        <v>1.2254102738333332</v>
      </c>
      <c r="L136" s="24">
        <f>VLOOKUP(Table2[[#This Row],[MD5]],fullcf[#All],2,FALSE)</f>
        <v>15622.5091101785</v>
      </c>
      <c r="M136" s="25">
        <f>VLOOKUP(Table2[[#This Row],[MD5]],fullcf[#All],3,FALSE)</f>
        <v>871919.18773124903</v>
      </c>
      <c r="N136" s="25">
        <f>VLOOKUP(Table2[[#This Row],[MD5]],fullcf[#All],4,FALSE)</f>
        <v>755784.28981374903</v>
      </c>
      <c r="O136" s="25">
        <f>Table2[[#This Row],[time3]]/$B$1</f>
        <v>1.0415006073452333</v>
      </c>
      <c r="P136" s="25">
        <f>Table2[[#This Row],[price3]]/$B$1</f>
        <v>58.127945848749938</v>
      </c>
      <c r="Q136" s="26">
        <f>Table2[[#This Row],[energy3]]/$B$1</f>
        <v>50.385619320916604</v>
      </c>
      <c r="R136" s="24">
        <f>VLOOKUP(Table2[[#This Row],[MD5]],df[#All],2,FALSE)</f>
        <v>6018203.5133333299</v>
      </c>
      <c r="S136" s="25">
        <f>VLOOKUP(Table2[[#This Row],[MD5]],df[#All],3,FALSE)</f>
        <v>16551336.1166666</v>
      </c>
      <c r="T136" s="25">
        <f>VLOOKUP(Table2[[#This Row],[MD5]],df[#All],4,FALSE)</f>
        <v>9898376.1966666598</v>
      </c>
      <c r="U136" s="25">
        <f>Table2[[#This Row],[time4]]/$B$1</f>
        <v>401.2135675555553</v>
      </c>
      <c r="V136" s="25">
        <f>Table2[[#This Row],[price4]]/$B$1</f>
        <v>1103.4224077777733</v>
      </c>
      <c r="W136" s="26">
        <f>Table2[[#This Row],[energy4]]/$B$1</f>
        <v>659.89174644444404</v>
      </c>
    </row>
    <row r="137" spans="1:23">
      <c r="A137" s="30" t="s">
        <v>180</v>
      </c>
      <c r="B137" s="19" t="s">
        <v>312</v>
      </c>
      <c r="C137" s="24">
        <f>VLOOKUP(Table2[[#This Row],[MD5]],buildtime[#All],2,FALSE)</f>
        <v>61.977142860000001</v>
      </c>
      <c r="D137" s="25">
        <f>VLOOKUP(Table2[[#This Row],[MD5]],buildtime[#All],3,FALSE)</f>
        <v>61.2</v>
      </c>
      <c r="E137" s="26">
        <f>VLOOKUP(Table2[[#This Row],[MD5]],buildtime[#All],4,FALSE)</f>
        <v>53.52</v>
      </c>
      <c r="F137" s="24">
        <f>VLOOKUP(Table2[[#This Row],[MD5]],partialcf[#All],2,FALSE)</f>
        <v>17199.4113785714</v>
      </c>
      <c r="G137" s="25">
        <f>VLOOKUP(Table2[[#This Row],[MD5]],partialcf[#All],3,FALSE)</f>
        <v>17151.750281249901</v>
      </c>
      <c r="H137" s="25">
        <f>VLOOKUP(Table2[[#This Row],[MD5]],partialcf[#All],4,FALSE)</f>
        <v>14995.463606249999</v>
      </c>
      <c r="I137" s="25">
        <f>Table2[[#This Row],[time2]]/$B$1</f>
        <v>1.1466274252380932</v>
      </c>
      <c r="J137" s="25">
        <f>Table2[[#This Row],[price2]]/$B$1</f>
        <v>1.1434500187499934</v>
      </c>
      <c r="K137" s="26">
        <f>Table2[[#This Row],[energy2]]/$B$1</f>
        <v>0.99969757375000001</v>
      </c>
      <c r="L137" s="24">
        <f>VLOOKUP(Table2[[#This Row],[MD5]],fullcf[#All],2,FALSE)</f>
        <v>16864.5363785714</v>
      </c>
      <c r="M137" s="25">
        <f>VLOOKUP(Table2[[#This Row],[MD5]],fullcf[#All],3,FALSE)</f>
        <v>873028.51950000005</v>
      </c>
      <c r="N137" s="25">
        <f>VLOOKUP(Table2[[#This Row],[MD5]],fullcf[#All],4,FALSE)</f>
        <v>756755.33026249998</v>
      </c>
      <c r="O137" s="25">
        <f>Table2[[#This Row],[time3]]/$B$1</f>
        <v>1.1243024252380933</v>
      </c>
      <c r="P137" s="25">
        <f>Table2[[#This Row],[price3]]/$B$1</f>
        <v>58.201901300000003</v>
      </c>
      <c r="Q137" s="26">
        <f>Table2[[#This Row],[energy3]]/$B$1</f>
        <v>50.450355350833334</v>
      </c>
      <c r="R137" s="24">
        <f>VLOOKUP(Table2[[#This Row],[MD5]],df[#All],2,FALSE)</f>
        <v>69418267.700000003</v>
      </c>
      <c r="S137" s="25">
        <f>VLOOKUP(Table2[[#This Row],[MD5]],df[#All],3,FALSE)</f>
        <v>35182829.25</v>
      </c>
      <c r="T137" s="25">
        <f>VLOOKUP(Table2[[#This Row],[MD5]],df[#All],4,FALSE)</f>
        <v>20738150.449999999</v>
      </c>
      <c r="U137" s="25">
        <f>Table2[[#This Row],[time4]]/$B$1</f>
        <v>4627.8845133333334</v>
      </c>
      <c r="V137" s="25">
        <f>Table2[[#This Row],[price4]]/$B$1</f>
        <v>2345.5219499999998</v>
      </c>
      <c r="W137" s="26">
        <f>Table2[[#This Row],[energy4]]/$B$1</f>
        <v>1382.5433633333332</v>
      </c>
    </row>
    <row r="138" spans="1:23">
      <c r="A138" s="30" t="s">
        <v>181</v>
      </c>
      <c r="B138" s="19" t="s">
        <v>313</v>
      </c>
      <c r="C138" s="24">
        <f>VLOOKUP(Table2[[#This Row],[MD5]],buildtime[#All],2,FALSE)</f>
        <v>50.51142857</v>
      </c>
      <c r="D138" s="25">
        <f>VLOOKUP(Table2[[#This Row],[MD5]],buildtime[#All],3,FALSE)</f>
        <v>70.2</v>
      </c>
      <c r="E138" s="26">
        <f>VLOOKUP(Table2[[#This Row],[MD5]],buildtime[#All],4,FALSE)</f>
        <v>61.32</v>
      </c>
      <c r="F138" s="24">
        <f>VLOOKUP(Table2[[#This Row],[MD5]],partialcf[#All],2,FALSE)</f>
        <v>662186.48855669599</v>
      </c>
      <c r="G138" s="25">
        <f>VLOOKUP(Table2[[#This Row],[MD5]],partialcf[#All],3,FALSE)</f>
        <v>622687.47403124894</v>
      </c>
      <c r="H138" s="25">
        <f>VLOOKUP(Table2[[#This Row],[MD5]],partialcf[#All],4,FALSE)</f>
        <v>543756.82135624904</v>
      </c>
      <c r="I138" s="25">
        <f>Table2[[#This Row],[time2]]/$B$1</f>
        <v>44.145765903779733</v>
      </c>
      <c r="J138" s="25">
        <f>Table2[[#This Row],[price2]]/$B$1</f>
        <v>41.51249826874993</v>
      </c>
      <c r="K138" s="26">
        <f>Table2[[#This Row],[energy2]]/$B$1</f>
        <v>36.250454757083268</v>
      </c>
      <c r="L138" s="24">
        <f>VLOOKUP(Table2[[#This Row],[MD5]],fullcf[#All],2,FALSE)</f>
        <v>661519.26333794603</v>
      </c>
      <c r="M138" s="25">
        <f>VLOOKUP(Table2[[#This Row],[MD5]],fullcf[#All],3,FALSE)</f>
        <v>1428191.6285625</v>
      </c>
      <c r="N138" s="25">
        <f>VLOOKUP(Table2[[#This Row],[MD5]],fullcf[#All],4,FALSE)</f>
        <v>1241860.4219500001</v>
      </c>
      <c r="O138" s="25">
        <f>Table2[[#This Row],[time3]]/$B$1</f>
        <v>44.101284222529735</v>
      </c>
      <c r="P138" s="25">
        <f>Table2[[#This Row],[price3]]/$B$1</f>
        <v>95.212775237499997</v>
      </c>
      <c r="Q138" s="26">
        <f>Table2[[#This Row],[energy3]]/$B$1</f>
        <v>82.790694796666671</v>
      </c>
      <c r="R138" s="24">
        <f>VLOOKUP(Table2[[#This Row],[MD5]],df[#All],2,FALSE)</f>
        <v>22255252524</v>
      </c>
      <c r="S138" s="25">
        <f>VLOOKUP(Table2[[#This Row],[MD5]],df[#All],3,FALSE)</f>
        <v>5458319082.75</v>
      </c>
      <c r="T138" s="25">
        <f>VLOOKUP(Table2[[#This Row],[MD5]],df[#All],4,FALSE)</f>
        <v>3206918443.3499899</v>
      </c>
      <c r="U138" s="25">
        <f>Table2[[#This Row],[time4]]/$B$1</f>
        <v>1483683.5016000001</v>
      </c>
      <c r="V138" s="25">
        <f>Table2[[#This Row],[price4]]/$B$1</f>
        <v>363887.93884999998</v>
      </c>
      <c r="W138" s="26">
        <f>Table2[[#This Row],[energy4]]/$B$1</f>
        <v>213794.56288999933</v>
      </c>
    </row>
    <row r="139" spans="1:23">
      <c r="A139" s="30" t="s">
        <v>182</v>
      </c>
      <c r="B139" s="19" t="s">
        <v>314</v>
      </c>
      <c r="C139" s="24">
        <f>VLOOKUP(Table2[[#This Row],[MD5]],buildtime[#All],2,FALSE)</f>
        <v>56.24428571</v>
      </c>
      <c r="D139" s="25">
        <f>VLOOKUP(Table2[[#This Row],[MD5]],buildtime[#All],3,FALSE)</f>
        <v>64.2</v>
      </c>
      <c r="E139" s="26">
        <f>VLOOKUP(Table2[[#This Row],[MD5]],buildtime[#All],4,FALSE)</f>
        <v>56.12</v>
      </c>
      <c r="F139" s="24">
        <f>VLOOKUP(Table2[[#This Row],[MD5]],partialcf[#All],2,FALSE)</f>
        <v>19345.225154464199</v>
      </c>
      <c r="G139" s="25">
        <f>VLOOKUP(Table2[[#This Row],[MD5]],partialcf[#All],3,FALSE)</f>
        <v>18224.8566562499</v>
      </c>
      <c r="H139" s="25">
        <f>VLOOKUP(Table2[[#This Row],[MD5]],partialcf[#All],4,FALSE)</f>
        <v>15915.567306249999</v>
      </c>
      <c r="I139" s="25">
        <f>Table2[[#This Row],[time2]]/$B$1</f>
        <v>1.2896816769642798</v>
      </c>
      <c r="J139" s="25">
        <f>Table2[[#This Row],[price2]]/$B$1</f>
        <v>1.2149904437499934</v>
      </c>
      <c r="K139" s="26">
        <f>Table2[[#This Row],[energy2]]/$B$1</f>
        <v>1.0610378204166666</v>
      </c>
      <c r="L139" s="24">
        <f>VLOOKUP(Table2[[#This Row],[MD5]],fullcf[#All],2,FALSE)</f>
        <v>19333.973480357101</v>
      </c>
      <c r="M139" s="25">
        <f>VLOOKUP(Table2[[#This Row],[MD5]],fullcf[#All],3,FALSE)</f>
        <v>874708.24068749906</v>
      </c>
      <c r="N139" s="25">
        <f>VLOOKUP(Table2[[#This Row],[MD5]],fullcf[#All],4,FALSE)</f>
        <v>758201.16680000001</v>
      </c>
      <c r="O139" s="25">
        <f>Table2[[#This Row],[time3]]/$B$1</f>
        <v>1.28893156535714</v>
      </c>
      <c r="P139" s="25">
        <f>Table2[[#This Row],[price3]]/$B$1</f>
        <v>58.313882712499939</v>
      </c>
      <c r="Q139" s="26">
        <f>Table2[[#This Row],[energy3]]/$B$1</f>
        <v>50.546744453333332</v>
      </c>
      <c r="R139" s="24">
        <f>VLOOKUP(Table2[[#This Row],[MD5]],df[#All],2,FALSE)</f>
        <v>9913019.75</v>
      </c>
      <c r="S139" s="25">
        <f>VLOOKUP(Table2[[#This Row],[MD5]],df[#All],3,FALSE)</f>
        <v>17242602.708333299</v>
      </c>
      <c r="T139" s="25">
        <f>VLOOKUP(Table2[[#This Row],[MD5]],df[#All],4,FALSE)</f>
        <v>10313484.074999999</v>
      </c>
      <c r="U139" s="25">
        <f>Table2[[#This Row],[time4]]/$B$1</f>
        <v>660.86798333333331</v>
      </c>
      <c r="V139" s="25">
        <f>Table2[[#This Row],[price4]]/$B$1</f>
        <v>1149.5068472222199</v>
      </c>
      <c r="W139" s="26">
        <f>Table2[[#This Row],[energy4]]/$B$1</f>
        <v>687.56560500000001</v>
      </c>
    </row>
    <row r="140" spans="1:23">
      <c r="A140" s="30" t="s">
        <v>183</v>
      </c>
      <c r="B140" s="19" t="s">
        <v>315</v>
      </c>
      <c r="C140" s="24">
        <f>VLOOKUP(Table2[[#This Row],[MD5]],buildtime[#All],2,FALSE)</f>
        <v>61.977142860000001</v>
      </c>
      <c r="D140" s="25">
        <f>VLOOKUP(Table2[[#This Row],[MD5]],buildtime[#All],3,FALSE)</f>
        <v>61.2</v>
      </c>
      <c r="E140" s="26">
        <f>VLOOKUP(Table2[[#This Row],[MD5]],buildtime[#All],4,FALSE)</f>
        <v>53.52</v>
      </c>
      <c r="F140" s="24">
        <f>VLOOKUP(Table2[[#This Row],[MD5]],partialcf[#All],2,FALSE)</f>
        <v>17130.2105928571</v>
      </c>
      <c r="G140" s="25">
        <f>VLOOKUP(Table2[[#This Row],[MD5]],partialcf[#All],3,FALSE)</f>
        <v>17048.68528125</v>
      </c>
      <c r="H140" s="25">
        <f>VLOOKUP(Table2[[#This Row],[MD5]],partialcf[#All],4,FALSE)</f>
        <v>14906.140606249999</v>
      </c>
      <c r="I140" s="25">
        <f>Table2[[#This Row],[time2]]/$B$1</f>
        <v>1.1420140395238068</v>
      </c>
      <c r="J140" s="25">
        <f>Table2[[#This Row],[price2]]/$B$1</f>
        <v>1.13657901875</v>
      </c>
      <c r="K140" s="26">
        <f>Table2[[#This Row],[energy2]]/$B$1</f>
        <v>0.99374270708333323</v>
      </c>
      <c r="L140" s="24">
        <f>VLOOKUP(Table2[[#This Row],[MD5]],fullcf[#All],2,FALSE)</f>
        <v>16864.580441071401</v>
      </c>
      <c r="M140" s="25">
        <f>VLOOKUP(Table2[[#This Row],[MD5]],fullcf[#All],3,FALSE)</f>
        <v>873028.55231249996</v>
      </c>
      <c r="N140" s="25">
        <f>VLOOKUP(Table2[[#This Row],[MD5]],fullcf[#All],4,FALSE)</f>
        <v>756755.35869999905</v>
      </c>
      <c r="O140" s="25">
        <f>Table2[[#This Row],[time3]]/$B$1</f>
        <v>1.1243053627380935</v>
      </c>
      <c r="P140" s="25">
        <f>Table2[[#This Row],[price3]]/$B$1</f>
        <v>58.201903487499997</v>
      </c>
      <c r="Q140" s="26">
        <f>Table2[[#This Row],[energy3]]/$B$1</f>
        <v>50.450357246666606</v>
      </c>
      <c r="R140" s="24">
        <f>VLOOKUP(Table2[[#This Row],[MD5]],df[#All],2,FALSE)</f>
        <v>69433947.700000003</v>
      </c>
      <c r="S140" s="25">
        <f>VLOOKUP(Table2[[#This Row],[MD5]],df[#All],3,FALSE)</f>
        <v>35185629.25</v>
      </c>
      <c r="T140" s="25">
        <f>VLOOKUP(Table2[[#This Row],[MD5]],df[#All],4,FALSE)</f>
        <v>20739830.449999999</v>
      </c>
      <c r="U140" s="25">
        <f>Table2[[#This Row],[time4]]/$B$1</f>
        <v>4628.9298466666669</v>
      </c>
      <c r="V140" s="25">
        <f>Table2[[#This Row],[price4]]/$B$1</f>
        <v>2345.7086166666668</v>
      </c>
      <c r="W140" s="26">
        <f>Table2[[#This Row],[energy4]]/$B$1</f>
        <v>1382.6553633333333</v>
      </c>
    </row>
    <row r="141" spans="1:23">
      <c r="A141" s="30" t="s">
        <v>184</v>
      </c>
      <c r="B141" s="19" t="s">
        <v>316</v>
      </c>
      <c r="C141" s="24">
        <f>VLOOKUP(Table2[[#This Row],[MD5]],buildtime[#All],2,FALSE)</f>
        <v>61.977142860000001</v>
      </c>
      <c r="D141" s="25">
        <f>VLOOKUP(Table2[[#This Row],[MD5]],buildtime[#All],3,FALSE)</f>
        <v>61.2</v>
      </c>
      <c r="E141" s="26">
        <f>VLOOKUP(Table2[[#This Row],[MD5]],buildtime[#All],4,FALSE)</f>
        <v>53.52</v>
      </c>
      <c r="F141" s="24">
        <f>VLOOKUP(Table2[[#This Row],[MD5]],partialcf[#All],2,FALSE)</f>
        <v>534025.40022142802</v>
      </c>
      <c r="G141" s="25">
        <f>VLOOKUP(Table2[[#This Row],[MD5]],partialcf[#All],3,FALSE)</f>
        <v>529609.13212499896</v>
      </c>
      <c r="H141" s="25">
        <f>VLOOKUP(Table2[[#This Row],[MD5]],partialcf[#All],4,FALSE)</f>
        <v>463095.31402499898</v>
      </c>
      <c r="I141" s="25">
        <f>Table2[[#This Row],[time2]]/$B$1</f>
        <v>35.601693348095203</v>
      </c>
      <c r="J141" s="25">
        <f>Table2[[#This Row],[price2]]/$B$1</f>
        <v>35.307275474999933</v>
      </c>
      <c r="K141" s="26">
        <f>Table2[[#This Row],[energy2]]/$B$1</f>
        <v>30.873020934999932</v>
      </c>
      <c r="L141" s="24">
        <f>VLOOKUP(Table2[[#This Row],[MD5]],fullcf[#All],2,FALSE)</f>
        <v>529482.67166339199</v>
      </c>
      <c r="M141" s="25">
        <f>VLOOKUP(Table2[[#This Row],[MD5]],fullcf[#All],3,FALSE)</f>
        <v>1329441.0136875</v>
      </c>
      <c r="N141" s="25">
        <f>VLOOKUP(Table2[[#This Row],[MD5]],fullcf[#All],4,FALSE)</f>
        <v>1156282.9447125001</v>
      </c>
      <c r="O141" s="25">
        <f>Table2[[#This Row],[time3]]/$B$1</f>
        <v>35.298844777559466</v>
      </c>
      <c r="P141" s="25">
        <f>Table2[[#This Row],[price3]]/$B$1</f>
        <v>88.629400912500003</v>
      </c>
      <c r="Q141" s="26">
        <f>Table2[[#This Row],[energy3]]/$B$1</f>
        <v>77.08552964750001</v>
      </c>
      <c r="R141" s="24">
        <f>VLOOKUP(Table2[[#This Row],[MD5]],df[#All],2,FALSE)</f>
        <v>12819762466.1</v>
      </c>
      <c r="S141" s="25">
        <f>VLOOKUP(Table2[[#This Row],[MD5]],df[#All],3,FALSE)</f>
        <v>3788220545.25</v>
      </c>
      <c r="T141" s="25">
        <f>VLOOKUP(Table2[[#This Row],[MD5]],df[#All],4,FALSE)</f>
        <v>2204377336.8499899</v>
      </c>
      <c r="U141" s="25">
        <f>Table2[[#This Row],[time4]]/$B$1</f>
        <v>854650.83107333339</v>
      </c>
      <c r="V141" s="25">
        <f>Table2[[#This Row],[price4]]/$B$1</f>
        <v>252548.03635000001</v>
      </c>
      <c r="W141" s="26">
        <f>Table2[[#This Row],[energy4]]/$B$1</f>
        <v>146958.48912333266</v>
      </c>
    </row>
    <row r="142" spans="1:23">
      <c r="A142" s="30" t="s">
        <v>185</v>
      </c>
      <c r="B142" s="19" t="s">
        <v>317</v>
      </c>
      <c r="C142" s="24">
        <f>VLOOKUP(Table2[[#This Row],[MD5]],buildtime[#All],2,FALSE)</f>
        <v>50.51142857</v>
      </c>
      <c r="D142" s="25">
        <f>VLOOKUP(Table2[[#This Row],[MD5]],buildtime[#All],3,FALSE)</f>
        <v>65.7</v>
      </c>
      <c r="E142" s="26">
        <f>VLOOKUP(Table2[[#This Row],[MD5]],buildtime[#All],4,FALSE)</f>
        <v>57.42</v>
      </c>
      <c r="F142" s="24">
        <f>VLOOKUP(Table2[[#This Row],[MD5]],partialcf[#All],2,FALSE)</f>
        <v>661600.68482901703</v>
      </c>
      <c r="G142" s="25">
        <f>VLOOKUP(Table2[[#This Row],[MD5]],partialcf[#All],3,FALSE)</f>
        <v>622002.24637499906</v>
      </c>
      <c r="H142" s="25">
        <f>VLOOKUP(Table2[[#This Row],[MD5]],partialcf[#All],4,FALSE)</f>
        <v>543162.95738749905</v>
      </c>
      <c r="I142" s="25">
        <f>Table2[[#This Row],[time2]]/$B$1</f>
        <v>44.106712321934467</v>
      </c>
      <c r="J142" s="25">
        <f>Table2[[#This Row],[price2]]/$B$1</f>
        <v>41.466816424999934</v>
      </c>
      <c r="K142" s="26">
        <f>Table2[[#This Row],[energy2]]/$B$1</f>
        <v>36.210863825833272</v>
      </c>
      <c r="L142" s="24">
        <f>VLOOKUP(Table2[[#This Row],[MD5]],fullcf[#All],2,FALSE)</f>
        <v>661265.43529776705</v>
      </c>
      <c r="M142" s="25">
        <f>VLOOKUP(Table2[[#This Row],[MD5]],fullcf[#All],3,FALSE)</f>
        <v>1427878.9441875</v>
      </c>
      <c r="N142" s="25">
        <f>VLOOKUP(Table2[[#This Row],[MD5]],fullcf[#All],4,FALSE)</f>
        <v>1241589.4288250001</v>
      </c>
      <c r="O142" s="25">
        <f>Table2[[#This Row],[time3]]/$B$1</f>
        <v>44.084362353184467</v>
      </c>
      <c r="P142" s="25">
        <f>Table2[[#This Row],[price3]]/$B$1</f>
        <v>95.191929612500005</v>
      </c>
      <c r="Q142" s="26">
        <f>Table2[[#This Row],[energy3]]/$B$1</f>
        <v>82.772628588333333</v>
      </c>
      <c r="R142" s="24">
        <f>VLOOKUP(Table2[[#This Row],[MD5]],df[#All],2,FALSE)</f>
        <v>22231713020</v>
      </c>
      <c r="S142" s="25">
        <f>VLOOKUP(Table2[[#This Row],[MD5]],df[#All],3,FALSE)</f>
        <v>5454101325.25</v>
      </c>
      <c r="T142" s="25">
        <f>VLOOKUP(Table2[[#This Row],[MD5]],df[#All],4,FALSE)</f>
        <v>3204387788.8499899</v>
      </c>
      <c r="U142" s="25">
        <f>Table2[[#This Row],[time4]]/$B$1</f>
        <v>1482114.2013333333</v>
      </c>
      <c r="V142" s="25">
        <f>Table2[[#This Row],[price4]]/$B$1</f>
        <v>363606.75501666666</v>
      </c>
      <c r="W142" s="26">
        <f>Table2[[#This Row],[energy4]]/$B$1</f>
        <v>213625.85258999933</v>
      </c>
    </row>
    <row r="143" spans="1:23">
      <c r="A143" s="31" t="s">
        <v>186</v>
      </c>
      <c r="B143" s="19" t="s">
        <v>318</v>
      </c>
      <c r="C143" s="24">
        <f>VLOOKUP(Table2[[#This Row],[MD5]],buildtime[#All],2,FALSE)</f>
        <v>56.24428571</v>
      </c>
      <c r="D143" s="25">
        <f>VLOOKUP(Table2[[#This Row],[MD5]],buildtime[#All],3,FALSE)</f>
        <v>64.2</v>
      </c>
      <c r="E143" s="26">
        <f>VLOOKUP(Table2[[#This Row],[MD5]],buildtime[#All],4,FALSE)</f>
        <v>56.12</v>
      </c>
      <c r="F143" s="24">
        <f>VLOOKUP(Table2[[#This Row],[MD5]],partialcf[#All],2,FALSE)</f>
        <v>662228.91030669597</v>
      </c>
      <c r="G143" s="25">
        <f>VLOOKUP(Table2[[#This Row],[MD5]],partialcf[#All],3,FALSE)</f>
        <v>622832.76182812406</v>
      </c>
      <c r="H143" s="25">
        <f>VLOOKUP(Table2[[#This Row],[MD5]],partialcf[#All],4,FALSE)</f>
        <v>543884.36087812402</v>
      </c>
      <c r="I143" s="25">
        <f>Table2[[#This Row],[time2]]/$B$1</f>
        <v>44.148594020446396</v>
      </c>
      <c r="J143" s="25">
        <f>Table2[[#This Row],[price2]]/$B$1</f>
        <v>41.522184121874936</v>
      </c>
      <c r="K143" s="26">
        <f>Table2[[#This Row],[energy2]]/$B$1</f>
        <v>36.258957391874937</v>
      </c>
      <c r="L143" s="24">
        <f>VLOOKUP(Table2[[#This Row],[MD5]],fullcf[#All],2,FALSE)</f>
        <v>661475.10101651703</v>
      </c>
      <c r="M143" s="25">
        <f>VLOOKUP(Table2[[#This Row],[MD5]],fullcf[#All],3,FALSE)</f>
        <v>1428169.6560468699</v>
      </c>
      <c r="N143" s="25">
        <f>VLOOKUP(Table2[[#This Row],[MD5]],fullcf[#All],4,FALSE)</f>
        <v>1241843.0025343699</v>
      </c>
      <c r="O143" s="25">
        <f>Table2[[#This Row],[time3]]/$B$1</f>
        <v>44.098340067767801</v>
      </c>
      <c r="P143" s="25">
        <f>Table2[[#This Row],[price3]]/$B$1</f>
        <v>95.211310403124656</v>
      </c>
      <c r="Q143" s="26">
        <f>Table2[[#This Row],[energy3]]/$B$1</f>
        <v>82.789533502291334</v>
      </c>
      <c r="R143" s="24">
        <f>VLOOKUP(Table2[[#This Row],[MD5]],df[#All],2,FALSE)</f>
        <v>22241381964</v>
      </c>
      <c r="S143" s="25">
        <f>VLOOKUP(Table2[[#This Row],[MD5]],df[#All],3,FALSE)</f>
        <v>5460523695.25</v>
      </c>
      <c r="T143" s="25">
        <f>VLOOKUP(Table2[[#This Row],[MD5]],df[#All],4,FALSE)</f>
        <v>3208189326.8499899</v>
      </c>
      <c r="U143" s="25">
        <f>Table2[[#This Row],[time4]]/$B$1</f>
        <v>1482758.7975999999</v>
      </c>
      <c r="V143" s="25">
        <f>Table2[[#This Row],[price4]]/$B$1</f>
        <v>364034.91301666666</v>
      </c>
      <c r="W143" s="26">
        <f>Table2[[#This Row],[energy4]]/$B$1</f>
        <v>213879.28845666599</v>
      </c>
    </row>
    <row r="144" spans="1:23">
      <c r="A144" s="30" t="s">
        <v>187</v>
      </c>
      <c r="B144" s="19" t="s">
        <v>319</v>
      </c>
      <c r="C144" s="24">
        <f>VLOOKUP(Table2[[#This Row],[MD5]],buildtime[#All],2,FALSE)</f>
        <v>56.24428571</v>
      </c>
      <c r="D144" s="25">
        <f>VLOOKUP(Table2[[#This Row],[MD5]],buildtime[#All],3,FALSE)</f>
        <v>64.2</v>
      </c>
      <c r="E144" s="26">
        <f>VLOOKUP(Table2[[#This Row],[MD5]],buildtime[#All],4,FALSE)</f>
        <v>56.12</v>
      </c>
      <c r="F144" s="24">
        <f>VLOOKUP(Table2[[#This Row],[MD5]],partialcf[#All],2,FALSE)</f>
        <v>20880.656164285701</v>
      </c>
      <c r="G144" s="25">
        <f>VLOOKUP(Table2[[#This Row],[MD5]],partialcf[#All],3,FALSE)</f>
        <v>19868.68528125</v>
      </c>
      <c r="H144" s="25">
        <f>VLOOKUP(Table2[[#This Row],[MD5]],partialcf[#All],4,FALSE)</f>
        <v>17350.140606249999</v>
      </c>
      <c r="I144" s="25">
        <f>Table2[[#This Row],[time2]]/$B$1</f>
        <v>1.3920437442857134</v>
      </c>
      <c r="J144" s="25">
        <f>Table2[[#This Row],[price2]]/$B$1</f>
        <v>1.3245790187499999</v>
      </c>
      <c r="K144" s="26">
        <f>Table2[[#This Row],[energy2]]/$B$1</f>
        <v>1.1566760404166667</v>
      </c>
      <c r="L144" s="24">
        <f>VLOOKUP(Table2[[#This Row],[MD5]],fullcf[#All],2,FALSE)</f>
        <v>20615.0260124999</v>
      </c>
      <c r="M144" s="25">
        <f>VLOOKUP(Table2[[#This Row],[MD5]],fullcf[#All],3,FALSE)</f>
        <v>875848.55231249996</v>
      </c>
      <c r="N144" s="25">
        <f>VLOOKUP(Table2[[#This Row],[MD5]],fullcf[#All],4,FALSE)</f>
        <v>759199.35869999905</v>
      </c>
      <c r="O144" s="25">
        <f>Table2[[#This Row],[time3]]/$B$1</f>
        <v>1.3743350674999935</v>
      </c>
      <c r="P144" s="25">
        <f>Table2[[#This Row],[price3]]/$B$1</f>
        <v>58.3899034875</v>
      </c>
      <c r="Q144" s="26">
        <f>Table2[[#This Row],[energy3]]/$B$1</f>
        <v>50.613290579999934</v>
      </c>
      <c r="R144" s="24">
        <f>VLOOKUP(Table2[[#This Row],[MD5]],df[#All],2,FALSE)</f>
        <v>73369185.599999905</v>
      </c>
      <c r="S144" s="25">
        <f>VLOOKUP(Table2[[#This Row],[MD5]],df[#All],3,FALSE)</f>
        <v>35889629.25</v>
      </c>
      <c r="T144" s="25">
        <f>VLOOKUP(Table2[[#This Row],[MD5]],df[#All],4,FALSE)</f>
        <v>21162230.449999899</v>
      </c>
      <c r="U144" s="25">
        <f>Table2[[#This Row],[time4]]/$B$1</f>
        <v>4891.279039999994</v>
      </c>
      <c r="V144" s="25">
        <f>Table2[[#This Row],[price4]]/$B$1</f>
        <v>2392.6419500000002</v>
      </c>
      <c r="W144" s="26">
        <f>Table2[[#This Row],[energy4]]/$B$1</f>
        <v>1410.8153633333266</v>
      </c>
    </row>
    <row r="145" spans="1:23">
      <c r="A145" s="30" t="s">
        <v>188</v>
      </c>
      <c r="B145" s="19" t="s">
        <v>320</v>
      </c>
      <c r="C145" s="24">
        <f>VLOOKUP(Table2[[#This Row],[MD5]],buildtime[#All],2,FALSE)</f>
        <v>56.24428571</v>
      </c>
      <c r="D145" s="25">
        <f>VLOOKUP(Table2[[#This Row],[MD5]],buildtime[#All],3,FALSE)</f>
        <v>64.2</v>
      </c>
      <c r="E145" s="26">
        <f>VLOOKUP(Table2[[#This Row],[MD5]],buildtime[#All],4,FALSE)</f>
        <v>56.12</v>
      </c>
      <c r="F145" s="24">
        <f>VLOOKUP(Table2[[#This Row],[MD5]],partialcf[#All],2,FALSE)</f>
        <v>19345.2956544642</v>
      </c>
      <c r="G145" s="25">
        <f>VLOOKUP(Table2[[#This Row],[MD5]],partialcf[#All],3,FALSE)</f>
        <v>18224.9616562499</v>
      </c>
      <c r="H145" s="25">
        <f>VLOOKUP(Table2[[#This Row],[MD5]],partialcf[#All],4,FALSE)</f>
        <v>15915.658306249999</v>
      </c>
      <c r="I145" s="25">
        <f>Table2[[#This Row],[time2]]/$B$1</f>
        <v>1.2896863769642801</v>
      </c>
      <c r="J145" s="25">
        <f>Table2[[#This Row],[price2]]/$B$1</f>
        <v>1.2149974437499933</v>
      </c>
      <c r="K145" s="26">
        <f>Table2[[#This Row],[energy2]]/$B$1</f>
        <v>1.0610438870833332</v>
      </c>
      <c r="L145" s="24">
        <f>VLOOKUP(Table2[[#This Row],[MD5]],fullcf[#All],2,FALSE)</f>
        <v>19333.973480357101</v>
      </c>
      <c r="M145" s="25">
        <f>VLOOKUP(Table2[[#This Row],[MD5]],fullcf[#All],3,FALSE)</f>
        <v>874708.24068749906</v>
      </c>
      <c r="N145" s="25">
        <f>VLOOKUP(Table2[[#This Row],[MD5]],fullcf[#All],4,FALSE)</f>
        <v>758201.16680000001</v>
      </c>
      <c r="O145" s="25">
        <f>Table2[[#This Row],[time3]]/$B$1</f>
        <v>1.28893156535714</v>
      </c>
      <c r="P145" s="25">
        <f>Table2[[#This Row],[price3]]/$B$1</f>
        <v>58.313882712499939</v>
      </c>
      <c r="Q145" s="26">
        <f>Table2[[#This Row],[energy3]]/$B$1</f>
        <v>50.546744453333332</v>
      </c>
      <c r="R145" s="24">
        <f>VLOOKUP(Table2[[#This Row],[MD5]],df[#All],2,FALSE)</f>
        <v>9913019.75</v>
      </c>
      <c r="S145" s="25">
        <f>VLOOKUP(Table2[[#This Row],[MD5]],df[#All],3,FALSE)</f>
        <v>17242602.708333299</v>
      </c>
      <c r="T145" s="25">
        <f>VLOOKUP(Table2[[#This Row],[MD5]],df[#All],4,FALSE)</f>
        <v>10313484.074999999</v>
      </c>
      <c r="U145" s="25">
        <f>Table2[[#This Row],[time4]]/$B$1</f>
        <v>660.86798333333331</v>
      </c>
      <c r="V145" s="25">
        <f>Table2[[#This Row],[price4]]/$B$1</f>
        <v>1149.5068472222199</v>
      </c>
      <c r="W145" s="26">
        <f>Table2[[#This Row],[energy4]]/$B$1</f>
        <v>687.56560500000001</v>
      </c>
    </row>
    <row r="146" spans="1:23">
      <c r="A146" s="30" t="s">
        <v>189</v>
      </c>
      <c r="B146" s="19" t="s">
        <v>321</v>
      </c>
      <c r="C146" s="24">
        <f>VLOOKUP(Table2[[#This Row],[MD5]],buildtime[#All],2,FALSE)</f>
        <v>50.51142857</v>
      </c>
      <c r="D146" s="25">
        <f>VLOOKUP(Table2[[#This Row],[MD5]],buildtime[#All],3,FALSE)</f>
        <v>65.7</v>
      </c>
      <c r="E146" s="26">
        <f>VLOOKUP(Table2[[#This Row],[MD5]],buildtime[#All],4,FALSE)</f>
        <v>57.42</v>
      </c>
      <c r="F146" s="24">
        <f>VLOOKUP(Table2[[#This Row],[MD5]],partialcf[#All],2,FALSE)</f>
        <v>661600.39198526705</v>
      </c>
      <c r="G146" s="25">
        <f>VLOOKUP(Table2[[#This Row],[MD5]],partialcf[#All],3,FALSE)</f>
        <v>622002.05934374896</v>
      </c>
      <c r="H146" s="25">
        <f>VLOOKUP(Table2[[#This Row],[MD5]],partialcf[#All],4,FALSE)</f>
        <v>543162.79529375001</v>
      </c>
      <c r="I146" s="25">
        <f>Table2[[#This Row],[time2]]/$B$1</f>
        <v>44.1066927990178</v>
      </c>
      <c r="J146" s="25">
        <f>Table2[[#This Row],[price2]]/$B$1</f>
        <v>41.466803956249933</v>
      </c>
      <c r="K146" s="26">
        <f>Table2[[#This Row],[energy2]]/$B$1</f>
        <v>36.210853019583332</v>
      </c>
      <c r="L146" s="24">
        <f>VLOOKUP(Table2[[#This Row],[MD5]],fullcf[#All],2,FALSE)</f>
        <v>661265.13364151702</v>
      </c>
      <c r="M146" s="25">
        <f>VLOOKUP(Table2[[#This Row],[MD5]],fullcf[#All],3,FALSE)</f>
        <v>1427878.8129375</v>
      </c>
      <c r="N146" s="25">
        <f>VLOOKUP(Table2[[#This Row],[MD5]],fullcf[#All],4,FALSE)</f>
        <v>1241589.315075</v>
      </c>
      <c r="O146" s="25">
        <f>Table2[[#This Row],[time3]]/$B$1</f>
        <v>44.084342242767804</v>
      </c>
      <c r="P146" s="25">
        <f>Table2[[#This Row],[price3]]/$B$1</f>
        <v>95.191920862499998</v>
      </c>
      <c r="Q146" s="26">
        <f>Table2[[#This Row],[energy3]]/$B$1</f>
        <v>82.772621005000005</v>
      </c>
      <c r="R146" s="24">
        <f>VLOOKUP(Table2[[#This Row],[MD5]],df[#All],2,FALSE)</f>
        <v>22231624108</v>
      </c>
      <c r="S146" s="25">
        <f>VLOOKUP(Table2[[#This Row],[MD5]],df[#All],3,FALSE)</f>
        <v>5454086925.25</v>
      </c>
      <c r="T146" s="25">
        <f>VLOOKUP(Table2[[#This Row],[MD5]],df[#All],4,FALSE)</f>
        <v>3204379148.8499899</v>
      </c>
      <c r="U146" s="25">
        <f>Table2[[#This Row],[time4]]/$B$1</f>
        <v>1482108.2738666667</v>
      </c>
      <c r="V146" s="25">
        <f>Table2[[#This Row],[price4]]/$B$1</f>
        <v>363605.79501666664</v>
      </c>
      <c r="W146" s="26">
        <f>Table2[[#This Row],[energy4]]/$B$1</f>
        <v>213625.27658999932</v>
      </c>
    </row>
    <row r="147" spans="1:23">
      <c r="A147" s="30" t="s">
        <v>190</v>
      </c>
      <c r="B147" s="19" t="s">
        <v>322</v>
      </c>
      <c r="C147" s="24">
        <f>VLOOKUP(Table2[[#This Row],[MD5]],buildtime[#All],2,FALSE)</f>
        <v>61.977142860000001</v>
      </c>
      <c r="D147" s="25">
        <f>VLOOKUP(Table2[[#This Row],[MD5]],buildtime[#All],3,FALSE)</f>
        <v>61.2</v>
      </c>
      <c r="E147" s="26">
        <f>VLOOKUP(Table2[[#This Row],[MD5]],buildtime[#All],4,FALSE)</f>
        <v>53.52</v>
      </c>
      <c r="F147" s="24">
        <f>VLOOKUP(Table2[[#This Row],[MD5]],partialcf[#All],2,FALSE)</f>
        <v>15593.282421517801</v>
      </c>
      <c r="G147" s="25">
        <f>VLOOKUP(Table2[[#This Row],[MD5]],partialcf[#All],3,FALSE)</f>
        <v>15402.795253124899</v>
      </c>
      <c r="H147" s="25">
        <f>VLOOKUP(Table2[[#This Row],[MD5]],partialcf[#All],4,FALSE)</f>
        <v>13469.778158125</v>
      </c>
      <c r="I147" s="25">
        <f>Table2[[#This Row],[time2]]/$B$1</f>
        <v>1.03955216143452</v>
      </c>
      <c r="J147" s="25">
        <f>Table2[[#This Row],[price2]]/$B$1</f>
        <v>1.0268530168749932</v>
      </c>
      <c r="K147" s="26">
        <f>Table2[[#This Row],[energy2]]/$B$1</f>
        <v>0.89798521054166669</v>
      </c>
      <c r="L147" s="24">
        <f>VLOOKUP(Table2[[#This Row],[MD5]],fullcf[#All],2,FALSE)</f>
        <v>15583.192360803499</v>
      </c>
      <c r="M147" s="25">
        <f>VLOOKUP(Table2[[#This Row],[MD5]],fullcf[#All],3,FALSE)</f>
        <v>871887.66184687405</v>
      </c>
      <c r="N147" s="25">
        <f>VLOOKUP(Table2[[#This Row],[MD5]],fullcf[#All],4,FALSE)</f>
        <v>755756.66253937501</v>
      </c>
      <c r="O147" s="25">
        <f>Table2[[#This Row],[time3]]/$B$1</f>
        <v>1.0388794907202332</v>
      </c>
      <c r="P147" s="25">
        <f>Table2[[#This Row],[price3]]/$B$1</f>
        <v>58.125844123124935</v>
      </c>
      <c r="Q147" s="26">
        <f>Table2[[#This Row],[energy3]]/$B$1</f>
        <v>50.383777502625001</v>
      </c>
      <c r="R147" s="24">
        <f>VLOOKUP(Table2[[#This Row],[MD5]],df[#All],2,FALSE)</f>
        <v>5917244.3399999896</v>
      </c>
      <c r="S147" s="25">
        <f>VLOOKUP(Table2[[#This Row],[MD5]],df[#All],3,FALSE)</f>
        <v>16486576.1</v>
      </c>
      <c r="T147" s="25">
        <f>VLOOKUP(Table2[[#This Row],[MD5]],df[#All],4,FALSE)</f>
        <v>9860191.8399999905</v>
      </c>
      <c r="U147" s="25">
        <f>Table2[[#This Row],[time4]]/$B$1</f>
        <v>394.48295599999932</v>
      </c>
      <c r="V147" s="25">
        <f>Table2[[#This Row],[price4]]/$B$1</f>
        <v>1099.1050733333334</v>
      </c>
      <c r="W147" s="26">
        <f>Table2[[#This Row],[energy4]]/$B$1</f>
        <v>657.34612266666602</v>
      </c>
    </row>
    <row r="148" spans="1:23">
      <c r="A148" s="30" t="s">
        <v>191</v>
      </c>
      <c r="B148" s="19" t="s">
        <v>323</v>
      </c>
      <c r="C148" s="24">
        <f>VLOOKUP(Table2[[#This Row],[MD5]],buildtime[#All],2,FALSE)</f>
        <v>56.24428571</v>
      </c>
      <c r="D148" s="25">
        <f>VLOOKUP(Table2[[#This Row],[MD5]],buildtime[#All],3,FALSE)</f>
        <v>64.2</v>
      </c>
      <c r="E148" s="26">
        <f>VLOOKUP(Table2[[#This Row],[MD5]],buildtime[#All],4,FALSE)</f>
        <v>56.12</v>
      </c>
      <c r="F148" s="24">
        <f>VLOOKUP(Table2[[#This Row],[MD5]],partialcf[#All],2,FALSE)</f>
        <v>19345.1282169642</v>
      </c>
      <c r="G148" s="25">
        <f>VLOOKUP(Table2[[#This Row],[MD5]],partialcf[#All],3,FALSE)</f>
        <v>18224.7122812499</v>
      </c>
      <c r="H148" s="25">
        <f>VLOOKUP(Table2[[#This Row],[MD5]],partialcf[#All],4,FALSE)</f>
        <v>15915.44218125</v>
      </c>
      <c r="I148" s="25">
        <f>Table2[[#This Row],[time2]]/$B$1</f>
        <v>1.28967521446428</v>
      </c>
      <c r="J148" s="25">
        <f>Table2[[#This Row],[price2]]/$B$1</f>
        <v>1.2149808187499933</v>
      </c>
      <c r="K148" s="26">
        <f>Table2[[#This Row],[energy2]]/$B$1</f>
        <v>1.0610294787500001</v>
      </c>
      <c r="L148" s="24">
        <f>VLOOKUP(Table2[[#This Row],[MD5]],fullcf[#All],2,FALSE)</f>
        <v>19333.885355357099</v>
      </c>
      <c r="M148" s="25">
        <f>VLOOKUP(Table2[[#This Row],[MD5]],fullcf[#All],3,FALSE)</f>
        <v>874708.17506250006</v>
      </c>
      <c r="N148" s="25">
        <f>VLOOKUP(Table2[[#This Row],[MD5]],fullcf[#All],4,FALSE)</f>
        <v>758201.109925</v>
      </c>
      <c r="O148" s="25">
        <f>Table2[[#This Row],[time3]]/$B$1</f>
        <v>1.28892569035714</v>
      </c>
      <c r="P148" s="25">
        <f>Table2[[#This Row],[price3]]/$B$1</f>
        <v>58.3138783375</v>
      </c>
      <c r="Q148" s="26">
        <f>Table2[[#This Row],[energy3]]/$B$1</f>
        <v>50.546740661666668</v>
      </c>
      <c r="R148" s="24">
        <f>VLOOKUP(Table2[[#This Row],[MD5]],df[#All],2,FALSE)</f>
        <v>9872699.75</v>
      </c>
      <c r="S148" s="25">
        <f>VLOOKUP(Table2[[#This Row],[MD5]],df[#All],3,FALSE)</f>
        <v>17235402.708333299</v>
      </c>
      <c r="T148" s="25">
        <f>VLOOKUP(Table2[[#This Row],[MD5]],df[#All],4,FALSE)</f>
        <v>10309164.074999999</v>
      </c>
      <c r="U148" s="25">
        <f>Table2[[#This Row],[time4]]/$B$1</f>
        <v>658.17998333333333</v>
      </c>
      <c r="V148" s="25">
        <f>Table2[[#This Row],[price4]]/$B$1</f>
        <v>1149.0268472222199</v>
      </c>
      <c r="W148" s="26">
        <f>Table2[[#This Row],[energy4]]/$B$1</f>
        <v>687.27760499999999</v>
      </c>
    </row>
    <row r="149" spans="1:23">
      <c r="A149" s="30" t="s">
        <v>192</v>
      </c>
      <c r="B149" s="19" t="s">
        <v>324</v>
      </c>
      <c r="C149" s="24">
        <f>VLOOKUP(Table2[[#This Row],[MD5]],buildtime[#All],2,FALSE)</f>
        <v>61.977142860000001</v>
      </c>
      <c r="D149" s="25">
        <f>VLOOKUP(Table2[[#This Row],[MD5]],buildtime[#All],3,FALSE)</f>
        <v>61.2</v>
      </c>
      <c r="E149" s="26">
        <f>VLOOKUP(Table2[[#This Row],[MD5]],buildtime[#All],4,FALSE)</f>
        <v>53.52</v>
      </c>
      <c r="F149" s="24">
        <f>VLOOKUP(Table2[[#This Row],[MD5]],partialcf[#All],2,FALSE)</f>
        <v>19427.260611517799</v>
      </c>
      <c r="G149" s="25">
        <f>VLOOKUP(Table2[[#This Row],[MD5]],partialcf[#All],3,FALSE)</f>
        <v>21089.316215624902</v>
      </c>
      <c r="H149" s="25">
        <f>VLOOKUP(Table2[[#This Row],[MD5]],partialcf[#All],4,FALSE)</f>
        <v>18398.461410625001</v>
      </c>
      <c r="I149" s="25">
        <f>Table2[[#This Row],[time2]]/$B$1</f>
        <v>1.2951507074345199</v>
      </c>
      <c r="J149" s="25">
        <f>Table2[[#This Row],[price2]]/$B$1</f>
        <v>1.4059544143749934</v>
      </c>
      <c r="K149" s="26">
        <f>Table2[[#This Row],[energy2]]/$B$1</f>
        <v>1.2265640940416667</v>
      </c>
      <c r="L149" s="24">
        <f>VLOOKUP(Table2[[#This Row],[MD5]],fullcf[#All],2,FALSE)</f>
        <v>15630.3317883035</v>
      </c>
      <c r="M149" s="25">
        <f>VLOOKUP(Table2[[#This Row],[MD5]],fullcf[#All],3,FALSE)</f>
        <v>871932.639121874</v>
      </c>
      <c r="N149" s="25">
        <f>VLOOKUP(Table2[[#This Row],[MD5]],fullcf[#All],4,FALSE)</f>
        <v>755796.007929374</v>
      </c>
      <c r="O149" s="25">
        <f>Table2[[#This Row],[time3]]/$B$1</f>
        <v>1.0420221192202332</v>
      </c>
      <c r="P149" s="25">
        <f>Table2[[#This Row],[price3]]/$B$1</f>
        <v>58.128842608124934</v>
      </c>
      <c r="Q149" s="26">
        <f>Table2[[#This Row],[energy3]]/$B$1</f>
        <v>50.386400528624932</v>
      </c>
      <c r="R149" s="24">
        <f>VLOOKUP(Table2[[#This Row],[MD5]],df[#All],2,FALSE)</f>
        <v>5992353.5133333299</v>
      </c>
      <c r="S149" s="25">
        <f>VLOOKUP(Table2[[#This Row],[MD5]],df[#All],3,FALSE)</f>
        <v>16512344.449999999</v>
      </c>
      <c r="T149" s="25">
        <f>VLOOKUP(Table2[[#This Row],[MD5]],df[#All],4,FALSE)</f>
        <v>9875251.1966666598</v>
      </c>
      <c r="U149" s="25">
        <f>Table2[[#This Row],[time4]]/$B$1</f>
        <v>399.490234222222</v>
      </c>
      <c r="V149" s="25">
        <f>Table2[[#This Row],[price4]]/$B$1</f>
        <v>1100.8229633333333</v>
      </c>
      <c r="W149" s="26">
        <f>Table2[[#This Row],[energy4]]/$B$1</f>
        <v>658.3500797777773</v>
      </c>
    </row>
    <row r="150" spans="1:23">
      <c r="A150" s="30" t="s">
        <v>193</v>
      </c>
      <c r="B150" s="19" t="s">
        <v>325</v>
      </c>
      <c r="C150" s="24">
        <f>VLOOKUP(Table2[[#This Row],[MD5]],buildtime[#All],2,FALSE)</f>
        <v>56.24428571</v>
      </c>
      <c r="D150" s="25">
        <f>VLOOKUP(Table2[[#This Row],[MD5]],buildtime[#All],3,FALSE)</f>
        <v>64.2</v>
      </c>
      <c r="E150" s="26">
        <f>VLOOKUP(Table2[[#This Row],[MD5]],buildtime[#All],4,FALSE)</f>
        <v>56.12</v>
      </c>
      <c r="F150" s="24">
        <f>VLOOKUP(Table2[[#This Row],[MD5]],partialcf[#All],2,FALSE)</f>
        <v>766692.49048526702</v>
      </c>
      <c r="G150" s="25">
        <f>VLOOKUP(Table2[[#This Row],[MD5]],partialcf[#All],3,FALSE)</f>
        <v>769766.25557812396</v>
      </c>
      <c r="H150" s="25">
        <f>VLOOKUP(Table2[[#This Row],[MD5]],partialcf[#All],4,FALSE)</f>
        <v>671876.09462812403</v>
      </c>
      <c r="I150" s="25">
        <f>Table2[[#This Row],[time2]]/$B$1</f>
        <v>51.112832699017801</v>
      </c>
      <c r="J150" s="25">
        <f>Table2[[#This Row],[price2]]/$B$1</f>
        <v>51.317750371874929</v>
      </c>
      <c r="K150" s="26">
        <f>Table2[[#This Row],[energy2]]/$B$1</f>
        <v>44.791739641874933</v>
      </c>
      <c r="L150" s="24">
        <f>VLOOKUP(Table2[[#This Row],[MD5]],fullcf[#All],2,FALSE)</f>
        <v>633931.45976651704</v>
      </c>
      <c r="M150" s="25">
        <f>VLOOKUP(Table2[[#This Row],[MD5]],fullcf[#All],3,FALSE)</f>
        <v>1461530.6497968701</v>
      </c>
      <c r="N150" s="25">
        <f>VLOOKUP(Table2[[#This Row],[MD5]],fullcf[#All],4,FALSE)</f>
        <v>1271405.2362843701</v>
      </c>
      <c r="O150" s="25">
        <f>Table2[[#This Row],[time3]]/$B$1</f>
        <v>42.262097317767804</v>
      </c>
      <c r="P150" s="25">
        <f>Table2[[#This Row],[price3]]/$B$1</f>
        <v>97.435376653124678</v>
      </c>
      <c r="Q150" s="26">
        <f>Table2[[#This Row],[energy3]]/$B$1</f>
        <v>84.760349085624668</v>
      </c>
      <c r="R150" s="24">
        <f>VLOOKUP(Table2[[#This Row],[MD5]],df[#All],2,FALSE)</f>
        <v>16151246124</v>
      </c>
      <c r="S150" s="25">
        <f>VLOOKUP(Table2[[#This Row],[MD5]],df[#All],3,FALSE)</f>
        <v>5315560095.25</v>
      </c>
      <c r="T150" s="25">
        <f>VLOOKUP(Table2[[#This Row],[MD5]],df[#All],4,FALSE)</f>
        <v>3110799486.8499899</v>
      </c>
      <c r="U150" s="25">
        <f>Table2[[#This Row],[time4]]/$B$1</f>
        <v>1076749.7416000001</v>
      </c>
      <c r="V150" s="25">
        <f>Table2[[#This Row],[price4]]/$B$1</f>
        <v>354370.67301666667</v>
      </c>
      <c r="W150" s="26">
        <f>Table2[[#This Row],[energy4]]/$B$1</f>
        <v>207386.632456666</v>
      </c>
    </row>
    <row r="151" spans="1:23">
      <c r="A151" s="30" t="s">
        <v>194</v>
      </c>
      <c r="B151" s="19" t="s">
        <v>326</v>
      </c>
      <c r="C151" s="24">
        <f>VLOOKUP(Table2[[#This Row],[MD5]],buildtime[#All],2,FALSE)</f>
        <v>61.977142860000001</v>
      </c>
      <c r="D151" s="25">
        <f>VLOOKUP(Table2[[#This Row],[MD5]],buildtime[#All],3,FALSE)</f>
        <v>61.2</v>
      </c>
      <c r="E151" s="26">
        <f>VLOOKUP(Table2[[#This Row],[MD5]],buildtime[#All],4,FALSE)</f>
        <v>53.52</v>
      </c>
      <c r="F151" s="24">
        <f>VLOOKUP(Table2[[#This Row],[MD5]],partialcf[#All],2,FALSE)</f>
        <v>19411.2907771428</v>
      </c>
      <c r="G151" s="25">
        <f>VLOOKUP(Table2[[#This Row],[MD5]],partialcf[#All],3,FALSE)</f>
        <v>21069.435449999899</v>
      </c>
      <c r="H151" s="25">
        <f>VLOOKUP(Table2[[#This Row],[MD5]],partialcf[#All],4,FALSE)</f>
        <v>18381.171170000001</v>
      </c>
      <c r="I151" s="25">
        <f>Table2[[#This Row],[time2]]/$B$1</f>
        <v>1.2940860518095201</v>
      </c>
      <c r="J151" s="25">
        <f>Table2[[#This Row],[price2]]/$B$1</f>
        <v>1.4046290299999933</v>
      </c>
      <c r="K151" s="26">
        <f>Table2[[#This Row],[energy2]]/$B$1</f>
        <v>1.2254114113333334</v>
      </c>
      <c r="L151" s="24">
        <f>VLOOKUP(Table2[[#This Row],[MD5]],fullcf[#All],2,FALSE)</f>
        <v>15622.553172678499</v>
      </c>
      <c r="M151" s="25">
        <f>VLOOKUP(Table2[[#This Row],[MD5]],fullcf[#All],3,FALSE)</f>
        <v>871919.22054374998</v>
      </c>
      <c r="N151" s="25">
        <f>VLOOKUP(Table2[[#This Row],[MD5]],fullcf[#All],4,FALSE)</f>
        <v>755784.31825124903</v>
      </c>
      <c r="O151" s="25">
        <f>Table2[[#This Row],[time3]]/$B$1</f>
        <v>1.0415035448452332</v>
      </c>
      <c r="P151" s="25">
        <f>Table2[[#This Row],[price3]]/$B$1</f>
        <v>58.127948036249997</v>
      </c>
      <c r="Q151" s="26">
        <f>Table2[[#This Row],[energy3]]/$B$1</f>
        <v>50.385621216749932</v>
      </c>
      <c r="R151" s="24">
        <f>VLOOKUP(Table2[[#This Row],[MD5]],df[#All],2,FALSE)</f>
        <v>6042843.5133333299</v>
      </c>
      <c r="S151" s="25">
        <f>VLOOKUP(Table2[[#This Row],[MD5]],df[#All],3,FALSE)</f>
        <v>16555736.1166666</v>
      </c>
      <c r="T151" s="25">
        <f>VLOOKUP(Table2[[#This Row],[MD5]],df[#All],4,FALSE)</f>
        <v>9901016.1966666598</v>
      </c>
      <c r="U151" s="25">
        <f>Table2[[#This Row],[time4]]/$B$1</f>
        <v>402.85623422222199</v>
      </c>
      <c r="V151" s="25">
        <f>Table2[[#This Row],[price4]]/$B$1</f>
        <v>1103.7157411111066</v>
      </c>
      <c r="W151" s="26">
        <f>Table2[[#This Row],[energy4]]/$B$1</f>
        <v>660.06774644444397</v>
      </c>
    </row>
    <row r="152" spans="1:23">
      <c r="A152" s="30" t="s">
        <v>195</v>
      </c>
      <c r="B152" s="19" t="s">
        <v>327</v>
      </c>
      <c r="C152" s="24">
        <f>VLOOKUP(Table2[[#This Row],[MD5]],buildtime[#All],2,FALSE)</f>
        <v>61.977142860000001</v>
      </c>
      <c r="D152" s="25">
        <f>VLOOKUP(Table2[[#This Row],[MD5]],buildtime[#All],3,FALSE)</f>
        <v>61.2</v>
      </c>
      <c r="E152" s="26">
        <f>VLOOKUP(Table2[[#This Row],[MD5]],buildtime[#All],4,FALSE)</f>
        <v>53.52</v>
      </c>
      <c r="F152" s="24">
        <f>VLOOKUP(Table2[[#This Row],[MD5]],partialcf[#All],2,FALSE)</f>
        <v>533122.29462410696</v>
      </c>
      <c r="G152" s="25">
        <f>VLOOKUP(Table2[[#This Row],[MD5]],partialcf[#All],3,FALSE)</f>
        <v>528678.11934374901</v>
      </c>
      <c r="H152" s="25">
        <f>VLOOKUP(Table2[[#This Row],[MD5]],partialcf[#All],4,FALSE)</f>
        <v>462282.047293749</v>
      </c>
      <c r="I152" s="25">
        <f>Table2[[#This Row],[time2]]/$B$1</f>
        <v>35.541486308273797</v>
      </c>
      <c r="J152" s="25">
        <f>Table2[[#This Row],[price2]]/$B$1</f>
        <v>35.245207956249935</v>
      </c>
      <c r="K152" s="26">
        <f>Table2[[#This Row],[energy2]]/$B$1</f>
        <v>30.818803152916601</v>
      </c>
      <c r="L152" s="24">
        <f>VLOOKUP(Table2[[#This Row],[MD5]],fullcf[#All],2,FALSE)</f>
        <v>528657.643557142</v>
      </c>
      <c r="M152" s="25">
        <f>VLOOKUP(Table2[[#This Row],[MD5]],fullcf[#All],3,FALSE)</f>
        <v>1328653.8457499901</v>
      </c>
      <c r="N152" s="25">
        <f>VLOOKUP(Table2[[#This Row],[MD5]],fullcf[#All],4,FALSE)</f>
        <v>1155594.3435124899</v>
      </c>
      <c r="O152" s="25">
        <f>Table2[[#This Row],[time3]]/$B$1</f>
        <v>35.243842903809465</v>
      </c>
      <c r="P152" s="25">
        <f>Table2[[#This Row],[price3]]/$B$1</f>
        <v>88.576923049999337</v>
      </c>
      <c r="Q152" s="26">
        <f>Table2[[#This Row],[energy3]]/$B$1</f>
        <v>77.039622900832669</v>
      </c>
      <c r="R152" s="24">
        <f>VLOOKUP(Table2[[#This Row],[MD5]],df[#All],2,FALSE)</f>
        <v>12729591138.1</v>
      </c>
      <c r="S152" s="25">
        <f>VLOOKUP(Table2[[#This Row],[MD5]],df[#All],3,FALSE)</f>
        <v>3757291325.25</v>
      </c>
      <c r="T152" s="25">
        <f>VLOOKUP(Table2[[#This Row],[MD5]],df[#All],4,FALSE)</f>
        <v>2186301788.8499899</v>
      </c>
      <c r="U152" s="25">
        <f>Table2[[#This Row],[time4]]/$B$1</f>
        <v>848639.40920666663</v>
      </c>
      <c r="V152" s="25">
        <f>Table2[[#This Row],[price4]]/$B$1</f>
        <v>250486.08835000001</v>
      </c>
      <c r="W152" s="26">
        <f>Table2[[#This Row],[energy4]]/$B$1</f>
        <v>145753.45258999933</v>
      </c>
    </row>
    <row r="153" spans="1:23">
      <c r="A153" s="30" t="s">
        <v>196</v>
      </c>
      <c r="B153" s="19" t="s">
        <v>328</v>
      </c>
      <c r="C153" s="24">
        <f>VLOOKUP(Table2[[#This Row],[MD5]],buildtime[#All],2,FALSE)</f>
        <v>61.977142860000001</v>
      </c>
      <c r="D153" s="25">
        <f>VLOOKUP(Table2[[#This Row],[MD5]],buildtime[#All],3,FALSE)</f>
        <v>61.2</v>
      </c>
      <c r="E153" s="26">
        <f>VLOOKUP(Table2[[#This Row],[MD5]],buildtime[#All],4,FALSE)</f>
        <v>53.52</v>
      </c>
      <c r="F153" s="24">
        <f>VLOOKUP(Table2[[#This Row],[MD5]],partialcf[#All],2,FALSE)</f>
        <v>20869.0822709821</v>
      </c>
      <c r="G153" s="25">
        <f>VLOOKUP(Table2[[#This Row],[MD5]],partialcf[#All],3,FALSE)</f>
        <v>22598.440734374901</v>
      </c>
      <c r="H153" s="25">
        <f>VLOOKUP(Table2[[#This Row],[MD5]],partialcf[#All],4,FALSE)</f>
        <v>19716.218409375</v>
      </c>
      <c r="I153" s="25">
        <f>Table2[[#This Row],[time2]]/$B$1</f>
        <v>1.3912721513988067</v>
      </c>
      <c r="J153" s="25">
        <f>Table2[[#This Row],[price2]]/$B$1</f>
        <v>1.5065627156249934</v>
      </c>
      <c r="K153" s="26">
        <f>Table2[[#This Row],[energy2]]/$B$1</f>
        <v>1.314414560625</v>
      </c>
      <c r="L153" s="24">
        <f>VLOOKUP(Table2[[#This Row],[MD5]],fullcf[#All],2,FALSE)</f>
        <v>16901.991878125002</v>
      </c>
      <c r="M153" s="25">
        <f>VLOOKUP(Table2[[#This Row],[MD5]],fullcf[#All],3,FALSE)</f>
        <v>873058.25104687503</v>
      </c>
      <c r="N153" s="25">
        <f>VLOOKUP(Table2[[#This Row],[MD5]],fullcf[#All],4,FALSE)</f>
        <v>756781.38734687399</v>
      </c>
      <c r="O153" s="25">
        <f>Table2[[#This Row],[time3]]/$B$1</f>
        <v>1.1267994585416667</v>
      </c>
      <c r="P153" s="25">
        <f>Table2[[#This Row],[price3]]/$B$1</f>
        <v>58.203883403125005</v>
      </c>
      <c r="Q153" s="26">
        <f>Table2[[#This Row],[energy3]]/$B$1</f>
        <v>50.452092489791596</v>
      </c>
      <c r="R153" s="24">
        <f>VLOOKUP(Table2[[#This Row],[MD5]],df[#All],2,FALSE)</f>
        <v>111519644.099999</v>
      </c>
      <c r="S153" s="25">
        <f>VLOOKUP(Table2[[#This Row],[MD5]],df[#All],3,FALSE)</f>
        <v>47568906.916666597</v>
      </c>
      <c r="T153" s="25">
        <f>VLOOKUP(Table2[[#This Row],[MD5]],df[#All],4,FALSE)</f>
        <v>27944739.850000001</v>
      </c>
      <c r="U153" s="25">
        <f>Table2[[#This Row],[time4]]/$B$1</f>
        <v>7434.6429399999333</v>
      </c>
      <c r="V153" s="25">
        <f>Table2[[#This Row],[price4]]/$B$1</f>
        <v>3171.2604611111065</v>
      </c>
      <c r="W153" s="26">
        <f>Table2[[#This Row],[energy4]]/$B$1</f>
        <v>1862.9826566666668</v>
      </c>
    </row>
    <row r="154" spans="1:23">
      <c r="A154" s="30" t="s">
        <v>197</v>
      </c>
      <c r="B154" s="19" t="s">
        <v>329</v>
      </c>
      <c r="C154" s="24">
        <f>VLOOKUP(Table2[[#This Row],[MD5]],buildtime[#All],2,FALSE)</f>
        <v>61.977142860000001</v>
      </c>
      <c r="D154" s="25">
        <f>VLOOKUP(Table2[[#This Row],[MD5]],buildtime[#All],3,FALSE)</f>
        <v>61.2</v>
      </c>
      <c r="E154" s="26">
        <f>VLOOKUP(Table2[[#This Row],[MD5]],buildtime[#All],4,FALSE)</f>
        <v>53.52</v>
      </c>
      <c r="F154" s="24">
        <f>VLOOKUP(Table2[[#This Row],[MD5]],partialcf[#All],2,FALSE)</f>
        <v>21421.3281678571</v>
      </c>
      <c r="G154" s="25">
        <f>VLOOKUP(Table2[[#This Row],[MD5]],partialcf[#All],3,FALSE)</f>
        <v>23315.7282187499</v>
      </c>
      <c r="H154" s="25">
        <f>VLOOKUP(Table2[[#This Row],[MD5]],partialcf[#All],4,FALSE)</f>
        <v>20339.490993750002</v>
      </c>
      <c r="I154" s="25">
        <f>Table2[[#This Row],[time2]]/$B$1</f>
        <v>1.4280885445238067</v>
      </c>
      <c r="J154" s="25">
        <f>Table2[[#This Row],[price2]]/$B$1</f>
        <v>1.5543818812499934</v>
      </c>
      <c r="K154" s="26">
        <f>Table2[[#This Row],[energy2]]/$B$1</f>
        <v>1.3559660662500002</v>
      </c>
      <c r="L154" s="24">
        <f>VLOOKUP(Table2[[#This Row],[MD5]],fullcf[#All],2,FALSE)</f>
        <v>17111.607775</v>
      </c>
      <c r="M154" s="25">
        <f>VLOOKUP(Table2[[#This Row],[MD5]],fullcf[#All],3,FALSE)</f>
        <v>873349.02853124996</v>
      </c>
      <c r="N154" s="25">
        <f>VLOOKUP(Table2[[#This Row],[MD5]],fullcf[#All],4,FALSE)</f>
        <v>757035.01793124899</v>
      </c>
      <c r="O154" s="25">
        <f>Table2[[#This Row],[time3]]/$B$1</f>
        <v>1.1407738516666668</v>
      </c>
      <c r="P154" s="25">
        <f>Table2[[#This Row],[price3]]/$B$1</f>
        <v>58.223268568750001</v>
      </c>
      <c r="Q154" s="26">
        <f>Table2[[#This Row],[energy3]]/$B$1</f>
        <v>50.469001195416602</v>
      </c>
      <c r="R154" s="24">
        <f>VLOOKUP(Table2[[#This Row],[MD5]],df[#All],2,FALSE)</f>
        <v>127744512.099999</v>
      </c>
      <c r="S154" s="25">
        <f>VLOOKUP(Table2[[#This Row],[MD5]],df[#All],3,FALSE)</f>
        <v>58320876.916666597</v>
      </c>
      <c r="T154" s="25">
        <f>VLOOKUP(Table2[[#This Row],[MD5]],df[#All],4,FALSE)</f>
        <v>34309157.850000001</v>
      </c>
      <c r="U154" s="25">
        <f>Table2[[#This Row],[time4]]/$B$1</f>
        <v>8516.3008066665989</v>
      </c>
      <c r="V154" s="25">
        <f>Table2[[#This Row],[price4]]/$B$1</f>
        <v>3888.0584611111067</v>
      </c>
      <c r="W154" s="26">
        <f>Table2[[#This Row],[energy4]]/$B$1</f>
        <v>2287.2771900000002</v>
      </c>
    </row>
    <row r="155" spans="1:23">
      <c r="A155" s="30" t="s">
        <v>198</v>
      </c>
      <c r="B155" s="19" t="s">
        <v>330</v>
      </c>
      <c r="C155" s="24">
        <f>VLOOKUP(Table2[[#This Row],[MD5]],buildtime[#All],2,FALSE)</f>
        <v>61.977142860000001</v>
      </c>
      <c r="D155" s="25">
        <f>VLOOKUP(Table2[[#This Row],[MD5]],buildtime[#All],3,FALSE)</f>
        <v>61.2</v>
      </c>
      <c r="E155" s="26">
        <f>VLOOKUP(Table2[[#This Row],[MD5]],buildtime[#All],4,FALSE)</f>
        <v>53.52</v>
      </c>
      <c r="F155" s="24">
        <f>VLOOKUP(Table2[[#This Row],[MD5]],partialcf[#All],2,FALSE)</f>
        <v>17828.0188468749</v>
      </c>
      <c r="G155" s="25">
        <f>VLOOKUP(Table2[[#This Row],[MD5]],partialcf[#All],3,FALSE)</f>
        <v>17982.7677656249</v>
      </c>
      <c r="H155" s="25">
        <f>VLOOKUP(Table2[[#This Row],[MD5]],partialcf[#All],4,FALSE)</f>
        <v>15717.302190625</v>
      </c>
      <c r="I155" s="25">
        <f>Table2[[#This Row],[time2]]/$B$1</f>
        <v>1.1885345897916599</v>
      </c>
      <c r="J155" s="25">
        <f>Table2[[#This Row],[price2]]/$B$1</f>
        <v>1.1988511843749934</v>
      </c>
      <c r="K155" s="26">
        <f>Table2[[#This Row],[energy2]]/$B$1</f>
        <v>1.0478201460416667</v>
      </c>
      <c r="L155" s="24">
        <f>VLOOKUP(Table2[[#This Row],[MD5]],fullcf[#All],2,FALSE)</f>
        <v>17074.240400446401</v>
      </c>
      <c r="M155" s="25">
        <f>VLOOKUP(Table2[[#This Row],[MD5]],fullcf[#All],3,FALSE)</f>
        <v>873319.36260937504</v>
      </c>
      <c r="N155" s="25">
        <f>VLOOKUP(Table2[[#This Row],[MD5]],fullcf[#All],4,FALSE)</f>
        <v>757009.01772187499</v>
      </c>
      <c r="O155" s="25">
        <f>Table2[[#This Row],[time3]]/$B$1</f>
        <v>1.1382826933630934</v>
      </c>
      <c r="P155" s="25">
        <f>Table2[[#This Row],[price3]]/$B$1</f>
        <v>58.221290840625002</v>
      </c>
      <c r="Q155" s="26">
        <f>Table2[[#This Row],[energy3]]/$B$1</f>
        <v>50.467267848124997</v>
      </c>
      <c r="R155" s="24">
        <f>VLOOKUP(Table2[[#This Row],[MD5]],df[#All],2,FALSE)</f>
        <v>79160895.699999899</v>
      </c>
      <c r="S155" s="25">
        <f>VLOOKUP(Table2[[#This Row],[MD5]],df[#All],3,FALSE)</f>
        <v>41619599.25</v>
      </c>
      <c r="T155" s="25">
        <f>VLOOKUP(Table2[[#This Row],[MD5]],df[#All],4,FALSE)</f>
        <v>24548328.449999999</v>
      </c>
      <c r="U155" s="25">
        <f>Table2[[#This Row],[time4]]/$B$1</f>
        <v>5277.3930466666598</v>
      </c>
      <c r="V155" s="25">
        <f>Table2[[#This Row],[price4]]/$B$1</f>
        <v>2774.6399500000002</v>
      </c>
      <c r="W155" s="26">
        <f>Table2[[#This Row],[energy4]]/$B$1</f>
        <v>1636.5552299999999</v>
      </c>
    </row>
    <row r="156" spans="1:23">
      <c r="A156" s="30" t="s">
        <v>199</v>
      </c>
      <c r="B156" s="19" t="s">
        <v>331</v>
      </c>
      <c r="C156" s="24">
        <f>VLOOKUP(Table2[[#This Row],[MD5]],buildtime[#All],2,FALSE)</f>
        <v>50.51142857</v>
      </c>
      <c r="D156" s="25">
        <f>VLOOKUP(Table2[[#This Row],[MD5]],buildtime[#All],3,FALSE)</f>
        <v>65.7</v>
      </c>
      <c r="E156" s="26">
        <f>VLOOKUP(Table2[[#This Row],[MD5]],buildtime[#All],4,FALSE)</f>
        <v>57.42</v>
      </c>
      <c r="F156" s="24">
        <f>VLOOKUP(Table2[[#This Row],[MD5]],partialcf[#All],2,FALSE)</f>
        <v>661600.35029776697</v>
      </c>
      <c r="G156" s="25">
        <f>VLOOKUP(Table2[[#This Row],[MD5]],partialcf[#All],3,FALSE)</f>
        <v>622002.18403124902</v>
      </c>
      <c r="H156" s="25">
        <f>VLOOKUP(Table2[[#This Row],[MD5]],partialcf[#All],4,FALSE)</f>
        <v>543162.90335624898</v>
      </c>
      <c r="I156" s="25">
        <f>Table2[[#This Row],[time2]]/$B$1</f>
        <v>44.106690019851129</v>
      </c>
      <c r="J156" s="25">
        <f>Table2[[#This Row],[price2]]/$B$1</f>
        <v>41.466812268749933</v>
      </c>
      <c r="K156" s="26">
        <f>Table2[[#This Row],[energy2]]/$B$1</f>
        <v>36.210860223749933</v>
      </c>
      <c r="L156" s="24">
        <f>VLOOKUP(Table2[[#This Row],[MD5]],fullcf[#All],2,FALSE)</f>
        <v>661265.81898526696</v>
      </c>
      <c r="M156" s="25">
        <f>VLOOKUP(Table2[[#This Row],[MD5]],fullcf[#All],3,FALSE)</f>
        <v>1427879.4166875</v>
      </c>
      <c r="N156" s="25">
        <f>VLOOKUP(Table2[[#This Row],[MD5]],fullcf[#All],4,FALSE)</f>
        <v>1241589.8383249899</v>
      </c>
      <c r="O156" s="25">
        <f>Table2[[#This Row],[time3]]/$B$1</f>
        <v>44.084387932351127</v>
      </c>
      <c r="P156" s="25">
        <f>Table2[[#This Row],[price3]]/$B$1</f>
        <v>95.191961112499996</v>
      </c>
      <c r="Q156" s="26">
        <f>Table2[[#This Row],[energy3]]/$B$1</f>
        <v>82.772655888332665</v>
      </c>
      <c r="R156" s="24">
        <f>VLOOKUP(Table2[[#This Row],[MD5]],df[#All],2,FALSE)</f>
        <v>22232009724</v>
      </c>
      <c r="S156" s="25">
        <f>VLOOKUP(Table2[[#This Row],[MD5]],df[#All],3,FALSE)</f>
        <v>5454156725.25</v>
      </c>
      <c r="T156" s="25">
        <f>VLOOKUP(Table2[[#This Row],[MD5]],df[#All],4,FALSE)</f>
        <v>3204421028.8499899</v>
      </c>
      <c r="U156" s="25">
        <f>Table2[[#This Row],[time4]]/$B$1</f>
        <v>1482133.9816000001</v>
      </c>
      <c r="V156" s="25">
        <f>Table2[[#This Row],[price4]]/$B$1</f>
        <v>363610.44835000002</v>
      </c>
      <c r="W156" s="26">
        <f>Table2[[#This Row],[energy4]]/$B$1</f>
        <v>213628.06858999934</v>
      </c>
    </row>
    <row r="157" spans="1:23">
      <c r="A157" s="30" t="s">
        <v>200</v>
      </c>
      <c r="B157" s="19" t="s">
        <v>332</v>
      </c>
      <c r="C157" s="24">
        <f>VLOOKUP(Table2[[#This Row],[MD5]],buildtime[#All],2,FALSE)</f>
        <v>61.977142860000001</v>
      </c>
      <c r="D157" s="25">
        <f>VLOOKUP(Table2[[#This Row],[MD5]],buildtime[#All],3,FALSE)</f>
        <v>61.2</v>
      </c>
      <c r="E157" s="26">
        <f>VLOOKUP(Table2[[#This Row],[MD5]],buildtime[#All],4,FALSE)</f>
        <v>53.52</v>
      </c>
      <c r="F157" s="24">
        <f>VLOOKUP(Table2[[#This Row],[MD5]],partialcf[#All],2,FALSE)</f>
        <v>533122.30784285697</v>
      </c>
      <c r="G157" s="25">
        <f>VLOOKUP(Table2[[#This Row],[MD5]],partialcf[#All],3,FALSE)</f>
        <v>528678.13903124898</v>
      </c>
      <c r="H157" s="25">
        <f>VLOOKUP(Table2[[#This Row],[MD5]],partialcf[#All],4,FALSE)</f>
        <v>462282.064356249</v>
      </c>
      <c r="I157" s="25">
        <f>Table2[[#This Row],[time2]]/$B$1</f>
        <v>35.541487189523799</v>
      </c>
      <c r="J157" s="25">
        <f>Table2[[#This Row],[price2]]/$B$1</f>
        <v>35.245209268749932</v>
      </c>
      <c r="K157" s="26">
        <f>Table2[[#This Row],[energy2]]/$B$1</f>
        <v>30.818804290416601</v>
      </c>
      <c r="L157" s="24">
        <f>VLOOKUP(Table2[[#This Row],[MD5]],fullcf[#All],2,FALSE)</f>
        <v>528657.643557142</v>
      </c>
      <c r="M157" s="25">
        <f>VLOOKUP(Table2[[#This Row],[MD5]],fullcf[#All],3,FALSE)</f>
        <v>1328653.8457499901</v>
      </c>
      <c r="N157" s="25">
        <f>VLOOKUP(Table2[[#This Row],[MD5]],fullcf[#All],4,FALSE)</f>
        <v>1155594.3435124899</v>
      </c>
      <c r="O157" s="25">
        <f>Table2[[#This Row],[time3]]/$B$1</f>
        <v>35.243842903809465</v>
      </c>
      <c r="P157" s="25">
        <f>Table2[[#This Row],[price3]]/$B$1</f>
        <v>88.576923049999337</v>
      </c>
      <c r="Q157" s="26">
        <f>Table2[[#This Row],[energy3]]/$B$1</f>
        <v>77.039622900832669</v>
      </c>
      <c r="R157" s="24">
        <f>VLOOKUP(Table2[[#This Row],[MD5]],df[#All],2,FALSE)</f>
        <v>12729591138.1</v>
      </c>
      <c r="S157" s="25">
        <f>VLOOKUP(Table2[[#This Row],[MD5]],df[#All],3,FALSE)</f>
        <v>3757291325.25</v>
      </c>
      <c r="T157" s="25">
        <f>VLOOKUP(Table2[[#This Row],[MD5]],df[#All],4,FALSE)</f>
        <v>2186301788.8499899</v>
      </c>
      <c r="U157" s="25">
        <f>Table2[[#This Row],[time4]]/$B$1</f>
        <v>848639.40920666663</v>
      </c>
      <c r="V157" s="25">
        <f>Table2[[#This Row],[price4]]/$B$1</f>
        <v>250486.08835000001</v>
      </c>
      <c r="W157" s="26">
        <f>Table2[[#This Row],[energy4]]/$B$1</f>
        <v>145753.45258999933</v>
      </c>
    </row>
    <row r="158" spans="1:23">
      <c r="A158" s="30" t="s">
        <v>201</v>
      </c>
      <c r="B158" s="19" t="s">
        <v>333</v>
      </c>
      <c r="C158" s="24">
        <f>VLOOKUP(Table2[[#This Row],[MD5]],buildtime[#All],2,FALSE)</f>
        <v>61.977142860000001</v>
      </c>
      <c r="D158" s="25">
        <f>VLOOKUP(Table2[[#This Row],[MD5]],buildtime[#All],3,FALSE)</f>
        <v>61.2</v>
      </c>
      <c r="E158" s="26">
        <f>VLOOKUP(Table2[[#This Row],[MD5]],buildtime[#All],4,FALSE)</f>
        <v>53.52</v>
      </c>
      <c r="F158" s="24">
        <f>VLOOKUP(Table2[[#This Row],[MD5]],partialcf[#All],2,FALSE)</f>
        <v>17199.398159821401</v>
      </c>
      <c r="G158" s="25">
        <f>VLOOKUP(Table2[[#This Row],[MD5]],partialcf[#All],3,FALSE)</f>
        <v>17151.7305937499</v>
      </c>
      <c r="H158" s="25">
        <f>VLOOKUP(Table2[[#This Row],[MD5]],partialcf[#All],4,FALSE)</f>
        <v>14995.44654375</v>
      </c>
      <c r="I158" s="25">
        <f>Table2[[#This Row],[time2]]/$B$1</f>
        <v>1.1466265439880934</v>
      </c>
      <c r="J158" s="25">
        <f>Table2[[#This Row],[price2]]/$B$1</f>
        <v>1.1434487062499934</v>
      </c>
      <c r="K158" s="26">
        <f>Table2[[#This Row],[energy2]]/$B$1</f>
        <v>0.99969643625000004</v>
      </c>
      <c r="L158" s="24">
        <f>VLOOKUP(Table2[[#This Row],[MD5]],fullcf[#All],2,FALSE)</f>
        <v>16864.5363785714</v>
      </c>
      <c r="M158" s="25">
        <f>VLOOKUP(Table2[[#This Row],[MD5]],fullcf[#All],3,FALSE)</f>
        <v>873028.51950000005</v>
      </c>
      <c r="N158" s="25">
        <f>VLOOKUP(Table2[[#This Row],[MD5]],fullcf[#All],4,FALSE)</f>
        <v>756755.33026249998</v>
      </c>
      <c r="O158" s="25">
        <f>Table2[[#This Row],[time3]]/$B$1</f>
        <v>1.1243024252380933</v>
      </c>
      <c r="P158" s="25">
        <f>Table2[[#This Row],[price3]]/$B$1</f>
        <v>58.201901300000003</v>
      </c>
      <c r="Q158" s="26">
        <f>Table2[[#This Row],[energy3]]/$B$1</f>
        <v>50.450355350833334</v>
      </c>
      <c r="R158" s="24">
        <f>VLOOKUP(Table2[[#This Row],[MD5]],df[#All],2,FALSE)</f>
        <v>69418267.700000003</v>
      </c>
      <c r="S158" s="25">
        <f>VLOOKUP(Table2[[#This Row],[MD5]],df[#All],3,FALSE)</f>
        <v>35182829.25</v>
      </c>
      <c r="T158" s="25">
        <f>VLOOKUP(Table2[[#This Row],[MD5]],df[#All],4,FALSE)</f>
        <v>20738150.449999999</v>
      </c>
      <c r="U158" s="25">
        <f>Table2[[#This Row],[time4]]/$B$1</f>
        <v>4627.8845133333334</v>
      </c>
      <c r="V158" s="25">
        <f>Table2[[#This Row],[price4]]/$B$1</f>
        <v>2345.5219499999998</v>
      </c>
      <c r="W158" s="26">
        <f>Table2[[#This Row],[energy4]]/$B$1</f>
        <v>1382.5433633333332</v>
      </c>
    </row>
    <row r="159" spans="1:23">
      <c r="A159" s="30" t="s">
        <v>202</v>
      </c>
      <c r="B159" s="19" t="s">
        <v>334</v>
      </c>
      <c r="C159" s="24">
        <f>VLOOKUP(Table2[[#This Row],[MD5]],buildtime[#All],2,FALSE)</f>
        <v>61.977142860000001</v>
      </c>
      <c r="D159" s="25">
        <f>VLOOKUP(Table2[[#This Row],[MD5]],buildtime[#All],3,FALSE)</f>
        <v>61.2</v>
      </c>
      <c r="E159" s="26">
        <f>VLOOKUP(Table2[[#This Row],[MD5]],buildtime[#All],4,FALSE)</f>
        <v>53.52</v>
      </c>
      <c r="F159" s="24">
        <f>VLOOKUP(Table2[[#This Row],[MD5]],partialcf[#All],2,FALSE)</f>
        <v>684017.88263660704</v>
      </c>
      <c r="G159" s="25">
        <f>VLOOKUP(Table2[[#This Row],[MD5]],partialcf[#All],3,FALSE)</f>
        <v>710885.69165624899</v>
      </c>
      <c r="H159" s="25">
        <f>VLOOKUP(Table2[[#This Row],[MD5]],partialcf[#All],4,FALSE)</f>
        <v>620851.56180625001</v>
      </c>
      <c r="I159" s="25">
        <f>Table2[[#This Row],[time2]]/$B$1</f>
        <v>45.601192175773804</v>
      </c>
      <c r="J159" s="25">
        <f>Table2[[#This Row],[price2]]/$B$1</f>
        <v>47.392379443749931</v>
      </c>
      <c r="K159" s="26">
        <f>Table2[[#This Row],[energy2]]/$B$1</f>
        <v>41.390104120416666</v>
      </c>
      <c r="L159" s="24">
        <f>VLOOKUP(Table2[[#This Row],[MD5]],fullcf[#All],2,FALSE)</f>
        <v>613396.64844464196</v>
      </c>
      <c r="M159" s="25">
        <f>VLOOKUP(Table2[[#This Row],[MD5]],fullcf[#All],3,FALSE)</f>
        <v>1445797.83009375</v>
      </c>
      <c r="N159" s="25">
        <f>VLOOKUP(Table2[[#This Row],[MD5]],fullcf[#All],4,FALSE)</f>
        <v>1257775.41511875</v>
      </c>
      <c r="O159" s="25">
        <f>Table2[[#This Row],[time3]]/$B$1</f>
        <v>40.893109896309461</v>
      </c>
      <c r="P159" s="25">
        <f>Table2[[#This Row],[price3]]/$B$1</f>
        <v>96.386522006250004</v>
      </c>
      <c r="Q159" s="26">
        <f>Table2[[#This Row],[energy3]]/$B$1</f>
        <v>83.851694341249996</v>
      </c>
      <c r="R159" s="24">
        <f>VLOOKUP(Table2[[#This Row],[MD5]],df[#All],2,FALSE)</f>
        <v>14764391922.1</v>
      </c>
      <c r="S159" s="25">
        <f>VLOOKUP(Table2[[#This Row],[MD5]],df[#All],3,FALSE)</f>
        <v>5074524585.25</v>
      </c>
      <c r="T159" s="25">
        <f>VLOOKUP(Table2[[#This Row],[MD5]],df[#All],4,FALSE)</f>
        <v>2965760672.8499899</v>
      </c>
      <c r="U159" s="25">
        <f>Table2[[#This Row],[time4]]/$B$1</f>
        <v>984292.79480666667</v>
      </c>
      <c r="V159" s="25">
        <f>Table2[[#This Row],[price4]]/$B$1</f>
        <v>338301.63901666668</v>
      </c>
      <c r="W159" s="26">
        <f>Table2[[#This Row],[energy4]]/$B$1</f>
        <v>197717.37818999932</v>
      </c>
    </row>
    <row r="160" spans="1:23">
      <c r="A160" s="30" t="s">
        <v>203</v>
      </c>
      <c r="B160" s="19" t="s">
        <v>335</v>
      </c>
      <c r="C160" s="24">
        <f>VLOOKUP(Table2[[#This Row],[MD5]],buildtime[#All],2,FALSE)</f>
        <v>61.977142860000001</v>
      </c>
      <c r="D160" s="25">
        <f>VLOOKUP(Table2[[#This Row],[MD5]],buildtime[#All],3,FALSE)</f>
        <v>61.2</v>
      </c>
      <c r="E160" s="26">
        <f>VLOOKUP(Table2[[#This Row],[MD5]],buildtime[#All],4,FALSE)</f>
        <v>53.52</v>
      </c>
      <c r="F160" s="24">
        <f>VLOOKUP(Table2[[#This Row],[MD5]],partialcf[#All],2,FALSE)</f>
        <v>17130.0695928571</v>
      </c>
      <c r="G160" s="25">
        <f>VLOOKUP(Table2[[#This Row],[MD5]],partialcf[#All],3,FALSE)</f>
        <v>17048.475281249899</v>
      </c>
      <c r="H160" s="25">
        <f>VLOOKUP(Table2[[#This Row],[MD5]],partialcf[#All],4,FALSE)</f>
        <v>14905.95860625</v>
      </c>
      <c r="I160" s="25">
        <f>Table2[[#This Row],[time2]]/$B$1</f>
        <v>1.1420046395238066</v>
      </c>
      <c r="J160" s="25">
        <f>Table2[[#This Row],[price2]]/$B$1</f>
        <v>1.1365650187499934</v>
      </c>
      <c r="K160" s="26">
        <f>Table2[[#This Row],[energy2]]/$B$1</f>
        <v>0.99373057375000007</v>
      </c>
      <c r="L160" s="24">
        <f>VLOOKUP(Table2[[#This Row],[MD5]],fullcf[#All],2,FALSE)</f>
        <v>16864.5363785714</v>
      </c>
      <c r="M160" s="25">
        <f>VLOOKUP(Table2[[#This Row],[MD5]],fullcf[#All],3,FALSE)</f>
        <v>873028.51950000005</v>
      </c>
      <c r="N160" s="25">
        <f>VLOOKUP(Table2[[#This Row],[MD5]],fullcf[#All],4,FALSE)</f>
        <v>756755.33026249905</v>
      </c>
      <c r="O160" s="25">
        <f>Table2[[#This Row],[time3]]/$B$1</f>
        <v>1.1243024252380933</v>
      </c>
      <c r="P160" s="25">
        <f>Table2[[#This Row],[price3]]/$B$1</f>
        <v>58.201901300000003</v>
      </c>
      <c r="Q160" s="26">
        <f>Table2[[#This Row],[energy3]]/$B$1</f>
        <v>50.45035535083327</v>
      </c>
      <c r="R160" s="24">
        <f>VLOOKUP(Table2[[#This Row],[MD5]],df[#All],2,FALSE)</f>
        <v>69418267.700000003</v>
      </c>
      <c r="S160" s="25">
        <f>VLOOKUP(Table2[[#This Row],[MD5]],df[#All],3,FALSE)</f>
        <v>35182829.25</v>
      </c>
      <c r="T160" s="25">
        <f>VLOOKUP(Table2[[#This Row],[MD5]],df[#All],4,FALSE)</f>
        <v>20738150.449999999</v>
      </c>
      <c r="U160" s="25">
        <f>Table2[[#This Row],[time4]]/$B$1</f>
        <v>4627.8845133333334</v>
      </c>
      <c r="V160" s="25">
        <f>Table2[[#This Row],[price4]]/$B$1</f>
        <v>2345.5219499999998</v>
      </c>
      <c r="W160" s="26">
        <f>Table2[[#This Row],[energy4]]/$B$1</f>
        <v>1382.5433633333332</v>
      </c>
    </row>
    <row r="161" spans="1:23">
      <c r="A161" s="30" t="s">
        <v>204</v>
      </c>
      <c r="B161" s="19" t="s">
        <v>336</v>
      </c>
      <c r="C161" s="24">
        <f>VLOOKUP(Table2[[#This Row],[MD5]],buildtime[#All],2,FALSE)</f>
        <v>56.24428571</v>
      </c>
      <c r="D161" s="25">
        <f>VLOOKUP(Table2[[#This Row],[MD5]],buildtime[#All],3,FALSE)</f>
        <v>64.2</v>
      </c>
      <c r="E161" s="26">
        <f>VLOOKUP(Table2[[#This Row],[MD5]],buildtime[#All],4,FALSE)</f>
        <v>56.12</v>
      </c>
      <c r="F161" s="24">
        <f>VLOOKUP(Table2[[#This Row],[MD5]],partialcf[#All],2,FALSE)</f>
        <v>20880.515164285702</v>
      </c>
      <c r="G161" s="25">
        <f>VLOOKUP(Table2[[#This Row],[MD5]],partialcf[#All],3,FALSE)</f>
        <v>19868.475281249899</v>
      </c>
      <c r="H161" s="25">
        <f>VLOOKUP(Table2[[#This Row],[MD5]],partialcf[#All],4,FALSE)</f>
        <v>17349.958606249998</v>
      </c>
      <c r="I161" s="25">
        <f>Table2[[#This Row],[time2]]/$B$1</f>
        <v>1.3920343442857135</v>
      </c>
      <c r="J161" s="25">
        <f>Table2[[#This Row],[price2]]/$B$1</f>
        <v>1.3245650187499933</v>
      </c>
      <c r="K161" s="26">
        <f>Table2[[#This Row],[energy2]]/$B$1</f>
        <v>1.1566639070833333</v>
      </c>
      <c r="L161" s="24">
        <f>VLOOKUP(Table2[[#This Row],[MD5]],fullcf[#All],2,FALSE)</f>
        <v>20614.981950000001</v>
      </c>
      <c r="M161" s="25">
        <f>VLOOKUP(Table2[[#This Row],[MD5]],fullcf[#All],3,FALSE)</f>
        <v>875848.51950000005</v>
      </c>
      <c r="N161" s="25">
        <f>VLOOKUP(Table2[[#This Row],[MD5]],fullcf[#All],4,FALSE)</f>
        <v>759199.33026249998</v>
      </c>
      <c r="O161" s="25">
        <f>Table2[[#This Row],[time3]]/$B$1</f>
        <v>1.37433213</v>
      </c>
      <c r="P161" s="25">
        <f>Table2[[#This Row],[price3]]/$B$1</f>
        <v>58.389901300000005</v>
      </c>
      <c r="Q161" s="26">
        <f>Table2[[#This Row],[energy3]]/$B$1</f>
        <v>50.613288684166662</v>
      </c>
      <c r="R161" s="24">
        <f>VLOOKUP(Table2[[#This Row],[MD5]],df[#All],2,FALSE)</f>
        <v>73353505.599999905</v>
      </c>
      <c r="S161" s="25">
        <f>VLOOKUP(Table2[[#This Row],[MD5]],df[#All],3,FALSE)</f>
        <v>35886829.25</v>
      </c>
      <c r="T161" s="25">
        <f>VLOOKUP(Table2[[#This Row],[MD5]],df[#All],4,FALSE)</f>
        <v>21160550.449999899</v>
      </c>
      <c r="U161" s="25">
        <f>Table2[[#This Row],[time4]]/$B$1</f>
        <v>4890.2337066666605</v>
      </c>
      <c r="V161" s="25">
        <f>Table2[[#This Row],[price4]]/$B$1</f>
        <v>2392.4552833333332</v>
      </c>
      <c r="W161" s="26">
        <f>Table2[[#This Row],[energy4]]/$B$1</f>
        <v>1410.7033633333265</v>
      </c>
    </row>
    <row r="162" spans="1:23">
      <c r="A162" s="30" t="s">
        <v>205</v>
      </c>
      <c r="B162" s="19" t="s">
        <v>337</v>
      </c>
      <c r="C162" s="24">
        <f>VLOOKUP(Table2[[#This Row],[MD5]],buildtime[#All],2,FALSE)</f>
        <v>61.977142860000001</v>
      </c>
      <c r="D162" s="25">
        <f>VLOOKUP(Table2[[#This Row],[MD5]],buildtime[#All],3,FALSE)</f>
        <v>61.2</v>
      </c>
      <c r="E162" s="26">
        <f>VLOOKUP(Table2[[#This Row],[MD5]],buildtime[#All],4,FALSE)</f>
        <v>53.52</v>
      </c>
      <c r="F162" s="24">
        <f>VLOOKUP(Table2[[#This Row],[MD5]],partialcf[#All],2,FALSE)</f>
        <v>21161.917383035699</v>
      </c>
      <c r="G162" s="25">
        <f>VLOOKUP(Table2[[#This Row],[MD5]],partialcf[#All],3,FALSE)</f>
        <v>23053.3549687499</v>
      </c>
      <c r="H162" s="25">
        <f>VLOOKUP(Table2[[#This Row],[MD5]],partialcf[#All],4,FALSE)</f>
        <v>20110.187668750001</v>
      </c>
      <c r="I162" s="25">
        <f>Table2[[#This Row],[time2]]/$B$1</f>
        <v>1.4107944922023801</v>
      </c>
      <c r="J162" s="25">
        <f>Table2[[#This Row],[price2]]/$B$1</f>
        <v>1.5368903312499933</v>
      </c>
      <c r="K162" s="26">
        <f>Table2[[#This Row],[energy2]]/$B$1</f>
        <v>1.3406791779166667</v>
      </c>
      <c r="L162" s="24">
        <f>VLOOKUP(Table2[[#This Row],[MD5]],fullcf[#All],2,FALSE)</f>
        <v>16864.624503571398</v>
      </c>
      <c r="M162" s="25">
        <f>VLOOKUP(Table2[[#This Row],[MD5]],fullcf[#All],3,FALSE)</f>
        <v>873028.58512499998</v>
      </c>
      <c r="N162" s="25">
        <f>VLOOKUP(Table2[[#This Row],[MD5]],fullcf[#All],4,FALSE)</f>
        <v>756755.38713749906</v>
      </c>
      <c r="O162" s="25">
        <f>Table2[[#This Row],[time3]]/$B$1</f>
        <v>1.1243083002380931</v>
      </c>
      <c r="P162" s="25">
        <f>Table2[[#This Row],[price3]]/$B$1</f>
        <v>58.201905674999999</v>
      </c>
      <c r="Q162" s="26">
        <f>Table2[[#This Row],[energy3]]/$B$1</f>
        <v>50.450359142499934</v>
      </c>
      <c r="R162" s="24">
        <f>VLOOKUP(Table2[[#This Row],[MD5]],df[#All],2,FALSE)</f>
        <v>69458587.700000003</v>
      </c>
      <c r="S162" s="25">
        <f>VLOOKUP(Table2[[#This Row],[MD5]],df[#All],3,FALSE)</f>
        <v>35190029.25</v>
      </c>
      <c r="T162" s="25">
        <f>VLOOKUP(Table2[[#This Row],[MD5]],df[#All],4,FALSE)</f>
        <v>20742470.449999999</v>
      </c>
      <c r="U162" s="25">
        <f>Table2[[#This Row],[time4]]/$B$1</f>
        <v>4630.5725133333335</v>
      </c>
      <c r="V162" s="25">
        <f>Table2[[#This Row],[price4]]/$B$1</f>
        <v>2346.0019499999999</v>
      </c>
      <c r="W162" s="26">
        <f>Table2[[#This Row],[energy4]]/$B$1</f>
        <v>1382.8313633333332</v>
      </c>
    </row>
    <row r="163" spans="1:23">
      <c r="A163" s="30" t="s">
        <v>206</v>
      </c>
      <c r="B163" s="19" t="s">
        <v>338</v>
      </c>
      <c r="C163" s="24">
        <f>VLOOKUP(Table2[[#This Row],[MD5]],buildtime[#All],2,FALSE)</f>
        <v>61.977142860000001</v>
      </c>
      <c r="D163" s="25">
        <f>VLOOKUP(Table2[[#This Row],[MD5]],buildtime[#All],3,FALSE)</f>
        <v>61.2</v>
      </c>
      <c r="E163" s="26">
        <f>VLOOKUP(Table2[[#This Row],[MD5]],buildtime[#All],4,FALSE)</f>
        <v>53.52</v>
      </c>
      <c r="F163" s="24">
        <f>VLOOKUP(Table2[[#This Row],[MD5]],partialcf[#All],2,FALSE)</f>
        <v>20869.011770982099</v>
      </c>
      <c r="G163" s="25">
        <f>VLOOKUP(Table2[[#This Row],[MD5]],partialcf[#All],3,FALSE)</f>
        <v>22598.335734374901</v>
      </c>
      <c r="H163" s="25">
        <f>VLOOKUP(Table2[[#This Row],[MD5]],partialcf[#All],4,FALSE)</f>
        <v>19716.127409375</v>
      </c>
      <c r="I163" s="25">
        <f>Table2[[#This Row],[time2]]/$B$1</f>
        <v>1.3912674513988066</v>
      </c>
      <c r="J163" s="25">
        <f>Table2[[#This Row],[price2]]/$B$1</f>
        <v>1.5065557156249934</v>
      </c>
      <c r="K163" s="26">
        <f>Table2[[#This Row],[energy2]]/$B$1</f>
        <v>1.3144084939583334</v>
      </c>
      <c r="L163" s="24">
        <f>VLOOKUP(Table2[[#This Row],[MD5]],fullcf[#All],2,FALSE)</f>
        <v>16901.947815625001</v>
      </c>
      <c r="M163" s="25">
        <f>VLOOKUP(Table2[[#This Row],[MD5]],fullcf[#All],3,FALSE)</f>
        <v>873058.218234375</v>
      </c>
      <c r="N163" s="25">
        <f>VLOOKUP(Table2[[#This Row],[MD5]],fullcf[#All],4,FALSE)</f>
        <v>756781.35890937503</v>
      </c>
      <c r="O163" s="25">
        <f>Table2[[#This Row],[time3]]/$B$1</f>
        <v>1.1267965210416666</v>
      </c>
      <c r="P163" s="25">
        <f>Table2[[#This Row],[price3]]/$B$1</f>
        <v>58.203881215625003</v>
      </c>
      <c r="Q163" s="26">
        <f>Table2[[#This Row],[energy3]]/$B$1</f>
        <v>50.452090593958339</v>
      </c>
      <c r="R163" s="24">
        <f>VLOOKUP(Table2[[#This Row],[MD5]],df[#All],2,FALSE)</f>
        <v>111503964.099999</v>
      </c>
      <c r="S163" s="25">
        <f>VLOOKUP(Table2[[#This Row],[MD5]],df[#All],3,FALSE)</f>
        <v>47566106.916666597</v>
      </c>
      <c r="T163" s="25">
        <f>VLOOKUP(Table2[[#This Row],[MD5]],df[#All],4,FALSE)</f>
        <v>27943059.850000001</v>
      </c>
      <c r="U163" s="25">
        <f>Table2[[#This Row],[time4]]/$B$1</f>
        <v>7433.5976066665999</v>
      </c>
      <c r="V163" s="25">
        <f>Table2[[#This Row],[price4]]/$B$1</f>
        <v>3171.07379444444</v>
      </c>
      <c r="W163" s="26">
        <f>Table2[[#This Row],[energy4]]/$B$1</f>
        <v>1862.8706566666667</v>
      </c>
    </row>
    <row r="164" spans="1:23">
      <c r="A164" s="30" t="s">
        <v>207</v>
      </c>
      <c r="B164" s="19" t="s">
        <v>339</v>
      </c>
      <c r="C164" s="24">
        <f>VLOOKUP(Table2[[#This Row],[MD5]],buildtime[#All],2,FALSE)</f>
        <v>61.977142860000001</v>
      </c>
      <c r="D164" s="25">
        <f>VLOOKUP(Table2[[#This Row],[MD5]],buildtime[#All],3,FALSE)</f>
        <v>61.2</v>
      </c>
      <c r="E164" s="26">
        <f>VLOOKUP(Table2[[#This Row],[MD5]],buildtime[#All],4,FALSE)</f>
        <v>53.52</v>
      </c>
      <c r="F164" s="24">
        <f>VLOOKUP(Table2[[#This Row],[MD5]],partialcf[#All],2,FALSE)</f>
        <v>533551.47513705306</v>
      </c>
      <c r="G164" s="25">
        <f>VLOOKUP(Table2[[#This Row],[MD5]],partialcf[#All],3,FALSE)</f>
        <v>528974.55510937399</v>
      </c>
      <c r="H164" s="25">
        <f>VLOOKUP(Table2[[#This Row],[MD5]],partialcf[#All],4,FALSE)</f>
        <v>462544.247534375</v>
      </c>
      <c r="I164" s="25">
        <f>Table2[[#This Row],[time2]]/$B$1</f>
        <v>35.570098342470203</v>
      </c>
      <c r="J164" s="25">
        <f>Table2[[#This Row],[price2]]/$B$1</f>
        <v>35.264970340624934</v>
      </c>
      <c r="K164" s="26">
        <f>Table2[[#This Row],[energy2]]/$B$1</f>
        <v>30.836283168958332</v>
      </c>
      <c r="L164" s="24">
        <f>VLOOKUP(Table2[[#This Row],[MD5]],fullcf[#All],2,FALSE)</f>
        <v>529340.67379776703</v>
      </c>
      <c r="M164" s="25">
        <f>VLOOKUP(Table2[[#This Row],[MD5]],fullcf[#All],3,FALSE)</f>
        <v>1329196.05885937</v>
      </c>
      <c r="N164" s="25">
        <f>VLOOKUP(Table2[[#This Row],[MD5]],fullcf[#All],4,FALSE)</f>
        <v>1156069.5507843699</v>
      </c>
      <c r="O164" s="25">
        <f>Table2[[#This Row],[time3]]/$B$1</f>
        <v>35.289378253184466</v>
      </c>
      <c r="P164" s="25">
        <f>Table2[[#This Row],[price3]]/$B$1</f>
        <v>88.613070590624659</v>
      </c>
      <c r="Q164" s="26">
        <f>Table2[[#This Row],[energy3]]/$B$1</f>
        <v>77.07130338562466</v>
      </c>
      <c r="R164" s="24">
        <f>VLOOKUP(Table2[[#This Row],[MD5]],df[#All],2,FALSE)</f>
        <v>12807705454.1</v>
      </c>
      <c r="S164" s="25">
        <f>VLOOKUP(Table2[[#This Row],[MD5]],df[#All],3,FALSE)</f>
        <v>3777858615.25</v>
      </c>
      <c r="T164" s="25">
        <f>VLOOKUP(Table2[[#This Row],[MD5]],df[#All],4,FALSE)</f>
        <v>2198224654.8499899</v>
      </c>
      <c r="U164" s="25">
        <f>Table2[[#This Row],[time4]]/$B$1</f>
        <v>853847.03027333331</v>
      </c>
      <c r="V164" s="25">
        <f>Table2[[#This Row],[price4]]/$B$1</f>
        <v>251857.24101666667</v>
      </c>
      <c r="W164" s="26">
        <f>Table2[[#This Row],[energy4]]/$B$1</f>
        <v>146548.31032333267</v>
      </c>
    </row>
    <row r="165" spans="1:23">
      <c r="A165" s="30" t="s">
        <v>208</v>
      </c>
      <c r="B165" s="19" t="s">
        <v>340</v>
      </c>
      <c r="C165" s="24">
        <f>VLOOKUP(Table2[[#This Row],[MD5]],buildtime[#All],2,FALSE)</f>
        <v>50.51142857</v>
      </c>
      <c r="D165" s="25">
        <f>VLOOKUP(Table2[[#This Row],[MD5]],buildtime[#All],3,FALSE)</f>
        <v>65.7</v>
      </c>
      <c r="E165" s="26">
        <f>VLOOKUP(Table2[[#This Row],[MD5]],buildtime[#All],4,FALSE)</f>
        <v>57.42</v>
      </c>
      <c r="F165" s="24">
        <f>VLOOKUP(Table2[[#This Row],[MD5]],partialcf[#All],2,FALSE)</f>
        <v>19345.3692075892</v>
      </c>
      <c r="G165" s="25">
        <f>VLOOKUP(Table2[[#This Row],[MD5]],partialcf[#All],3,FALSE)</f>
        <v>18225.066656249899</v>
      </c>
      <c r="H165" s="25">
        <f>VLOOKUP(Table2[[#This Row],[MD5]],partialcf[#All],4,FALSE)</f>
        <v>15915.74930625</v>
      </c>
      <c r="I165" s="25">
        <f>Table2[[#This Row],[time2]]/$B$1</f>
        <v>1.2896912805059466</v>
      </c>
      <c r="J165" s="25">
        <f>Table2[[#This Row],[price2]]/$B$1</f>
        <v>1.2150044437499932</v>
      </c>
      <c r="K165" s="26">
        <f>Table2[[#This Row],[energy2]]/$B$1</f>
        <v>1.06104995375</v>
      </c>
      <c r="L165" s="24">
        <f>VLOOKUP(Table2[[#This Row],[MD5]],fullcf[#All],2,FALSE)</f>
        <v>19333.791470982102</v>
      </c>
      <c r="M165" s="25">
        <f>VLOOKUP(Table2[[#This Row],[MD5]],fullcf[#All],3,FALSE)</f>
        <v>874708.20787499903</v>
      </c>
      <c r="N165" s="25">
        <f>VLOOKUP(Table2[[#This Row],[MD5]],fullcf[#All],4,FALSE)</f>
        <v>758201.13836249895</v>
      </c>
      <c r="O165" s="25">
        <f>Table2[[#This Row],[time3]]/$B$1</f>
        <v>1.2889194313988068</v>
      </c>
      <c r="P165" s="25">
        <f>Table2[[#This Row],[price3]]/$B$1</f>
        <v>58.313880524999938</v>
      </c>
      <c r="Q165" s="26">
        <f>Table2[[#This Row],[energy3]]/$B$1</f>
        <v>50.546742557499933</v>
      </c>
      <c r="R165" s="24">
        <f>VLOOKUP(Table2[[#This Row],[MD5]],df[#All],2,FALSE)</f>
        <v>9890383.75</v>
      </c>
      <c r="S165" s="25">
        <f>VLOOKUP(Table2[[#This Row],[MD5]],df[#All],3,FALSE)</f>
        <v>17239802.708333299</v>
      </c>
      <c r="T165" s="25">
        <f>VLOOKUP(Table2[[#This Row],[MD5]],df[#All],4,FALSE)</f>
        <v>10311804.074999999</v>
      </c>
      <c r="U165" s="25">
        <f>Table2[[#This Row],[time4]]/$B$1</f>
        <v>659.35891666666669</v>
      </c>
      <c r="V165" s="25">
        <f>Table2[[#This Row],[price4]]/$B$1</f>
        <v>1149.3201805555532</v>
      </c>
      <c r="W165" s="26">
        <f>Table2[[#This Row],[energy4]]/$B$1</f>
        <v>687.45360499999992</v>
      </c>
    </row>
    <row r="166" spans="1:23">
      <c r="A166" s="30" t="s">
        <v>209</v>
      </c>
      <c r="B166" s="19" t="s">
        <v>341</v>
      </c>
      <c r="C166" s="24">
        <f>VLOOKUP(Table2[[#This Row],[MD5]],buildtime[#All],2,FALSE)</f>
        <v>50.51142857</v>
      </c>
      <c r="D166" s="25">
        <f>VLOOKUP(Table2[[#This Row],[MD5]],buildtime[#All],3,FALSE)</f>
        <v>67.2</v>
      </c>
      <c r="E166" s="26">
        <f>VLOOKUP(Table2[[#This Row],[MD5]],buildtime[#All],4,FALSE)</f>
        <v>58.72</v>
      </c>
      <c r="F166" s="24">
        <f>VLOOKUP(Table2[[#This Row],[MD5]],partialcf[#All],2,FALSE)</f>
        <v>943855.659965178</v>
      </c>
      <c r="G166" s="25">
        <f>VLOOKUP(Table2[[#This Row],[MD5]],partialcf[#All],3,FALSE)</f>
        <v>902591.25557812501</v>
      </c>
      <c r="H166" s="25">
        <f>VLOOKUP(Table2[[#This Row],[MD5]],partialcf[#All],4,FALSE)</f>
        <v>786991.09462812403</v>
      </c>
      <c r="I166" s="25">
        <f>Table2[[#This Row],[time2]]/$B$1</f>
        <v>62.923710664345201</v>
      </c>
      <c r="J166" s="25">
        <f>Table2[[#This Row],[price2]]/$B$1</f>
        <v>60.172750371875004</v>
      </c>
      <c r="K166" s="26">
        <f>Table2[[#This Row],[energy2]]/$B$1</f>
        <v>52.46607297520827</v>
      </c>
      <c r="L166" s="24">
        <f>VLOOKUP(Table2[[#This Row],[MD5]],fullcf[#All],2,FALSE)</f>
        <v>877585.07834017801</v>
      </c>
      <c r="M166" s="25">
        <f>VLOOKUP(Table2[[#This Row],[MD5]],fullcf[#All],3,FALSE)</f>
        <v>1643705.6497968701</v>
      </c>
      <c r="N166" s="25">
        <f>VLOOKUP(Table2[[#This Row],[MD5]],fullcf[#All],4,FALSE)</f>
        <v>1429290.2362843701</v>
      </c>
      <c r="O166" s="25">
        <f>Table2[[#This Row],[time3]]/$B$1</f>
        <v>58.505671889345201</v>
      </c>
      <c r="P166" s="25">
        <f>Table2[[#This Row],[price3]]/$B$1</f>
        <v>109.58037665312467</v>
      </c>
      <c r="Q166" s="26">
        <f>Table2[[#This Row],[energy3]]/$B$1</f>
        <v>95.286015752291334</v>
      </c>
      <c r="R166" s="24">
        <f>VLOOKUP(Table2[[#This Row],[MD5]],df[#All],2,FALSE)</f>
        <v>33658300824</v>
      </c>
      <c r="S166" s="25">
        <f>VLOOKUP(Table2[[#This Row],[MD5]],df[#All],3,FALSE)</f>
        <v>8447560095.25</v>
      </c>
      <c r="T166" s="25">
        <f>VLOOKUP(Table2[[#This Row],[MD5]],df[#All],4,FALSE)</f>
        <v>4989999486.8500004</v>
      </c>
      <c r="U166" s="25">
        <f>Table2[[#This Row],[time4]]/$B$1</f>
        <v>2243886.7215999998</v>
      </c>
      <c r="V166" s="25">
        <f>Table2[[#This Row],[price4]]/$B$1</f>
        <v>563170.67301666667</v>
      </c>
      <c r="W166" s="26">
        <f>Table2[[#This Row],[energy4]]/$B$1</f>
        <v>332666.63245666667</v>
      </c>
    </row>
    <row r="167" spans="1:23">
      <c r="A167" s="30" t="s">
        <v>210</v>
      </c>
      <c r="B167" s="19" t="s">
        <v>342</v>
      </c>
      <c r="C167" s="24">
        <f>VLOOKUP(Table2[[#This Row],[MD5]],buildtime[#All],2,FALSE)</f>
        <v>61.977142860000001</v>
      </c>
      <c r="D167" s="25">
        <f>VLOOKUP(Table2[[#This Row],[MD5]],buildtime[#All],3,FALSE)</f>
        <v>61.2</v>
      </c>
      <c r="E167" s="26">
        <f>VLOOKUP(Table2[[#This Row],[MD5]],buildtime[#All],4,FALSE)</f>
        <v>53.52</v>
      </c>
      <c r="F167" s="24">
        <f>VLOOKUP(Table2[[#This Row],[MD5]],partialcf[#All],2,FALSE)</f>
        <v>533551.54563705297</v>
      </c>
      <c r="G167" s="25">
        <f>VLOOKUP(Table2[[#This Row],[MD5]],partialcf[#All],3,FALSE)</f>
        <v>528974.66010937397</v>
      </c>
      <c r="H167" s="25">
        <f>VLOOKUP(Table2[[#This Row],[MD5]],partialcf[#All],4,FALSE)</f>
        <v>462544.33853437501</v>
      </c>
      <c r="I167" s="25">
        <f>Table2[[#This Row],[time2]]/$B$1</f>
        <v>35.570103042470201</v>
      </c>
      <c r="J167" s="25">
        <f>Table2[[#This Row],[price2]]/$B$1</f>
        <v>35.264977340624931</v>
      </c>
      <c r="K167" s="26">
        <f>Table2[[#This Row],[energy2]]/$B$1</f>
        <v>30.836289235624999</v>
      </c>
      <c r="L167" s="24">
        <f>VLOOKUP(Table2[[#This Row],[MD5]],fullcf[#All],2,FALSE)</f>
        <v>529340.67379776703</v>
      </c>
      <c r="M167" s="25">
        <f>VLOOKUP(Table2[[#This Row],[MD5]],fullcf[#All],3,FALSE)</f>
        <v>1329196.05885937</v>
      </c>
      <c r="N167" s="25">
        <f>VLOOKUP(Table2[[#This Row],[MD5]],fullcf[#All],4,FALSE)</f>
        <v>1156069.5507843699</v>
      </c>
      <c r="O167" s="25">
        <f>Table2[[#This Row],[time3]]/$B$1</f>
        <v>35.289378253184466</v>
      </c>
      <c r="P167" s="25">
        <f>Table2[[#This Row],[price3]]/$B$1</f>
        <v>88.613070590624659</v>
      </c>
      <c r="Q167" s="26">
        <f>Table2[[#This Row],[energy3]]/$B$1</f>
        <v>77.07130338562466</v>
      </c>
      <c r="R167" s="24">
        <f>VLOOKUP(Table2[[#This Row],[MD5]],df[#All],2,FALSE)</f>
        <v>12807705454.1</v>
      </c>
      <c r="S167" s="25">
        <f>VLOOKUP(Table2[[#This Row],[MD5]],df[#All],3,FALSE)</f>
        <v>3777858615.25</v>
      </c>
      <c r="T167" s="25">
        <f>VLOOKUP(Table2[[#This Row],[MD5]],df[#All],4,FALSE)</f>
        <v>2198224654.8499899</v>
      </c>
      <c r="U167" s="25">
        <f>Table2[[#This Row],[time4]]/$B$1</f>
        <v>853847.03027333331</v>
      </c>
      <c r="V167" s="25">
        <f>Table2[[#This Row],[price4]]/$B$1</f>
        <v>251857.24101666667</v>
      </c>
      <c r="W167" s="26">
        <f>Table2[[#This Row],[energy4]]/$B$1</f>
        <v>146548.31032333267</v>
      </c>
    </row>
    <row r="168" spans="1:23">
      <c r="A168" s="30" t="s">
        <v>211</v>
      </c>
      <c r="B168" s="19" t="s">
        <v>343</v>
      </c>
      <c r="C168" s="24">
        <f>VLOOKUP(Table2[[#This Row],[MD5]],buildtime[#All],2,FALSE)</f>
        <v>56.24428571</v>
      </c>
      <c r="D168" s="25">
        <f>VLOOKUP(Table2[[#This Row],[MD5]],buildtime[#All],3,FALSE)</f>
        <v>64.2</v>
      </c>
      <c r="E168" s="26">
        <f>VLOOKUP(Table2[[#This Row],[MD5]],buildtime[#All],4,FALSE)</f>
        <v>56.12</v>
      </c>
      <c r="F168" s="24">
        <f>VLOOKUP(Table2[[#This Row],[MD5]],partialcf[#All],2,FALSE)</f>
        <v>19342.778168392801</v>
      </c>
      <c r="G168" s="25">
        <f>VLOOKUP(Table2[[#This Row],[MD5]],partialcf[#All],3,FALSE)</f>
        <v>18222.0063937499</v>
      </c>
      <c r="H168" s="25">
        <f>VLOOKUP(Table2[[#This Row],[MD5]],partialcf[#All],4,FALSE)</f>
        <v>15913.084823749999</v>
      </c>
      <c r="I168" s="25">
        <f>Table2[[#This Row],[time2]]/$B$1</f>
        <v>1.2895185445595201</v>
      </c>
      <c r="J168" s="25">
        <f>Table2[[#This Row],[price2]]/$B$1</f>
        <v>1.2148004262499934</v>
      </c>
      <c r="K168" s="26">
        <f>Table2[[#This Row],[energy2]]/$B$1</f>
        <v>1.0608723215833333</v>
      </c>
      <c r="L168" s="24">
        <f>VLOOKUP(Table2[[#This Row],[MD5]],fullcf[#All],2,FALSE)</f>
        <v>19332.347063928501</v>
      </c>
      <c r="M168" s="25">
        <f>VLOOKUP(Table2[[#This Row],[MD5]],fullcf[#All],3,FALSE)</f>
        <v>874706.64536249905</v>
      </c>
      <c r="N168" s="25">
        <f>VLOOKUP(Table2[[#This Row],[MD5]],fullcf[#All],4,FALSE)</f>
        <v>758199.77193000005</v>
      </c>
      <c r="O168" s="25">
        <f>Table2[[#This Row],[time3]]/$B$1</f>
        <v>1.2888231375952335</v>
      </c>
      <c r="P168" s="25">
        <f>Table2[[#This Row],[price3]]/$B$1</f>
        <v>58.31377635749994</v>
      </c>
      <c r="Q168" s="26">
        <f>Table2[[#This Row],[energy3]]/$B$1</f>
        <v>50.546651462</v>
      </c>
      <c r="R168" s="24">
        <f>VLOOKUP(Table2[[#This Row],[MD5]],df[#All],2,FALSE)</f>
        <v>9625106.8133333307</v>
      </c>
      <c r="S168" s="25">
        <f>VLOOKUP(Table2[[#This Row],[MD5]],df[#All],3,FALSE)</f>
        <v>17143171.033333302</v>
      </c>
      <c r="T168" s="25">
        <f>VLOOKUP(Table2[[#This Row],[MD5]],df[#All],4,FALSE)</f>
        <v>10255232.9466666</v>
      </c>
      <c r="U168" s="25">
        <f>Table2[[#This Row],[time4]]/$B$1</f>
        <v>641.67378755555535</v>
      </c>
      <c r="V168" s="25">
        <f>Table2[[#This Row],[price4]]/$B$1</f>
        <v>1142.8780688888867</v>
      </c>
      <c r="W168" s="26">
        <f>Table2[[#This Row],[energy4]]/$B$1</f>
        <v>683.68219644444002</v>
      </c>
    </row>
    <row r="169" spans="1:23">
      <c r="A169" s="30" t="s">
        <v>212</v>
      </c>
      <c r="B169" s="19" t="s">
        <v>344</v>
      </c>
      <c r="C169" s="24">
        <f>VLOOKUP(Table2[[#This Row],[MD5]],buildtime[#All],2,FALSE)</f>
        <v>61.977142860000001</v>
      </c>
      <c r="D169" s="25">
        <f>VLOOKUP(Table2[[#This Row],[MD5]],buildtime[#All],3,FALSE)</f>
        <v>61.2</v>
      </c>
      <c r="E169" s="26">
        <f>VLOOKUP(Table2[[#This Row],[MD5]],buildtime[#All],4,FALSE)</f>
        <v>53.52</v>
      </c>
      <c r="F169" s="24">
        <f>VLOOKUP(Table2[[#This Row],[MD5]],partialcf[#All],2,FALSE)</f>
        <v>533122.44884285703</v>
      </c>
      <c r="G169" s="25">
        <f>VLOOKUP(Table2[[#This Row],[MD5]],partialcf[#All],3,FALSE)</f>
        <v>528678.34903124894</v>
      </c>
      <c r="H169" s="25">
        <f>VLOOKUP(Table2[[#This Row],[MD5]],partialcf[#All],4,FALSE)</f>
        <v>462282.24635625002</v>
      </c>
      <c r="I169" s="25">
        <f>Table2[[#This Row],[time2]]/$B$1</f>
        <v>35.541496589523803</v>
      </c>
      <c r="J169" s="25">
        <f>Table2[[#This Row],[price2]]/$B$1</f>
        <v>35.245223268749932</v>
      </c>
      <c r="K169" s="26">
        <f>Table2[[#This Row],[energy2]]/$B$1</f>
        <v>30.81881642375</v>
      </c>
      <c r="L169" s="24">
        <f>VLOOKUP(Table2[[#This Row],[MD5]],fullcf[#All],2,FALSE)</f>
        <v>528657.68761964201</v>
      </c>
      <c r="M169" s="25">
        <f>VLOOKUP(Table2[[#This Row],[MD5]],fullcf[#All],3,FALSE)</f>
        <v>1328653.8785625</v>
      </c>
      <c r="N169" s="25">
        <f>VLOOKUP(Table2[[#This Row],[MD5]],fullcf[#All],4,FALSE)</f>
        <v>1155594.3719500001</v>
      </c>
      <c r="O169" s="25">
        <f>Table2[[#This Row],[time3]]/$B$1</f>
        <v>35.243845841309465</v>
      </c>
      <c r="P169" s="25">
        <f>Table2[[#This Row],[price3]]/$B$1</f>
        <v>88.576925237500006</v>
      </c>
      <c r="Q169" s="26">
        <f>Table2[[#This Row],[energy3]]/$B$1</f>
        <v>77.039624796666672</v>
      </c>
      <c r="R169" s="24">
        <f>VLOOKUP(Table2[[#This Row],[MD5]],df[#All],2,FALSE)</f>
        <v>12729606818.1</v>
      </c>
      <c r="S169" s="25">
        <f>VLOOKUP(Table2[[#This Row],[MD5]],df[#All],3,FALSE)</f>
        <v>3757294125.25</v>
      </c>
      <c r="T169" s="25">
        <f>VLOOKUP(Table2[[#This Row],[MD5]],df[#All],4,FALSE)</f>
        <v>2186303468.8499899</v>
      </c>
      <c r="U169" s="25">
        <f>Table2[[#This Row],[time4]]/$B$1</f>
        <v>848640.45454000006</v>
      </c>
      <c r="V169" s="25">
        <f>Table2[[#This Row],[price4]]/$B$1</f>
        <v>250486.27501666668</v>
      </c>
      <c r="W169" s="26">
        <f>Table2[[#This Row],[energy4]]/$B$1</f>
        <v>145753.56458999933</v>
      </c>
    </row>
    <row r="170" spans="1:23">
      <c r="A170" s="30" t="s">
        <v>213</v>
      </c>
      <c r="B170" s="19" t="s">
        <v>345</v>
      </c>
      <c r="C170" s="24">
        <f>VLOOKUP(Table2[[#This Row],[MD5]],buildtime[#All],2,FALSE)</f>
        <v>61.977142860000001</v>
      </c>
      <c r="D170" s="25">
        <f>VLOOKUP(Table2[[#This Row],[MD5]],buildtime[#All],3,FALSE)</f>
        <v>61.2</v>
      </c>
      <c r="E170" s="26">
        <f>VLOOKUP(Table2[[#This Row],[MD5]],buildtime[#All],4,FALSE)</f>
        <v>53.52</v>
      </c>
      <c r="F170" s="24">
        <f>VLOOKUP(Table2[[#This Row],[MD5]],partialcf[#All],2,FALSE)</f>
        <v>17130.1533116071</v>
      </c>
      <c r="G170" s="25">
        <f>VLOOKUP(Table2[[#This Row],[MD5]],partialcf[#All],3,FALSE)</f>
        <v>17048.599968749899</v>
      </c>
      <c r="H170" s="25">
        <f>VLOOKUP(Table2[[#This Row],[MD5]],partialcf[#All],4,FALSE)</f>
        <v>14906.06666875</v>
      </c>
      <c r="I170" s="25">
        <f>Table2[[#This Row],[time2]]/$B$1</f>
        <v>1.1420102207738068</v>
      </c>
      <c r="J170" s="25">
        <f>Table2[[#This Row],[price2]]/$B$1</f>
        <v>1.1365733312499933</v>
      </c>
      <c r="K170" s="26">
        <f>Table2[[#This Row],[energy2]]/$B$1</f>
        <v>0.99373777791666662</v>
      </c>
      <c r="L170" s="24">
        <f>VLOOKUP(Table2[[#This Row],[MD5]],fullcf[#All],2,FALSE)</f>
        <v>16864.624503571398</v>
      </c>
      <c r="M170" s="25">
        <f>VLOOKUP(Table2[[#This Row],[MD5]],fullcf[#All],3,FALSE)</f>
        <v>873028.58512499998</v>
      </c>
      <c r="N170" s="25">
        <f>VLOOKUP(Table2[[#This Row],[MD5]],fullcf[#All],4,FALSE)</f>
        <v>756755.38713749906</v>
      </c>
      <c r="O170" s="25">
        <f>Table2[[#This Row],[time3]]/$B$1</f>
        <v>1.1243083002380931</v>
      </c>
      <c r="P170" s="25">
        <f>Table2[[#This Row],[price3]]/$B$1</f>
        <v>58.201905674999999</v>
      </c>
      <c r="Q170" s="26">
        <f>Table2[[#This Row],[energy3]]/$B$1</f>
        <v>50.450359142499934</v>
      </c>
      <c r="R170" s="24">
        <f>VLOOKUP(Table2[[#This Row],[MD5]],df[#All],2,FALSE)</f>
        <v>69458587.700000003</v>
      </c>
      <c r="S170" s="25">
        <f>VLOOKUP(Table2[[#This Row],[MD5]],df[#All],3,FALSE)</f>
        <v>35190029.25</v>
      </c>
      <c r="T170" s="25">
        <f>VLOOKUP(Table2[[#This Row],[MD5]],df[#All],4,FALSE)</f>
        <v>20742470.449999999</v>
      </c>
      <c r="U170" s="25">
        <f>Table2[[#This Row],[time4]]/$B$1</f>
        <v>4630.5725133333335</v>
      </c>
      <c r="V170" s="25">
        <f>Table2[[#This Row],[price4]]/$B$1</f>
        <v>2346.0019499999999</v>
      </c>
      <c r="W170" s="26">
        <f>Table2[[#This Row],[energy4]]/$B$1</f>
        <v>1382.8313633333332</v>
      </c>
    </row>
    <row r="171" spans="1:23" ht="16" thickBot="1">
      <c r="A171" s="30" t="s">
        <v>214</v>
      </c>
      <c r="B171" s="19" t="s">
        <v>346</v>
      </c>
      <c r="C171" s="27">
        <f>VLOOKUP(Table2[[#This Row],[MD5]],buildtime[#All],2,FALSE)</f>
        <v>61.977142860000001</v>
      </c>
      <c r="D171" s="28">
        <f>VLOOKUP(Table2[[#This Row],[MD5]],buildtime[#All],3,FALSE)</f>
        <v>61.2</v>
      </c>
      <c r="E171" s="29">
        <f>VLOOKUP(Table2[[#This Row],[MD5]],buildtime[#All],4,FALSE)</f>
        <v>53.52</v>
      </c>
      <c r="F171" s="27">
        <f>VLOOKUP(Table2[[#This Row],[MD5]],partialcf[#All],2,FALSE)</f>
        <v>15593.198702767801</v>
      </c>
      <c r="G171" s="28">
        <f>VLOOKUP(Table2[[#This Row],[MD5]],partialcf[#All],3,FALSE)</f>
        <v>15402.6705656249</v>
      </c>
      <c r="H171" s="28">
        <f>VLOOKUP(Table2[[#This Row],[MD5]],partialcf[#All],4,FALSE)</f>
        <v>13469.670095625001</v>
      </c>
      <c r="I171" s="28">
        <f>Table2[[#This Row],[time2]]/$B$1</f>
        <v>1.0395465801845201</v>
      </c>
      <c r="J171" s="28">
        <f>Table2[[#This Row],[price2]]/$B$1</f>
        <v>1.0268447043749933</v>
      </c>
      <c r="K171" s="29">
        <f>Table2[[#This Row],[energy2]]/$B$1</f>
        <v>0.89797800637500003</v>
      </c>
      <c r="L171" s="27">
        <f>VLOOKUP(Table2[[#This Row],[MD5]],fullcf[#All],2,FALSE)</f>
        <v>15583.104235803499</v>
      </c>
      <c r="M171" s="28">
        <f>VLOOKUP(Table2[[#This Row],[MD5]],fullcf[#All],3,FALSE)</f>
        <v>871887.59622187505</v>
      </c>
      <c r="N171" s="28">
        <f>VLOOKUP(Table2[[#This Row],[MD5]],fullcf[#All],4,FALSE)</f>
        <v>755756.60566437501</v>
      </c>
      <c r="O171" s="28">
        <f>Table2[[#This Row],[time3]]/$B$1</f>
        <v>1.0388736157202332</v>
      </c>
      <c r="P171" s="28">
        <f>Table2[[#This Row],[price3]]/$B$1</f>
        <v>58.125839748125003</v>
      </c>
      <c r="Q171" s="29">
        <f>Table2[[#This Row],[energy3]]/$B$1</f>
        <v>50.383773710958337</v>
      </c>
      <c r="R171" s="27">
        <f>VLOOKUP(Table2[[#This Row],[MD5]],df[#All],2,FALSE)</f>
        <v>5876924.3399999896</v>
      </c>
      <c r="S171" s="28">
        <f>VLOOKUP(Table2[[#This Row],[MD5]],df[#All],3,FALSE)</f>
        <v>16479376.1</v>
      </c>
      <c r="T171" s="28">
        <f>VLOOKUP(Table2[[#This Row],[MD5]],df[#All],4,FALSE)</f>
        <v>9855871.8399999905</v>
      </c>
      <c r="U171" s="28">
        <f>Table2[[#This Row],[time4]]/$B$1</f>
        <v>391.79495599999933</v>
      </c>
      <c r="V171" s="28">
        <f>Table2[[#This Row],[price4]]/$B$1</f>
        <v>1098.6250733333334</v>
      </c>
      <c r="W171" s="29">
        <f>Table2[[#This Row],[energy4]]/$B$1</f>
        <v>657.05812266666601</v>
      </c>
    </row>
  </sheetData>
  <mergeCells count="10">
    <mergeCell ref="C2:E3"/>
    <mergeCell ref="U3:W3"/>
    <mergeCell ref="R3:T3"/>
    <mergeCell ref="F3:H3"/>
    <mergeCell ref="I3:K3"/>
    <mergeCell ref="F2:K2"/>
    <mergeCell ref="L2:Q2"/>
    <mergeCell ref="R2:W2"/>
    <mergeCell ref="O3:Q3"/>
    <mergeCell ref="L3:N3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 enableFormatConditionsCalculation="0"/>
  <dimension ref="A1:AL175"/>
  <sheetViews>
    <sheetView tabSelected="1" workbookViewId="0">
      <selection activeCell="J3" sqref="J3"/>
    </sheetView>
  </sheetViews>
  <sheetFormatPr baseColWidth="10" defaultRowHeight="15" x14ac:dyDescent="0"/>
  <cols>
    <col min="1" max="1" width="12.5" bestFit="1" customWidth="1"/>
    <col min="2" max="2" width="33.83203125" bestFit="1" customWidth="1"/>
    <col min="3" max="3" width="10.1640625" hidden="1" customWidth="1"/>
    <col min="4" max="4" width="10.33203125" hidden="1" customWidth="1"/>
    <col min="5" max="5" width="11.83203125" hidden="1" customWidth="1"/>
    <col min="6" max="6" width="12.83203125" bestFit="1" customWidth="1"/>
    <col min="7" max="7" width="11.83203125" hidden="1" customWidth="1"/>
    <col min="8" max="8" width="11.6640625" hidden="1" customWidth="1"/>
    <col min="9" max="9" width="13.1640625" hidden="1" customWidth="1"/>
    <col min="10" max="10" width="19.5" bestFit="1" customWidth="1"/>
    <col min="11" max="11" width="11.83203125" hidden="1" customWidth="1"/>
    <col min="12" max="12" width="11.6640625" hidden="1" customWidth="1"/>
    <col min="13" max="13" width="13.1640625" hidden="1" customWidth="1"/>
    <col min="14" max="14" width="16.83203125" bestFit="1" customWidth="1"/>
    <col min="15" max="15" width="11.83203125" hidden="1" customWidth="1"/>
    <col min="16" max="16" width="11.6640625" hidden="1" customWidth="1"/>
    <col min="17" max="17" width="13.1640625" hidden="1" customWidth="1"/>
    <col min="18" max="18" width="14.6640625" bestFit="1" customWidth="1"/>
    <col min="19" max="19" width="7.83203125" customWidth="1"/>
    <col min="20" max="20" width="0" hidden="1" customWidth="1"/>
    <col min="21" max="22" width="5.6640625" hidden="1" customWidth="1"/>
    <col min="23" max="24" width="8.83203125" hidden="1" customWidth="1"/>
    <col min="25" max="25" width="3.5" hidden="1" customWidth="1"/>
    <col min="26" max="26" width="6.33203125" hidden="1" customWidth="1"/>
    <col min="27" max="27" width="8.83203125" hidden="1" customWidth="1"/>
    <col min="28" max="28" width="12.1640625" hidden="1" customWidth="1"/>
    <col min="29" max="29" width="7.6640625" hidden="1" customWidth="1"/>
    <col min="30" max="30" width="3.5" hidden="1" customWidth="1"/>
    <col min="31" max="32" width="8.83203125" hidden="1" customWidth="1"/>
    <col min="33" max="33" width="12.1640625" hidden="1" customWidth="1"/>
    <col min="34" max="34" width="8.83203125" hidden="1" customWidth="1"/>
    <col min="35" max="35" width="7.1640625" hidden="1" customWidth="1"/>
    <col min="36" max="38" width="8.83203125" bestFit="1" customWidth="1"/>
  </cols>
  <sheetData>
    <row r="1" spans="1:38" ht="23" customHeight="1"/>
    <row r="2" spans="1:38" ht="27" customHeight="1">
      <c r="J2" s="5">
        <v>32</v>
      </c>
      <c r="N2" s="38">
        <f>W5/SUM($W$5,$W$6,$W$7)</f>
        <v>0.5</v>
      </c>
    </row>
    <row r="3" spans="1:38" ht="27" customHeight="1">
      <c r="J3" s="5">
        <v>0</v>
      </c>
      <c r="N3" s="38">
        <f>W6/SUM($W$5,$W$6,$W$7)</f>
        <v>0.16666666666666666</v>
      </c>
    </row>
    <row r="4" spans="1:38" ht="27" customHeight="1">
      <c r="J4" s="5">
        <v>6</v>
      </c>
      <c r="N4" s="38">
        <f>W7/SUM($W$5,$W$6,$W$7)</f>
        <v>0.33333333333333331</v>
      </c>
      <c r="U4" s="55" t="s">
        <v>379</v>
      </c>
      <c r="V4" s="55"/>
      <c r="W4" s="36" t="s">
        <v>380</v>
      </c>
      <c r="X4" s="55" t="s">
        <v>381</v>
      </c>
      <c r="Y4" s="55"/>
      <c r="Z4" s="55"/>
      <c r="AA4" s="55"/>
      <c r="AB4" s="55"/>
      <c r="AC4" s="55"/>
      <c r="AD4" s="55"/>
      <c r="AE4" s="55"/>
      <c r="AF4" s="36" t="s">
        <v>383</v>
      </c>
      <c r="AH4" s="36" t="s">
        <v>379</v>
      </c>
      <c r="AI4" s="36" t="s">
        <v>382</v>
      </c>
    </row>
    <row r="5" spans="1:38" ht="21" customHeight="1">
      <c r="G5" s="47"/>
      <c r="H5" s="47"/>
      <c r="I5" s="47"/>
      <c r="J5" s="47"/>
      <c r="K5" s="48"/>
      <c r="L5" s="48"/>
      <c r="M5" s="48"/>
      <c r="N5" s="48"/>
      <c r="O5" s="48"/>
      <c r="P5" s="48"/>
      <c r="Q5" s="48"/>
      <c r="R5" s="48"/>
      <c r="T5" s="37" t="s">
        <v>376</v>
      </c>
      <c r="U5" s="34">
        <v>2</v>
      </c>
      <c r="V5" s="5">
        <f>IF(U5=2,-1,1)</f>
        <v>-1</v>
      </c>
      <c r="W5" s="35">
        <v>3</v>
      </c>
      <c r="Y5" s="4"/>
      <c r="Z5" s="4"/>
      <c r="AH5" t="s">
        <v>375</v>
      </c>
      <c r="AI5">
        <v>1</v>
      </c>
    </row>
    <row r="6" spans="1:38" ht="19" customHeight="1">
      <c r="A6">
        <v>2</v>
      </c>
      <c r="B6" s="56"/>
      <c r="C6" s="49" t="s">
        <v>7</v>
      </c>
      <c r="D6" s="50"/>
      <c r="E6" s="50"/>
      <c r="F6" s="51"/>
      <c r="G6" s="49" t="s">
        <v>371</v>
      </c>
      <c r="H6" s="50"/>
      <c r="I6" s="50"/>
      <c r="J6" s="51"/>
      <c r="K6" s="49" t="s">
        <v>372</v>
      </c>
      <c r="L6" s="50"/>
      <c r="M6" s="50"/>
      <c r="N6" s="51"/>
      <c r="O6" s="49" t="s">
        <v>374</v>
      </c>
      <c r="P6" s="50"/>
      <c r="Q6" s="50"/>
      <c r="R6" s="51"/>
      <c r="T6" s="37" t="s">
        <v>377</v>
      </c>
      <c r="U6" s="34">
        <v>1</v>
      </c>
      <c r="V6" s="5">
        <f>IF(U6=2,-1,1)</f>
        <v>1</v>
      </c>
      <c r="W6" s="35">
        <v>1</v>
      </c>
      <c r="X6" s="4"/>
      <c r="Y6" s="4"/>
      <c r="Z6" s="4"/>
      <c r="AA6" s="4"/>
      <c r="AB6" s="4"/>
      <c r="AC6" s="4"/>
      <c r="AD6" s="4"/>
      <c r="AH6" t="s">
        <v>8</v>
      </c>
      <c r="AI6">
        <v>2</v>
      </c>
    </row>
    <row r="7" spans="1:38" s="3" customFormat="1" ht="19" customHeight="1">
      <c r="B7" s="56"/>
      <c r="C7" s="57" t="s">
        <v>5</v>
      </c>
      <c r="D7" s="57"/>
      <c r="E7" s="57"/>
      <c r="F7" s="7" t="s">
        <v>6</v>
      </c>
      <c r="G7" s="52" t="s">
        <v>5</v>
      </c>
      <c r="H7" s="53"/>
      <c r="I7" s="54"/>
      <c r="J7" s="7" t="s">
        <v>6</v>
      </c>
      <c r="K7" s="52" t="s">
        <v>5</v>
      </c>
      <c r="L7" s="53"/>
      <c r="M7" s="54"/>
      <c r="N7" s="7" t="s">
        <v>6</v>
      </c>
      <c r="O7" s="52" t="s">
        <v>5</v>
      </c>
      <c r="P7" s="53"/>
      <c r="Q7" s="54"/>
      <c r="R7" s="7" t="s">
        <v>6</v>
      </c>
      <c r="T7" s="37" t="s">
        <v>378</v>
      </c>
      <c r="U7" s="34">
        <v>2</v>
      </c>
      <c r="V7" s="5">
        <f>IF(U7=2,-1,1)</f>
        <v>-1</v>
      </c>
      <c r="W7" s="35">
        <v>2</v>
      </c>
      <c r="X7" s="4"/>
      <c r="Y7" s="4"/>
      <c r="Z7" s="4"/>
      <c r="AA7" s="4"/>
      <c r="AB7" s="4"/>
      <c r="AC7" s="4"/>
      <c r="AD7" s="4"/>
      <c r="AG7"/>
      <c r="AH7"/>
      <c r="AI7">
        <v>3</v>
      </c>
      <c r="AJ7"/>
      <c r="AK7"/>
      <c r="AL7"/>
    </row>
    <row r="8" spans="1:38" s="3" customFormat="1" ht="20">
      <c r="A8" s="3" t="s">
        <v>370</v>
      </c>
      <c r="B8" s="18" t="s">
        <v>369</v>
      </c>
      <c r="C8" s="13" t="s">
        <v>2</v>
      </c>
      <c r="D8" s="13" t="s">
        <v>3</v>
      </c>
      <c r="E8" s="13" t="s">
        <v>4</v>
      </c>
      <c r="F8" s="14" t="s">
        <v>365</v>
      </c>
      <c r="G8" s="13" t="s">
        <v>354</v>
      </c>
      <c r="H8" s="13" t="s">
        <v>355</v>
      </c>
      <c r="I8" s="13" t="s">
        <v>357</v>
      </c>
      <c r="J8" s="14" t="s">
        <v>366</v>
      </c>
      <c r="K8" s="13" t="s">
        <v>358</v>
      </c>
      <c r="L8" s="13" t="s">
        <v>359</v>
      </c>
      <c r="M8" s="13" t="s">
        <v>356</v>
      </c>
      <c r="N8" s="14" t="s">
        <v>367</v>
      </c>
      <c r="O8" s="13" t="s">
        <v>363</v>
      </c>
      <c r="P8" s="13" t="s">
        <v>362</v>
      </c>
      <c r="Q8" s="13" t="s">
        <v>364</v>
      </c>
      <c r="R8" s="13" t="s">
        <v>368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t="str">
        <f>VLOOKUP($B9,Data!$A$5:$W$171,2,FALSE)</f>
        <v>qw1</v>
      </c>
      <c r="B9" s="15" t="s">
        <v>48</v>
      </c>
      <c r="C9" s="11">
        <f>VLOOKUP(Table3[[#This Row],[MD5]],Table2[],3,FALSE)+(Distances!$V$5*(ABS(Distances!$J$2-VLOOKUP(Table3[[#This Row],[MD5]],Table2[],3,FALSE))*Distances!$N$2))</f>
        <v>41.255714284999996</v>
      </c>
      <c r="D9" s="9">
        <f>VLOOKUP(Table3[[#This Row],[MD5]],Table2[],4,FALSE)+(Distances!$V$6*(ABS(Distances!$W$6-VLOOKUP(Table3[[#This Row],[MD5]],Table2[],4,FALSE))*Distances!$N$3))</f>
        <v>76.483333333333334</v>
      </c>
      <c r="E9" s="9">
        <f>VLOOKUP(Table3[[#This Row],[MD5]],Table2[],5,FALSE)+(Distances!$V$7*(ABS(Distances!$W$7-VLOOKUP(Table3[[#This Row],[MD5]],Table2[],5,FALSE))*Distances!$N$4))</f>
        <v>38.946666666666673</v>
      </c>
      <c r="F9" s="10">
        <f>SQRT(SUM((Table3[[#This Row],[time]]-Distances!$J$2)^2,(Table3[[#This Row],[price]]-Distances!$W$6)^2,(Table3[[#This Row],[energy]]-Distances!$W$7)^2))</f>
        <v>84.548554309428866</v>
      </c>
      <c r="G9" s="11">
        <f>VLOOKUP(Table3[[#This Row],[MD5]],Table2[],9,FALSE)+(Distances!$V$5*(ABS(Distances!$J$2-VLOOKUP(Table3[[#This Row],[MD5]],Table2[],9,FALSE))*Distances!$N$2))</f>
        <v>38.053358590133897</v>
      </c>
      <c r="H9" s="9">
        <f>VLOOKUP(Table3[[#This Row],[MD5]],Table2[],10,FALSE)+(Distances!$V$6*(ABS(Distances!$W$6-VLOOKUP(Table3[[#This Row],[MD5]],Table2[],10,FALSE))*Distances!$N$3))</f>
        <v>48.211292464583252</v>
      </c>
      <c r="I9" s="9">
        <f>VLOOKUP(Table3[[#This Row],[MD5]],Table2[],11,FALSE)+(Distances!$V$7*(ABS(Distances!$W$7-VLOOKUP(Table3[[#This Row],[MD5]],Table2[],11,FALSE))*Distances!$N$4))</f>
        <v>24.807245836666624</v>
      </c>
      <c r="J9" s="14">
        <f>SQRT(SUM((Table3[[#This Row],[time''2]]-Distances!$J$2)^2,(Table3[[#This Row],[price''2]]-Distances!$W$6)^2,(Table3[[#This Row],[energy''2]]-Distances!$W$7)^2))</f>
        <v>52.779918047031011</v>
      </c>
      <c r="K9" s="11">
        <f>VLOOKUP(Table3[[#This Row],[MD5]],Table2[],15,FALSE)+(Distances!$V$5*(ABS(Distances!$J$2-VLOOKUP(Table3[[#This Row],[MD5]],Table2[],15,FALSE))*Distances!$N$2))</f>
        <v>38.042198146383896</v>
      </c>
      <c r="L9" s="9">
        <f>VLOOKUP(Table3[[#This Row],[MD5]],Table2[],16,FALSE)+(Distances!$V$6*(ABS(Distances!$W$6-VLOOKUP(Table3[[#This Row],[MD5]],Table2[],16,FALSE))*Distances!$N$3))</f>
        <v>110.89062129791667</v>
      </c>
      <c r="M9" s="9">
        <f>VLOOKUP(Table3[[#This Row],[MD5]],Table2[],17,FALSE)+(Distances!$V$7*(ABS(Distances!$W$7-VLOOKUP(Table3[[#This Row],[MD5]],Table2[],17,FALSE))*Distances!$N$4))</f>
        <v>55.848437258888445</v>
      </c>
      <c r="N9" s="14">
        <f>SQRT(SUM((Table3[[#This Row],[time''3]]-Distances!$J$2)^2,(Table3[[#This Row],[price''3]]-Distances!$W$6)^2,(Table3[[#This Row],[energy''3]]-Distances!$W$7)^2))</f>
        <v>122.52392012544631</v>
      </c>
      <c r="O9" s="11">
        <f>VLOOKUP(Table3[[#This Row],[MD5]],Table2[],21,FALSE)+(Distances!$V$5*(ABS(Distances!$J$2-VLOOKUP(Table3[[#This Row],[MD5]],Table2[],21,FALSE))*Distances!$N$2))</f>
        <v>741083.16626666661</v>
      </c>
      <c r="P9" s="9">
        <f>VLOOKUP(Table3[[#This Row],[MD5]],Table2[],22,FALSE)+(Distances!$V$6*(ABS(Distances!$W$6-VLOOKUP(Table3[[#This Row],[MD5]],Table2[],22,FALSE))*Distances!$N$3))</f>
        <v>424212.02307500003</v>
      </c>
      <c r="Q9" s="9">
        <f>VLOOKUP(Table3[[#This Row],[MD5]],Table2[],23,FALSE)+(Distances!$V$7*(ABS(Distances!$W$7-VLOOKUP(Table3[[#This Row],[MD5]],Table2[],23,FALSE))*Distances!$N$4))</f>
        <v>142419.37905999957</v>
      </c>
      <c r="R9" s="10">
        <f>SQRT(SUM((Table3[[#This Row],[time''4]]-Distances!$J$2)^2,(Table3[[#This Row],[price''4]]-Distances!$W$6)^2,(Table3[[#This Row],[energy''4]]-Distances!$W$7)^2))</f>
        <v>865675.76665969135</v>
      </c>
      <c r="S9" s="6"/>
      <c r="T9" s="6"/>
    </row>
    <row r="10" spans="1:38">
      <c r="A10" t="s">
        <v>11</v>
      </c>
      <c r="B10" s="15" t="s">
        <v>49</v>
      </c>
      <c r="C10" s="8">
        <f>VLOOKUP(Table3[[#This Row],[MD5]],Table2[],3,FALSE)+(Distances!$V$5*(ABS(Distances!$J$2-VLOOKUP(Table3[[#This Row],[MD5]],Table2[],3,FALSE))*Distances!$N$2))</f>
        <v>44.122142855</v>
      </c>
      <c r="D10" s="9">
        <f>VLOOKUP(Table3[[#This Row],[MD5]],Table2[],4,FALSE)+(Distances!$V$6*(ABS(Distances!$W$6-VLOOKUP(Table3[[#This Row],[MD5]],Table2[],4,FALSE))*Distances!$N$3))</f>
        <v>74.733333333333334</v>
      </c>
      <c r="E10" s="9">
        <f>VLOOKUP(Table3[[#This Row],[MD5]],Table2[],5,FALSE)+(Distances!$V$7*(ABS(Distances!$W$7-VLOOKUP(Table3[[#This Row],[MD5]],Table2[],5,FALSE))*Distances!$N$4))</f>
        <v>38.08</v>
      </c>
      <c r="F10" s="10">
        <f>SQRT(SUM((Table3[[#This Row],[time]]-Distances!$J$2)^2,(Table3[[#This Row],[price]]-Distances!$W$6)^2,(Table3[[#This Row],[energy]]-Distances!$W$7)^2))</f>
        <v>82.977811442827729</v>
      </c>
      <c r="G10" s="11">
        <f>VLOOKUP(Table3[[#This Row],[MD5]],Table2[],9,FALSE)+(Distances!$V$5*(ABS(Distances!$J$2-VLOOKUP(Table3[[#This Row],[MD5]],Table2[],9,FALSE))*Distances!$N$2))</f>
        <v>38.0533466591964</v>
      </c>
      <c r="H10" s="9">
        <f>VLOOKUP(Table3[[#This Row],[MD5]],Table2[],10,FALSE)+(Distances!$V$6*(ABS(Distances!$W$6-VLOOKUP(Table3[[#This Row],[MD5]],Table2[],10,FALSE))*Distances!$N$3))</f>
        <v>48.211258011458256</v>
      </c>
      <c r="I10" s="9">
        <f>VLOOKUP(Table3[[#This Row],[MD5]],Table2[],11,FALSE)+(Distances!$V$7*(ABS(Distances!$W$7-VLOOKUP(Table3[[#This Row],[MD5]],Table2[],11,FALSE))*Distances!$N$4))</f>
        <v>24.807228774166628</v>
      </c>
      <c r="J10" s="10">
        <f>SQRT(SUM((Table3[[#This Row],[time''2]]-Distances!$J$2)^2,(Table3[[#This Row],[price''2]]-Distances!$W$6)^2,(Table3[[#This Row],[energy''2]]-Distances!$W$7)^2))</f>
        <v>52.779878487526474</v>
      </c>
      <c r="K10" s="11">
        <f>VLOOKUP(Table3[[#This Row],[MD5]],Table2[],15,FALSE)+(Distances!$V$5*(ABS(Distances!$J$2-VLOOKUP(Table3[[#This Row],[MD5]],Table2[],15,FALSE))*Distances!$N$2))</f>
        <v>38.042184306071398</v>
      </c>
      <c r="L10" s="9">
        <f>VLOOKUP(Table3[[#This Row],[MD5]],Table2[],16,FALSE)+(Distances!$V$6*(ABS(Distances!$W$6-VLOOKUP(Table3[[#This Row],[MD5]],Table2[],16,FALSE))*Distances!$N$3))</f>
        <v>110.89058199583255</v>
      </c>
      <c r="M10" s="9">
        <f>VLOOKUP(Table3[[#This Row],[MD5]],Table2[],17,FALSE)+(Distances!$V$7*(ABS(Distances!$W$7-VLOOKUP(Table3[[#This Row],[MD5]],Table2[],17,FALSE))*Distances!$N$4))</f>
        <v>55.848417794999555</v>
      </c>
      <c r="N10" s="10">
        <f>SQRT(SUM((Table3[[#This Row],[time''3]]-Distances!$J$2)^2,(Table3[[#This Row],[price''3]]-Distances!$W$6)^2,(Table3[[#This Row],[energy''3]]-Distances!$W$7)^2))</f>
        <v>122.52387563897967</v>
      </c>
      <c r="O10" s="11">
        <f>VLOOKUP(Table3[[#This Row],[MD5]],Table2[],21,FALSE)+(Distances!$V$5*(ABS(Distances!$J$2-VLOOKUP(Table3[[#This Row],[MD5]],Table2[],21,FALSE))*Distances!$N$2))</f>
        <v>741072.80986666668</v>
      </c>
      <c r="P10" s="9">
        <f>VLOOKUP(Table3[[#This Row],[MD5]],Table2[],22,FALSE)+(Distances!$V$6*(ABS(Distances!$W$6-VLOOKUP(Table3[[#This Row],[MD5]],Table2[],22,FALSE))*Distances!$N$3))</f>
        <v>424207.49640833336</v>
      </c>
      <c r="Q10" s="9">
        <f>VLOOKUP(Table3[[#This Row],[MD5]],Table2[],23,FALSE)+(Distances!$V$7*(ABS(Distances!$W$7-VLOOKUP(Table3[[#This Row],[MD5]],Table2[],23,FALSE))*Distances!$N$4))</f>
        <v>142417.82705999957</v>
      </c>
      <c r="R10" s="14">
        <f>SQRT(SUM((Table3[[#This Row],[time''4]]-Distances!$J$2)^2,(Table3[[#This Row],[price''4]]-Distances!$W$6)^2,(Table3[[#This Row],[energy''4]]-Distances!$W$7)^2))</f>
        <v>865664.42763929151</v>
      </c>
    </row>
    <row r="11" spans="1:38">
      <c r="A11" t="s">
        <v>12</v>
      </c>
      <c r="B11" s="15" t="s">
        <v>50</v>
      </c>
      <c r="C11" s="8">
        <f>VLOOKUP(Table3[[#This Row],[MD5]],Table2[],3,FALSE)+(Distances!$V$5*(ABS(Distances!$J$2-VLOOKUP(Table3[[#This Row],[MD5]],Table2[],3,FALSE))*Distances!$N$2))</f>
        <v>41.255714284999996</v>
      </c>
      <c r="D11" s="9">
        <f>VLOOKUP(Table3[[#This Row],[MD5]],Table2[],4,FALSE)+(Distances!$V$6*(ABS(Distances!$W$6-VLOOKUP(Table3[[#This Row],[MD5]],Table2[],4,FALSE))*Distances!$N$3))</f>
        <v>76.483333333333334</v>
      </c>
      <c r="E11" s="9">
        <f>VLOOKUP(Table3[[#This Row],[MD5]],Table2[],5,FALSE)+(Distances!$V$7*(ABS(Distances!$W$7-VLOOKUP(Table3[[#This Row],[MD5]],Table2[],5,FALSE))*Distances!$N$4))</f>
        <v>38.946666666666673</v>
      </c>
      <c r="F11" s="10">
        <f>SQRT(SUM((Table3[[#This Row],[time]]-Distances!$J$2)^2,(Table3[[#This Row],[price]]-Distances!$W$6)^2,(Table3[[#This Row],[energy]]-Distances!$W$7)^2))</f>
        <v>84.548554309428866</v>
      </c>
      <c r="G11" s="11">
        <f>VLOOKUP(Table3[[#This Row],[MD5]],Table2[],9,FALSE)+(Distances!$V$5*(ABS(Distances!$J$2-VLOOKUP(Table3[[#This Row],[MD5]],Table2[],9,FALSE))*Distances!$N$2))</f>
        <v>44.524320952380933</v>
      </c>
      <c r="H11" s="9">
        <f>VLOOKUP(Table3[[#This Row],[MD5]],Table2[],10,FALSE)+(Distances!$V$6*(ABS(Distances!$W$6-VLOOKUP(Table3[[#This Row],[MD5]],Table2[],10,FALSE))*Distances!$N$3))</f>
        <v>64.930708767187497</v>
      </c>
      <c r="I11" s="9">
        <f>VLOOKUP(Table3[[#This Row],[MD5]],Table2[],11,FALSE)+(Distances!$V$7*(ABS(Distances!$W$7-VLOOKUP(Table3[[#This Row],[MD5]],Table2[],11,FALSE))*Distances!$N$4))</f>
        <v>33.116270872361071</v>
      </c>
      <c r="J11" s="10">
        <f>SQRT(SUM((Table3[[#This Row],[time''2]]-Distances!$J$2)^2,(Table3[[#This Row],[price''2]]-Distances!$W$6)^2,(Table3[[#This Row],[energy''2]]-Distances!$W$7)^2))</f>
        <v>72.195681669995594</v>
      </c>
      <c r="K11" s="11">
        <f>VLOOKUP(Table3[[#This Row],[MD5]],Table2[],15,FALSE)+(Distances!$V$5*(ABS(Distances!$J$2-VLOOKUP(Table3[[#This Row],[MD5]],Table2[],15,FALSE))*Distances!$N$2))</f>
        <v>44.524320952380933</v>
      </c>
      <c r="L11" s="9">
        <f>VLOOKUP(Table3[[#This Row],[MD5]],Table2[],16,FALSE)+(Distances!$V$6*(ABS(Distances!$W$6-VLOOKUP(Table3[[#This Row],[MD5]],Table2[],16,FALSE))*Distances!$N$3))</f>
        <v>126.41127276197878</v>
      </c>
      <c r="M11" s="9">
        <f>VLOOKUP(Table3[[#This Row],[MD5]],Table2[],17,FALSE)+(Distances!$V$7*(ABS(Distances!$W$7-VLOOKUP(Table3[[#This Row],[MD5]],Table2[],17,FALSE))*Distances!$N$4))</f>
        <v>63.563788279305342</v>
      </c>
      <c r="N11" s="10">
        <f>SQRT(SUM((Table3[[#This Row],[time''3]]-Distances!$J$2)^2,(Table3[[#This Row],[price''3]]-Distances!$W$6)^2,(Table3[[#This Row],[energy''3]]-Distances!$W$7)^2))</f>
        <v>140.26740882470463</v>
      </c>
      <c r="O11" s="11">
        <f>VLOOKUP(Table3[[#This Row],[MD5]],Table2[],21,FALSE)+(Distances!$V$5*(ABS(Distances!$J$2-VLOOKUP(Table3[[#This Row],[MD5]],Table2[],21,FALSE))*Distances!$N$2))</f>
        <v>1073125.9306666667</v>
      </c>
      <c r="P11" s="9">
        <f>VLOOKUP(Table3[[#This Row],[MD5]],Table2[],22,FALSE)+(Distances!$V$6*(ABS(Distances!$W$6-VLOOKUP(Table3[[#This Row],[MD5]],Table2[],22,FALSE))*Distances!$N$3))</f>
        <v>636685.61851944448</v>
      </c>
      <c r="Q11" s="9">
        <f>VLOOKUP(Table3[[#This Row],[MD5]],Table2[],23,FALSE)+(Distances!$V$7*(ABS(Distances!$W$7-VLOOKUP(Table3[[#This Row],[MD5]],Table2[],23,FALSE))*Distances!$N$4))</f>
        <v>214802.42163777779</v>
      </c>
      <c r="R11" s="10">
        <f>SQRT(SUM((Table3[[#This Row],[time''4]]-Distances!$J$2)^2,(Table3[[#This Row],[price''4]]-Distances!$W$6)^2,(Table3[[#This Row],[energy''4]]-Distances!$W$7)^2))</f>
        <v>1266111.0174975395</v>
      </c>
    </row>
    <row r="12" spans="1:38">
      <c r="A12" t="s">
        <v>13</v>
      </c>
      <c r="B12" s="15" t="s">
        <v>51</v>
      </c>
      <c r="C12" s="8">
        <f>VLOOKUP(Table3[[#This Row],[MD5]],Table2[],3,FALSE)+(Distances!$V$5*(ABS(Distances!$J$2-VLOOKUP(Table3[[#This Row],[MD5]],Table2[],3,FALSE))*Distances!$N$2))</f>
        <v>41.255714284999996</v>
      </c>
      <c r="D12" s="9">
        <f>VLOOKUP(Table3[[#This Row],[MD5]],Table2[],4,FALSE)+(Distances!$V$6*(ABS(Distances!$W$6-VLOOKUP(Table3[[#This Row],[MD5]],Table2[],4,FALSE))*Distances!$N$3))</f>
        <v>81.733333333333334</v>
      </c>
      <c r="E12" s="9">
        <f>VLOOKUP(Table3[[#This Row],[MD5]],Table2[],5,FALSE)+(Distances!$V$7*(ABS(Distances!$W$7-VLOOKUP(Table3[[#This Row],[MD5]],Table2[],5,FALSE))*Distances!$N$4))</f>
        <v>41.546666666666667</v>
      </c>
      <c r="F12" s="10">
        <f>SQRT(SUM((Table3[[#This Row],[time]]-Distances!$J$2)^2,(Table3[[#This Row],[price]]-Distances!$W$6)^2,(Table3[[#This Row],[energy]]-Distances!$W$7)^2))</f>
        <v>90.374101392385128</v>
      </c>
      <c r="G12" s="11">
        <f>VLOOKUP(Table3[[#This Row],[MD5]],Table2[],9,FALSE)+(Distances!$V$5*(ABS(Distances!$J$2-VLOOKUP(Table3[[#This Row],[MD5]],Table2[],9,FALSE))*Distances!$N$2))</f>
        <v>38.072892351889863</v>
      </c>
      <c r="H12" s="9">
        <f>VLOOKUP(Table3[[#This Row],[MD5]],Table2[],10,FALSE)+(Distances!$V$6*(ABS(Distances!$W$6-VLOOKUP(Table3[[#This Row],[MD5]],Table2[],10,FALSE))*Distances!$N$3))</f>
        <v>48.264571615624924</v>
      </c>
      <c r="I12" s="9">
        <f>VLOOKUP(Table3[[#This Row],[MD5]],Table2[],11,FALSE)+(Distances!$V$7*(ABS(Distances!$W$7-VLOOKUP(Table3[[#This Row],[MD5]],Table2[],11,FALSE))*Distances!$N$4))</f>
        <v>24.833631701944405</v>
      </c>
      <c r="J12" s="10">
        <f>SQRT(SUM((Table3[[#This Row],[time''2]]-Distances!$J$2)^2,(Table3[[#This Row],[price''2]]-Distances!$W$6)^2,(Table3[[#This Row],[energy''2]]-Distances!$W$7)^2))</f>
        <v>52.841219594424771</v>
      </c>
      <c r="K12" s="11">
        <f>VLOOKUP(Table3[[#This Row],[MD5]],Table2[],15,FALSE)+(Distances!$V$5*(ABS(Distances!$J$2-VLOOKUP(Table3[[#This Row],[MD5]],Table2[],15,FALSE))*Distances!$N$2))</f>
        <v>38.050642111264864</v>
      </c>
      <c r="L12" s="9">
        <f>VLOOKUP(Table3[[#This Row],[MD5]],Table2[],16,FALSE)+(Distances!$V$6*(ABS(Distances!$W$6-VLOOKUP(Table3[[#This Row],[MD5]],Table2[],16,FALSE))*Distances!$N$3))</f>
        <v>110.91490444375</v>
      </c>
      <c r="M12" s="9">
        <f>VLOOKUP(Table3[[#This Row],[MD5]],Table2[],17,FALSE)+(Distances!$V$7*(ABS(Distances!$W$7-VLOOKUP(Table3[[#This Row],[MD5]],Table2[],17,FALSE))*Distances!$N$4))</f>
        <v>55.860463197777783</v>
      </c>
      <c r="N12" s="10">
        <f>SQRT(SUM((Table3[[#This Row],[time''3]]-Distances!$J$2)^2,(Table3[[#This Row],[price''3]]-Distances!$W$6)^2,(Table3[[#This Row],[energy''3]]-Distances!$W$7)^2))</f>
        <v>122.55140139841927</v>
      </c>
      <c r="O12" s="11">
        <f>VLOOKUP(Table3[[#This Row],[MD5]],Table2[],21,FALSE)+(Distances!$V$5*(ABS(Distances!$J$2-VLOOKUP(Table3[[#This Row],[MD5]],Table2[],21,FALSE))*Distances!$N$2))</f>
        <v>741857.75080000004</v>
      </c>
      <c r="P12" s="9">
        <f>VLOOKUP(Table3[[#This Row],[MD5]],Table2[],22,FALSE)+(Distances!$V$6*(ABS(Distances!$W$6-VLOOKUP(Table3[[#This Row],[MD5]],Table2[],22,FALSE))*Distances!$N$3))</f>
        <v>424535.76199166663</v>
      </c>
      <c r="Q12" s="9">
        <f>VLOOKUP(Table3[[#This Row],[MD5]],Table2[],23,FALSE)+(Distances!$V$7*(ABS(Distances!$W$7-VLOOKUP(Table3[[#This Row],[MD5]],Table2[],23,FALSE))*Distances!$N$4))</f>
        <v>142530.37525999956</v>
      </c>
      <c r="R12" s="10">
        <f>SQRT(SUM((Table3[[#This Row],[time''4]]-Distances!$J$2)^2,(Table3[[#This Row],[price''4]]-Distances!$W$6)^2,(Table3[[#This Row],[energy''4]]-Distances!$W$7)^2))</f>
        <v>866515.75083408609</v>
      </c>
    </row>
    <row r="13" spans="1:38">
      <c r="A13" t="s">
        <v>14</v>
      </c>
      <c r="B13" s="15" t="s">
        <v>52</v>
      </c>
      <c r="C13" s="8">
        <f>VLOOKUP(Table3[[#This Row],[MD5]],Table2[],3,FALSE)+(Distances!$V$5*(ABS(Distances!$J$2-VLOOKUP(Table3[[#This Row],[MD5]],Table2[],3,FALSE))*Distances!$N$2))</f>
        <v>41.255714284999996</v>
      </c>
      <c r="D13" s="9">
        <f>VLOOKUP(Table3[[#This Row],[MD5]],Table2[],4,FALSE)+(Distances!$V$6*(ABS(Distances!$W$6-VLOOKUP(Table3[[#This Row],[MD5]],Table2[],4,FALSE))*Distances!$N$3))</f>
        <v>78.233333333333334</v>
      </c>
      <c r="E13" s="9">
        <f>VLOOKUP(Table3[[#This Row],[MD5]],Table2[],5,FALSE)+(Distances!$V$7*(ABS(Distances!$W$7-VLOOKUP(Table3[[#This Row],[MD5]],Table2[],5,FALSE))*Distances!$N$4))</f>
        <v>39.813333333333333</v>
      </c>
      <c r="F13" s="10">
        <f>SQRT(SUM((Table3[[#This Row],[time]]-Distances!$J$2)^2,(Table3[[#This Row],[price]]-Distances!$W$6)^2,(Table3[[#This Row],[energy]]-Distances!$W$7)^2))</f>
        <v>86.48990809615367</v>
      </c>
      <c r="G13" s="11">
        <f>VLOOKUP(Table3[[#This Row],[MD5]],Table2[],9,FALSE)+(Distances!$V$5*(ABS(Distances!$J$2-VLOOKUP(Table3[[#This Row],[MD5]],Table2[],9,FALSE))*Distances!$N$2))</f>
        <v>47.461855772797605</v>
      </c>
      <c r="H13" s="9">
        <f>VLOOKUP(Table3[[#This Row],[MD5]],Table2[],10,FALSE)+(Distances!$V$6*(ABS(Distances!$W$6-VLOOKUP(Table3[[#This Row],[MD5]],Table2[],10,FALSE))*Distances!$N$3))</f>
        <v>70.03487696510409</v>
      </c>
      <c r="I13" s="9">
        <f>VLOOKUP(Table3[[#This Row],[MD5]],Table2[],11,FALSE)+(Distances!$V$7*(ABS(Distances!$W$7-VLOOKUP(Table3[[#This Row],[MD5]],Table2[],11,FALSE))*Distances!$N$4))</f>
        <v>35.644049408472185</v>
      </c>
      <c r="J13" s="10">
        <f>SQRT(SUM((Table3[[#This Row],[time''2]]-Distances!$J$2)^2,(Table3[[#This Row],[price''2]]-Distances!$W$6)^2,(Table3[[#This Row],[energy''2]]-Distances!$W$7)^2))</f>
        <v>78.337764086841105</v>
      </c>
      <c r="K13" s="11">
        <f>VLOOKUP(Table3[[#This Row],[MD5]],Table2[],15,FALSE)+(Distances!$V$5*(ABS(Distances!$J$2-VLOOKUP(Table3[[#This Row],[MD5]],Table2[],15,FALSE))*Distances!$N$2))</f>
        <v>45.252837413422597</v>
      </c>
      <c r="L13" s="9">
        <f>VLOOKUP(Table3[[#This Row],[MD5]],Table2[],16,FALSE)+(Distances!$V$6*(ABS(Distances!$W$6-VLOOKUP(Table3[[#This Row],[MD5]],Table2[],16,FALSE))*Distances!$N$3))</f>
        <v>127.67710864739544</v>
      </c>
      <c r="M13" s="9">
        <f>VLOOKUP(Table3[[#This Row],[MD5]],Table2[],17,FALSE)+(Distances!$V$7*(ABS(Distances!$W$7-VLOOKUP(Table3[[#This Row],[MD5]],Table2[],17,FALSE))*Distances!$N$4))</f>
        <v>64.190678432083118</v>
      </c>
      <c r="N13" s="10">
        <f>SQRT(SUM((Table3[[#This Row],[time''3]]-Distances!$J$2)^2,(Table3[[#This Row],[price''3]]-Distances!$W$6)^2,(Table3[[#This Row],[energy''3]]-Distances!$W$7)^2))</f>
        <v>141.74063651124689</v>
      </c>
      <c r="O13" s="11">
        <f>VLOOKUP(Table3[[#This Row],[MD5]],Table2[],21,FALSE)+(Distances!$V$5*(ABS(Distances!$J$2-VLOOKUP(Table3[[#This Row],[MD5]],Table2[],21,FALSE))*Distances!$N$2))</f>
        <v>1121960.1821333333</v>
      </c>
      <c r="P13" s="9">
        <f>VLOOKUP(Table3[[#This Row],[MD5]],Table2[],22,FALSE)+(Distances!$V$6*(ABS(Distances!$W$6-VLOOKUP(Table3[[#This Row],[MD5]],Table2[],22,FALSE))*Distances!$N$3))</f>
        <v>657032.62740833336</v>
      </c>
      <c r="Q13" s="9">
        <f>VLOOKUP(Table3[[#This Row],[MD5]],Table2[],23,FALSE)+(Distances!$V$7*(ABS(Distances!$W$7-VLOOKUP(Table3[[#This Row],[MD5]],Table2[],23,FALSE))*Distances!$N$4))</f>
        <v>221778.53897111115</v>
      </c>
      <c r="R13" s="10">
        <f>SQRT(SUM((Table3[[#This Row],[time''4]]-Distances!$J$2)^2,(Table3[[#This Row],[price''4]]-Distances!$W$6)^2,(Table3[[#This Row],[energy''4]]-Distances!$W$7)^2))</f>
        <v>1318938.2997387913</v>
      </c>
    </row>
    <row r="14" spans="1:38">
      <c r="A14" t="s">
        <v>15</v>
      </c>
      <c r="B14" s="15" t="s">
        <v>53</v>
      </c>
      <c r="C14" s="8">
        <f>VLOOKUP(Table3[[#This Row],[MD5]],Table2[],3,FALSE)+(Distances!$V$5*(ABS(Distances!$J$2-VLOOKUP(Table3[[#This Row],[MD5]],Table2[],3,FALSE))*Distances!$N$2))</f>
        <v>46.98857143</v>
      </c>
      <c r="D14" s="9">
        <f>VLOOKUP(Table3[[#This Row],[MD5]],Table2[],4,FALSE)+(Distances!$V$6*(ABS(Distances!$W$6-VLOOKUP(Table3[[#This Row],[MD5]],Table2[],4,FALSE))*Distances!$N$3))</f>
        <v>71.233333333333334</v>
      </c>
      <c r="E14" s="9">
        <f>VLOOKUP(Table3[[#This Row],[MD5]],Table2[],5,FALSE)+(Distances!$V$7*(ABS(Distances!$W$7-VLOOKUP(Table3[[#This Row],[MD5]],Table2[],5,FALSE))*Distances!$N$4))</f>
        <v>36.346666666666671</v>
      </c>
      <c r="F14" s="10">
        <f>SQRT(SUM((Table3[[#This Row],[time]]-Distances!$J$2)^2,(Table3[[#This Row],[price]]-Distances!$W$6)^2,(Table3[[#This Row],[energy]]-Distances!$W$7)^2))</f>
        <v>79.60572778220444</v>
      </c>
      <c r="G14" s="11">
        <f>VLOOKUP(Table3[[#This Row],[MD5]],Table2[],9,FALSE)+(Distances!$V$5*(ABS(Distances!$J$2-VLOOKUP(Table3[[#This Row],[MD5]],Table2[],9,FALSE))*Distances!$N$2))</f>
        <v>38.786293302038665</v>
      </c>
      <c r="H14" s="9">
        <f>VLOOKUP(Table3[[#This Row],[MD5]],Table2[],10,FALSE)+(Distances!$V$6*(ABS(Distances!$W$6-VLOOKUP(Table3[[#This Row],[MD5]],Table2[],10,FALSE))*Distances!$N$3))</f>
        <v>55.101397798437425</v>
      </c>
      <c r="I14" s="9">
        <f>VLOOKUP(Table3[[#This Row],[MD5]],Table2[],11,FALSE)+(Distances!$V$7*(ABS(Distances!$W$7-VLOOKUP(Table3[[#This Row],[MD5]],Table2[],11,FALSE))*Distances!$N$4))</f>
        <v>28.248421630694402</v>
      </c>
      <c r="J14" s="10">
        <f>SQRT(SUM((Table3[[#This Row],[time''2]]-Distances!$J$2)^2,(Table3[[#This Row],[price''2]]-Distances!$W$6)^2,(Table3[[#This Row],[energy''2]]-Distances!$W$7)^2))</f>
        <v>60.514416948598047</v>
      </c>
      <c r="K14" s="11">
        <f>VLOOKUP(Table3[[#This Row],[MD5]],Table2[],15,FALSE)+(Distances!$V$5*(ABS(Distances!$J$2-VLOOKUP(Table3[[#This Row],[MD5]],Table2[],15,FALSE))*Distances!$N$2))</f>
        <v>36.423790210967226</v>
      </c>
      <c r="L14" s="9">
        <f>VLOOKUP(Table3[[#This Row],[MD5]],Table2[],16,FALSE)+(Distances!$V$6*(ABS(Distances!$W$6-VLOOKUP(Table3[[#This Row],[MD5]],Table2[],16,FALSE))*Distances!$N$3))</f>
        <v>112.24210864739545</v>
      </c>
      <c r="M14" s="9">
        <f>VLOOKUP(Table3[[#This Row],[MD5]],Table2[],17,FALSE)+(Distances!$V$7*(ABS(Distances!$W$7-VLOOKUP(Table3[[#This Row],[MD5]],Table2[],17,FALSE))*Distances!$N$4))</f>
        <v>56.546678432083112</v>
      </c>
      <c r="N14" s="10">
        <f>SQRT(SUM((Table3[[#This Row],[time''3]]-Distances!$J$2)^2,(Table3[[#This Row],[price''3]]-Distances!$W$6)^2,(Table3[[#This Row],[energy''3]]-Distances!$W$7)^2))</f>
        <v>123.97466186331248</v>
      </c>
      <c r="O14" s="11">
        <f>VLOOKUP(Table3[[#This Row],[MD5]],Table2[],21,FALSE)+(Distances!$V$5*(ABS(Distances!$J$2-VLOOKUP(Table3[[#This Row],[MD5]],Table2[],21,FALSE))*Distances!$N$2))</f>
        <v>489559.93087000004</v>
      </c>
      <c r="P14" s="9">
        <f>VLOOKUP(Table3[[#This Row],[MD5]],Table2[],22,FALSE)+(Distances!$V$6*(ABS(Distances!$W$6-VLOOKUP(Table3[[#This Row],[MD5]],Table2[],22,FALSE))*Distances!$N$3))</f>
        <v>393085.96074166667</v>
      </c>
      <c r="Q14" s="9">
        <f>VLOOKUP(Table3[[#This Row],[MD5]],Table2[],23,FALSE)+(Distances!$V$7*(ABS(Distances!$W$7-VLOOKUP(Table3[[#This Row],[MD5]],Table2[],23,FALSE))*Distances!$N$4))</f>
        <v>131282.53897111065</v>
      </c>
      <c r="R14" s="10">
        <f>SQRT(SUM((Table3[[#This Row],[time''4]]-Distances!$J$2)^2,(Table3[[#This Row],[price''4]]-Distances!$W$6)^2,(Table3[[#This Row],[energy''4]]-Distances!$W$7)^2))</f>
        <v>641395.32378688757</v>
      </c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8">
      <c r="A15" t="s">
        <v>16</v>
      </c>
      <c r="B15" s="15" t="s">
        <v>54</v>
      </c>
      <c r="C15" s="8">
        <f>VLOOKUP(Table3[[#This Row],[MD5]],Table2[],3,FALSE)+(Distances!$V$5*(ABS(Distances!$J$2-VLOOKUP(Table3[[#This Row],[MD5]],Table2[],3,FALSE))*Distances!$N$2))</f>
        <v>46.98857143</v>
      </c>
      <c r="D15" s="9">
        <f>VLOOKUP(Table3[[#This Row],[MD5]],Table2[],4,FALSE)+(Distances!$V$6*(ABS(Distances!$W$6-VLOOKUP(Table3[[#This Row],[MD5]],Table2[],4,FALSE))*Distances!$N$3))</f>
        <v>71.233333333333334</v>
      </c>
      <c r="E15" s="9">
        <f>VLOOKUP(Table3[[#This Row],[MD5]],Table2[],5,FALSE)+(Distances!$V$7*(ABS(Distances!$W$7-VLOOKUP(Table3[[#This Row],[MD5]],Table2[],5,FALSE))*Distances!$N$4))</f>
        <v>36.346666666666671</v>
      </c>
      <c r="F15" s="10">
        <f>SQRT(SUM((Table3[[#This Row],[time]]-Distances!$J$2)^2,(Table3[[#This Row],[price]]-Distances!$W$6)^2,(Table3[[#This Row],[energy]]-Distances!$W$7)^2))</f>
        <v>79.60572778220444</v>
      </c>
      <c r="G15" s="11">
        <f>VLOOKUP(Table3[[#This Row],[MD5]],Table2[],9,FALSE)+(Distances!$V$5*(ABS(Distances!$J$2-VLOOKUP(Table3[[#This Row],[MD5]],Table2[],9,FALSE))*Distances!$N$2))</f>
        <v>-13.871335811026791</v>
      </c>
      <c r="H15" s="9">
        <f>VLOOKUP(Table3[[#This Row],[MD5]],Table2[],10,FALSE)+(Distances!$V$6*(ABS(Distances!$W$6-VLOOKUP(Table3[[#This Row],[MD5]],Table2[],10,FALSE))*Distances!$N$3))</f>
        <v>1.6365109880208257</v>
      </c>
      <c r="I15" s="9">
        <f>VLOOKUP(Table3[[#This Row],[MD5]],Table2[],11,FALSE)+(Distances!$V$7*(ABS(Distances!$W$7-VLOOKUP(Table3[[#This Row],[MD5]],Table2[],11,FALSE))*Distances!$N$4))</f>
        <v>1.1310239358333334</v>
      </c>
      <c r="J15" s="10">
        <f>SQRT(SUM((Table3[[#This Row],[time''2]]-Distances!$J$2)^2,(Table3[[#This Row],[price''2]]-Distances!$W$6)^2,(Table3[[#This Row],[energy''2]]-Distances!$W$7)^2))</f>
        <v>45.883981025254926</v>
      </c>
      <c r="K15" s="11">
        <f>VLOOKUP(Table3[[#This Row],[MD5]],Table2[],15,FALSE)+(Distances!$V$5*(ABS(Distances!$J$2-VLOOKUP(Table3[[#This Row],[MD5]],Table2[],15,FALSE))*Distances!$N$2))</f>
        <v>-14.302503487812501</v>
      </c>
      <c r="L15" s="9">
        <f>VLOOKUP(Table3[[#This Row],[MD5]],Table2[],16,FALSE)+(Distances!$V$6*(ABS(Distances!$W$6-VLOOKUP(Table3[[#This Row],[MD5]],Table2[],16,FALSE))*Distances!$N$3))</f>
        <v>67.743468498437494</v>
      </c>
      <c r="M15" s="9">
        <f>VLOOKUP(Table3[[#This Row],[MD5]],Table2[],17,FALSE)+(Distances!$V$7*(ABS(Distances!$W$7-VLOOKUP(Table3[[#This Row],[MD5]],Table2[],17,FALSE))*Distances!$N$4))</f>
        <v>34.304195687361116</v>
      </c>
      <c r="N15" s="10">
        <f>SQRT(SUM((Table3[[#This Row],[time''3]]-Distances!$J$2)^2,(Table3[[#This Row],[price''3]]-Distances!$W$6)^2,(Table3[[#This Row],[energy''3]]-Distances!$W$7)^2))</f>
        <v>87.419525710496316</v>
      </c>
      <c r="O15" s="11">
        <f>VLOOKUP(Table3[[#This Row],[MD5]],Table2[],21,FALSE)+(Distances!$V$5*(ABS(Distances!$J$2-VLOOKUP(Table3[[#This Row],[MD5]],Table2[],21,FALSE))*Distances!$N$2))</f>
        <v>3909.0516033332997</v>
      </c>
      <c r="P15" s="9">
        <f>VLOOKUP(Table3[[#This Row],[MD5]],Table2[],22,FALSE)+(Distances!$V$6*(ABS(Distances!$W$6-VLOOKUP(Table3[[#This Row],[MD5]],Table2[],22,FALSE))*Distances!$N$3))</f>
        <v>3847.6452046296245</v>
      </c>
      <c r="Q15" s="9">
        <f>VLOOKUP(Table3[[#This Row],[MD5]],Table2[],23,FALSE)+(Distances!$V$7*(ABS(Distances!$W$7-VLOOKUP(Table3[[#This Row],[MD5]],Table2[],23,FALSE))*Distances!$N$4))</f>
        <v>1292.1477266666668</v>
      </c>
      <c r="R15" s="10">
        <f>SQRT(SUM((Table3[[#This Row],[time''4]]-Distances!$J$2)^2,(Table3[[#This Row],[price''4]]-Distances!$W$6)^2,(Table3[[#This Row],[energy''4]]-Distances!$W$7)^2))</f>
        <v>5611.8347821218476</v>
      </c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8">
      <c r="A16" t="s">
        <v>17</v>
      </c>
      <c r="B16" s="15" t="s">
        <v>55</v>
      </c>
      <c r="C16" s="8">
        <f>VLOOKUP(Table3[[#This Row],[MD5]],Table2[],3,FALSE)+(Distances!$V$5*(ABS(Distances!$J$2-VLOOKUP(Table3[[#This Row],[MD5]],Table2[],3,FALSE))*Distances!$N$2))</f>
        <v>46.98857143</v>
      </c>
      <c r="D16" s="9">
        <f>VLOOKUP(Table3[[#This Row],[MD5]],Table2[],4,FALSE)+(Distances!$V$6*(ABS(Distances!$W$6-VLOOKUP(Table3[[#This Row],[MD5]],Table2[],4,FALSE))*Distances!$N$3))</f>
        <v>71.233333333333334</v>
      </c>
      <c r="E16" s="9">
        <f>VLOOKUP(Table3[[#This Row],[MD5]],Table2[],5,FALSE)+(Distances!$V$7*(ABS(Distances!$W$7-VLOOKUP(Table3[[#This Row],[MD5]],Table2[],5,FALSE))*Distances!$N$4))</f>
        <v>36.346666666666671</v>
      </c>
      <c r="F16" s="10">
        <f>SQRT(SUM((Table3[[#This Row],[time]]-Distances!$J$2)^2,(Table3[[#This Row],[price]]-Distances!$W$6)^2,(Table3[[#This Row],[energy]]-Distances!$W$7)^2))</f>
        <v>79.60572778220444</v>
      </c>
      <c r="G16" s="11">
        <f>VLOOKUP(Table3[[#This Row],[MD5]],Table2[],9,FALSE)+(Distances!$V$5*(ABS(Distances!$J$2-VLOOKUP(Table3[[#This Row],[MD5]],Table2[],9,FALSE))*Distances!$N$2))</f>
        <v>-13.85786586133929</v>
      </c>
      <c r="H16" s="9">
        <f>VLOOKUP(Table3[[#This Row],[MD5]],Table2[],10,FALSE)+(Distances!$V$6*(ABS(Distances!$W$6-VLOOKUP(Table3[[#This Row],[MD5]],Table2[],10,FALSE))*Distances!$N$3))</f>
        <v>1.6467803927083258</v>
      </c>
      <c r="I16" s="9">
        <f>VLOOKUP(Table3[[#This Row],[MD5]],Table2[],11,FALSE)+(Distances!$V$7*(ABS(Distances!$W$7-VLOOKUP(Table3[[#This Row],[MD5]],Table2[],11,FALSE))*Distances!$N$4))</f>
        <v>1.1412896050000001</v>
      </c>
      <c r="J16" s="10">
        <f>SQRT(SUM((Table3[[#This Row],[time''2]]-Distances!$J$2)^2,(Table3[[#This Row],[price''2]]-Distances!$W$6)^2,(Table3[[#This Row],[energy''2]]-Distances!$W$7)^2))</f>
        <v>45.87046511400839</v>
      </c>
      <c r="K16" s="11">
        <f>VLOOKUP(Table3[[#This Row],[MD5]],Table2[],15,FALSE)+(Distances!$V$5*(ABS(Distances!$J$2-VLOOKUP(Table3[[#This Row],[MD5]],Table2[],15,FALSE))*Distances!$N$2))</f>
        <v>-14.288834816250001</v>
      </c>
      <c r="L16" s="9">
        <f>VLOOKUP(Table3[[#This Row],[MD5]],Table2[],16,FALSE)+(Distances!$V$6*(ABS(Distances!$W$6-VLOOKUP(Table3[[#This Row],[MD5]],Table2[],16,FALSE))*Distances!$N$3))</f>
        <v>67.760482548958336</v>
      </c>
      <c r="M16" s="9">
        <f>VLOOKUP(Table3[[#This Row],[MD5]],Table2[],17,FALSE)+(Distances!$V$7*(ABS(Distances!$W$7-VLOOKUP(Table3[[#This Row],[MD5]],Table2[],17,FALSE))*Distances!$N$4))</f>
        <v>34.312668727500004</v>
      </c>
      <c r="N16" s="10">
        <f>SQRT(SUM((Table3[[#This Row],[time''3]]-Distances!$J$2)^2,(Table3[[#This Row],[price''3]]-Distances!$W$6)^2,(Table3[[#This Row],[energy''3]]-Distances!$W$7)^2))</f>
        <v>87.428409679628771</v>
      </c>
      <c r="O16" s="11">
        <f>VLOOKUP(Table3[[#This Row],[MD5]],Table2[],21,FALSE)+(Distances!$V$5*(ABS(Distances!$J$2-VLOOKUP(Table3[[#This Row],[MD5]],Table2[],21,FALSE))*Distances!$N$2))</f>
        <v>4274.9717366666328</v>
      </c>
      <c r="P16" s="9">
        <f>VLOOKUP(Table3[[#This Row],[MD5]],Table2[],22,FALSE)+(Distances!$V$6*(ABS(Distances!$W$6-VLOOKUP(Table3[[#This Row],[MD5]],Table2[],22,FALSE))*Distances!$N$3))</f>
        <v>4536.2437601851798</v>
      </c>
      <c r="Q16" s="9">
        <f>VLOOKUP(Table3[[#This Row],[MD5]],Table2[],23,FALSE)+(Distances!$V$7*(ABS(Distances!$W$7-VLOOKUP(Table3[[#This Row],[MD5]],Table2[],23,FALSE))*Distances!$N$4))</f>
        <v>1525.6354600000002</v>
      </c>
      <c r="R16" s="10">
        <f>SQRT(SUM((Table3[[#This Row],[time''4]]-Distances!$J$2)^2,(Table3[[#This Row],[price''4]]-Distances!$W$6)^2,(Table3[[#This Row],[energy''4]]-Distances!$W$7)^2))</f>
        <v>6394.7408186274351</v>
      </c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18">
      <c r="A17" t="s">
        <v>18</v>
      </c>
      <c r="B17" s="15" t="s">
        <v>56</v>
      </c>
      <c r="C17" s="8">
        <f>VLOOKUP(Table3[[#This Row],[MD5]],Table2[],3,FALSE)+(Distances!$V$5*(ABS(Distances!$J$2-VLOOKUP(Table3[[#This Row],[MD5]],Table2[],3,FALSE))*Distances!$N$2))</f>
        <v>46.98857143</v>
      </c>
      <c r="D17" s="9">
        <f>VLOOKUP(Table3[[#This Row],[MD5]],Table2[],4,FALSE)+(Distances!$V$6*(ABS(Distances!$W$6-VLOOKUP(Table3[[#This Row],[MD5]],Table2[],4,FALSE))*Distances!$N$3))</f>
        <v>71.233333333333334</v>
      </c>
      <c r="E17" s="9">
        <f>VLOOKUP(Table3[[#This Row],[MD5]],Table2[],5,FALSE)+(Distances!$V$7*(ABS(Distances!$W$7-VLOOKUP(Table3[[#This Row],[MD5]],Table2[],5,FALSE))*Distances!$N$4))</f>
        <v>36.346666666666671</v>
      </c>
      <c r="F17" s="10">
        <f>SQRT(SUM((Table3[[#This Row],[time]]-Distances!$J$2)^2,(Table3[[#This Row],[price]]-Distances!$W$6)^2,(Table3[[#This Row],[energy]]-Distances!$W$7)^2))</f>
        <v>79.60572778220444</v>
      </c>
      <c r="G17" s="11">
        <f>VLOOKUP(Table3[[#This Row],[MD5]],Table2[],9,FALSE)+(Distances!$V$5*(ABS(Distances!$J$2-VLOOKUP(Table3[[#This Row],[MD5]],Table2[],9,FALSE))*Distances!$N$2))</f>
        <v>-14.05888061603572</v>
      </c>
      <c r="H17" s="9">
        <f>VLOOKUP(Table3[[#This Row],[MD5]],Table2[],10,FALSE)+(Distances!$V$6*(ABS(Distances!$W$6-VLOOKUP(Table3[[#This Row],[MD5]],Table2[],10,FALSE))*Distances!$N$3))</f>
        <v>1.4720559725</v>
      </c>
      <c r="I17" s="9">
        <f>VLOOKUP(Table3[[#This Row],[MD5]],Table2[],11,FALSE)+(Distances!$V$7*(ABS(Distances!$W$7-VLOOKUP(Table3[[#This Row],[MD5]],Table2[],11,FALSE))*Distances!$N$4))</f>
        <v>0.96720409288888898</v>
      </c>
      <c r="J17" s="10">
        <f>SQRT(SUM((Table3[[#This Row],[time''2]]-Distances!$J$2)^2,(Table3[[#This Row],[price''2]]-Distances!$W$6)^2,(Table3[[#This Row],[energy''2]]-Distances!$W$7)^2))</f>
        <v>46.072876921559278</v>
      </c>
      <c r="K17" s="11">
        <f>VLOOKUP(Table3[[#This Row],[MD5]],Table2[],15,FALSE)+(Distances!$V$5*(ABS(Distances!$J$2-VLOOKUP(Table3[[#This Row],[MD5]],Table2[],15,FALSE))*Distances!$N$2))</f>
        <v>-14.43774908898215</v>
      </c>
      <c r="L17" s="9">
        <f>VLOOKUP(Table3[[#This Row],[MD5]],Table2[],16,FALSE)+(Distances!$V$6*(ABS(Distances!$W$6-VLOOKUP(Table3[[#This Row],[MD5]],Table2[],16,FALSE))*Distances!$N$3))</f>
        <v>67.649270156874934</v>
      </c>
      <c r="M17" s="9">
        <f>VLOOKUP(Table3[[#This Row],[MD5]],Table2[],17,FALSE)+(Distances!$V$7*(ABS(Distances!$W$7-VLOOKUP(Table3[[#This Row],[MD5]],Table2[],17,FALSE))*Distances!$N$4))</f>
        <v>34.257079547277741</v>
      </c>
      <c r="N17" s="10">
        <f>SQRT(SUM((Table3[[#This Row],[time''3]]-Distances!$J$2)^2,(Table3[[#This Row],[price''3]]-Distances!$W$6)^2,(Table3[[#This Row],[energy''3]]-Distances!$W$7)^2))</f>
        <v>87.401996166076017</v>
      </c>
      <c r="O17" s="11">
        <f>VLOOKUP(Table3[[#This Row],[MD5]],Table2[],21,FALSE)+(Distances!$V$5*(ABS(Distances!$J$2-VLOOKUP(Table3[[#This Row],[MD5]],Table2[],21,FALSE))*Distances!$N$2))</f>
        <v>216.60678377777765</v>
      </c>
      <c r="P17" s="9">
        <f>VLOOKUP(Table3[[#This Row],[MD5]],Table2[],22,FALSE)+(Distances!$V$6*(ABS(Distances!$W$6-VLOOKUP(Table3[[#This Row],[MD5]],Table2[],22,FALSE))*Distances!$N$3))</f>
        <v>1287.1594757407356</v>
      </c>
      <c r="Q17" s="9">
        <f>VLOOKUP(Table3[[#This Row],[MD5]],Table2[],23,FALSE)+(Distances!$V$7*(ABS(Distances!$W$7-VLOOKUP(Table3[[#This Row],[MD5]],Table2[],23,FALSE))*Distances!$N$4))</f>
        <v>440.59449762962936</v>
      </c>
      <c r="R17" s="10">
        <f>SQRT(SUM((Table3[[#This Row],[time''4]]-Distances!$J$2)^2,(Table3[[#This Row],[price''4]]-Distances!$W$6)^2,(Table3[[#This Row],[energy''4]]-Distances!$W$7)^2))</f>
        <v>1371.368292985311</v>
      </c>
    </row>
    <row r="18" spans="1:18">
      <c r="A18" t="s">
        <v>19</v>
      </c>
      <c r="B18" s="15" t="s">
        <v>57</v>
      </c>
      <c r="C18" s="8">
        <f>VLOOKUP(Table3[[#This Row],[MD5]],Table2[],3,FALSE)+(Distances!$V$5*(ABS(Distances!$J$2-VLOOKUP(Table3[[#This Row],[MD5]],Table2[],3,FALSE))*Distances!$N$2))</f>
        <v>46.98857143</v>
      </c>
      <c r="D18" s="9">
        <f>VLOOKUP(Table3[[#This Row],[MD5]],Table2[],4,FALSE)+(Distances!$V$6*(ABS(Distances!$W$6-VLOOKUP(Table3[[#This Row],[MD5]],Table2[],4,FALSE))*Distances!$N$3))</f>
        <v>71.233333333333334</v>
      </c>
      <c r="E18" s="9">
        <f>VLOOKUP(Table3[[#This Row],[MD5]],Table2[],5,FALSE)+(Distances!$V$7*(ABS(Distances!$W$7-VLOOKUP(Table3[[#This Row],[MD5]],Table2[],5,FALSE))*Distances!$N$4))</f>
        <v>36.346666666666671</v>
      </c>
      <c r="F18" s="10">
        <f>SQRT(SUM((Table3[[#This Row],[time]]-Distances!$J$2)^2,(Table3[[#This Row],[price]]-Distances!$W$6)^2,(Table3[[#This Row],[energy]]-Distances!$W$7)^2))</f>
        <v>79.60572778220444</v>
      </c>
      <c r="G18" s="11">
        <f>VLOOKUP(Table3[[#This Row],[MD5]],Table2[],9,FALSE)+(Distances!$V$5*(ABS(Distances!$J$2-VLOOKUP(Table3[[#This Row],[MD5]],Table2[],9,FALSE))*Distances!$N$2))</f>
        <v>33.803456486547603</v>
      </c>
      <c r="H18" s="9">
        <f>VLOOKUP(Table3[[#This Row],[MD5]],Table2[],10,FALSE)+(Distances!$V$6*(ABS(Distances!$W$6-VLOOKUP(Table3[[#This Row],[MD5]],Table2[],10,FALSE))*Distances!$N$3))</f>
        <v>41.03158469479159</v>
      </c>
      <c r="I18" s="9">
        <f>VLOOKUP(Table3[[#This Row],[MD5]],Table2[],11,FALSE)+(Distances!$V$7*(ABS(Distances!$W$7-VLOOKUP(Table3[[#This Row],[MD5]],Table2[],11,FALSE))*Distances!$N$4))</f>
        <v>21.251888266388846</v>
      </c>
      <c r="J18" s="10">
        <f>SQRT(SUM((Table3[[#This Row],[time''2]]-Distances!$J$2)^2,(Table3[[#This Row],[price''2]]-Distances!$W$6)^2,(Table3[[#This Row],[energy''2]]-Distances!$W$7)^2))</f>
        <v>44.456894069386621</v>
      </c>
      <c r="K18" s="11">
        <f>VLOOKUP(Table3[[#This Row],[MD5]],Table2[],15,FALSE)+(Distances!$V$5*(ABS(Distances!$J$2-VLOOKUP(Table3[[#This Row],[MD5]],Table2[],15,FALSE))*Distances!$N$2))</f>
        <v>33.651674854404732</v>
      </c>
      <c r="L18" s="9">
        <f>VLOOKUP(Table3[[#This Row],[MD5]],Table2[],16,FALSE)+(Distances!$V$6*(ABS(Distances!$W$6-VLOOKUP(Table3[[#This Row],[MD5]],Table2[],16,FALSE))*Distances!$N$3))</f>
        <v>103.237862496875</v>
      </c>
      <c r="M18" s="9">
        <f>VLOOKUP(Table3[[#This Row],[MD5]],Table2[],17,FALSE)+(Distances!$V$7*(ABS(Distances!$W$7-VLOOKUP(Table3[[#This Row],[MD5]],Table2[],17,FALSE))*Distances!$N$4))</f>
        <v>52.058806796944445</v>
      </c>
      <c r="N18" s="10">
        <f>SQRT(SUM((Table3[[#This Row],[time''3]]-Distances!$J$2)^2,(Table3[[#This Row],[price''3]]-Distances!$W$6)^2,(Table3[[#This Row],[energy''3]]-Distances!$W$7)^2))</f>
        <v>113.84723402739482</v>
      </c>
      <c r="O18" s="11">
        <f>VLOOKUP(Table3[[#This Row],[MD5]],Table2[],21,FALSE)+(Distances!$V$5*(ABS(Distances!$J$2-VLOOKUP(Table3[[#This Row],[MD5]],Table2[],21,FALSE))*Distances!$N$2))</f>
        <v>427479.52273666667</v>
      </c>
      <c r="P18" s="9">
        <f>VLOOKUP(Table3[[#This Row],[MD5]],Table2[],22,FALSE)+(Distances!$V$6*(ABS(Distances!$W$6-VLOOKUP(Table3[[#This Row],[MD5]],Table2[],22,FALSE))*Distances!$N$3))</f>
        <v>294669.20329722221</v>
      </c>
      <c r="Q18" s="9">
        <f>VLOOKUP(Table3[[#This Row],[MD5]],Table2[],23,FALSE)+(Distances!$V$7*(ABS(Distances!$W$7-VLOOKUP(Table3[[#This Row],[MD5]],Table2[],23,FALSE))*Distances!$N$4))</f>
        <v>97982.285904443997</v>
      </c>
      <c r="R18" s="10">
        <f>SQRT(SUM((Table3[[#This Row],[time''4]]-Distances!$J$2)^2,(Table3[[#This Row],[price''4]]-Distances!$W$6)^2,(Table3[[#This Row],[energy''4]]-Distances!$W$7)^2))</f>
        <v>528337.83808661927</v>
      </c>
    </row>
    <row r="19" spans="1:18">
      <c r="A19" t="s">
        <v>20</v>
      </c>
      <c r="B19" s="15" t="s">
        <v>58</v>
      </c>
      <c r="C19" s="8">
        <f>VLOOKUP(Table3[[#This Row],[MD5]],Table2[],3,FALSE)+(Distances!$V$5*(ABS(Distances!$J$2-VLOOKUP(Table3[[#This Row],[MD5]],Table2[],3,FALSE))*Distances!$N$2))</f>
        <v>46.98857143</v>
      </c>
      <c r="D19" s="9">
        <f>VLOOKUP(Table3[[#This Row],[MD5]],Table2[],4,FALSE)+(Distances!$V$6*(ABS(Distances!$W$6-VLOOKUP(Table3[[#This Row],[MD5]],Table2[],4,FALSE))*Distances!$N$3))</f>
        <v>71.233333333333334</v>
      </c>
      <c r="E19" s="9">
        <f>VLOOKUP(Table3[[#This Row],[MD5]],Table2[],5,FALSE)+(Distances!$V$7*(ABS(Distances!$W$7-VLOOKUP(Table3[[#This Row],[MD5]],Table2[],5,FALSE))*Distances!$N$4))</f>
        <v>36.346666666666671</v>
      </c>
      <c r="F19" s="10">
        <f>SQRT(SUM((Table3[[#This Row],[time]]-Distances!$J$2)^2,(Table3[[#This Row],[price]]-Distances!$W$6)^2,(Table3[[#This Row],[energy]]-Distances!$W$7)^2))</f>
        <v>79.60572778220444</v>
      </c>
      <c r="G19" s="11">
        <f>VLOOKUP(Table3[[#This Row],[MD5]],Table2[],9,FALSE)+(Distances!$V$5*(ABS(Distances!$J$2-VLOOKUP(Table3[[#This Row],[MD5]],Table2[],9,FALSE))*Distances!$N$2))</f>
        <v>-13.865696620714289</v>
      </c>
      <c r="H19" s="9">
        <f>VLOOKUP(Table3[[#This Row],[MD5]],Table2[],10,FALSE)+(Distances!$V$6*(ABS(Distances!$W$6-VLOOKUP(Table3[[#This Row],[MD5]],Table2[],10,FALSE))*Distances!$N$3))</f>
        <v>1.6403488874999921</v>
      </c>
      <c r="I19" s="9">
        <f>VLOOKUP(Table3[[#This Row],[MD5]],Table2[],11,FALSE)+(Distances!$V$7*(ABS(Distances!$W$7-VLOOKUP(Table3[[#This Row],[MD5]],Table2[],11,FALSE))*Distances!$N$4))</f>
        <v>1.1348728022222223</v>
      </c>
      <c r="J19" s="10">
        <f>SQRT(SUM((Table3[[#This Row],[time''2]]-Distances!$J$2)^2,(Table3[[#This Row],[price''2]]-Distances!$W$6)^2,(Table3[[#This Row],[energy''2]]-Distances!$W$7)^2))</f>
        <v>45.878324056894876</v>
      </c>
      <c r="K19" s="11">
        <f>VLOOKUP(Table3[[#This Row],[MD5]],Table2[],15,FALSE)+(Distances!$V$5*(ABS(Distances!$J$2-VLOOKUP(Table3[[#This Row],[MD5]],Table2[],15,FALSE))*Distances!$N$2))</f>
        <v>-14.295596619374999</v>
      </c>
      <c r="L19" s="9">
        <f>VLOOKUP(Table3[[#This Row],[MD5]],Table2[],16,FALSE)+(Distances!$V$6*(ABS(Distances!$W$6-VLOOKUP(Table3[[#This Row],[MD5]],Table2[],16,FALSE))*Distances!$N$3))</f>
        <v>67.75691856458333</v>
      </c>
      <c r="M19" s="9">
        <f>VLOOKUP(Table3[[#This Row],[MD5]],Table2[],17,FALSE)+(Distances!$V$7*(ABS(Distances!$W$7-VLOOKUP(Table3[[#This Row],[MD5]],Table2[],17,FALSE))*Distances!$N$4))</f>
        <v>34.310880431666668</v>
      </c>
      <c r="N19" s="10">
        <f>SQRT(SUM((Table3[[#This Row],[time''3]]-Distances!$J$2)^2,(Table3[[#This Row],[price''3]]-Distances!$W$6)^2,(Table3[[#This Row],[energy''3]]-Distances!$W$7)^2))</f>
        <v>87.428607657057853</v>
      </c>
      <c r="O19" s="11">
        <f>VLOOKUP(Table3[[#This Row],[MD5]],Table2[],21,FALSE)+(Distances!$V$5*(ABS(Distances!$J$2-VLOOKUP(Table3[[#This Row],[MD5]],Table2[],21,FALSE))*Distances!$N$2))</f>
        <v>4136.0432033333</v>
      </c>
      <c r="P19" s="9">
        <f>VLOOKUP(Table3[[#This Row],[MD5]],Table2[],22,FALSE)+(Distances!$V$6*(ABS(Distances!$W$6-VLOOKUP(Table3[[#This Row],[MD5]],Table2[],22,FALSE))*Distances!$N$3))</f>
        <v>4505.9073157407347</v>
      </c>
      <c r="Q19" s="9">
        <f>VLOOKUP(Table3[[#This Row],[MD5]],Table2[],23,FALSE)+(Distances!$V$7*(ABS(Distances!$W$7-VLOOKUP(Table3[[#This Row],[MD5]],Table2[],23,FALSE))*Distances!$N$4))</f>
        <v>1516.2249711111112</v>
      </c>
      <c r="R19" s="10">
        <f>SQRT(SUM((Table3[[#This Row],[time''4]]-Distances!$J$2)^2,(Table3[[#This Row],[price''4]]-Distances!$W$6)^2,(Table3[[#This Row],[energy''4]]-Distances!$W$7)^2))</f>
        <v>6279.3501097945709</v>
      </c>
    </row>
    <row r="20" spans="1:18">
      <c r="A20" t="s">
        <v>21</v>
      </c>
      <c r="B20" s="15" t="s">
        <v>59</v>
      </c>
      <c r="C20" s="8">
        <f>VLOOKUP(Table3[[#This Row],[MD5]],Table2[],3,FALSE)+(Distances!$V$5*(ABS(Distances!$J$2-VLOOKUP(Table3[[#This Row],[MD5]],Table2[],3,FALSE))*Distances!$N$2))</f>
        <v>46.98857143</v>
      </c>
      <c r="D20" s="9">
        <f>VLOOKUP(Table3[[#This Row],[MD5]],Table2[],4,FALSE)+(Distances!$V$6*(ABS(Distances!$W$6-VLOOKUP(Table3[[#This Row],[MD5]],Table2[],4,FALSE))*Distances!$N$3))</f>
        <v>71.233333333333334</v>
      </c>
      <c r="E20" s="9">
        <f>VLOOKUP(Table3[[#This Row],[MD5]],Table2[],5,FALSE)+(Distances!$V$7*(ABS(Distances!$W$7-VLOOKUP(Table3[[#This Row],[MD5]],Table2[],5,FALSE))*Distances!$N$4))</f>
        <v>36.346666666666671</v>
      </c>
      <c r="F20" s="10">
        <f>SQRT(SUM((Table3[[#This Row],[time]]-Distances!$J$2)^2,(Table3[[#This Row],[price]]-Distances!$W$6)^2,(Table3[[#This Row],[energy]]-Distances!$W$7)^2))</f>
        <v>79.60572778220444</v>
      </c>
      <c r="G20" s="11">
        <f>VLOOKUP(Table3[[#This Row],[MD5]],Table2[],9,FALSE)+(Distances!$V$5*(ABS(Distances!$J$2-VLOOKUP(Table3[[#This Row],[MD5]],Table2[],9,FALSE))*Distances!$N$2))</f>
        <v>-13.88382368357143</v>
      </c>
      <c r="H20" s="9">
        <f>VLOOKUP(Table3[[#This Row],[MD5]],Table2[],10,FALSE)+(Distances!$V$6*(ABS(Distances!$W$6-VLOOKUP(Table3[[#This Row],[MD5]],Table2[],10,FALSE))*Distances!$N$3))</f>
        <v>1.6263541885416588</v>
      </c>
      <c r="I20" s="9">
        <f>VLOOKUP(Table3[[#This Row],[MD5]],Table2[],11,FALSE)+(Distances!$V$7*(ABS(Distances!$W$7-VLOOKUP(Table3[[#This Row],[MD5]],Table2[],11,FALSE))*Distances!$N$4))</f>
        <v>1.1208878761111112</v>
      </c>
      <c r="J20" s="10">
        <f>SQRT(SUM((Table3[[#This Row],[time''2]]-Distances!$J$2)^2,(Table3[[#This Row],[price''2]]-Distances!$W$6)^2,(Table3[[#This Row],[energy''2]]-Distances!$W$7)^2))</f>
        <v>45.89651875165417</v>
      </c>
      <c r="K20" s="11">
        <f>VLOOKUP(Table3[[#This Row],[MD5]],Table2[],15,FALSE)+(Distances!$V$5*(ABS(Distances!$J$2-VLOOKUP(Table3[[#This Row],[MD5]],Table2[],15,FALSE))*Distances!$N$2))</f>
        <v>-14.31354636214286</v>
      </c>
      <c r="L20" s="9">
        <f>VLOOKUP(Table3[[#This Row],[MD5]],Table2[],16,FALSE)+(Distances!$V$6*(ABS(Distances!$W$6-VLOOKUP(Table3[[#This Row],[MD5]],Table2[],16,FALSE))*Distances!$N$3))</f>
        <v>67.735551516666675</v>
      </c>
      <c r="M20" s="9">
        <f>VLOOKUP(Table3[[#This Row],[MD5]],Table2[],17,FALSE)+(Distances!$V$7*(ABS(Distances!$W$7-VLOOKUP(Table3[[#This Row],[MD5]],Table2[],17,FALSE))*Distances!$N$4))</f>
        <v>34.300236900555518</v>
      </c>
      <c r="N20" s="10">
        <f>SQRT(SUM((Table3[[#This Row],[time''3]]-Distances!$J$2)^2,(Table3[[#This Row],[price''3]]-Distances!$W$6)^2,(Table3[[#This Row],[energy''3]]-Distances!$W$7)^2))</f>
        <v>87.417868406316316</v>
      </c>
      <c r="O20" s="11">
        <f>VLOOKUP(Table3[[#This Row],[MD5]],Table2[],21,FALSE)+(Distances!$V$5*(ABS(Distances!$J$2-VLOOKUP(Table3[[#This Row],[MD5]],Table2[],21,FALSE))*Distances!$N$2))</f>
        <v>2329.9422566666667</v>
      </c>
      <c r="P20" s="9">
        <f>VLOOKUP(Table3[[#This Row],[MD5]],Table2[],22,FALSE)+(Distances!$V$6*(ABS(Distances!$W$6-VLOOKUP(Table3[[#This Row],[MD5]],Table2[],22,FALSE))*Distances!$N$3))</f>
        <v>2736.2756083333334</v>
      </c>
      <c r="Q20" s="9">
        <f>VLOOKUP(Table3[[#This Row],[MD5]],Table2[],23,FALSE)+(Distances!$V$7*(ABS(Distances!$W$7-VLOOKUP(Table3[[#This Row],[MD5]],Table2[],23,FALSE))*Distances!$N$4))</f>
        <v>922.36224222222222</v>
      </c>
      <c r="R20" s="10">
        <f>SQRT(SUM((Table3[[#This Row],[time''4]]-Distances!$J$2)^2,(Table3[[#This Row],[price''4]]-Distances!$W$6)^2,(Table3[[#This Row],[energy''4]]-Distances!$W$7)^2))</f>
        <v>3689.0836159439241</v>
      </c>
    </row>
    <row r="21" spans="1:18">
      <c r="A21" t="s">
        <v>22</v>
      </c>
      <c r="B21" s="15" t="s">
        <v>60</v>
      </c>
      <c r="C21" s="8">
        <f>VLOOKUP(Table3[[#This Row],[MD5]],Table2[],3,FALSE)+(Distances!$V$5*(ABS(Distances!$J$2-VLOOKUP(Table3[[#This Row],[MD5]],Table2[],3,FALSE))*Distances!$N$2))</f>
        <v>46.98857143</v>
      </c>
      <c r="D21" s="9">
        <f>VLOOKUP(Table3[[#This Row],[MD5]],Table2[],4,FALSE)+(Distances!$V$6*(ABS(Distances!$W$6-VLOOKUP(Table3[[#This Row],[MD5]],Table2[],4,FALSE))*Distances!$N$3))</f>
        <v>71.233333333333334</v>
      </c>
      <c r="E21" s="9">
        <f>VLOOKUP(Table3[[#This Row],[MD5]],Table2[],5,FALSE)+(Distances!$V$7*(ABS(Distances!$W$7-VLOOKUP(Table3[[#This Row],[MD5]],Table2[],5,FALSE))*Distances!$N$4))</f>
        <v>36.346666666666671</v>
      </c>
      <c r="F21" s="10">
        <f>SQRT(SUM((Table3[[#This Row],[time]]-Distances!$J$2)^2,(Table3[[#This Row],[price]]-Distances!$W$6)^2,(Table3[[#This Row],[energy]]-Distances!$W$7)^2))</f>
        <v>79.60572778220444</v>
      </c>
      <c r="G21" s="11">
        <f>VLOOKUP(Table3[[#This Row],[MD5]],Table2[],9,FALSE)+(Distances!$V$5*(ABS(Distances!$J$2-VLOOKUP(Table3[[#This Row],[MD5]],Table2[],9,FALSE))*Distances!$N$2))</f>
        <v>-14.25390979433036</v>
      </c>
      <c r="H21" s="9">
        <f>VLOOKUP(Table3[[#This Row],[MD5]],Table2[],10,FALSE)+(Distances!$V$6*(ABS(Distances!$W$6-VLOOKUP(Table3[[#This Row],[MD5]],Table2[],10,FALSE))*Distances!$N$3))</f>
        <v>1.1894665171874921</v>
      </c>
      <c r="I21" s="9">
        <f>VLOOKUP(Table3[[#This Row],[MD5]],Table2[],11,FALSE)+(Distances!$V$7*(ABS(Distances!$W$7-VLOOKUP(Table3[[#This Row],[MD5]],Table2[],11,FALSE))*Distances!$N$4))</f>
        <v>0.68830534472222238</v>
      </c>
      <c r="J21" s="10">
        <f>SQRT(SUM((Table3[[#This Row],[time''2]]-Distances!$J$2)^2,(Table3[[#This Row],[price''2]]-Distances!$W$6)^2,(Table3[[#This Row],[energy''2]]-Distances!$W$7)^2))</f>
        <v>46.27289283902477</v>
      </c>
      <c r="K21" s="11">
        <f>VLOOKUP(Table3[[#This Row],[MD5]],Table2[],15,FALSE)+(Distances!$V$5*(ABS(Distances!$J$2-VLOOKUP(Table3[[#This Row],[MD5]],Table2[],15,FALSE))*Distances!$N$2))</f>
        <v>-14.29258036620536</v>
      </c>
      <c r="L21" s="9">
        <f>VLOOKUP(Table3[[#This Row],[MD5]],Table2[],16,FALSE)+(Distances!$V$6*(ABS(Distances!$W$6-VLOOKUP(Table3[[#This Row],[MD5]],Table2[],16,FALSE))*Distances!$N$3))</f>
        <v>67.758170095312494</v>
      </c>
      <c r="M21" s="9">
        <f>VLOOKUP(Table3[[#This Row],[MD5]],Table2[],17,FALSE)+(Distances!$V$7*(ABS(Distances!$W$7-VLOOKUP(Table3[[#This Row],[MD5]],Table2[],17,FALSE))*Distances!$N$4))</f>
        <v>34.311510634861072</v>
      </c>
      <c r="N21" s="10">
        <f>SQRT(SUM((Table3[[#This Row],[time''3]]-Distances!$J$2)^2,(Table3[[#This Row],[price''3]]-Distances!$W$6)^2,(Table3[[#This Row],[energy''3]]-Distances!$W$7)^2))</f>
        <v>87.428199060388962</v>
      </c>
      <c r="O21" s="11">
        <f>VLOOKUP(Table3[[#This Row],[MD5]],Table2[],21,FALSE)+(Distances!$V$5*(ABS(Distances!$J$2-VLOOKUP(Table3[[#This Row],[MD5]],Table2[],21,FALSE))*Distances!$N$2))</f>
        <v>2653.8751899999966</v>
      </c>
      <c r="P21" s="9">
        <f>VLOOKUP(Table3[[#This Row],[MD5]],Table2[],22,FALSE)+(Distances!$V$6*(ABS(Distances!$W$6-VLOOKUP(Table3[[#This Row],[MD5]],Table2[],22,FALSE))*Distances!$N$3))</f>
        <v>3236.5710527777778</v>
      </c>
      <c r="Q21" s="9">
        <f>VLOOKUP(Table3[[#This Row],[MD5]],Table2[],23,FALSE)+(Distances!$V$7*(ABS(Distances!$W$7-VLOOKUP(Table3[[#This Row],[MD5]],Table2[],23,FALSE))*Distances!$N$4))</f>
        <v>1091.5861533333334</v>
      </c>
      <c r="R21" s="10">
        <f>SQRT(SUM((Table3[[#This Row],[time''4]]-Distances!$J$2)^2,(Table3[[#This Row],[price''4]]-Distances!$W$6)^2,(Table3[[#This Row],[energy''4]]-Distances!$W$7)^2))</f>
        <v>4304.6890172283929</v>
      </c>
    </row>
    <row r="22" spans="1:18">
      <c r="A22" t="s">
        <v>23</v>
      </c>
      <c r="B22" s="15" t="s">
        <v>61</v>
      </c>
      <c r="C22" s="8">
        <f>VLOOKUP(Table3[[#This Row],[MD5]],Table2[],3,FALSE)+(Distances!$V$5*(ABS(Distances!$J$2-VLOOKUP(Table3[[#This Row],[MD5]],Table2[],3,FALSE))*Distances!$N$2))</f>
        <v>41.255714284999996</v>
      </c>
      <c r="D22" s="9">
        <f>VLOOKUP(Table3[[#This Row],[MD5]],Table2[],4,FALSE)+(Distances!$V$6*(ABS(Distances!$W$6-VLOOKUP(Table3[[#This Row],[MD5]],Table2[],4,FALSE))*Distances!$N$3))</f>
        <v>76.483333333333334</v>
      </c>
      <c r="E22" s="9">
        <f>VLOOKUP(Table3[[#This Row],[MD5]],Table2[],5,FALSE)+(Distances!$V$7*(ABS(Distances!$W$7-VLOOKUP(Table3[[#This Row],[MD5]],Table2[],5,FALSE))*Distances!$N$4))</f>
        <v>38.946666666666673</v>
      </c>
      <c r="F22" s="10">
        <f>SQRT(SUM((Table3[[#This Row],[time]]-Distances!$J$2)^2,(Table3[[#This Row],[price]]-Distances!$W$6)^2,(Table3[[#This Row],[energy]]-Distances!$W$7)^2))</f>
        <v>84.548554309428866</v>
      </c>
      <c r="G22" s="11">
        <f>VLOOKUP(Table3[[#This Row],[MD5]],Table2[],9,FALSE)+(Distances!$V$5*(ABS(Distances!$J$2-VLOOKUP(Table3[[#This Row],[MD5]],Table2[],9,FALSE))*Distances!$N$2))</f>
        <v>38.053361380758901</v>
      </c>
      <c r="H22" s="9">
        <f>VLOOKUP(Table3[[#This Row],[MD5]],Table2[],10,FALSE)+(Distances!$V$6*(ABS(Distances!$W$6-VLOOKUP(Table3[[#This Row],[MD5]],Table2[],10,FALSE))*Distances!$N$3))</f>
        <v>48.211302162499919</v>
      </c>
      <c r="I22" s="9">
        <f>VLOOKUP(Table3[[#This Row],[MD5]],Table2[],11,FALSE)+(Distances!$V$7*(ABS(Distances!$W$7-VLOOKUP(Table3[[#This Row],[MD5]],Table2[],11,FALSE))*Distances!$N$4))</f>
        <v>24.807250639444444</v>
      </c>
      <c r="J22" s="10">
        <f>SQRT(SUM((Table3[[#This Row],[time''2]]-Distances!$J$2)^2,(Table3[[#This Row],[price''2]]-Distances!$W$6)^2,(Table3[[#This Row],[energy''2]]-Distances!$W$7)^2))</f>
        <v>52.779929117187827</v>
      </c>
      <c r="K22" s="11">
        <f>VLOOKUP(Table3[[#This Row],[MD5]],Table2[],15,FALSE)+(Distances!$V$5*(ABS(Distances!$J$2-VLOOKUP(Table3[[#This Row],[MD5]],Table2[],15,FALSE))*Distances!$N$2))</f>
        <v>38.042201083883896</v>
      </c>
      <c r="L22" s="9">
        <f>VLOOKUP(Table3[[#This Row],[MD5]],Table2[],16,FALSE)+(Distances!$V$6*(ABS(Distances!$W$6-VLOOKUP(Table3[[#This Row],[MD5]],Table2[],16,FALSE))*Distances!$N$3))</f>
        <v>110.89062640208333</v>
      </c>
      <c r="M22" s="9">
        <f>VLOOKUP(Table3[[#This Row],[MD5]],Table2[],17,FALSE)+(Distances!$V$7*(ABS(Distances!$W$7-VLOOKUP(Table3[[#This Row],[MD5]],Table2[],17,FALSE))*Distances!$N$4))</f>
        <v>55.848439786666219</v>
      </c>
      <c r="N22" s="10">
        <f>SQRT(SUM((Table3[[#This Row],[time''3]]-Distances!$J$2)^2,(Table3[[#This Row],[price''3]]-Distances!$W$6)^2,(Table3[[#This Row],[energy''3]]-Distances!$W$7)^2))</f>
        <v>122.52392595913076</v>
      </c>
      <c r="O22" s="11">
        <f>VLOOKUP(Table3[[#This Row],[MD5]],Table2[],21,FALSE)+(Distances!$V$5*(ABS(Distances!$J$2-VLOOKUP(Table3[[#This Row],[MD5]],Table2[],21,FALSE))*Distances!$N$2))</f>
        <v>741084.51026666665</v>
      </c>
      <c r="P22" s="9">
        <f>VLOOKUP(Table3[[#This Row],[MD5]],Table2[],22,FALSE)+(Distances!$V$6*(ABS(Distances!$W$6-VLOOKUP(Table3[[#This Row],[MD5]],Table2[],22,FALSE))*Distances!$N$3))</f>
        <v>424212.58307499997</v>
      </c>
      <c r="Q22" s="9">
        <f>VLOOKUP(Table3[[#This Row],[MD5]],Table2[],23,FALSE)+(Distances!$V$7*(ABS(Distances!$W$7-VLOOKUP(Table3[[#This Row],[MD5]],Table2[],23,FALSE))*Distances!$N$4))</f>
        <v>142419.57105999955</v>
      </c>
      <c r="R22" s="10">
        <f>SQRT(SUM((Table3[[#This Row],[time''4]]-Distances!$J$2)^2,(Table3[[#This Row],[price''4]]-Distances!$W$6)^2,(Table3[[#This Row],[energy''4]]-Distances!$W$7)^2))</f>
        <v>865677.22318087798</v>
      </c>
    </row>
    <row r="23" spans="1:18">
      <c r="A23" t="s">
        <v>24</v>
      </c>
      <c r="B23" s="15" t="s">
        <v>62</v>
      </c>
      <c r="C23" s="8">
        <f>VLOOKUP(Table3[[#This Row],[MD5]],Table2[],3,FALSE)+(Distances!$V$5*(ABS(Distances!$J$2-VLOOKUP(Table3[[#This Row],[MD5]],Table2[],3,FALSE))*Distances!$N$2))</f>
        <v>41.255714284999996</v>
      </c>
      <c r="D23" s="9">
        <f>VLOOKUP(Table3[[#This Row],[MD5]],Table2[],4,FALSE)+(Distances!$V$6*(ABS(Distances!$W$6-VLOOKUP(Table3[[#This Row],[MD5]],Table2[],4,FALSE))*Distances!$N$3))</f>
        <v>76.483333333333334</v>
      </c>
      <c r="E23" s="9">
        <f>VLOOKUP(Table3[[#This Row],[MD5]],Table2[],5,FALSE)+(Distances!$V$7*(ABS(Distances!$W$7-VLOOKUP(Table3[[#This Row],[MD5]],Table2[],5,FALSE))*Distances!$N$4))</f>
        <v>38.946666666666673</v>
      </c>
      <c r="F23" s="10">
        <f>SQRT(SUM((Table3[[#This Row],[time]]-Distances!$J$2)^2,(Table3[[#This Row],[price]]-Distances!$W$6)^2,(Table3[[#This Row],[energy]]-Distances!$W$7)^2))</f>
        <v>84.548554309428866</v>
      </c>
      <c r="G23" s="11">
        <f>VLOOKUP(Table3[[#This Row],[MD5]],Table2[],9,FALSE)+(Distances!$V$5*(ABS(Distances!$J$2-VLOOKUP(Table3[[#This Row],[MD5]],Table2[],9,FALSE))*Distances!$N$2))</f>
        <v>38.053365560967237</v>
      </c>
      <c r="H23" s="9">
        <f>VLOOKUP(Table3[[#This Row],[MD5]],Table2[],10,FALSE)+(Distances!$V$6*(ABS(Distances!$W$6-VLOOKUP(Table3[[#This Row],[MD5]],Table2[],10,FALSE))*Distances!$N$3))</f>
        <v>48.211302928124915</v>
      </c>
      <c r="I23" s="9">
        <f>VLOOKUP(Table3[[#This Row],[MD5]],Table2[],11,FALSE)+(Distances!$V$7*(ABS(Distances!$W$7-VLOOKUP(Table3[[#This Row],[MD5]],Table2[],11,FALSE))*Distances!$N$4))</f>
        <v>24.807251018611069</v>
      </c>
      <c r="J23" s="10">
        <f>SQRT(SUM((Table3[[#This Row],[time''2]]-Distances!$J$2)^2,(Table3[[#This Row],[price''2]]-Distances!$W$6)^2,(Table3[[#This Row],[energy''2]]-Distances!$W$7)^2))</f>
        <v>52.779930445310519</v>
      </c>
      <c r="K23" s="11">
        <f>VLOOKUP(Table3[[#This Row],[MD5]],Table2[],15,FALSE)+(Distances!$V$5*(ABS(Distances!$J$2-VLOOKUP(Table3[[#This Row],[MD5]],Table2[],15,FALSE))*Distances!$N$2))</f>
        <v>38.042205264092232</v>
      </c>
      <c r="L23" s="9">
        <f>VLOOKUP(Table3[[#This Row],[MD5]],Table2[],16,FALSE)+(Distances!$V$6*(ABS(Distances!$W$6-VLOOKUP(Table3[[#This Row],[MD5]],Table2[],16,FALSE))*Distances!$N$3))</f>
        <v>110.89062640208333</v>
      </c>
      <c r="M23" s="9">
        <f>VLOOKUP(Table3[[#This Row],[MD5]],Table2[],17,FALSE)+(Distances!$V$7*(ABS(Distances!$W$7-VLOOKUP(Table3[[#This Row],[MD5]],Table2[],17,FALSE))*Distances!$N$4))</f>
        <v>55.848439786666219</v>
      </c>
      <c r="N23" s="10">
        <f>SQRT(SUM((Table3[[#This Row],[time''3]]-Distances!$J$2)^2,(Table3[[#This Row],[price''3]]-Distances!$W$6)^2,(Table3[[#This Row],[energy''3]]-Distances!$W$7)^2))</f>
        <v>122.52392616527554</v>
      </c>
      <c r="O23" s="11">
        <f>VLOOKUP(Table3[[#This Row],[MD5]],Table2[],21,FALSE)+(Distances!$V$5*(ABS(Distances!$J$2-VLOOKUP(Table3[[#This Row],[MD5]],Table2[],21,FALSE))*Distances!$N$2))</f>
        <v>741084.78599999996</v>
      </c>
      <c r="P23" s="9">
        <f>VLOOKUP(Table3[[#This Row],[MD5]],Table2[],22,FALSE)+(Distances!$V$6*(ABS(Distances!$W$6-VLOOKUP(Table3[[#This Row],[MD5]],Table2[],22,FALSE))*Distances!$N$3))</f>
        <v>424212.58307499997</v>
      </c>
      <c r="Q23" s="9">
        <f>VLOOKUP(Table3[[#This Row],[MD5]],Table2[],23,FALSE)+(Distances!$V$7*(ABS(Distances!$W$7-VLOOKUP(Table3[[#This Row],[MD5]],Table2[],23,FALSE))*Distances!$N$4))</f>
        <v>142419.57105999955</v>
      </c>
      <c r="R23" s="10">
        <f>SQRT(SUM((Table3[[#This Row],[time''4]]-Distances!$J$2)^2,(Table3[[#This Row],[price''4]]-Distances!$W$6)^2,(Table3[[#This Row],[energy''4]]-Distances!$W$7)^2))</f>
        <v>865677.45921907271</v>
      </c>
    </row>
    <row r="24" spans="1:18">
      <c r="A24" t="s">
        <v>25</v>
      </c>
      <c r="B24" s="15" t="s">
        <v>63</v>
      </c>
      <c r="C24" s="8">
        <f>VLOOKUP(Table3[[#This Row],[MD5]],Table2[],3,FALSE)+(Distances!$V$5*(ABS(Distances!$J$2-VLOOKUP(Table3[[#This Row],[MD5]],Table2[],3,FALSE))*Distances!$N$2))</f>
        <v>44.122142855</v>
      </c>
      <c r="D24" s="9">
        <f>VLOOKUP(Table3[[#This Row],[MD5]],Table2[],4,FALSE)+(Distances!$V$6*(ABS(Distances!$W$6-VLOOKUP(Table3[[#This Row],[MD5]],Table2[],4,FALSE))*Distances!$N$3))</f>
        <v>74.733333333333334</v>
      </c>
      <c r="E24" s="9">
        <f>VLOOKUP(Table3[[#This Row],[MD5]],Table2[],5,FALSE)+(Distances!$V$7*(ABS(Distances!$W$7-VLOOKUP(Table3[[#This Row],[MD5]],Table2[],5,FALSE))*Distances!$N$4))</f>
        <v>38.08</v>
      </c>
      <c r="F24" s="10">
        <f>SQRT(SUM((Table3[[#This Row],[time]]-Distances!$J$2)^2,(Table3[[#This Row],[price]]-Distances!$W$6)^2,(Table3[[#This Row],[energy]]-Distances!$W$7)^2))</f>
        <v>82.977811442827729</v>
      </c>
      <c r="G24" s="11">
        <f>VLOOKUP(Table3[[#This Row],[MD5]],Table2[],9,FALSE)+(Distances!$V$5*(ABS(Distances!$J$2-VLOOKUP(Table3[[#This Row],[MD5]],Table2[],9,FALSE))*Distances!$N$2))</f>
        <v>-13.84908773674108</v>
      </c>
      <c r="H24" s="9">
        <f>VLOOKUP(Table3[[#This Row],[MD5]],Table2[],10,FALSE)+(Distances!$V$6*(ABS(Distances!$W$6-VLOOKUP(Table3[[#This Row],[MD5]],Table2[],10,FALSE))*Distances!$N$3))</f>
        <v>1.4432938817708334</v>
      </c>
      <c r="I24" s="9">
        <f>VLOOKUP(Table3[[#This Row],[MD5]],Table2[],11,FALSE)+(Distances!$V$7*(ABS(Distances!$W$7-VLOOKUP(Table3[[#This Row],[MD5]],Table2[],11,FALSE))*Distances!$N$4))</f>
        <v>0.93971530583333318</v>
      </c>
      <c r="J24" s="10">
        <f>SQRT(SUM((Table3[[#This Row],[time''2]]-Distances!$J$2)^2,(Table3[[#This Row],[price''2]]-Distances!$W$6)^2,(Table3[[#This Row],[energy''2]]-Distances!$W$7)^2))</f>
        <v>45.863488303765998</v>
      </c>
      <c r="K24" s="11">
        <f>VLOOKUP(Table3[[#This Row],[MD5]],Table2[],15,FALSE)+(Distances!$V$5*(ABS(Distances!$J$2-VLOOKUP(Table3[[#This Row],[MD5]],Table2[],15,FALSE))*Distances!$N$2))</f>
        <v>-13.917531402812509</v>
      </c>
      <c r="L24" s="9">
        <f>VLOOKUP(Table3[[#This Row],[MD5]],Table2[],16,FALSE)+(Distances!$V$6*(ABS(Distances!$W$6-VLOOKUP(Table3[[#This Row],[MD5]],Table2[],16,FALSE))*Distances!$N$3))</f>
        <v>67.977505980729177</v>
      </c>
      <c r="M24" s="9">
        <f>VLOOKUP(Table3[[#This Row],[MD5]],Table2[],17,FALSE)+(Distances!$V$7*(ABS(Distances!$W$7-VLOOKUP(Table3[[#This Row],[MD5]],Table2[],17,FALSE))*Distances!$N$4))</f>
        <v>34.420134120972222</v>
      </c>
      <c r="N24" s="10">
        <f>SQRT(SUM((Table3[[#This Row],[time''3]]-Distances!$J$2)^2,(Table3[[#This Row],[price''3]]-Distances!$W$6)^2,(Table3[[#This Row],[energy''3]]-Distances!$W$7)^2))</f>
        <v>87.438384557062307</v>
      </c>
      <c r="O24" s="11">
        <f>VLOOKUP(Table3[[#This Row],[MD5]],Table2[],21,FALSE)+(Distances!$V$5*(ABS(Distances!$J$2-VLOOKUP(Table3[[#This Row],[MD5]],Table2[],21,FALSE))*Distances!$N$2))</f>
        <v>2785.8711199999966</v>
      </c>
      <c r="P24" s="9">
        <f>VLOOKUP(Table3[[#This Row],[MD5]],Table2[],22,FALSE)+(Distances!$V$6*(ABS(Distances!$W$6-VLOOKUP(Table3[[#This Row],[MD5]],Table2[],22,FALSE))*Distances!$N$3))</f>
        <v>3291.6688305555554</v>
      </c>
      <c r="Q24" s="9">
        <f>VLOOKUP(Table3[[#This Row],[MD5]],Table2[],23,FALSE)+(Distances!$V$7*(ABS(Distances!$W$7-VLOOKUP(Table3[[#This Row],[MD5]],Table2[],23,FALSE))*Distances!$N$4))</f>
        <v>1110.4768199999955</v>
      </c>
      <c r="R24" s="10">
        <f>SQRT(SUM((Table3[[#This Row],[time''4]]-Distances!$J$2)^2,(Table3[[#This Row],[price''4]]-Distances!$W$6)^2,(Table3[[#This Row],[energy''4]]-Distances!$W$7)^2))</f>
        <v>4431.819982629846</v>
      </c>
    </row>
    <row r="25" spans="1:18">
      <c r="A25" t="s">
        <v>26</v>
      </c>
      <c r="B25" s="15" t="s">
        <v>64</v>
      </c>
      <c r="C25" s="8">
        <f>VLOOKUP(Table3[[#This Row],[MD5]],Table2[],3,FALSE)+(Distances!$V$5*(ABS(Distances!$J$2-VLOOKUP(Table3[[#This Row],[MD5]],Table2[],3,FALSE))*Distances!$N$2))</f>
        <v>46.98857143</v>
      </c>
      <c r="D25" s="9">
        <f>VLOOKUP(Table3[[#This Row],[MD5]],Table2[],4,FALSE)+(Distances!$V$6*(ABS(Distances!$W$6-VLOOKUP(Table3[[#This Row],[MD5]],Table2[],4,FALSE))*Distances!$N$3))</f>
        <v>71.233333333333334</v>
      </c>
      <c r="E25" s="9">
        <f>VLOOKUP(Table3[[#This Row],[MD5]],Table2[],5,FALSE)+(Distances!$V$7*(ABS(Distances!$W$7-VLOOKUP(Table3[[#This Row],[MD5]],Table2[],5,FALSE))*Distances!$N$4))</f>
        <v>36.346666666666671</v>
      </c>
      <c r="F25" s="10">
        <f>SQRT(SUM((Table3[[#This Row],[time]]-Distances!$J$2)^2,(Table3[[#This Row],[price]]-Distances!$W$6)^2,(Table3[[#This Row],[energy]]-Distances!$W$7)^2))</f>
        <v>79.60572778220444</v>
      </c>
      <c r="G25" s="11">
        <f>VLOOKUP(Table3[[#This Row],[MD5]],Table2[],9,FALSE)+(Distances!$V$5*(ABS(Distances!$J$2-VLOOKUP(Table3[[#This Row],[MD5]],Table2[],9,FALSE))*Distances!$N$2))</f>
        <v>-14.44053041357143</v>
      </c>
      <c r="H25" s="9">
        <f>VLOOKUP(Table3[[#This Row],[MD5]],Table2[],10,FALSE)+(Distances!$V$6*(ABS(Distances!$W$6-VLOOKUP(Table3[[#This Row],[MD5]],Table2[],10,FALSE))*Distances!$N$3))</f>
        <v>1.0314791531249923</v>
      </c>
      <c r="I25" s="9">
        <f>VLOOKUP(Table3[[#This Row],[MD5]],Table2[],11,FALSE)+(Distances!$V$7*(ABS(Distances!$W$7-VLOOKUP(Table3[[#This Row],[MD5]],Table2[],11,FALSE))*Distances!$N$4))</f>
        <v>0.53079637722222228</v>
      </c>
      <c r="J25" s="10">
        <f>SQRT(SUM((Table3[[#This Row],[time''2]]-Distances!$J$2)^2,(Table3[[#This Row],[price''2]]-Distances!$W$6)^2,(Table3[[#This Row],[energy''2]]-Distances!$W$7)^2))</f>
        <v>46.463775302014774</v>
      </c>
      <c r="K25" s="11">
        <f>VLOOKUP(Table3[[#This Row],[MD5]],Table2[],15,FALSE)+(Distances!$V$5*(ABS(Distances!$J$2-VLOOKUP(Table3[[#This Row],[MD5]],Table2[],15,FALSE))*Distances!$N$2))</f>
        <v>-14.44165602160715</v>
      </c>
      <c r="L25" s="9">
        <f>VLOOKUP(Table3[[#This Row],[MD5]],Table2[],16,FALSE)+(Distances!$V$6*(ABS(Distances!$W$6-VLOOKUP(Table3[[#This Row],[MD5]],Table2[],16,FALSE))*Distances!$N$3))</f>
        <v>67.646858060416676</v>
      </c>
      <c r="M25" s="9">
        <f>VLOOKUP(Table3[[#This Row],[MD5]],Table2[],17,FALSE)+(Distances!$V$7*(ABS(Distances!$W$7-VLOOKUP(Table3[[#This Row],[MD5]],Table2[],17,FALSE))*Distances!$N$4))</f>
        <v>34.255871552222224</v>
      </c>
      <c r="N25" s="10">
        <f>SQRT(SUM((Table3[[#This Row],[time''3]]-Distances!$J$2)^2,(Table3[[#This Row],[price''3]]-Distances!$W$6)^2,(Table3[[#This Row],[energy''3]]-Distances!$W$7)^2))</f>
        <v>87.401786897912245</v>
      </c>
      <c r="O25" s="11">
        <f>VLOOKUP(Table3[[#This Row],[MD5]],Table2[],21,FALSE)+(Distances!$V$5*(ABS(Distances!$J$2-VLOOKUP(Table3[[#This Row],[MD5]],Table2[],21,FALSE))*Distances!$N$2))</f>
        <v>213.91539499999968</v>
      </c>
      <c r="P25" s="9">
        <f>VLOOKUP(Table3[[#This Row],[MD5]],Table2[],22,FALSE)+(Distances!$V$6*(ABS(Distances!$W$6-VLOOKUP(Table3[[#This Row],[MD5]],Table2[],22,FALSE))*Distances!$N$3))</f>
        <v>1285.6090995370346</v>
      </c>
      <c r="Q25" s="9">
        <f>VLOOKUP(Table3[[#This Row],[MD5]],Table2[],23,FALSE)+(Distances!$V$7*(ABS(Distances!$W$7-VLOOKUP(Table3[[#This Row],[MD5]],Table2[],23,FALSE))*Distances!$N$4))</f>
        <v>440.07840333333291</v>
      </c>
      <c r="R25" s="10">
        <f>SQRT(SUM((Table3[[#This Row],[time''4]]-Distances!$J$2)^2,(Table3[[#This Row],[price''4]]-Distances!$W$6)^2,(Table3[[#This Row],[energy''4]]-Distances!$W$7)^2))</f>
        <v>1369.3890743752993</v>
      </c>
    </row>
    <row r="26" spans="1:18">
      <c r="A26" t="s">
        <v>27</v>
      </c>
      <c r="B26" s="15" t="s">
        <v>65</v>
      </c>
      <c r="C26" s="8">
        <f>VLOOKUP(Table3[[#This Row],[MD5]],Table2[],3,FALSE)+(Distances!$V$5*(ABS(Distances!$J$2-VLOOKUP(Table3[[#This Row],[MD5]],Table2[],3,FALSE))*Distances!$N$2))</f>
        <v>46.98857143</v>
      </c>
      <c r="D26" s="9">
        <f>VLOOKUP(Table3[[#This Row],[MD5]],Table2[],4,FALSE)+(Distances!$V$6*(ABS(Distances!$W$6-VLOOKUP(Table3[[#This Row],[MD5]],Table2[],4,FALSE))*Distances!$N$3))</f>
        <v>71.233333333333334</v>
      </c>
      <c r="E26" s="9">
        <f>VLOOKUP(Table3[[#This Row],[MD5]],Table2[],5,FALSE)+(Distances!$V$7*(ABS(Distances!$W$7-VLOOKUP(Table3[[#This Row],[MD5]],Table2[],5,FALSE))*Distances!$N$4))</f>
        <v>36.346666666666671</v>
      </c>
      <c r="F26" s="10">
        <f>SQRT(SUM((Table3[[#This Row],[time]]-Distances!$J$2)^2,(Table3[[#This Row],[price]]-Distances!$W$6)^2,(Table3[[#This Row],[energy]]-Distances!$W$7)^2))</f>
        <v>79.60572778220444</v>
      </c>
      <c r="G26" s="11">
        <f>VLOOKUP(Table3[[#This Row],[MD5]],Table2[],9,FALSE)+(Distances!$V$5*(ABS(Distances!$J$2-VLOOKUP(Table3[[#This Row],[MD5]],Table2[],9,FALSE))*Distances!$N$2))</f>
        <v>-13.820962936741081</v>
      </c>
      <c r="H26" s="9">
        <f>VLOOKUP(Table3[[#This Row],[MD5]],Table2[],10,FALSE)+(Distances!$V$6*(ABS(Distances!$W$6-VLOOKUP(Table3[[#This Row],[MD5]],Table2[],10,FALSE))*Distances!$N$3))</f>
        <v>1.6909888817708256</v>
      </c>
      <c r="I26" s="9">
        <f>VLOOKUP(Table3[[#This Row],[MD5]],Table2[],11,FALSE)+(Distances!$V$7*(ABS(Distances!$W$7-VLOOKUP(Table3[[#This Row],[MD5]],Table2[],11,FALSE))*Distances!$N$4))</f>
        <v>1.1850513058333334</v>
      </c>
      <c r="J26" s="10">
        <f>SQRT(SUM((Table3[[#This Row],[time''2]]-Distances!$J$2)^2,(Table3[[#This Row],[price''2]]-Distances!$W$6)^2,(Table3[[#This Row],[energy''2]]-Distances!$W$7)^2))</f>
        <v>45.833418500686321</v>
      </c>
      <c r="K26" s="11">
        <f>VLOOKUP(Table3[[#This Row],[MD5]],Table2[],15,FALSE)+(Distances!$V$5*(ABS(Distances!$J$2-VLOOKUP(Table3[[#This Row],[MD5]],Table2[],15,FALSE))*Distances!$N$2))</f>
        <v>-14.292575959955359</v>
      </c>
      <c r="L26" s="9">
        <f>VLOOKUP(Table3[[#This Row],[MD5]],Table2[],16,FALSE)+(Distances!$V$6*(ABS(Distances!$W$6-VLOOKUP(Table3[[#This Row],[MD5]],Table2[],16,FALSE))*Distances!$N$3))</f>
        <v>67.758172647395838</v>
      </c>
      <c r="M26" s="9">
        <f>VLOOKUP(Table3[[#This Row],[MD5]],Table2[],17,FALSE)+(Distances!$V$7*(ABS(Distances!$W$7-VLOOKUP(Table3[[#This Row],[MD5]],Table2[],17,FALSE))*Distances!$N$4))</f>
        <v>34.311511898749963</v>
      </c>
      <c r="N26" s="10">
        <f>SQRT(SUM((Table3[[#This Row],[time''3]]-Distances!$J$2)^2,(Table3[[#This Row],[price''3]]-Distances!$W$6)^2,(Table3[[#This Row],[energy''3]]-Distances!$W$7)^2))</f>
        <v>87.428199143130058</v>
      </c>
      <c r="O26" s="11">
        <f>VLOOKUP(Table3[[#This Row],[MD5]],Table2[],21,FALSE)+(Distances!$V$5*(ABS(Distances!$J$2-VLOOKUP(Table3[[#This Row],[MD5]],Table2[],21,FALSE))*Distances!$N$2))</f>
        <v>2654.6965233333299</v>
      </c>
      <c r="P26" s="9">
        <f>VLOOKUP(Table3[[#This Row],[MD5]],Table2[],22,FALSE)+(Distances!$V$6*(ABS(Distances!$W$6-VLOOKUP(Table3[[#This Row],[MD5]],Table2[],22,FALSE))*Distances!$N$3))</f>
        <v>3236.9132750000003</v>
      </c>
      <c r="Q26" s="9">
        <f>VLOOKUP(Table3[[#This Row],[MD5]],Table2[],23,FALSE)+(Distances!$V$7*(ABS(Distances!$W$7-VLOOKUP(Table3[[#This Row],[MD5]],Table2[],23,FALSE))*Distances!$N$4))</f>
        <v>1091.7034866666668</v>
      </c>
      <c r="R26" s="10">
        <f>SQRT(SUM((Table3[[#This Row],[time''4]]-Distances!$J$2)^2,(Table3[[#This Row],[price''4]]-Distances!$W$6)^2,(Table3[[#This Row],[energy''4]]-Distances!$W$7)^2))</f>
        <v>4305.4762182224922</v>
      </c>
    </row>
    <row r="27" spans="1:18">
      <c r="A27" t="s">
        <v>28</v>
      </c>
      <c r="B27" s="15" t="s">
        <v>66</v>
      </c>
      <c r="C27" s="8">
        <f>VLOOKUP(Table3[[#This Row],[MD5]],Table2[],3,FALSE)+(Distances!$V$5*(ABS(Distances!$J$2-VLOOKUP(Table3[[#This Row],[MD5]],Table2[],3,FALSE))*Distances!$N$2))</f>
        <v>44.122142855</v>
      </c>
      <c r="D27" s="9">
        <f>VLOOKUP(Table3[[#This Row],[MD5]],Table2[],4,FALSE)+(Distances!$V$6*(ABS(Distances!$W$6-VLOOKUP(Table3[[#This Row],[MD5]],Table2[],4,FALSE))*Distances!$N$3))</f>
        <v>74.733333333333334</v>
      </c>
      <c r="E27" s="9">
        <f>VLOOKUP(Table3[[#This Row],[MD5]],Table2[],5,FALSE)+(Distances!$V$7*(ABS(Distances!$W$7-VLOOKUP(Table3[[#This Row],[MD5]],Table2[],5,FALSE))*Distances!$N$4))</f>
        <v>38.08</v>
      </c>
      <c r="F27" s="10">
        <f>SQRT(SUM((Table3[[#This Row],[time]]-Distances!$J$2)^2,(Table3[[#This Row],[price]]-Distances!$W$6)^2,(Table3[[#This Row],[energy]]-Distances!$W$7)^2))</f>
        <v>82.977811442827729</v>
      </c>
      <c r="G27" s="11">
        <f>VLOOKUP(Table3[[#This Row],[MD5]],Table2[],9,FALSE)+(Distances!$V$5*(ABS(Distances!$J$2-VLOOKUP(Table3[[#This Row],[MD5]],Table2[],9,FALSE))*Distances!$N$2))</f>
        <v>-13.911942755446429</v>
      </c>
      <c r="H27" s="9">
        <f>VLOOKUP(Table3[[#This Row],[MD5]],Table2[],10,FALSE)+(Distances!$V$6*(ABS(Distances!$W$6-VLOOKUP(Table3[[#This Row],[MD5]],Table2[],10,FALSE))*Distances!$N$3))</f>
        <v>1.3786658239583334</v>
      </c>
      <c r="I27" s="9">
        <f>VLOOKUP(Table3[[#This Row],[MD5]],Table2[],11,FALSE)+(Distances!$V$7*(ABS(Distances!$W$7-VLOOKUP(Table3[[#This Row],[MD5]],Table2[],11,FALSE))*Distances!$N$4))</f>
        <v>0.87555844833333329</v>
      </c>
      <c r="J27" s="10">
        <f>SQRT(SUM((Table3[[#This Row],[time''2]]-Distances!$J$2)^2,(Table3[[#This Row],[price''2]]-Distances!$W$6)^2,(Table3[[#This Row],[energy''2]]-Distances!$W$7)^2))</f>
        <v>45.927271246926246</v>
      </c>
      <c r="K27" s="11">
        <f>VLOOKUP(Table3[[#This Row],[MD5]],Table2[],15,FALSE)+(Distances!$V$5*(ABS(Distances!$J$2-VLOOKUP(Table3[[#This Row],[MD5]],Table2[],15,FALSE))*Distances!$N$2))</f>
        <v>-13.938497398750011</v>
      </c>
      <c r="L27" s="9">
        <f>VLOOKUP(Table3[[#This Row],[MD5]],Table2[],16,FALSE)+(Distances!$V$6*(ABS(Distances!$W$6-VLOOKUP(Table3[[#This Row],[MD5]],Table2[],16,FALSE))*Distances!$N$3))</f>
        <v>67.95488740208333</v>
      </c>
      <c r="M27" s="9">
        <f>VLOOKUP(Table3[[#This Row],[MD5]],Table2[],17,FALSE)+(Distances!$V$7*(ABS(Distances!$W$7-VLOOKUP(Table3[[#This Row],[MD5]],Table2[],17,FALSE))*Distances!$N$4))</f>
        <v>34.408860386666625</v>
      </c>
      <c r="N27" s="10">
        <f>SQRT(SUM((Table3[[#This Row],[time''3]]-Distances!$J$2)^2,(Table3[[#This Row],[price''3]]-Distances!$W$6)^2,(Table3[[#This Row],[energy''3]]-Distances!$W$7)^2))</f>
        <v>87.427894415015317</v>
      </c>
      <c r="O27" s="11">
        <f>VLOOKUP(Table3[[#This Row],[MD5]],Table2[],21,FALSE)+(Distances!$V$5*(ABS(Distances!$J$2-VLOOKUP(Table3[[#This Row],[MD5]],Table2[],21,FALSE))*Distances!$N$2))</f>
        <v>2461.639519999997</v>
      </c>
      <c r="P27" s="9">
        <f>VLOOKUP(Table3[[#This Row],[MD5]],Table2[],22,FALSE)+(Distances!$V$6*(ABS(Distances!$W$6-VLOOKUP(Table3[[#This Row],[MD5]],Table2[],22,FALSE))*Distances!$N$3))</f>
        <v>2791.2489416666667</v>
      </c>
      <c r="Q27" s="9">
        <f>VLOOKUP(Table3[[#This Row],[MD5]],Table2[],23,FALSE)+(Distances!$V$7*(ABS(Distances!$W$7-VLOOKUP(Table3[[#This Row],[MD5]],Table2[],23,FALSE))*Distances!$N$4))</f>
        <v>941.21024222221774</v>
      </c>
      <c r="R27" s="10">
        <f>SQRT(SUM((Table3[[#This Row],[time''4]]-Distances!$J$2)^2,(Table3[[#This Row],[price''4]]-Distances!$W$6)^2,(Table3[[#This Row],[energy''4]]-Distances!$W$7)^2))</f>
        <v>3817.165601950338</v>
      </c>
    </row>
    <row r="28" spans="1:18">
      <c r="A28" t="s">
        <v>29</v>
      </c>
      <c r="B28" s="15" t="s">
        <v>67</v>
      </c>
      <c r="C28" s="8">
        <f>VLOOKUP(Table3[[#This Row],[MD5]],Table2[],3,FALSE)+(Distances!$V$5*(ABS(Distances!$J$2-VLOOKUP(Table3[[#This Row],[MD5]],Table2[],3,FALSE))*Distances!$N$2))</f>
        <v>46.98857143</v>
      </c>
      <c r="D28" s="9">
        <f>VLOOKUP(Table3[[#This Row],[MD5]],Table2[],4,FALSE)+(Distances!$V$6*(ABS(Distances!$W$6-VLOOKUP(Table3[[#This Row],[MD5]],Table2[],4,FALSE))*Distances!$N$3))</f>
        <v>71.233333333333334</v>
      </c>
      <c r="E28" s="9">
        <f>VLOOKUP(Table3[[#This Row],[MD5]],Table2[],5,FALSE)+(Distances!$V$7*(ABS(Distances!$W$7-VLOOKUP(Table3[[#This Row],[MD5]],Table2[],5,FALSE))*Distances!$N$4))</f>
        <v>36.346666666666671</v>
      </c>
      <c r="F28" s="10">
        <f>SQRT(SUM((Table3[[#This Row],[time]]-Distances!$J$2)^2,(Table3[[#This Row],[price]]-Distances!$W$6)^2,(Table3[[#This Row],[energy]]-Distances!$W$7)^2))</f>
        <v>79.60572778220444</v>
      </c>
      <c r="G28" s="11">
        <f>VLOOKUP(Table3[[#This Row],[MD5]],Table2[],9,FALSE)+(Distances!$V$5*(ABS(Distances!$J$2-VLOOKUP(Table3[[#This Row],[MD5]],Table2[],9,FALSE))*Distances!$N$2))</f>
        <v>-14.059036060312511</v>
      </c>
      <c r="H28" s="9">
        <f>VLOOKUP(Table3[[#This Row],[MD5]],Table2[],10,FALSE)+(Distances!$V$6*(ABS(Distances!$W$6-VLOOKUP(Table3[[#This Row],[MD5]],Table2[],10,FALSE))*Distances!$N$3))</f>
        <v>1.4718890057291669</v>
      </c>
      <c r="I28" s="9">
        <f>VLOOKUP(Table3[[#This Row],[MD5]],Table2[],11,FALSE)+(Distances!$V$7*(ABS(Distances!$W$7-VLOOKUP(Table3[[#This Row],[MD5]],Table2[],11,FALSE))*Distances!$N$4))</f>
        <v>0.96703848527777791</v>
      </c>
      <c r="J28" s="10">
        <f>SQRT(SUM((Table3[[#This Row],[time''2]]-Distances!$J$2)^2,(Table3[[#This Row],[price''2]]-Distances!$W$6)^2,(Table3[[#This Row],[energy''2]]-Distances!$W$7)^2))</f>
        <v>46.073034320845352</v>
      </c>
      <c r="K28" s="11">
        <f>VLOOKUP(Table3[[#This Row],[MD5]],Table2[],15,FALSE)+(Distances!$V$5*(ABS(Distances!$J$2-VLOOKUP(Table3[[#This Row],[MD5]],Table2[],15,FALSE))*Distances!$N$2))</f>
        <v>-14.437787050044649</v>
      </c>
      <c r="L28" s="9">
        <f>VLOOKUP(Table3[[#This Row],[MD5]],Table2[],16,FALSE)+(Distances!$V$6*(ABS(Distances!$W$6-VLOOKUP(Table3[[#This Row],[MD5]],Table2[],16,FALSE))*Distances!$N$3))</f>
        <v>67.649222583854169</v>
      </c>
      <c r="M28" s="9">
        <f>VLOOKUP(Table3[[#This Row],[MD5]],Table2[],17,FALSE)+(Distances!$V$7*(ABS(Distances!$W$7-VLOOKUP(Table3[[#This Row],[MD5]],Table2[],17,FALSE))*Distances!$N$4))</f>
        <v>34.257055871805512</v>
      </c>
      <c r="N28" s="10">
        <f>SQRT(SUM((Table3[[#This Row],[time''3]]-Distances!$J$2)^2,(Table3[[#This Row],[price''3]]-Distances!$W$6)^2,(Table3[[#This Row],[energy''3]]-Distances!$W$7)^2))</f>
        <v>87.401971320183691</v>
      </c>
      <c r="O28" s="11">
        <f>VLOOKUP(Table3[[#This Row],[MD5]],Table2[],21,FALSE)+(Distances!$V$5*(ABS(Distances!$J$2-VLOOKUP(Table3[[#This Row],[MD5]],Table2[],21,FALSE))*Distances!$N$2))</f>
        <v>214.06620011111102</v>
      </c>
      <c r="P28" s="9">
        <f>VLOOKUP(Table3[[#This Row],[MD5]],Table2[],22,FALSE)+(Distances!$V$6*(ABS(Distances!$W$6-VLOOKUP(Table3[[#This Row],[MD5]],Table2[],22,FALSE))*Distances!$N$3))</f>
        <v>1282.8951839814788</v>
      </c>
      <c r="Q28" s="9">
        <f>VLOOKUP(Table3[[#This Row],[MD5]],Table2[],23,FALSE)+(Distances!$V$7*(ABS(Distances!$W$7-VLOOKUP(Table3[[#This Row],[MD5]],Table2[],23,FALSE))*Distances!$N$4))</f>
        <v>439.14684274074051</v>
      </c>
      <c r="R28" s="10">
        <f>SQRT(SUM((Table3[[#This Row],[time''4]]-Distances!$J$2)^2,(Table3[[#This Row],[price''4]]-Distances!$W$6)^2,(Table3[[#This Row],[energy''4]]-Distances!$W$7)^2))</f>
        <v>1366.5653025216197</v>
      </c>
    </row>
    <row r="29" spans="1:18">
      <c r="A29" t="s">
        <v>30</v>
      </c>
      <c r="B29" s="15" t="s">
        <v>68</v>
      </c>
      <c r="C29" s="8">
        <f>VLOOKUP(Table3[[#This Row],[MD5]],Table2[],3,FALSE)+(Distances!$V$5*(ABS(Distances!$J$2-VLOOKUP(Table3[[#This Row],[MD5]],Table2[],3,FALSE))*Distances!$N$2))</f>
        <v>46.98857143</v>
      </c>
      <c r="D29" s="9">
        <f>VLOOKUP(Table3[[#This Row],[MD5]],Table2[],4,FALSE)+(Distances!$V$6*(ABS(Distances!$W$6-VLOOKUP(Table3[[#This Row],[MD5]],Table2[],4,FALSE))*Distances!$N$3))</f>
        <v>71.233333333333334</v>
      </c>
      <c r="E29" s="9">
        <f>VLOOKUP(Table3[[#This Row],[MD5]],Table2[],5,FALSE)+(Distances!$V$7*(ABS(Distances!$W$7-VLOOKUP(Table3[[#This Row],[MD5]],Table2[],5,FALSE))*Distances!$N$4))</f>
        <v>36.346666666666671</v>
      </c>
      <c r="F29" s="10">
        <f>SQRT(SUM((Table3[[#This Row],[time]]-Distances!$J$2)^2,(Table3[[#This Row],[price]]-Distances!$W$6)^2,(Table3[[#This Row],[energy]]-Distances!$W$7)^2))</f>
        <v>79.60572778220444</v>
      </c>
      <c r="G29" s="11">
        <f>VLOOKUP(Table3[[#This Row],[MD5]],Table2[],9,FALSE)+(Distances!$V$5*(ABS(Distances!$J$2-VLOOKUP(Table3[[#This Row],[MD5]],Table2[],9,FALSE))*Distances!$N$2))</f>
        <v>38.786292861413671</v>
      </c>
      <c r="H29" s="9">
        <f>VLOOKUP(Table3[[#This Row],[MD5]],Table2[],10,FALSE)+(Distances!$V$6*(ABS(Distances!$W$6-VLOOKUP(Table3[[#This Row],[MD5]],Table2[],10,FALSE))*Distances!$N$3))</f>
        <v>55.101396267187418</v>
      </c>
      <c r="I29" s="9">
        <f>VLOOKUP(Table3[[#This Row],[MD5]],Table2[],11,FALSE)+(Distances!$V$7*(ABS(Distances!$W$7-VLOOKUP(Table3[[#This Row],[MD5]],Table2[],11,FALSE))*Distances!$N$4))</f>
        <v>28.248420872361066</v>
      </c>
      <c r="J29" s="10">
        <f>SQRT(SUM((Table3[[#This Row],[time''2]]-Distances!$J$2)^2,(Table3[[#This Row],[price''2]]-Distances!$W$6)^2,(Table3[[#This Row],[energy''2]]-Distances!$W$7)^2))</f>
        <v>60.514415201278403</v>
      </c>
      <c r="K29" s="11">
        <f>VLOOKUP(Table3[[#This Row],[MD5]],Table2[],15,FALSE)+(Distances!$V$5*(ABS(Distances!$J$2-VLOOKUP(Table3[[#This Row],[MD5]],Table2[],15,FALSE))*Distances!$N$2))</f>
        <v>36.423788742217234</v>
      </c>
      <c r="L29" s="9">
        <f>VLOOKUP(Table3[[#This Row],[MD5]],Table2[],16,FALSE)+(Distances!$V$6*(ABS(Distances!$W$6-VLOOKUP(Table3[[#This Row],[MD5]],Table2[],16,FALSE))*Distances!$N$3))</f>
        <v>112.24210609531211</v>
      </c>
      <c r="M29" s="9">
        <f>VLOOKUP(Table3[[#This Row],[MD5]],Table2[],17,FALSE)+(Distances!$V$7*(ABS(Distances!$W$7-VLOOKUP(Table3[[#This Row],[MD5]],Table2[],17,FALSE))*Distances!$N$4))</f>
        <v>56.546677168194229</v>
      </c>
      <c r="N29" s="10">
        <f>SQRT(SUM((Table3[[#This Row],[time''3]]-Distances!$J$2)^2,(Table3[[#This Row],[price''3]]-Distances!$W$6)^2,(Table3[[#This Row],[energy''3]]-Distances!$W$7)^2))</f>
        <v>123.97465896483703</v>
      </c>
      <c r="O29" s="11">
        <f>VLOOKUP(Table3[[#This Row],[MD5]],Table2[],21,FALSE)+(Distances!$V$5*(ABS(Distances!$J$2-VLOOKUP(Table3[[#This Row],[MD5]],Table2[],21,FALSE))*Distances!$N$2))</f>
        <v>489559.10953666666</v>
      </c>
      <c r="P29" s="9">
        <f>VLOOKUP(Table3[[#This Row],[MD5]],Table2[],22,FALSE)+(Distances!$V$6*(ABS(Distances!$W$6-VLOOKUP(Table3[[#This Row],[MD5]],Table2[],22,FALSE))*Distances!$N$3))</f>
        <v>393085.61851944443</v>
      </c>
      <c r="Q29" s="9">
        <f>VLOOKUP(Table3[[#This Row],[MD5]],Table2[],23,FALSE)+(Distances!$V$7*(ABS(Distances!$W$7-VLOOKUP(Table3[[#This Row],[MD5]],Table2[],23,FALSE))*Distances!$N$4))</f>
        <v>131282.42163777736</v>
      </c>
      <c r="R29" s="10">
        <f>SQRT(SUM((Table3[[#This Row],[time''4]]-Distances!$J$2)^2,(Table3[[#This Row],[price''4]]-Distances!$W$6)^2,(Table3[[#This Row],[energy''4]]-Distances!$W$7)^2))</f>
        <v>641394.46317636175</v>
      </c>
    </row>
    <row r="30" spans="1:18">
      <c r="A30" t="s">
        <v>31</v>
      </c>
      <c r="B30" s="15" t="s">
        <v>69</v>
      </c>
      <c r="C30" s="8">
        <f>VLOOKUP(Table3[[#This Row],[MD5]],Table2[],3,FALSE)+(Distances!$V$5*(ABS(Distances!$J$2-VLOOKUP(Table3[[#This Row],[MD5]],Table2[],3,FALSE))*Distances!$N$2))</f>
        <v>44.122142855</v>
      </c>
      <c r="D30" s="9">
        <f>VLOOKUP(Table3[[#This Row],[MD5]],Table2[],4,FALSE)+(Distances!$V$6*(ABS(Distances!$W$6-VLOOKUP(Table3[[#This Row],[MD5]],Table2[],4,FALSE))*Distances!$N$3))</f>
        <v>74.733333333333334</v>
      </c>
      <c r="E30" s="9">
        <f>VLOOKUP(Table3[[#This Row],[MD5]],Table2[],5,FALSE)+(Distances!$V$7*(ABS(Distances!$W$7-VLOOKUP(Table3[[#This Row],[MD5]],Table2[],5,FALSE))*Distances!$N$4))</f>
        <v>38.08</v>
      </c>
      <c r="F30" s="10">
        <f>SQRT(SUM((Table3[[#This Row],[time]]-Distances!$J$2)^2,(Table3[[#This Row],[price]]-Distances!$W$6)^2,(Table3[[#This Row],[energy]]-Distances!$W$7)^2))</f>
        <v>82.977811442827729</v>
      </c>
      <c r="G30" s="11">
        <f>VLOOKUP(Table3[[#This Row],[MD5]],Table2[],9,FALSE)+(Distances!$V$5*(ABS(Distances!$J$2-VLOOKUP(Table3[[#This Row],[MD5]],Table2[],9,FALSE))*Distances!$N$2))</f>
        <v>38.053348568571401</v>
      </c>
      <c r="H30" s="9">
        <f>VLOOKUP(Table3[[#This Row],[MD5]],Table2[],10,FALSE)+(Distances!$V$6*(ABS(Distances!$W$6-VLOOKUP(Table3[[#This Row],[MD5]],Table2[],10,FALSE))*Distances!$N$3))</f>
        <v>48.211264646874916</v>
      </c>
      <c r="I30" s="9">
        <f>VLOOKUP(Table3[[#This Row],[MD5]],Table2[],11,FALSE)+(Distances!$V$7*(ABS(Distances!$W$7-VLOOKUP(Table3[[#This Row],[MD5]],Table2[],11,FALSE))*Distances!$N$4))</f>
        <v>24.80723206027778</v>
      </c>
      <c r="J30" s="10">
        <f>SQRT(SUM((Table3[[#This Row],[time''2]]-Distances!$J$2)^2,(Table3[[#This Row],[price''2]]-Distances!$W$6)^2,(Table3[[#This Row],[energy''2]]-Distances!$W$7)^2))</f>
        <v>52.779886061844138</v>
      </c>
      <c r="K30" s="11">
        <f>VLOOKUP(Table3[[#This Row],[MD5]],Table2[],15,FALSE)+(Distances!$V$5*(ABS(Distances!$J$2-VLOOKUP(Table3[[#This Row],[MD5]],Table2[],15,FALSE))*Distances!$N$2))</f>
        <v>38.042182837321398</v>
      </c>
      <c r="L30" s="9">
        <f>VLOOKUP(Table3[[#This Row],[MD5]],Table2[],16,FALSE)+(Distances!$V$6*(ABS(Distances!$W$6-VLOOKUP(Table3[[#This Row],[MD5]],Table2[],16,FALSE))*Distances!$N$3))</f>
        <v>110.89057944375</v>
      </c>
      <c r="M30" s="9">
        <f>VLOOKUP(Table3[[#This Row],[MD5]],Table2[],17,FALSE)+(Distances!$V$7*(ABS(Distances!$W$7-VLOOKUP(Table3[[#This Row],[MD5]],Table2[],17,FALSE))*Distances!$N$4))</f>
        <v>55.84841653111112</v>
      </c>
      <c r="N30" s="10">
        <f>SQRT(SUM((Table3[[#This Row],[time''3]]-Distances!$J$2)^2,(Table3[[#This Row],[price''3]]-Distances!$W$6)^2,(Table3[[#This Row],[energy''3]]-Distances!$W$7)^2))</f>
        <v>122.52387272213849</v>
      </c>
      <c r="O30" s="11">
        <f>VLOOKUP(Table3[[#This Row],[MD5]],Table2[],21,FALSE)+(Distances!$V$5*(ABS(Distances!$J$2-VLOOKUP(Table3[[#This Row],[MD5]],Table2[],21,FALSE))*Distances!$N$2))</f>
        <v>741071.98853333329</v>
      </c>
      <c r="P30" s="9">
        <f>VLOOKUP(Table3[[#This Row],[MD5]],Table2[],22,FALSE)+(Distances!$V$6*(ABS(Distances!$W$6-VLOOKUP(Table3[[#This Row],[MD5]],Table2[],22,FALSE))*Distances!$N$3))</f>
        <v>424207.15418611112</v>
      </c>
      <c r="Q30" s="9">
        <f>VLOOKUP(Table3[[#This Row],[MD5]],Table2[],23,FALSE)+(Distances!$V$7*(ABS(Distances!$W$7-VLOOKUP(Table3[[#This Row],[MD5]],Table2[],23,FALSE))*Distances!$N$4))</f>
        <v>142417.70972666622</v>
      </c>
      <c r="R30" s="10">
        <f>SQRT(SUM((Table3[[#This Row],[time''4]]-Distances!$J$2)^2,(Table3[[#This Row],[price''4]]-Distances!$W$6)^2,(Table3[[#This Row],[energy''4]]-Distances!$W$7)^2))</f>
        <v>865663.53754319786</v>
      </c>
    </row>
    <row r="31" spans="1:18">
      <c r="A31" t="s">
        <v>32</v>
      </c>
      <c r="B31" s="15" t="s">
        <v>70</v>
      </c>
      <c r="C31" s="8">
        <f>VLOOKUP(Table3[[#This Row],[MD5]],Table2[],3,FALSE)+(Distances!$V$5*(ABS(Distances!$J$2-VLOOKUP(Table3[[#This Row],[MD5]],Table2[],3,FALSE))*Distances!$N$2))</f>
        <v>44.122142855</v>
      </c>
      <c r="D31" s="9">
        <f>VLOOKUP(Table3[[#This Row],[MD5]],Table2[],4,FALSE)+(Distances!$V$6*(ABS(Distances!$W$6-VLOOKUP(Table3[[#This Row],[MD5]],Table2[],4,FALSE))*Distances!$N$3))</f>
        <v>74.733333333333334</v>
      </c>
      <c r="E31" s="9">
        <f>VLOOKUP(Table3[[#This Row],[MD5]],Table2[],5,FALSE)+(Distances!$V$7*(ABS(Distances!$W$7-VLOOKUP(Table3[[#This Row],[MD5]],Table2[],5,FALSE))*Distances!$N$4))</f>
        <v>38.08</v>
      </c>
      <c r="F31" s="10">
        <f>SQRT(SUM((Table3[[#This Row],[time]]-Distances!$J$2)^2,(Table3[[#This Row],[price]]-Distances!$W$6)^2,(Table3[[#This Row],[energy]]-Distances!$W$7)^2))</f>
        <v>82.977811442827729</v>
      </c>
      <c r="G31" s="11">
        <f>VLOOKUP(Table3[[#This Row],[MD5]],Table2[],9,FALSE)+(Distances!$V$5*(ABS(Distances!$J$2-VLOOKUP(Table3[[#This Row],[MD5]],Table2[],9,FALSE))*Distances!$N$2))</f>
        <v>41.556416790133902</v>
      </c>
      <c r="H31" s="9">
        <f>VLOOKUP(Table3[[#This Row],[MD5]],Table2[],10,FALSE)+(Distances!$V$6*(ABS(Distances!$W$6-VLOOKUP(Table3[[#This Row],[MD5]],Table2[],10,FALSE))*Distances!$N$3))</f>
        <v>59.704043631770759</v>
      </c>
      <c r="I31" s="9">
        <f>VLOOKUP(Table3[[#This Row],[MD5]],Table2[],11,FALSE)+(Distances!$V$7*(ABS(Distances!$W$7-VLOOKUP(Table3[[#This Row],[MD5]],Table2[],11,FALSE))*Distances!$N$4))</f>
        <v>30.527827186249958</v>
      </c>
      <c r="J31" s="10">
        <f>SQRT(SUM((Table3[[#This Row],[time''2]]-Distances!$J$2)^2,(Table3[[#This Row],[price''2]]-Distances!$W$6)^2,(Table3[[#This Row],[energy''2]]-Distances!$W$7)^2))</f>
        <v>65.964587200680185</v>
      </c>
      <c r="K31" s="11">
        <f>VLOOKUP(Table3[[#This Row],[MD5]],Table2[],15,FALSE)+(Distances!$V$5*(ABS(Distances!$J$2-VLOOKUP(Table3[[#This Row],[MD5]],Table2[],15,FALSE))*Distances!$N$2))</f>
        <v>37.131050127633898</v>
      </c>
      <c r="L31" s="9">
        <f>VLOOKUP(Table3[[#This Row],[MD5]],Table2[],16,FALSE)+(Distances!$V$6*(ABS(Distances!$W$6-VLOOKUP(Table3[[#This Row],[MD5]],Table2[],16,FALSE))*Distances!$N$3))</f>
        <v>113.50794198072877</v>
      </c>
      <c r="M31" s="9">
        <f>VLOOKUP(Table3[[#This Row],[MD5]],Table2[],17,FALSE)+(Distances!$V$7*(ABS(Distances!$W$7-VLOOKUP(Table3[[#This Row],[MD5]],Table2[],17,FALSE))*Distances!$N$4))</f>
        <v>57.173567320972005</v>
      </c>
      <c r="N31" s="10">
        <f>SQRT(SUM((Table3[[#This Row],[time''3]]-Distances!$J$2)^2,(Table3[[#This Row],[price''3]]-Distances!$W$6)^2,(Table3[[#This Row],[energy''3]]-Distances!$W$7)^2))</f>
        <v>125.4132657061172</v>
      </c>
      <c r="O31" s="11">
        <f>VLOOKUP(Table3[[#This Row],[MD5]],Table2[],21,FALSE)+(Distances!$V$5*(ABS(Distances!$J$2-VLOOKUP(Table3[[#This Row],[MD5]],Table2[],21,FALSE))*Distances!$N$2))</f>
        <v>538391.6921333333</v>
      </c>
      <c r="P31" s="9">
        <f>VLOOKUP(Table3[[#This Row],[MD5]],Table2[],22,FALSE)+(Distances!$V$6*(ABS(Distances!$W$6-VLOOKUP(Table3[[#This Row],[MD5]],Table2[],22,FALSE))*Distances!$N$3))</f>
        <v>413432.62740833336</v>
      </c>
      <c r="Q31" s="9">
        <f>VLOOKUP(Table3[[#This Row],[MD5]],Table2[],23,FALSE)+(Distances!$V$7*(ABS(Distances!$W$7-VLOOKUP(Table3[[#This Row],[MD5]],Table2[],23,FALSE))*Distances!$N$4))</f>
        <v>138258.53897111065</v>
      </c>
      <c r="R31" s="10">
        <f>SQRT(SUM((Table3[[#This Row],[time''4]]-Distances!$J$2)^2,(Table3[[#This Row],[price''4]]-Distances!$W$6)^2,(Table3[[#This Row],[energy''4]]-Distances!$W$7)^2))</f>
        <v>692727.75260102772</v>
      </c>
    </row>
    <row r="32" spans="1:18">
      <c r="A32" t="s">
        <v>33</v>
      </c>
      <c r="B32" s="15" t="s">
        <v>71</v>
      </c>
      <c r="C32" s="8">
        <f>VLOOKUP(Table3[[#This Row],[MD5]],Table2[],3,FALSE)+(Distances!$V$5*(ABS(Distances!$J$2-VLOOKUP(Table3[[#This Row],[MD5]],Table2[],3,FALSE))*Distances!$N$2))</f>
        <v>46.98857143</v>
      </c>
      <c r="D32" s="9">
        <f>VLOOKUP(Table3[[#This Row],[MD5]],Table2[],4,FALSE)+(Distances!$V$6*(ABS(Distances!$W$6-VLOOKUP(Table3[[#This Row],[MD5]],Table2[],4,FALSE))*Distances!$N$3))</f>
        <v>71.233333333333334</v>
      </c>
      <c r="E32" s="9">
        <f>VLOOKUP(Table3[[#This Row],[MD5]],Table2[],5,FALSE)+(Distances!$V$7*(ABS(Distances!$W$7-VLOOKUP(Table3[[#This Row],[MD5]],Table2[],5,FALSE))*Distances!$N$4))</f>
        <v>36.346666666666671</v>
      </c>
      <c r="F32" s="10">
        <f>SQRT(SUM((Table3[[#This Row],[time]]-Distances!$J$2)^2,(Table3[[#This Row],[price]]-Distances!$W$6)^2,(Table3[[#This Row],[energy]]-Distances!$W$7)^2))</f>
        <v>79.60572778220444</v>
      </c>
      <c r="G32" s="11">
        <f>VLOOKUP(Table3[[#This Row],[MD5]],Table2[],9,FALSE)+(Distances!$V$5*(ABS(Distances!$J$2-VLOOKUP(Table3[[#This Row],[MD5]],Table2[],9,FALSE))*Distances!$N$2))</f>
        <v>-14.058877972285719</v>
      </c>
      <c r="H32" s="9">
        <f>VLOOKUP(Table3[[#This Row],[MD5]],Table2[],10,FALSE)+(Distances!$V$6*(ABS(Distances!$W$6-VLOOKUP(Table3[[#This Row],[MD5]],Table2[],10,FALSE))*Distances!$N$3))</f>
        <v>1.472059034999992</v>
      </c>
      <c r="I32" s="9">
        <f>VLOOKUP(Table3[[#This Row],[MD5]],Table2[],11,FALSE)+(Distances!$V$7*(ABS(Distances!$W$7-VLOOKUP(Table3[[#This Row],[MD5]],Table2[],11,FALSE))*Distances!$N$4))</f>
        <v>0.96720712622222249</v>
      </c>
      <c r="J32" s="10">
        <f>SQRT(SUM((Table3[[#This Row],[time''2]]-Distances!$J$2)^2,(Table3[[#This Row],[price''2]]-Distances!$W$6)^2,(Table3[[#This Row],[energy''2]]-Distances!$W$7)^2))</f>
        <v>46.07287424199361</v>
      </c>
      <c r="K32" s="11">
        <f>VLOOKUP(Table3[[#This Row],[MD5]],Table2[],15,FALSE)+(Distances!$V$5*(ABS(Distances!$J$2-VLOOKUP(Table3[[#This Row],[MD5]],Table2[],15,FALSE))*Distances!$N$2))</f>
        <v>-14.43774468273215</v>
      </c>
      <c r="L32" s="9">
        <f>VLOOKUP(Table3[[#This Row],[MD5]],Table2[],16,FALSE)+(Distances!$V$6*(ABS(Distances!$W$6-VLOOKUP(Table3[[#This Row],[MD5]],Table2[],16,FALSE))*Distances!$N$3))</f>
        <v>67.649272708958335</v>
      </c>
      <c r="M32" s="9">
        <f>VLOOKUP(Table3[[#This Row],[MD5]],Table2[],17,FALSE)+(Distances!$V$7*(ABS(Distances!$W$7-VLOOKUP(Table3[[#This Row],[MD5]],Table2[],17,FALSE))*Distances!$N$4))</f>
        <v>34.257080811166624</v>
      </c>
      <c r="N32" s="10">
        <f>SQRT(SUM((Table3[[#This Row],[time''3]]-Distances!$J$2)^2,(Table3[[#This Row],[price''3]]-Distances!$W$6)^2,(Table3[[#This Row],[energy''3]]-Distances!$W$7)^2))</f>
        <v>87.40199623755656</v>
      </c>
      <c r="O32" s="11">
        <f>VLOOKUP(Table3[[#This Row],[MD5]],Table2[],21,FALSE)+(Distances!$V$5*(ABS(Distances!$J$2-VLOOKUP(Table3[[#This Row],[MD5]],Table2[],21,FALSE))*Distances!$N$2))</f>
        <v>217.42811711111099</v>
      </c>
      <c r="P32" s="9">
        <f>VLOOKUP(Table3[[#This Row],[MD5]],Table2[],22,FALSE)+(Distances!$V$6*(ABS(Distances!$W$6-VLOOKUP(Table3[[#This Row],[MD5]],Table2[],22,FALSE))*Distances!$N$3))</f>
        <v>1287.5016979629577</v>
      </c>
      <c r="Q32" s="9">
        <f>VLOOKUP(Table3[[#This Row],[MD5]],Table2[],23,FALSE)+(Distances!$V$7*(ABS(Distances!$W$7-VLOOKUP(Table3[[#This Row],[MD5]],Table2[],23,FALSE))*Distances!$N$4))</f>
        <v>440.71183096296267</v>
      </c>
      <c r="R32" s="10">
        <f>SQRT(SUM((Table3[[#This Row],[time''4]]-Distances!$J$2)^2,(Table3[[#This Row],[price''4]]-Distances!$W$6)^2,(Table3[[#This Row],[energy''4]]-Distances!$W$7)^2))</f>
        <v>1371.8375545609692</v>
      </c>
    </row>
    <row r="33" spans="1:18">
      <c r="A33" t="s">
        <v>34</v>
      </c>
      <c r="B33" s="15" t="s">
        <v>72</v>
      </c>
      <c r="C33" s="8">
        <f>VLOOKUP(Table3[[#This Row],[MD5]],Table2[],3,FALSE)+(Distances!$V$5*(ABS(Distances!$J$2-VLOOKUP(Table3[[#This Row],[MD5]],Table2[],3,FALSE))*Distances!$N$2))</f>
        <v>46.98857143</v>
      </c>
      <c r="D33" s="9">
        <f>VLOOKUP(Table3[[#This Row],[MD5]],Table2[],4,FALSE)+(Distances!$V$6*(ABS(Distances!$W$6-VLOOKUP(Table3[[#This Row],[MD5]],Table2[],4,FALSE))*Distances!$N$3))</f>
        <v>71.233333333333334</v>
      </c>
      <c r="E33" s="9">
        <f>VLOOKUP(Table3[[#This Row],[MD5]],Table2[],5,FALSE)+(Distances!$V$7*(ABS(Distances!$W$7-VLOOKUP(Table3[[#This Row],[MD5]],Table2[],5,FALSE))*Distances!$N$4))</f>
        <v>36.346666666666671</v>
      </c>
      <c r="F33" s="10">
        <f>SQRT(SUM((Table3[[#This Row],[time]]-Distances!$J$2)^2,(Table3[[#This Row],[price]]-Distances!$W$6)^2,(Table3[[#This Row],[energy]]-Distances!$W$7)^2))</f>
        <v>79.60572778220444</v>
      </c>
      <c r="G33" s="11">
        <f>VLOOKUP(Table3[[#This Row],[MD5]],Table2[],9,FALSE)+(Distances!$V$5*(ABS(Distances!$J$2-VLOOKUP(Table3[[#This Row],[MD5]],Table2[],9,FALSE))*Distances!$N$2))</f>
        <v>-14.05902768843751</v>
      </c>
      <c r="H33" s="9">
        <f>VLOOKUP(Table3[[#This Row],[MD5]],Table2[],10,FALSE)+(Distances!$V$6*(ABS(Distances!$W$6-VLOOKUP(Table3[[#This Row],[MD5]],Table2[],10,FALSE))*Distances!$N$3))</f>
        <v>1.4718987036458333</v>
      </c>
      <c r="I33" s="9">
        <f>VLOOKUP(Table3[[#This Row],[MD5]],Table2[],11,FALSE)+(Distances!$V$7*(ABS(Distances!$W$7-VLOOKUP(Table3[[#This Row],[MD5]],Table2[],11,FALSE))*Distances!$N$4))</f>
        <v>0.96704809083333332</v>
      </c>
      <c r="J33" s="10">
        <f>SQRT(SUM((Table3[[#This Row],[time''2]]-Distances!$J$2)^2,(Table3[[#This Row],[price''2]]-Distances!$W$6)^2,(Table3[[#This Row],[energy''2]]-Distances!$W$7)^2))</f>
        <v>46.073025835486504</v>
      </c>
      <c r="K33" s="11">
        <f>VLOOKUP(Table3[[#This Row],[MD5]],Table2[],15,FALSE)+(Distances!$V$5*(ABS(Distances!$J$2-VLOOKUP(Table3[[#This Row],[MD5]],Table2[],15,FALSE))*Distances!$N$2))</f>
        <v>-14.43777823754465</v>
      </c>
      <c r="L33" s="9">
        <f>VLOOKUP(Table3[[#This Row],[MD5]],Table2[],16,FALSE)+(Distances!$V$6*(ABS(Distances!$W$6-VLOOKUP(Table3[[#This Row],[MD5]],Table2[],16,FALSE))*Distances!$N$3))</f>
        <v>67.649227688020829</v>
      </c>
      <c r="M33" s="9">
        <f>VLOOKUP(Table3[[#This Row],[MD5]],Table2[],17,FALSE)+(Distances!$V$7*(ABS(Distances!$W$7-VLOOKUP(Table3[[#This Row],[MD5]],Table2[],17,FALSE))*Distances!$N$4))</f>
        <v>34.257058399583293</v>
      </c>
      <c r="N33" s="10">
        <f>SQRT(SUM((Table3[[#This Row],[time''3]]-Distances!$J$2)^2,(Table3[[#This Row],[price''3]]-Distances!$W$6)^2,(Table3[[#This Row],[energy''3]]-Distances!$W$7)^2))</f>
        <v>87.401971463137741</v>
      </c>
      <c r="O33" s="11">
        <f>VLOOKUP(Table3[[#This Row],[MD5]],Table2[],21,FALSE)+(Distances!$V$5*(ABS(Distances!$J$2-VLOOKUP(Table3[[#This Row],[MD5]],Table2[],21,FALSE))*Distances!$N$2))</f>
        <v>215.41020011111101</v>
      </c>
      <c r="P33" s="9">
        <f>VLOOKUP(Table3[[#This Row],[MD5]],Table2[],22,FALSE)+(Distances!$V$6*(ABS(Distances!$W$6-VLOOKUP(Table3[[#This Row],[MD5]],Table2[],22,FALSE))*Distances!$N$3))</f>
        <v>1283.4551839814787</v>
      </c>
      <c r="Q33" s="9">
        <f>VLOOKUP(Table3[[#This Row],[MD5]],Table2[],23,FALSE)+(Distances!$V$7*(ABS(Distances!$W$7-VLOOKUP(Table3[[#This Row],[MD5]],Table2[],23,FALSE))*Distances!$N$4))</f>
        <v>439.33884274074052</v>
      </c>
      <c r="R33" s="10">
        <f>SQRT(SUM((Table3[[#This Row],[time''4]]-Distances!$J$2)^2,(Table3[[#This Row],[price''4]]-Distances!$W$6)^2,(Table3[[#This Row],[energy''4]]-Distances!$W$7)^2))</f>
        <v>1367.3316583022483</v>
      </c>
    </row>
    <row r="34" spans="1:18">
      <c r="A34" t="s">
        <v>35</v>
      </c>
      <c r="B34" s="15" t="s">
        <v>73</v>
      </c>
      <c r="C34" s="8">
        <f>VLOOKUP(Table3[[#This Row],[MD5]],Table2[],3,FALSE)+(Distances!$V$5*(ABS(Distances!$J$2-VLOOKUP(Table3[[#This Row],[MD5]],Table2[],3,FALSE))*Distances!$N$2))</f>
        <v>41.255714284999996</v>
      </c>
      <c r="D34" s="9">
        <f>VLOOKUP(Table3[[#This Row],[MD5]],Table2[],4,FALSE)+(Distances!$V$6*(ABS(Distances!$W$6-VLOOKUP(Table3[[#This Row],[MD5]],Table2[],4,FALSE))*Distances!$N$3))</f>
        <v>79.983333333333334</v>
      </c>
      <c r="E34" s="9">
        <f>VLOOKUP(Table3[[#This Row],[MD5]],Table2[],5,FALSE)+(Distances!$V$7*(ABS(Distances!$W$7-VLOOKUP(Table3[[#This Row],[MD5]],Table2[],5,FALSE))*Distances!$N$4))</f>
        <v>40.680000000000007</v>
      </c>
      <c r="F34" s="10">
        <f>SQRT(SUM((Table3[[#This Row],[time]]-Distances!$J$2)^2,(Table3[[#This Row],[price]]-Distances!$W$6)^2,(Table3[[#This Row],[energy]]-Distances!$W$7)^2))</f>
        <v>88.431767998666629</v>
      </c>
      <c r="G34" s="11">
        <f>VLOOKUP(Table3[[#This Row],[MD5]],Table2[],9,FALSE)+(Distances!$V$5*(ABS(Distances!$J$2-VLOOKUP(Table3[[#This Row],[MD5]],Table2[],9,FALSE))*Distances!$N$2))</f>
        <v>38.072892351889863</v>
      </c>
      <c r="H34" s="9">
        <f>VLOOKUP(Table3[[#This Row],[MD5]],Table2[],10,FALSE)+(Distances!$V$6*(ABS(Distances!$W$6-VLOOKUP(Table3[[#This Row],[MD5]],Table2[],10,FALSE))*Distances!$N$3))</f>
        <v>48.264531037499921</v>
      </c>
      <c r="I34" s="9">
        <f>VLOOKUP(Table3[[#This Row],[MD5]],Table2[],11,FALSE)+(Distances!$V$7*(ABS(Distances!$W$7-VLOOKUP(Table3[[#This Row],[MD5]],Table2[],11,FALSE))*Distances!$N$4))</f>
        <v>24.83361160611107</v>
      </c>
      <c r="J34" s="10">
        <f>SQRT(SUM((Table3[[#This Row],[time''2]]-Distances!$J$2)^2,(Table3[[#This Row],[price''2]]-Distances!$W$6)^2,(Table3[[#This Row],[energy''2]]-Distances!$W$7)^2))</f>
        <v>52.841174614983402</v>
      </c>
      <c r="K34" s="11">
        <f>VLOOKUP(Table3[[#This Row],[MD5]],Table2[],15,FALSE)+(Distances!$V$5*(ABS(Distances!$J$2-VLOOKUP(Table3[[#This Row],[MD5]],Table2[],15,FALSE))*Distances!$N$2))</f>
        <v>38.050642111264864</v>
      </c>
      <c r="L34" s="9">
        <f>VLOOKUP(Table3[[#This Row],[MD5]],Table2[],16,FALSE)+(Distances!$V$6*(ABS(Distances!$W$6-VLOOKUP(Table3[[#This Row],[MD5]],Table2[],16,FALSE))*Distances!$N$3))</f>
        <v>110.91489653229087</v>
      </c>
      <c r="M34" s="9">
        <f>VLOOKUP(Table3[[#This Row],[MD5]],Table2[],17,FALSE)+(Distances!$V$7*(ABS(Distances!$W$7-VLOOKUP(Table3[[#This Row],[MD5]],Table2[],17,FALSE))*Distances!$N$4))</f>
        <v>55.860459279722221</v>
      </c>
      <c r="N34" s="10">
        <f>SQRT(SUM((Table3[[#This Row],[time''3]]-Distances!$J$2)^2,(Table3[[#This Row],[price''3]]-Distances!$W$6)^2,(Table3[[#This Row],[energy''3]]-Distances!$W$7)^2))</f>
        <v>122.55139258076765</v>
      </c>
      <c r="O34" s="11">
        <f>VLOOKUP(Table3[[#This Row],[MD5]],Table2[],21,FALSE)+(Distances!$V$5*(ABS(Distances!$J$2-VLOOKUP(Table3[[#This Row],[MD5]],Table2[],21,FALSE))*Distances!$N$2))</f>
        <v>741857.75080000004</v>
      </c>
      <c r="P34" s="9">
        <f>VLOOKUP(Table3[[#This Row],[MD5]],Table2[],22,FALSE)+(Distances!$V$6*(ABS(Distances!$W$6-VLOOKUP(Table3[[#This Row],[MD5]],Table2[],22,FALSE))*Distances!$N$3))</f>
        <v>424534.91421388893</v>
      </c>
      <c r="Q34" s="9">
        <f>VLOOKUP(Table3[[#This Row],[MD5]],Table2[],23,FALSE)+(Distances!$V$7*(ABS(Distances!$W$7-VLOOKUP(Table3[[#This Row],[MD5]],Table2[],23,FALSE))*Distances!$N$4))</f>
        <v>142530.0845933329</v>
      </c>
      <c r="R34" s="10">
        <f>SQRT(SUM((Table3[[#This Row],[time''4]]-Distances!$J$2)^2,(Table3[[#This Row],[price''4]]-Distances!$W$6)^2,(Table3[[#This Row],[energy''4]]-Distances!$W$7)^2))</f>
        <v>866515.28766986774</v>
      </c>
    </row>
    <row r="35" spans="1:18">
      <c r="A35" t="s">
        <v>36</v>
      </c>
      <c r="B35" s="15" t="s">
        <v>74</v>
      </c>
      <c r="C35" s="8">
        <f>VLOOKUP(Table3[[#This Row],[MD5]],Table2[],3,FALSE)+(Distances!$V$5*(ABS(Distances!$J$2-VLOOKUP(Table3[[#This Row],[MD5]],Table2[],3,FALSE))*Distances!$N$2))</f>
        <v>46.98857143</v>
      </c>
      <c r="D35" s="9">
        <f>VLOOKUP(Table3[[#This Row],[MD5]],Table2[],4,FALSE)+(Distances!$V$6*(ABS(Distances!$W$6-VLOOKUP(Table3[[#This Row],[MD5]],Table2[],4,FALSE))*Distances!$N$3))</f>
        <v>71.233333333333334</v>
      </c>
      <c r="E35" s="9">
        <f>VLOOKUP(Table3[[#This Row],[MD5]],Table2[],5,FALSE)+(Distances!$V$7*(ABS(Distances!$W$7-VLOOKUP(Table3[[#This Row],[MD5]],Table2[],5,FALSE))*Distances!$N$4))</f>
        <v>36.346666666666671</v>
      </c>
      <c r="F35" s="10">
        <f>SQRT(SUM((Table3[[#This Row],[time]]-Distances!$J$2)^2,(Table3[[#This Row],[price]]-Distances!$W$6)^2,(Table3[[#This Row],[energy]]-Distances!$W$7)^2))</f>
        <v>79.60572778220444</v>
      </c>
      <c r="G35" s="11">
        <f>VLOOKUP(Table3[[#This Row],[MD5]],Table2[],9,FALSE)+(Distances!$V$5*(ABS(Distances!$J$2-VLOOKUP(Table3[[#This Row],[MD5]],Table2[],9,FALSE))*Distances!$N$2))</f>
        <v>33.638665201904729</v>
      </c>
      <c r="H35" s="9">
        <f>VLOOKUP(Table3[[#This Row],[MD5]],Table2[],10,FALSE)+(Distances!$V$6*(ABS(Distances!$W$6-VLOOKUP(Table3[[#This Row],[MD5]],Table2[],10,FALSE))*Distances!$N$3))</f>
        <v>40.493748313541587</v>
      </c>
      <c r="I35" s="9">
        <f>VLOOKUP(Table3[[#This Row],[MD5]],Table2[],11,FALSE)+(Distances!$V$7*(ABS(Distances!$W$7-VLOOKUP(Table3[[#This Row],[MD5]],Table2[],11,FALSE))*Distances!$N$4))</f>
        <v>20.985223971388891</v>
      </c>
      <c r="J35" s="10">
        <f>SQRT(SUM((Table3[[#This Row],[time''2]]-Distances!$J$2)^2,(Table3[[#This Row],[price''2]]-Distances!$W$6)^2,(Table3[[#This Row],[energy''2]]-Distances!$W$7)^2))</f>
        <v>43.850656879243004</v>
      </c>
      <c r="K35" s="11">
        <f>VLOOKUP(Table3[[#This Row],[MD5]],Table2[],15,FALSE)+(Distances!$V$5*(ABS(Distances!$J$2-VLOOKUP(Table3[[#This Row],[MD5]],Table2[],15,FALSE))*Distances!$N$2))</f>
        <v>33.621921451904733</v>
      </c>
      <c r="L35" s="9">
        <f>VLOOKUP(Table3[[#This Row],[MD5]],Table2[],16,FALSE)+(Distances!$V$6*(ABS(Distances!$W$6-VLOOKUP(Table3[[#This Row],[MD5]],Table2[],16,FALSE))*Distances!$N$3))</f>
        <v>103.17307689166589</v>
      </c>
      <c r="M35" s="9">
        <f>VLOOKUP(Table3[[#This Row],[MD5]],Table2[],17,FALSE)+(Distances!$V$7*(ABS(Distances!$W$7-VLOOKUP(Table3[[#This Row],[MD5]],Table2[],17,FALSE))*Distances!$N$4))</f>
        <v>52.026415267221779</v>
      </c>
      <c r="N35" s="10">
        <f>SQRT(SUM((Table3[[#This Row],[time''3]]-Distances!$J$2)^2,(Table3[[#This Row],[price''3]]-Distances!$W$6)^2,(Table3[[#This Row],[energy''3]]-Distances!$W$7)^2))</f>
        <v>113.77438417849133</v>
      </c>
      <c r="O35" s="11">
        <f>VLOOKUP(Table3[[#This Row],[MD5]],Table2[],21,FALSE)+(Distances!$V$5*(ABS(Distances!$J$2-VLOOKUP(Table3[[#This Row],[MD5]],Table2[],21,FALSE))*Distances!$N$2))</f>
        <v>424335.70460333332</v>
      </c>
      <c r="P35" s="9">
        <f>VLOOKUP(Table3[[#This Row],[MD5]],Table2[],22,FALSE)+(Distances!$V$6*(ABS(Distances!$W$6-VLOOKUP(Table3[[#This Row],[MD5]],Table2[],22,FALSE))*Distances!$N$3))</f>
        <v>292233.60307499999</v>
      </c>
      <c r="Q35" s="9">
        <f>VLOOKUP(Table3[[#This Row],[MD5]],Table2[],23,FALSE)+(Distances!$V$7*(ABS(Distances!$W$7-VLOOKUP(Table3[[#This Row],[MD5]],Table2[],23,FALSE))*Distances!$N$4))</f>
        <v>97169.635059999564</v>
      </c>
      <c r="R35" s="10">
        <f>SQRT(SUM((Table3[[#This Row],[time''4]]-Distances!$J$2)^2,(Table3[[#This Row],[price''4]]-Distances!$W$6)^2,(Table3[[#This Row],[energy''4]]-Distances!$W$7)^2))</f>
        <v>524285.30147550051</v>
      </c>
    </row>
    <row r="36" spans="1:18">
      <c r="A36" t="s">
        <v>37</v>
      </c>
      <c r="B36" s="15" t="s">
        <v>75</v>
      </c>
      <c r="C36" s="8">
        <f>VLOOKUP(Table3[[#This Row],[MD5]],Table2[],3,FALSE)+(Distances!$V$5*(ABS(Distances!$J$2-VLOOKUP(Table3[[#This Row],[MD5]],Table2[],3,FALSE))*Distances!$N$2))</f>
        <v>46.98857143</v>
      </c>
      <c r="D36" s="9">
        <f>VLOOKUP(Table3[[#This Row],[MD5]],Table2[],4,FALSE)+(Distances!$V$6*(ABS(Distances!$W$6-VLOOKUP(Table3[[#This Row],[MD5]],Table2[],4,FALSE))*Distances!$N$3))</f>
        <v>71.233333333333334</v>
      </c>
      <c r="E36" s="9">
        <f>VLOOKUP(Table3[[#This Row],[MD5]],Table2[],5,FALSE)+(Distances!$V$7*(ABS(Distances!$W$7-VLOOKUP(Table3[[#This Row],[MD5]],Table2[],5,FALSE))*Distances!$N$4))</f>
        <v>36.346666666666671</v>
      </c>
      <c r="F36" s="10">
        <f>SQRT(SUM((Table3[[#This Row],[time]]-Distances!$J$2)^2,(Table3[[#This Row],[price]]-Distances!$W$6)^2,(Table3[[#This Row],[energy]]-Distances!$W$7)^2))</f>
        <v>79.60572778220444</v>
      </c>
      <c r="G36" s="11">
        <f>VLOOKUP(Table3[[#This Row],[MD5]],Table2[],9,FALSE)+(Distances!$V$5*(ABS(Distances!$J$2-VLOOKUP(Table3[[#This Row],[MD5]],Table2[],9,FALSE))*Distances!$N$2))</f>
        <v>33.803456927172604</v>
      </c>
      <c r="H36" s="9">
        <f>VLOOKUP(Table3[[#This Row],[MD5]],Table2[],10,FALSE)+(Distances!$V$6*(ABS(Distances!$W$6-VLOOKUP(Table3[[#This Row],[MD5]],Table2[],10,FALSE))*Distances!$N$3))</f>
        <v>41.031586226041583</v>
      </c>
      <c r="I36" s="9">
        <f>VLOOKUP(Table3[[#This Row],[MD5]],Table2[],11,FALSE)+(Distances!$V$7*(ABS(Distances!$W$7-VLOOKUP(Table3[[#This Row],[MD5]],Table2[],11,FALSE))*Distances!$N$4))</f>
        <v>21.251889024722178</v>
      </c>
      <c r="J36" s="10">
        <f>SQRT(SUM((Table3[[#This Row],[time''2]]-Distances!$J$2)^2,(Table3[[#This Row],[price''2]]-Distances!$W$6)^2,(Table3[[#This Row],[energy''2]]-Distances!$W$7)^2))</f>
        <v>44.456895794481504</v>
      </c>
      <c r="K36" s="11">
        <f>VLOOKUP(Table3[[#This Row],[MD5]],Table2[],15,FALSE)+(Distances!$V$5*(ABS(Distances!$J$2-VLOOKUP(Table3[[#This Row],[MD5]],Table2[],15,FALSE))*Distances!$N$2))</f>
        <v>33.651676323154732</v>
      </c>
      <c r="L36" s="9">
        <f>VLOOKUP(Table3[[#This Row],[MD5]],Table2[],16,FALSE)+(Distances!$V$6*(ABS(Distances!$W$6-VLOOKUP(Table3[[#This Row],[MD5]],Table2[],16,FALSE))*Distances!$N$3))</f>
        <v>103.23786504895756</v>
      </c>
      <c r="M36" s="9">
        <f>VLOOKUP(Table3[[#This Row],[MD5]],Table2[],17,FALSE)+(Distances!$V$7*(ABS(Distances!$W$7-VLOOKUP(Table3[[#This Row],[MD5]],Table2[],17,FALSE))*Distances!$N$4))</f>
        <v>52.058808060833336</v>
      </c>
      <c r="N36" s="10">
        <f>SQRT(SUM((Table3[[#This Row],[time''3]]-Distances!$J$2)^2,(Table3[[#This Row],[price''3]]-Distances!$W$6)^2,(Table3[[#This Row],[energy''3]]-Distances!$W$7)^2))</f>
        <v>113.84723689627553</v>
      </c>
      <c r="O36" s="11">
        <f>VLOOKUP(Table3[[#This Row],[MD5]],Table2[],21,FALSE)+(Distances!$V$5*(ABS(Distances!$J$2-VLOOKUP(Table3[[#This Row],[MD5]],Table2[],21,FALSE))*Distances!$N$2))</f>
        <v>427480.34406999999</v>
      </c>
      <c r="P36" s="9">
        <f>VLOOKUP(Table3[[#This Row],[MD5]],Table2[],22,FALSE)+(Distances!$V$6*(ABS(Distances!$W$6-VLOOKUP(Table3[[#This Row],[MD5]],Table2[],22,FALSE))*Distances!$N$3))</f>
        <v>294669.54551944445</v>
      </c>
      <c r="Q36" s="9">
        <f>VLOOKUP(Table3[[#This Row],[MD5]],Table2[],23,FALSE)+(Distances!$V$7*(ABS(Distances!$W$7-VLOOKUP(Table3[[#This Row],[MD5]],Table2[],23,FALSE))*Distances!$N$4))</f>
        <v>97982.40323777734</v>
      </c>
      <c r="R36" s="10">
        <f>SQRT(SUM((Table3[[#This Row],[time''4]]-Distances!$J$2)^2,(Table3[[#This Row],[price''4]]-Distances!$W$6)^2,(Table3[[#This Row],[energy''4]]-Distances!$W$7)^2))</f>
        <v>528338.71520584915</v>
      </c>
    </row>
    <row r="37" spans="1:18">
      <c r="A37" t="s">
        <v>38</v>
      </c>
      <c r="B37" s="15" t="s">
        <v>76</v>
      </c>
      <c r="C37" s="8">
        <f>VLOOKUP(Table3[[#This Row],[MD5]],Table2[],3,FALSE)+(Distances!$V$5*(ABS(Distances!$J$2-VLOOKUP(Table3[[#This Row],[MD5]],Table2[],3,FALSE))*Distances!$N$2))</f>
        <v>41.255714284999996</v>
      </c>
      <c r="D37" s="9">
        <f>VLOOKUP(Table3[[#This Row],[MD5]],Table2[],4,FALSE)+(Distances!$V$6*(ABS(Distances!$W$6-VLOOKUP(Table3[[#This Row],[MD5]],Table2[],4,FALSE))*Distances!$N$3))</f>
        <v>78.233333333333334</v>
      </c>
      <c r="E37" s="9">
        <f>VLOOKUP(Table3[[#This Row],[MD5]],Table2[],5,FALSE)+(Distances!$V$7*(ABS(Distances!$W$7-VLOOKUP(Table3[[#This Row],[MD5]],Table2[],5,FALSE))*Distances!$N$4))</f>
        <v>39.813333333333333</v>
      </c>
      <c r="F37" s="10">
        <f>SQRT(SUM((Table3[[#This Row],[time]]-Distances!$J$2)^2,(Table3[[#This Row],[price]]-Distances!$W$6)^2,(Table3[[#This Row],[energy]]-Distances!$W$7)^2))</f>
        <v>86.48990809615367</v>
      </c>
      <c r="G37" s="11">
        <f>VLOOKUP(Table3[[#This Row],[MD5]],Table2[],9,FALSE)+(Distances!$V$5*(ABS(Distances!$J$2-VLOOKUP(Table3[[#This Row],[MD5]],Table2[],9,FALSE))*Distances!$N$2))</f>
        <v>38.053361380758901</v>
      </c>
      <c r="H37" s="9">
        <f>VLOOKUP(Table3[[#This Row],[MD5]],Table2[],10,FALSE)+(Distances!$V$6*(ABS(Distances!$W$6-VLOOKUP(Table3[[#This Row],[MD5]],Table2[],10,FALSE))*Distances!$N$3))</f>
        <v>48.211340188541591</v>
      </c>
      <c r="I37" s="9">
        <f>VLOOKUP(Table3[[#This Row],[MD5]],Table2[],11,FALSE)+(Distances!$V$7*(ABS(Distances!$W$7-VLOOKUP(Table3[[#This Row],[MD5]],Table2[],11,FALSE))*Distances!$N$4))</f>
        <v>24.807269471388846</v>
      </c>
      <c r="J37" s="10">
        <f>SQRT(SUM((Table3[[#This Row],[time''2]]-Distances!$J$2)^2,(Table3[[#This Row],[price''2]]-Distances!$W$6)^2,(Table3[[#This Row],[energy''2]]-Distances!$W$7)^2))</f>
        <v>52.779971268889597</v>
      </c>
      <c r="K37" s="11">
        <f>VLOOKUP(Table3[[#This Row],[MD5]],Table2[],15,FALSE)+(Distances!$V$5*(ABS(Distances!$J$2-VLOOKUP(Table3[[#This Row],[MD5]],Table2[],15,FALSE))*Distances!$N$2))</f>
        <v>38.042201083883896</v>
      </c>
      <c r="L37" s="9">
        <f>VLOOKUP(Table3[[#This Row],[MD5]],Table2[],16,FALSE)+(Distances!$V$6*(ABS(Distances!$W$6-VLOOKUP(Table3[[#This Row],[MD5]],Table2[],16,FALSE))*Distances!$N$3))</f>
        <v>110.89063176145832</v>
      </c>
      <c r="M37" s="9">
        <f>VLOOKUP(Table3[[#This Row],[MD5]],Table2[],17,FALSE)+(Distances!$V$7*(ABS(Distances!$W$7-VLOOKUP(Table3[[#This Row],[MD5]],Table2[],17,FALSE))*Distances!$N$4))</f>
        <v>55.848442440833338</v>
      </c>
      <c r="N37" s="10">
        <f>SQRT(SUM((Table3[[#This Row],[time''3]]-Distances!$J$2)^2,(Table3[[#This Row],[price''3]]-Distances!$W$6)^2,(Table3[[#This Row],[energy''3]]-Distances!$W$7)^2))</f>
        <v>122.5239319323954</v>
      </c>
      <c r="O37" s="11">
        <f>VLOOKUP(Table3[[#This Row],[MD5]],Table2[],21,FALSE)+(Distances!$V$5*(ABS(Distances!$J$2-VLOOKUP(Table3[[#This Row],[MD5]],Table2[],21,FALSE))*Distances!$N$2))</f>
        <v>741084.51026666665</v>
      </c>
      <c r="P37" s="9">
        <f>VLOOKUP(Table3[[#This Row],[MD5]],Table2[],22,FALSE)+(Distances!$V$6*(ABS(Distances!$W$6-VLOOKUP(Table3[[#This Row],[MD5]],Table2[],22,FALSE))*Distances!$N$3))</f>
        <v>424213.21307499998</v>
      </c>
      <c r="Q37" s="9">
        <f>VLOOKUP(Table3[[#This Row],[MD5]],Table2[],23,FALSE)+(Distances!$V$7*(ABS(Distances!$W$7-VLOOKUP(Table3[[#This Row],[MD5]],Table2[],23,FALSE))*Distances!$N$4))</f>
        <v>142419.78705999957</v>
      </c>
      <c r="R37" s="10">
        <f>SQRT(SUM((Table3[[#This Row],[time''4]]-Distances!$J$2)^2,(Table3[[#This Row],[price''4]]-Distances!$W$6)^2,(Table3[[#This Row],[energy''4]]-Distances!$W$7)^2))</f>
        <v>865677.56743812223</v>
      </c>
    </row>
    <row r="38" spans="1:18">
      <c r="A38" t="s">
        <v>39</v>
      </c>
      <c r="B38" s="15" t="s">
        <v>77</v>
      </c>
      <c r="C38" s="8">
        <f>VLOOKUP(Table3[[#This Row],[MD5]],Table2[],3,FALSE)+(Distances!$V$5*(ABS(Distances!$J$2-VLOOKUP(Table3[[#This Row],[MD5]],Table2[],3,FALSE))*Distances!$N$2))</f>
        <v>46.98857143</v>
      </c>
      <c r="D38" s="9">
        <f>VLOOKUP(Table3[[#This Row],[MD5]],Table2[],4,FALSE)+(Distances!$V$6*(ABS(Distances!$W$6-VLOOKUP(Table3[[#This Row],[MD5]],Table2[],4,FALSE))*Distances!$N$3))</f>
        <v>71.233333333333334</v>
      </c>
      <c r="E38" s="9">
        <f>VLOOKUP(Table3[[#This Row],[MD5]],Table2[],5,FALSE)+(Distances!$V$7*(ABS(Distances!$W$7-VLOOKUP(Table3[[#This Row],[MD5]],Table2[],5,FALSE))*Distances!$N$4))</f>
        <v>36.346666666666671</v>
      </c>
      <c r="F38" s="10">
        <f>SQRT(SUM((Table3[[#This Row],[time]]-Distances!$J$2)^2,(Table3[[#This Row],[price]]-Distances!$W$6)^2,(Table3[[#This Row],[energy]]-Distances!$W$7)^2))</f>
        <v>79.60572778220444</v>
      </c>
      <c r="G38" s="11">
        <f>VLOOKUP(Table3[[#This Row],[MD5]],Table2[],9,FALSE)+(Distances!$V$5*(ABS(Distances!$J$2-VLOOKUP(Table3[[#This Row],[MD5]],Table2[],9,FALSE))*Distances!$N$2))</f>
        <v>-14.05728231072322</v>
      </c>
      <c r="H38" s="9">
        <f>VLOOKUP(Table3[[#This Row],[MD5]],Table2[],10,FALSE)+(Distances!$V$6*(ABS(Distances!$W$6-VLOOKUP(Table3[[#This Row],[MD5]],Table2[],10,FALSE))*Distances!$N$3))</f>
        <v>1.4736037855208255</v>
      </c>
      <c r="I38" s="9">
        <f>VLOOKUP(Table3[[#This Row],[MD5]],Table2[],11,FALSE)+(Distances!$V$7*(ABS(Distances!$W$7-VLOOKUP(Table3[[#This Row],[MD5]],Table2[],11,FALSE))*Distances!$N$4))</f>
        <v>0.96874251983333348</v>
      </c>
      <c r="J38" s="10">
        <f>SQRT(SUM((Table3[[#This Row],[time''2]]-Distances!$J$2)^2,(Table3[[#This Row],[price''2]]-Distances!$W$6)^2,(Table3[[#This Row],[energy''2]]-Distances!$W$7)^2))</f>
        <v>46.071260525252811</v>
      </c>
      <c r="K38" s="11">
        <f>VLOOKUP(Table3[[#This Row],[MD5]],Table2[],15,FALSE)+(Distances!$V$5*(ABS(Distances!$J$2-VLOOKUP(Table3[[#This Row],[MD5]],Table2[],15,FALSE))*Distances!$N$2))</f>
        <v>-14.43697563366965</v>
      </c>
      <c r="L38" s="9">
        <f>VLOOKUP(Table3[[#This Row],[MD5]],Table2[],16,FALSE)+(Distances!$V$6*(ABS(Distances!$W$6-VLOOKUP(Table3[[#This Row],[MD5]],Table2[],16,FALSE))*Distances!$N$3))</f>
        <v>67.650311271979163</v>
      </c>
      <c r="M38" s="9">
        <f>VLOOKUP(Table3[[#This Row],[MD5]],Table2[],17,FALSE)+(Distances!$V$7*(ABS(Distances!$W$7-VLOOKUP(Table3[[#This Row],[MD5]],Table2[],17,FALSE))*Distances!$N$4))</f>
        <v>34.25759782463885</v>
      </c>
      <c r="N38" s="10">
        <f>SQRT(SUM((Table3[[#This Row],[time''3]]-Distances!$J$2)^2,(Table3[[#This Row],[price''3]]-Distances!$W$6)^2,(Table3[[#This Row],[energy''3]]-Distances!$W$7)^2))</f>
        <v>87.402570420267892</v>
      </c>
      <c r="O38" s="11">
        <f>VLOOKUP(Table3[[#This Row],[MD5]],Table2[],21,FALSE)+(Distances!$V$5*(ABS(Distances!$J$2-VLOOKUP(Table3[[#This Row],[MD5]],Table2[],21,FALSE))*Distances!$N$2))</f>
        <v>214.40111711111101</v>
      </c>
      <c r="P38" s="9">
        <f>VLOOKUP(Table3[[#This Row],[MD5]],Table2[],22,FALSE)+(Distances!$V$6*(ABS(Distances!$W$6-VLOOKUP(Table3[[#This Row],[MD5]],Table2[],22,FALSE))*Distances!$N$3))</f>
        <v>1283.5667905555556</v>
      </c>
      <c r="Q38" s="9">
        <f>VLOOKUP(Table3[[#This Row],[MD5]],Table2[],23,FALSE)+(Distances!$V$7*(ABS(Distances!$W$7-VLOOKUP(Table3[[#This Row],[MD5]],Table2[],23,FALSE))*Distances!$N$4))</f>
        <v>439.37471985185152</v>
      </c>
      <c r="R38" s="10">
        <f>SQRT(SUM((Table3[[#This Row],[time''4]]-Distances!$J$2)^2,(Table3[[#This Row],[price''4]]-Distances!$W$6)^2,(Table3[[#This Row],[energy''4]]-Distances!$W$7)^2))</f>
        <v>1367.3128337453888</v>
      </c>
    </row>
    <row r="39" spans="1:18">
      <c r="A39" t="s">
        <v>40</v>
      </c>
      <c r="B39" s="15" t="s">
        <v>78</v>
      </c>
      <c r="C39" s="8">
        <f>VLOOKUP(Table3[[#This Row],[MD5]],Table2[],3,FALSE)+(Distances!$V$5*(ABS(Distances!$J$2-VLOOKUP(Table3[[#This Row],[MD5]],Table2[],3,FALSE))*Distances!$N$2))</f>
        <v>38.389285715</v>
      </c>
      <c r="D39" s="9">
        <f>VLOOKUP(Table3[[#This Row],[MD5]],Table2[],4,FALSE)+(Distances!$V$6*(ABS(Distances!$W$6-VLOOKUP(Table3[[#This Row],[MD5]],Table2[],4,FALSE))*Distances!$N$3))</f>
        <v>86.983333333333334</v>
      </c>
      <c r="E39" s="9">
        <f>VLOOKUP(Table3[[#This Row],[MD5]],Table2[],5,FALSE)+(Distances!$V$7*(ABS(Distances!$W$7-VLOOKUP(Table3[[#This Row],[MD5]],Table2[],5,FALSE))*Distances!$N$4))</f>
        <v>44.146666666666668</v>
      </c>
      <c r="F39" s="10">
        <f>SQRT(SUM((Table3[[#This Row],[time]]-Distances!$J$2)^2,(Table3[[#This Row],[price]]-Distances!$W$6)^2,(Table3[[#This Row],[energy]]-Distances!$W$7)^2))</f>
        <v>95.970297978958712</v>
      </c>
      <c r="G39" s="11">
        <f>VLOOKUP(Table3[[#This Row],[MD5]],Table2[],9,FALSE)+(Distances!$V$5*(ABS(Distances!$J$2-VLOOKUP(Table3[[#This Row],[MD5]],Table2[],9,FALSE))*Distances!$N$2))</f>
        <v>38.072899944285695</v>
      </c>
      <c r="H39" s="9">
        <f>VLOOKUP(Table3[[#This Row],[MD5]],Table2[],10,FALSE)+(Distances!$V$6*(ABS(Distances!$W$6-VLOOKUP(Table3[[#This Row],[MD5]],Table2[],10,FALSE))*Distances!$N$3))</f>
        <v>48.26467650624992</v>
      </c>
      <c r="I39" s="9">
        <f>VLOOKUP(Table3[[#This Row],[MD5]],Table2[],11,FALSE)+(Distances!$V$7*(ABS(Distances!$W$7-VLOOKUP(Table3[[#This Row],[MD5]],Table2[],11,FALSE))*Distances!$N$4))</f>
        <v>24.83368364777774</v>
      </c>
      <c r="J39" s="10">
        <f>SQRT(SUM((Table3[[#This Row],[time''2]]-Distances!$J$2)^2,(Table3[[#This Row],[price''2]]-Distances!$W$6)^2,(Table3[[#This Row],[energy''2]]-Distances!$W$7)^2))</f>
        <v>52.841336734611012</v>
      </c>
      <c r="K39" s="11">
        <f>VLOOKUP(Table3[[#This Row],[MD5]],Table2[],15,FALSE)+(Distances!$V$5*(ABS(Distances!$J$2-VLOOKUP(Table3[[#This Row],[MD5]],Table2[],15,FALSE))*Distances!$N$2))</f>
        <v>38.050664538035704</v>
      </c>
      <c r="L39" s="9">
        <f>VLOOKUP(Table3[[#This Row],[MD5]],Table2[],16,FALSE)+(Distances!$V$6*(ABS(Distances!$W$6-VLOOKUP(Table3[[#This Row],[MD5]],Table2[],16,FALSE))*Distances!$N$3))</f>
        <v>110.91495931354167</v>
      </c>
      <c r="M39" s="9">
        <f>VLOOKUP(Table3[[#This Row],[MD5]],Table2[],17,FALSE)+(Distances!$V$7*(ABS(Distances!$W$7-VLOOKUP(Table3[[#This Row],[MD5]],Table2[],17,FALSE))*Distances!$N$4))</f>
        <v>55.860490371388892</v>
      </c>
      <c r="N39" s="10">
        <f>SQRT(SUM((Table3[[#This Row],[time''3]]-Distances!$J$2)^2,(Table3[[#This Row],[price''3]]-Distances!$W$6)^2,(Table3[[#This Row],[energy''3]]-Distances!$W$7)^2))</f>
        <v>122.55146366035716</v>
      </c>
      <c r="O39" s="11">
        <f>VLOOKUP(Table3[[#This Row],[MD5]],Table2[],21,FALSE)+(Distances!$V$5*(ABS(Distances!$J$2-VLOOKUP(Table3[[#This Row],[MD5]],Table2[],21,FALSE))*Distances!$N$2))</f>
        <v>741870.54826666671</v>
      </c>
      <c r="P39" s="9">
        <f>VLOOKUP(Table3[[#This Row],[MD5]],Table2[],22,FALSE)+(Distances!$V$6*(ABS(Distances!$W$6-VLOOKUP(Table3[[#This Row],[MD5]],Table2[],22,FALSE))*Distances!$N$3))</f>
        <v>424542.0386583333</v>
      </c>
      <c r="Q39" s="9">
        <f>VLOOKUP(Table3[[#This Row],[MD5]],Table2[],23,FALSE)+(Distances!$V$7*(ABS(Distances!$W$7-VLOOKUP(Table3[[#This Row],[MD5]],Table2[],23,FALSE))*Distances!$N$4))</f>
        <v>142532.52725999957</v>
      </c>
      <c r="R39" s="10">
        <f>SQRT(SUM((Table3[[#This Row],[time''4]]-Distances!$J$2)^2,(Table3[[#This Row],[price''4]]-Distances!$W$6)^2,(Table3[[#This Row],[energy''4]]-Distances!$W$7)^2))</f>
        <v>866530.13588709396</v>
      </c>
    </row>
    <row r="40" spans="1:18">
      <c r="A40" t="s">
        <v>41</v>
      </c>
      <c r="B40" s="15" t="s">
        <v>79</v>
      </c>
      <c r="C40" s="8">
        <f>VLOOKUP(Table3[[#This Row],[MD5]],Table2[],3,FALSE)+(Distances!$V$5*(ABS(Distances!$J$2-VLOOKUP(Table3[[#This Row],[MD5]],Table2[],3,FALSE))*Distances!$N$2))</f>
        <v>44.122142855</v>
      </c>
      <c r="D40" s="9">
        <f>VLOOKUP(Table3[[#This Row],[MD5]],Table2[],4,FALSE)+(Distances!$V$6*(ABS(Distances!$W$6-VLOOKUP(Table3[[#This Row],[MD5]],Table2[],4,FALSE))*Distances!$N$3))</f>
        <v>74.733333333333334</v>
      </c>
      <c r="E40" s="9">
        <f>VLOOKUP(Table3[[#This Row],[MD5]],Table2[],5,FALSE)+(Distances!$V$7*(ABS(Distances!$W$7-VLOOKUP(Table3[[#This Row],[MD5]],Table2[],5,FALSE))*Distances!$N$4))</f>
        <v>38.08</v>
      </c>
      <c r="F40" s="10">
        <f>SQRT(SUM((Table3[[#This Row],[time]]-Distances!$J$2)^2,(Table3[[#This Row],[price]]-Distances!$W$6)^2,(Table3[[#This Row],[energy]]-Distances!$W$7)^2))</f>
        <v>82.977811442827729</v>
      </c>
      <c r="G40" s="11">
        <f>VLOOKUP(Table3[[#This Row],[MD5]],Table2[],9,FALSE)+(Distances!$V$5*(ABS(Distances!$J$2-VLOOKUP(Table3[[#This Row],[MD5]],Table2[],9,FALSE))*Distances!$N$2))</f>
        <v>-14.065471756428579</v>
      </c>
      <c r="H40" s="9">
        <f>VLOOKUP(Table3[[#This Row],[MD5]],Table2[],10,FALSE)+(Distances!$V$6*(ABS(Distances!$W$6-VLOOKUP(Table3[[#This Row],[MD5]],Table2[],10,FALSE))*Distances!$N$3))</f>
        <v>1.2508288197916588</v>
      </c>
      <c r="I40" s="9">
        <f>VLOOKUP(Table3[[#This Row],[MD5]],Table2[],11,FALSE)+(Distances!$V$7*(ABS(Distances!$W$7-VLOOKUP(Table3[[#This Row],[MD5]],Table2[],11,FALSE))*Distances!$N$4))</f>
        <v>0.74805699944444459</v>
      </c>
      <c r="J40" s="10">
        <f>SQRT(SUM((Table3[[#This Row],[time''2]]-Distances!$J$2)^2,(Table3[[#This Row],[price''2]]-Distances!$W$6)^2,(Table3[[#This Row],[energy''2]]-Distances!$W$7)^2))</f>
        <v>46.083163568876188</v>
      </c>
      <c r="K40" s="11">
        <f>VLOOKUP(Table3[[#This Row],[MD5]],Table2[],15,FALSE)+(Distances!$V$5*(ABS(Distances!$J$2-VLOOKUP(Table3[[#This Row],[MD5]],Table2[],15,FALSE))*Distances!$N$2))</f>
        <v>-14.066607058214291</v>
      </c>
      <c r="L40" s="9">
        <f>VLOOKUP(Table3[[#This Row],[MD5]],Table2[],16,FALSE)+(Distances!$V$6*(ABS(Distances!$W$6-VLOOKUP(Table3[[#This Row],[MD5]],Table2[],16,FALSE))*Distances!$N$3))</f>
        <v>67.86619394583326</v>
      </c>
      <c r="M40" s="9">
        <f>VLOOKUP(Table3[[#This Row],[MD5]],Table2[],17,FALSE)+(Distances!$V$7*(ABS(Distances!$W$7-VLOOKUP(Table3[[#This Row],[MD5]],Table2[],17,FALSE))*Distances!$N$4))</f>
        <v>34.364495038333288</v>
      </c>
      <c r="N40" s="10">
        <f>SQRT(SUM((Table3[[#This Row],[time''3]]-Distances!$J$2)^2,(Table3[[#This Row],[price''3]]-Distances!$W$6)^2,(Table3[[#This Row],[energy''3]]-Distances!$W$7)^2))</f>
        <v>87.410987397145931</v>
      </c>
      <c r="O40" s="11">
        <f>VLOOKUP(Table3[[#This Row],[MD5]],Table2[],21,FALSE)+(Distances!$V$5*(ABS(Distances!$J$2-VLOOKUP(Table3[[#This Row],[MD5]],Table2[],21,FALSE))*Distances!$N$2))</f>
        <v>345.61265833333334</v>
      </c>
      <c r="P40" s="9">
        <f>VLOOKUP(Table3[[#This Row],[MD5]],Table2[],22,FALSE)+(Distances!$V$6*(ABS(Distances!$W$6-VLOOKUP(Table3[[#This Row],[MD5]],Table2[],22,FALSE))*Distances!$N$3))</f>
        <v>1340.5824328703677</v>
      </c>
      <c r="Q40" s="9">
        <f>VLOOKUP(Table3[[#This Row],[MD5]],Table2[],23,FALSE)+(Distances!$V$7*(ABS(Distances!$W$7-VLOOKUP(Table3[[#This Row],[MD5]],Table2[],23,FALSE))*Distances!$N$4))</f>
        <v>458.92640333333333</v>
      </c>
      <c r="R40" s="10">
        <f>SQRT(SUM((Table3[[#This Row],[time''4]]-Distances!$J$2)^2,(Table3[[#This Row],[price''4]]-Distances!$W$6)^2,(Table3[[#This Row],[energy''4]]-Distances!$W$7)^2))</f>
        <v>1449.6950479272975</v>
      </c>
    </row>
    <row r="41" spans="1:18">
      <c r="A41" t="s">
        <v>42</v>
      </c>
      <c r="B41" s="15" t="s">
        <v>80</v>
      </c>
      <c r="C41" s="8">
        <f>VLOOKUP(Table3[[#This Row],[MD5]],Table2[],3,FALSE)+(Distances!$V$5*(ABS(Distances!$J$2-VLOOKUP(Table3[[#This Row],[MD5]],Table2[],3,FALSE))*Distances!$N$2))</f>
        <v>44.122142855</v>
      </c>
      <c r="D41" s="9">
        <f>VLOOKUP(Table3[[#This Row],[MD5]],Table2[],4,FALSE)+(Distances!$V$6*(ABS(Distances!$W$6-VLOOKUP(Table3[[#This Row],[MD5]],Table2[],4,FALSE))*Distances!$N$3))</f>
        <v>74.733333333333334</v>
      </c>
      <c r="E41" s="9">
        <f>VLOOKUP(Table3[[#This Row],[MD5]],Table2[],5,FALSE)+(Distances!$V$7*(ABS(Distances!$W$7-VLOOKUP(Table3[[#This Row],[MD5]],Table2[],5,FALSE))*Distances!$N$4))</f>
        <v>38.08</v>
      </c>
      <c r="F41" s="10">
        <f>SQRT(SUM((Table3[[#This Row],[time]]-Distances!$J$2)^2,(Table3[[#This Row],[price]]-Distances!$W$6)^2,(Table3[[#This Row],[energy]]-Distances!$W$7)^2))</f>
        <v>82.977811442827729</v>
      </c>
      <c r="G41" s="11">
        <f>VLOOKUP(Table3[[#This Row],[MD5]],Table2[],9,FALSE)+(Distances!$V$5*(ABS(Distances!$J$2-VLOOKUP(Table3[[#This Row],[MD5]],Table2[],9,FALSE))*Distances!$N$2))</f>
        <v>38.053343427946402</v>
      </c>
      <c r="H41" s="9">
        <f>VLOOKUP(Table3[[#This Row],[MD5]],Table2[],10,FALSE)+(Distances!$V$6*(ABS(Distances!$W$6-VLOOKUP(Table3[[#This Row],[MD5]],Table2[],10,FALSE))*Distances!$N$3))</f>
        <v>48.211246782291596</v>
      </c>
      <c r="I41" s="9">
        <f>VLOOKUP(Table3[[#This Row],[MD5]],Table2[],11,FALSE)+(Distances!$V$7*(ABS(Distances!$W$7-VLOOKUP(Table3[[#This Row],[MD5]],Table2[],11,FALSE))*Distances!$N$4))</f>
        <v>24.807223213055515</v>
      </c>
      <c r="J41" s="10">
        <f>SQRT(SUM((Table3[[#This Row],[time''2]]-Distances!$J$2)^2,(Table3[[#This Row],[price''2]]-Distances!$W$6)^2,(Table3[[#This Row],[energy''2]]-Distances!$W$7)^2))</f>
        <v>52.779865669450494</v>
      </c>
      <c r="K41" s="11">
        <f>VLOOKUP(Table3[[#This Row],[MD5]],Table2[],15,FALSE)+(Distances!$V$5*(ABS(Distances!$J$2-VLOOKUP(Table3[[#This Row],[MD5]],Table2[],15,FALSE))*Distances!$N$2))</f>
        <v>38.042181368571399</v>
      </c>
      <c r="L41" s="9">
        <f>VLOOKUP(Table3[[#This Row],[MD5]],Table2[],16,FALSE)+(Distances!$V$6*(ABS(Distances!$W$6-VLOOKUP(Table3[[#This Row],[MD5]],Table2[],16,FALSE))*Distances!$N$3))</f>
        <v>110.89057689166667</v>
      </c>
      <c r="M41" s="9">
        <f>VLOOKUP(Table3[[#This Row],[MD5]],Table2[],17,FALSE)+(Distances!$V$7*(ABS(Distances!$W$7-VLOOKUP(Table3[[#This Row],[MD5]],Table2[],17,FALSE))*Distances!$N$4))</f>
        <v>55.848415267221775</v>
      </c>
      <c r="N41" s="10">
        <f>SQRT(SUM((Table3[[#This Row],[time''3]]-Distances!$J$2)^2,(Table3[[#This Row],[price''3]]-Distances!$W$6)^2,(Table3[[#This Row],[energy''3]]-Distances!$W$7)^2))</f>
        <v>122.52386980529623</v>
      </c>
      <c r="O41" s="11">
        <f>VLOOKUP(Table3[[#This Row],[MD5]],Table2[],21,FALSE)+(Distances!$V$5*(ABS(Distances!$J$2-VLOOKUP(Table3[[#This Row],[MD5]],Table2[],21,FALSE))*Distances!$N$2))</f>
        <v>741071.46586666664</v>
      </c>
      <c r="P41" s="9">
        <f>VLOOKUP(Table3[[#This Row],[MD5]],Table2[],22,FALSE)+(Distances!$V$6*(ABS(Distances!$W$6-VLOOKUP(Table3[[#This Row],[MD5]],Table2[],22,FALSE))*Distances!$N$3))</f>
        <v>424206.93640833331</v>
      </c>
      <c r="Q41" s="9">
        <f>VLOOKUP(Table3[[#This Row],[MD5]],Table2[],23,FALSE)+(Distances!$V$7*(ABS(Distances!$W$7-VLOOKUP(Table3[[#This Row],[MD5]],Table2[],23,FALSE))*Distances!$N$4))</f>
        <v>142417.63505999956</v>
      </c>
      <c r="R41" s="10">
        <f>SQRT(SUM((Table3[[#This Row],[time''4]]-Distances!$J$2)^2,(Table3[[#This Row],[price''4]]-Distances!$W$6)^2,(Table3[[#This Row],[energy''4]]-Distances!$W$7)^2))</f>
        <v>865662.97111841885</v>
      </c>
    </row>
    <row r="42" spans="1:18">
      <c r="A42" t="s">
        <v>43</v>
      </c>
      <c r="B42" s="15" t="s">
        <v>81</v>
      </c>
      <c r="C42" s="8">
        <f>VLOOKUP(Table3[[#This Row],[MD5]],Table2[],3,FALSE)+(Distances!$V$5*(ABS(Distances!$J$2-VLOOKUP(Table3[[#This Row],[MD5]],Table2[],3,FALSE))*Distances!$N$2))</f>
        <v>46.98857143</v>
      </c>
      <c r="D42" s="9">
        <f>VLOOKUP(Table3[[#This Row],[MD5]],Table2[],4,FALSE)+(Distances!$V$6*(ABS(Distances!$W$6-VLOOKUP(Table3[[#This Row],[MD5]],Table2[],4,FALSE))*Distances!$N$3))</f>
        <v>71.233333333333334</v>
      </c>
      <c r="E42" s="9">
        <f>VLOOKUP(Table3[[#This Row],[MD5]],Table2[],5,FALSE)+(Distances!$V$7*(ABS(Distances!$W$7-VLOOKUP(Table3[[#This Row],[MD5]],Table2[],5,FALSE))*Distances!$N$4))</f>
        <v>36.346666666666671</v>
      </c>
      <c r="F42" s="10">
        <f>SQRT(SUM((Table3[[#This Row],[time]]-Distances!$J$2)^2,(Table3[[#This Row],[price]]-Distances!$W$6)^2,(Table3[[#This Row],[energy]]-Distances!$W$7)^2))</f>
        <v>79.60572778220444</v>
      </c>
      <c r="G42" s="11">
        <f>VLOOKUP(Table3[[#This Row],[MD5]],Table2[],9,FALSE)+(Distances!$V$5*(ABS(Distances!$J$2-VLOOKUP(Table3[[#This Row],[MD5]],Table2[],9,FALSE))*Distances!$N$2))</f>
        <v>33.785048289985099</v>
      </c>
      <c r="H42" s="9">
        <f>VLOOKUP(Table3[[#This Row],[MD5]],Table2[],10,FALSE)+(Distances!$V$6*(ABS(Distances!$W$6-VLOOKUP(Table3[[#This Row],[MD5]],Table2[],10,FALSE))*Distances!$N$3))</f>
        <v>40.97579566822909</v>
      </c>
      <c r="I42" s="9">
        <f>VLOOKUP(Table3[[#This Row],[MD5]],Table2[],11,FALSE)+(Distances!$V$7*(ABS(Distances!$W$7-VLOOKUP(Table3[[#This Row],[MD5]],Table2[],11,FALSE))*Distances!$N$4))</f>
        <v>21.224187262638846</v>
      </c>
      <c r="J42" s="10">
        <f>SQRT(SUM((Table3[[#This Row],[time''2]]-Distances!$J$2)^2,(Table3[[#This Row],[price''2]]-Distances!$W$6)^2,(Table3[[#This Row],[energy''2]]-Distances!$W$7)^2))</f>
        <v>44.393918644501163</v>
      </c>
      <c r="K42" s="11">
        <f>VLOOKUP(Table3[[#This Row],[MD5]],Table2[],15,FALSE)+(Distances!$V$5*(ABS(Distances!$J$2-VLOOKUP(Table3[[#This Row],[MD5]],Table2[],15,FALSE))*Distances!$N$2))</f>
        <v>33.644687657842233</v>
      </c>
      <c r="L42" s="9">
        <f>VLOOKUP(Table3[[#This Row],[MD5]],Table2[],16,FALSE)+(Distances!$V$6*(ABS(Distances!$W$6-VLOOKUP(Table3[[#This Row],[MD5]],Table2[],16,FALSE))*Distances!$N$3))</f>
        <v>103.21524647031211</v>
      </c>
      <c r="M42" s="9">
        <f>VLOOKUP(Table3[[#This Row],[MD5]],Table2[],17,FALSE)+(Distances!$V$7*(ABS(Distances!$W$7-VLOOKUP(Table3[[#This Row],[MD5]],Table2[],17,FALSE))*Distances!$N$4))</f>
        <v>52.047534326527561</v>
      </c>
      <c r="N42" s="10">
        <f>SQRT(SUM((Table3[[#This Row],[time''3]]-Distances!$J$2)^2,(Table3[[#This Row],[price''3]]-Distances!$W$6)^2,(Table3[[#This Row],[energy''3]]-Distances!$W$7)^2))</f>
        <v>113.82186653118751</v>
      </c>
      <c r="O42" s="11">
        <f>VLOOKUP(Table3[[#This Row],[MD5]],Table2[],21,FALSE)+(Distances!$V$5*(ABS(Distances!$J$2-VLOOKUP(Table3[[#This Row],[MD5]],Table2[],21,FALSE))*Distances!$N$2))</f>
        <v>426938.69380333333</v>
      </c>
      <c r="P42" s="9">
        <f>VLOOKUP(Table3[[#This Row],[MD5]],Table2[],22,FALSE)+(Distances!$V$6*(ABS(Distances!$W$6-VLOOKUP(Table3[[#This Row],[MD5]],Table2[],22,FALSE))*Distances!$N$3))</f>
        <v>293832.93896388891</v>
      </c>
      <c r="Q42" s="9">
        <f>VLOOKUP(Table3[[#This Row],[MD5]],Table2[],23,FALSE)+(Distances!$V$7*(ABS(Distances!$W$7-VLOOKUP(Table3[[#This Row],[MD5]],Table2[],23,FALSE))*Distances!$N$4))</f>
        <v>97699.422882221785</v>
      </c>
      <c r="R42" s="10">
        <f>SQRT(SUM((Table3[[#This Row],[time''4]]-Distances!$J$2)^2,(Table3[[#This Row],[price''4]]-Distances!$W$6)^2,(Table3[[#This Row],[energy''4]]-Distances!$W$7)^2))</f>
        <v>527381.56965066504</v>
      </c>
    </row>
    <row r="43" spans="1:18">
      <c r="A43" t="s">
        <v>44</v>
      </c>
      <c r="B43" s="15" t="s">
        <v>82</v>
      </c>
      <c r="C43" s="8">
        <f>VLOOKUP(Table3[[#This Row],[MD5]],Table2[],3,FALSE)+(Distances!$V$5*(ABS(Distances!$J$2-VLOOKUP(Table3[[#This Row],[MD5]],Table2[],3,FALSE))*Distances!$N$2))</f>
        <v>46.98857143</v>
      </c>
      <c r="D43" s="9">
        <f>VLOOKUP(Table3[[#This Row],[MD5]],Table2[],4,FALSE)+(Distances!$V$6*(ABS(Distances!$W$6-VLOOKUP(Table3[[#This Row],[MD5]],Table2[],4,FALSE))*Distances!$N$3))</f>
        <v>71.233333333333334</v>
      </c>
      <c r="E43" s="9">
        <f>VLOOKUP(Table3[[#This Row],[MD5]],Table2[],5,FALSE)+(Distances!$V$7*(ABS(Distances!$W$7-VLOOKUP(Table3[[#This Row],[MD5]],Table2[],5,FALSE))*Distances!$N$4))</f>
        <v>36.346666666666671</v>
      </c>
      <c r="F43" s="10">
        <f>SQRT(SUM((Table3[[#This Row],[time]]-Distances!$J$2)^2,(Table3[[#This Row],[price]]-Distances!$W$6)^2,(Table3[[#This Row],[energy]]-Distances!$W$7)^2))</f>
        <v>79.60572778220444</v>
      </c>
      <c r="G43" s="11">
        <f>VLOOKUP(Table3[[#This Row],[MD5]],Table2[],9,FALSE)+(Distances!$V$5*(ABS(Distances!$J$2-VLOOKUP(Table3[[#This Row],[MD5]],Table2[],9,FALSE))*Distances!$N$2))</f>
        <v>-14.280044762142859</v>
      </c>
      <c r="H43" s="9">
        <f>VLOOKUP(Table3[[#This Row],[MD5]],Table2[],10,FALSE)+(Distances!$V$6*(ABS(Distances!$W$6-VLOOKUP(Table3[[#This Row],[MD5]],Table2[],10,FALSE))*Distances!$N$3))</f>
        <v>1.1673746885416589</v>
      </c>
      <c r="I43" s="9">
        <f>VLOOKUP(Table3[[#This Row],[MD5]],Table2[],11,FALSE)+(Distances!$V$7*(ABS(Distances!$W$7-VLOOKUP(Table3[[#This Row],[MD5]],Table2[],11,FALSE))*Distances!$N$4))</f>
        <v>0.66627960944444442</v>
      </c>
      <c r="J43" s="10">
        <f>SQRT(SUM((Table3[[#This Row],[time''2]]-Distances!$J$2)^2,(Table3[[#This Row],[price''2]]-Distances!$W$6)^2,(Table3[[#This Row],[energy''2]]-Distances!$W$7)^2))</f>
        <v>46.299561202591264</v>
      </c>
      <c r="K43" s="11">
        <f>VLOOKUP(Table3[[#This Row],[MD5]],Table2[],15,FALSE)+(Distances!$V$5*(ABS(Distances!$J$2-VLOOKUP(Table3[[#This Row],[MD5]],Table2[],15,FALSE))*Distances!$N$2))</f>
        <v>-14.313541955892861</v>
      </c>
      <c r="L43" s="9">
        <f>VLOOKUP(Table3[[#This Row],[MD5]],Table2[],16,FALSE)+(Distances!$V$6*(ABS(Distances!$W$6-VLOOKUP(Table3[[#This Row],[MD5]],Table2[],16,FALSE))*Distances!$N$3))</f>
        <v>67.735554068749991</v>
      </c>
      <c r="M43" s="9">
        <f>VLOOKUP(Table3[[#This Row],[MD5]],Table2[],17,FALSE)+(Distances!$V$7*(ABS(Distances!$W$7-VLOOKUP(Table3[[#This Row],[MD5]],Table2[],17,FALSE))*Distances!$N$4))</f>
        <v>34.300238164444409</v>
      </c>
      <c r="N43" s="10">
        <f>SQRT(SUM((Table3[[#This Row],[time''3]]-Distances!$J$2)^2,(Table3[[#This Row],[price''3]]-Distances!$W$6)^2,(Table3[[#This Row],[energy''3]]-Distances!$W$7)^2))</f>
        <v>87.417868487187064</v>
      </c>
      <c r="O43" s="11">
        <f>VLOOKUP(Table3[[#This Row],[MD5]],Table2[],21,FALSE)+(Distances!$V$5*(ABS(Distances!$J$2-VLOOKUP(Table3[[#This Row],[MD5]],Table2[],21,FALSE))*Distances!$N$2))</f>
        <v>2330.4649233333334</v>
      </c>
      <c r="P43" s="9">
        <f>VLOOKUP(Table3[[#This Row],[MD5]],Table2[],22,FALSE)+(Distances!$V$6*(ABS(Distances!$W$6-VLOOKUP(Table3[[#This Row],[MD5]],Table2[],22,FALSE))*Distances!$N$3))</f>
        <v>2736.4933861111112</v>
      </c>
      <c r="Q43" s="9">
        <f>VLOOKUP(Table3[[#This Row],[MD5]],Table2[],23,FALSE)+(Distances!$V$7*(ABS(Distances!$W$7-VLOOKUP(Table3[[#This Row],[MD5]],Table2[],23,FALSE))*Distances!$N$4))</f>
        <v>922.43690888888887</v>
      </c>
      <c r="R43" s="10">
        <f>SQRT(SUM((Table3[[#This Row],[time''4]]-Distances!$J$2)^2,(Table3[[#This Row],[price''4]]-Distances!$W$6)^2,(Table3[[#This Row],[energy''4]]-Distances!$W$7)^2))</f>
        <v>3689.5892959103553</v>
      </c>
    </row>
    <row r="44" spans="1:18">
      <c r="A44" t="s">
        <v>45</v>
      </c>
      <c r="B44" s="15" t="s">
        <v>83</v>
      </c>
      <c r="C44" s="8">
        <f>VLOOKUP(Table3[[#This Row],[MD5]],Table2[],3,FALSE)+(Distances!$V$5*(ABS(Distances!$J$2-VLOOKUP(Table3[[#This Row],[MD5]],Table2[],3,FALSE))*Distances!$N$2))</f>
        <v>41.255714284999996</v>
      </c>
      <c r="D44" s="9">
        <f>VLOOKUP(Table3[[#This Row],[MD5]],Table2[],4,FALSE)+(Distances!$V$6*(ABS(Distances!$W$6-VLOOKUP(Table3[[#This Row],[MD5]],Table2[],4,FALSE))*Distances!$N$3))</f>
        <v>78.233333333333334</v>
      </c>
      <c r="E44" s="9">
        <f>VLOOKUP(Table3[[#This Row],[MD5]],Table2[],5,FALSE)+(Distances!$V$7*(ABS(Distances!$W$7-VLOOKUP(Table3[[#This Row],[MD5]],Table2[],5,FALSE))*Distances!$N$4))</f>
        <v>39.813333333333333</v>
      </c>
      <c r="F44" s="10">
        <f>SQRT(SUM((Table3[[#This Row],[time]]-Distances!$J$2)^2,(Table3[[#This Row],[price]]-Distances!$W$6)^2,(Table3[[#This Row],[energy]]-Distances!$W$7)^2))</f>
        <v>86.48990809615367</v>
      </c>
      <c r="G44" s="11">
        <f>VLOOKUP(Table3[[#This Row],[MD5]],Table2[],9,FALSE)+(Distances!$V$5*(ABS(Distances!$J$2-VLOOKUP(Table3[[#This Row],[MD5]],Table2[],9,FALSE))*Distances!$N$2))</f>
        <v>47.461970480610105</v>
      </c>
      <c r="H44" s="9">
        <f>VLOOKUP(Table3[[#This Row],[MD5]],Table2[],10,FALSE)+(Distances!$V$6*(ABS(Distances!$W$6-VLOOKUP(Table3[[#This Row],[MD5]],Table2[],10,FALSE))*Distances!$N$3))</f>
        <v>70.03487696510409</v>
      </c>
      <c r="I44" s="9">
        <f>VLOOKUP(Table3[[#This Row],[MD5]],Table2[],11,FALSE)+(Distances!$V$7*(ABS(Distances!$W$7-VLOOKUP(Table3[[#This Row],[MD5]],Table2[],11,FALSE))*Distances!$N$4))</f>
        <v>35.644049408472185</v>
      </c>
      <c r="J44" s="10">
        <f>SQRT(SUM((Table3[[#This Row],[time''2]]-Distances!$J$2)^2,(Table3[[#This Row],[price''2]]-Distances!$W$6)^2,(Table3[[#This Row],[energy''2]]-Distances!$W$7)^2))</f>
        <v>78.337786727287849</v>
      </c>
      <c r="K44" s="11">
        <f>VLOOKUP(Table3[[#This Row],[MD5]],Table2[],15,FALSE)+(Distances!$V$5*(ABS(Distances!$J$2-VLOOKUP(Table3[[#This Row],[MD5]],Table2[],15,FALSE))*Distances!$N$2))</f>
        <v>45.252947568110102</v>
      </c>
      <c r="L44" s="9">
        <f>VLOOKUP(Table3[[#This Row],[MD5]],Table2[],16,FALSE)+(Distances!$V$6*(ABS(Distances!$W$6-VLOOKUP(Table3[[#This Row],[MD5]],Table2[],16,FALSE))*Distances!$N$3))</f>
        <v>127.67710864739544</v>
      </c>
      <c r="M44" s="9">
        <f>VLOOKUP(Table3[[#This Row],[MD5]],Table2[],17,FALSE)+(Distances!$V$7*(ABS(Distances!$W$7-VLOOKUP(Table3[[#This Row],[MD5]],Table2[],17,FALSE))*Distances!$N$4))</f>
        <v>64.190678432083118</v>
      </c>
      <c r="N44" s="10">
        <f>SQRT(SUM((Table3[[#This Row],[time''3]]-Distances!$J$2)^2,(Table3[[#This Row],[price''3]]-Distances!$W$6)^2,(Table3[[#This Row],[energy''3]]-Distances!$W$7)^2))</f>
        <v>141.74064681082089</v>
      </c>
      <c r="O44" s="11">
        <f>VLOOKUP(Table3[[#This Row],[MD5]],Table2[],21,FALSE)+(Distances!$V$5*(ABS(Distances!$J$2-VLOOKUP(Table3[[#This Row],[MD5]],Table2[],21,FALSE))*Distances!$N$2))</f>
        <v>1121978.5081333334</v>
      </c>
      <c r="P44" s="9">
        <f>VLOOKUP(Table3[[#This Row],[MD5]],Table2[],22,FALSE)+(Distances!$V$6*(ABS(Distances!$W$6-VLOOKUP(Table3[[#This Row],[MD5]],Table2[],22,FALSE))*Distances!$N$3))</f>
        <v>657032.62740833336</v>
      </c>
      <c r="Q44" s="9">
        <f>VLOOKUP(Table3[[#This Row],[MD5]],Table2[],23,FALSE)+(Distances!$V$7*(ABS(Distances!$W$7-VLOOKUP(Table3[[#This Row],[MD5]],Table2[],23,FALSE))*Distances!$N$4))</f>
        <v>221778.53897111115</v>
      </c>
      <c r="R44" s="10">
        <f>SQRT(SUM((Table3[[#This Row],[time''4]]-Distances!$J$2)^2,(Table3[[#This Row],[price''4]]-Distances!$W$6)^2,(Table3[[#This Row],[energy''4]]-Distances!$W$7)^2))</f>
        <v>1318953.8884151441</v>
      </c>
    </row>
    <row r="45" spans="1:18">
      <c r="A45" t="s">
        <v>46</v>
      </c>
      <c r="B45" s="15" t="s">
        <v>84</v>
      </c>
      <c r="C45" s="8">
        <f>VLOOKUP(Table3[[#This Row],[MD5]],Table2[],3,FALSE)+(Distances!$V$5*(ABS(Distances!$J$2-VLOOKUP(Table3[[#This Row],[MD5]],Table2[],3,FALSE))*Distances!$N$2))</f>
        <v>44.122142855</v>
      </c>
      <c r="D45" s="9">
        <f>VLOOKUP(Table3[[#This Row],[MD5]],Table2[],4,FALSE)+(Distances!$V$6*(ABS(Distances!$W$6-VLOOKUP(Table3[[#This Row],[MD5]],Table2[],4,FALSE))*Distances!$N$3))</f>
        <v>74.733333333333334</v>
      </c>
      <c r="E45" s="9">
        <f>VLOOKUP(Table3[[#This Row],[MD5]],Table2[],5,FALSE)+(Distances!$V$7*(ABS(Distances!$W$7-VLOOKUP(Table3[[#This Row],[MD5]],Table2[],5,FALSE))*Distances!$N$4))</f>
        <v>38.08</v>
      </c>
      <c r="F45" s="10">
        <f>SQRT(SUM((Table3[[#This Row],[time]]-Distances!$J$2)^2,(Table3[[#This Row],[price]]-Distances!$W$6)^2,(Table3[[#This Row],[energy]]-Distances!$W$7)^2))</f>
        <v>82.977811442827729</v>
      </c>
      <c r="G45" s="11">
        <f>VLOOKUP(Table3[[#This Row],[MD5]],Table2[],9,FALSE)+(Distances!$V$5*(ABS(Distances!$J$2-VLOOKUP(Table3[[#This Row],[MD5]],Table2[],9,FALSE))*Distances!$N$2))</f>
        <v>-13.911949805446429</v>
      </c>
      <c r="H45" s="9">
        <f>VLOOKUP(Table3[[#This Row],[MD5]],Table2[],10,FALSE)+(Distances!$V$6*(ABS(Distances!$W$6-VLOOKUP(Table3[[#This Row],[MD5]],Table2[],10,FALSE))*Distances!$N$3))</f>
        <v>1.3786576572916589</v>
      </c>
      <c r="I45" s="9">
        <f>VLOOKUP(Table3[[#This Row],[MD5]],Table2[],11,FALSE)+(Distances!$V$7*(ABS(Distances!$W$7-VLOOKUP(Table3[[#This Row],[MD5]],Table2[],11,FALSE))*Distances!$N$4))</f>
        <v>0.8755503594444356</v>
      </c>
      <c r="J45" s="10">
        <f>SQRT(SUM((Table3[[#This Row],[time''2]]-Distances!$J$2)^2,(Table3[[#This Row],[price''2]]-Distances!$W$6)^2,(Table3[[#This Row],[energy''2]]-Distances!$W$7)^2))</f>
        <v>45.927278425282331</v>
      </c>
      <c r="K45" s="11">
        <f>VLOOKUP(Table3[[#This Row],[MD5]],Table2[],15,FALSE)+(Distances!$V$5*(ABS(Distances!$J$2-VLOOKUP(Table3[[#This Row],[MD5]],Table2[],15,FALSE))*Distances!$N$2))</f>
        <v>-13.938501805000001</v>
      </c>
      <c r="L45" s="9">
        <f>VLOOKUP(Table3[[#This Row],[MD5]],Table2[],16,FALSE)+(Distances!$V$6*(ABS(Distances!$W$6-VLOOKUP(Table3[[#This Row],[MD5]],Table2[],16,FALSE))*Distances!$N$3))</f>
        <v>67.954884850000013</v>
      </c>
      <c r="M45" s="9">
        <f>VLOOKUP(Table3[[#This Row],[MD5]],Table2[],17,FALSE)+(Distances!$V$7*(ABS(Distances!$W$7-VLOOKUP(Table3[[#This Row],[MD5]],Table2[],17,FALSE))*Distances!$N$4))</f>
        <v>34.408859122777777</v>
      </c>
      <c r="N45" s="10">
        <f>SQRT(SUM((Table3[[#This Row],[time''3]]-Distances!$J$2)^2,(Table3[[#This Row],[price''3]]-Distances!$W$6)^2,(Table3[[#This Row],[energy''3]]-Distances!$W$7)^2))</f>
        <v>87.427894307279331</v>
      </c>
      <c r="O45" s="11">
        <f>VLOOKUP(Table3[[#This Row],[MD5]],Table2[],21,FALSE)+(Distances!$V$5*(ABS(Distances!$J$2-VLOOKUP(Table3[[#This Row],[MD5]],Table2[],21,FALSE))*Distances!$N$2))</f>
        <v>2461.1168533333303</v>
      </c>
      <c r="P45" s="9">
        <f>VLOOKUP(Table3[[#This Row],[MD5]],Table2[],22,FALSE)+(Distances!$V$6*(ABS(Distances!$W$6-VLOOKUP(Table3[[#This Row],[MD5]],Table2[],22,FALSE))*Distances!$N$3))</f>
        <v>2791.0311638888888</v>
      </c>
      <c r="Q45" s="9">
        <f>VLOOKUP(Table3[[#This Row],[MD5]],Table2[],23,FALSE)+(Distances!$V$7*(ABS(Distances!$W$7-VLOOKUP(Table3[[#This Row],[MD5]],Table2[],23,FALSE))*Distances!$N$4))</f>
        <v>941.13557555555099</v>
      </c>
      <c r="R45" s="10">
        <f>SQRT(SUM((Table3[[#This Row],[time''4]]-Distances!$J$2)^2,(Table3[[#This Row],[price''4]]-Distances!$W$6)^2,(Table3[[#This Row],[energy''4]]-Distances!$W$7)^2))</f>
        <v>3816.6553698091816</v>
      </c>
    </row>
    <row r="46" spans="1:18">
      <c r="A46" t="s">
        <v>47</v>
      </c>
      <c r="B46" s="15" t="s">
        <v>85</v>
      </c>
      <c r="C46" s="8">
        <f>VLOOKUP(Table3[[#This Row],[MD5]],Table2[],3,FALSE)+(Distances!$V$5*(ABS(Distances!$J$2-VLOOKUP(Table3[[#This Row],[MD5]],Table2[],3,FALSE))*Distances!$N$2))</f>
        <v>46.98857143</v>
      </c>
      <c r="D46" s="9">
        <f>VLOOKUP(Table3[[#This Row],[MD5]],Table2[],4,FALSE)+(Distances!$V$6*(ABS(Distances!$W$6-VLOOKUP(Table3[[#This Row],[MD5]],Table2[],4,FALSE))*Distances!$N$3))</f>
        <v>71.233333333333334</v>
      </c>
      <c r="E46" s="9">
        <f>VLOOKUP(Table3[[#This Row],[MD5]],Table2[],5,FALSE)+(Distances!$V$7*(ABS(Distances!$W$7-VLOOKUP(Table3[[#This Row],[MD5]],Table2[],5,FALSE))*Distances!$N$4))</f>
        <v>36.346666666666671</v>
      </c>
      <c r="F46" s="10">
        <f>SQRT(SUM((Table3[[#This Row],[time]]-Distances!$J$2)^2,(Table3[[#This Row],[price]]-Distances!$W$6)^2,(Table3[[#This Row],[energy]]-Distances!$W$7)^2))</f>
        <v>79.60572778220444</v>
      </c>
      <c r="G46" s="11">
        <f>VLOOKUP(Table3[[#This Row],[MD5]],Table2[],9,FALSE)+(Distances!$V$5*(ABS(Distances!$J$2-VLOOKUP(Table3[[#This Row],[MD5]],Table2[],9,FALSE))*Distances!$N$2))</f>
        <v>-14.22413361575893</v>
      </c>
      <c r="H46" s="9">
        <f>VLOOKUP(Table3[[#This Row],[MD5]],Table2[],10,FALSE)+(Distances!$V$6*(ABS(Distances!$W$6-VLOOKUP(Table3[[#This Row],[MD5]],Table2[],10,FALSE))*Distances!$N$3))</f>
        <v>1.2239590171874926</v>
      </c>
      <c r="I46" s="9">
        <f>VLOOKUP(Table3[[#This Row],[MD5]],Table2[],11,FALSE)+(Distances!$V$7*(ABS(Distances!$W$7-VLOOKUP(Table3[[#This Row],[MD5]],Table2[],11,FALSE))*Distances!$N$4))</f>
        <v>0.72246934472222235</v>
      </c>
      <c r="J46" s="10">
        <f>SQRT(SUM((Table3[[#This Row],[time''2]]-Distances!$J$2)^2,(Table3[[#This Row],[price''2]]-Distances!$W$6)^2,(Table3[[#This Row],[energy''2]]-Distances!$W$7)^2))</f>
        <v>46.242326614737806</v>
      </c>
      <c r="K46" s="11">
        <f>VLOOKUP(Table3[[#This Row],[MD5]],Table2[],15,FALSE)+(Distances!$V$5*(ABS(Distances!$J$2-VLOOKUP(Table3[[#This Row],[MD5]],Table2[],15,FALSE))*Distances!$N$2))</f>
        <v>-14.29258036620536</v>
      </c>
      <c r="L46" s="9">
        <f>VLOOKUP(Table3[[#This Row],[MD5]],Table2[],16,FALSE)+(Distances!$V$6*(ABS(Distances!$W$6-VLOOKUP(Table3[[#This Row],[MD5]],Table2[],16,FALSE))*Distances!$N$3))</f>
        <v>67.758170095312494</v>
      </c>
      <c r="M46" s="9">
        <f>VLOOKUP(Table3[[#This Row],[MD5]],Table2[],17,FALSE)+(Distances!$V$7*(ABS(Distances!$W$7-VLOOKUP(Table3[[#This Row],[MD5]],Table2[],17,FALSE))*Distances!$N$4))</f>
        <v>34.311510634861072</v>
      </c>
      <c r="N46" s="10">
        <f>SQRT(SUM((Table3[[#This Row],[time''3]]-Distances!$J$2)^2,(Table3[[#This Row],[price''3]]-Distances!$W$6)^2,(Table3[[#This Row],[energy''3]]-Distances!$W$7)^2))</f>
        <v>87.428199060388962</v>
      </c>
      <c r="O46" s="11">
        <f>VLOOKUP(Table3[[#This Row],[MD5]],Table2[],21,FALSE)+(Distances!$V$5*(ABS(Distances!$J$2-VLOOKUP(Table3[[#This Row],[MD5]],Table2[],21,FALSE))*Distances!$N$2))</f>
        <v>2653.8751899999966</v>
      </c>
      <c r="P46" s="9">
        <f>VLOOKUP(Table3[[#This Row],[MD5]],Table2[],22,FALSE)+(Distances!$V$6*(ABS(Distances!$W$6-VLOOKUP(Table3[[#This Row],[MD5]],Table2[],22,FALSE))*Distances!$N$3))</f>
        <v>3236.5710527777778</v>
      </c>
      <c r="Q46" s="9">
        <f>VLOOKUP(Table3[[#This Row],[MD5]],Table2[],23,FALSE)+(Distances!$V$7*(ABS(Distances!$W$7-VLOOKUP(Table3[[#This Row],[MD5]],Table2[],23,FALSE))*Distances!$N$4))</f>
        <v>1091.5861533333334</v>
      </c>
      <c r="R46" s="10">
        <f>SQRT(SUM((Table3[[#This Row],[time''4]]-Distances!$J$2)^2,(Table3[[#This Row],[price''4]]-Distances!$W$6)^2,(Table3[[#This Row],[energy''4]]-Distances!$W$7)^2))</f>
        <v>4304.6890172283929</v>
      </c>
    </row>
    <row r="47" spans="1:18">
      <c r="A47" t="s">
        <v>218</v>
      </c>
      <c r="B47" s="15" t="s">
        <v>86</v>
      </c>
      <c r="C47" s="8">
        <f>VLOOKUP(Table3[[#This Row],[MD5]],Table2[],3,FALSE)+(Distances!$V$5*(ABS(Distances!$J$2-VLOOKUP(Table3[[#This Row],[MD5]],Table2[],3,FALSE))*Distances!$N$2))</f>
        <v>46.98857143</v>
      </c>
      <c r="D47" s="9">
        <f>VLOOKUP(Table3[[#This Row],[MD5]],Table2[],4,FALSE)+(Distances!$V$6*(ABS(Distances!$W$6-VLOOKUP(Table3[[#This Row],[MD5]],Table2[],4,FALSE))*Distances!$N$3))</f>
        <v>71.233333333333334</v>
      </c>
      <c r="E47" s="9">
        <f>VLOOKUP(Table3[[#This Row],[MD5]],Table2[],5,FALSE)+(Distances!$V$7*(ABS(Distances!$W$7-VLOOKUP(Table3[[#This Row],[MD5]],Table2[],5,FALSE))*Distances!$N$4))</f>
        <v>36.346666666666671</v>
      </c>
      <c r="F47" s="10">
        <f>SQRT(SUM((Table3[[#This Row],[time]]-Distances!$J$2)^2,(Table3[[#This Row],[price]]-Distances!$W$6)^2,(Table3[[#This Row],[energy]]-Distances!$W$7)^2))</f>
        <v>79.60572778220444</v>
      </c>
      <c r="G47" s="11">
        <f>VLOOKUP(Table3[[#This Row],[MD5]],Table2[],9,FALSE)+(Distances!$V$5*(ABS(Distances!$J$2-VLOOKUP(Table3[[#This Row],[MD5]],Table2[],9,FALSE))*Distances!$N$2))</f>
        <v>33.798966943943434</v>
      </c>
      <c r="H47" s="9">
        <f>VLOOKUP(Table3[[#This Row],[MD5]],Table2[],10,FALSE)+(Distances!$V$6*(ABS(Distances!$W$6-VLOOKUP(Table3[[#This Row],[MD5]],Table2[],10,FALSE))*Distances!$N$3))</f>
        <v>41.021316821354084</v>
      </c>
      <c r="I47" s="9">
        <f>VLOOKUP(Table3[[#This Row],[MD5]],Table2[],11,FALSE)+(Distances!$V$7*(ABS(Distances!$W$7-VLOOKUP(Table3[[#This Row],[MD5]],Table2[],11,FALSE))*Distances!$N$4))</f>
        <v>21.246756190138889</v>
      </c>
      <c r="J47" s="10">
        <f>SQRT(SUM((Table3[[#This Row],[time''2]]-Distances!$J$2)^2,(Table3[[#This Row],[price''2]]-Distances!$W$6)^2,(Table3[[#This Row],[energy''2]]-Distances!$W$7)^2))</f>
        <v>44.44524390779344</v>
      </c>
      <c r="K47" s="11">
        <f>VLOOKUP(Table3[[#This Row],[MD5]],Table2[],15,FALSE)+(Distances!$V$5*(ABS(Distances!$J$2-VLOOKUP(Table3[[#This Row],[MD5]],Table2[],15,FALSE))*Distances!$N$2))</f>
        <v>33.647120099300565</v>
      </c>
      <c r="L47" s="9">
        <f>VLOOKUP(Table3[[#This Row],[MD5]],Table2[],16,FALSE)+(Distances!$V$6*(ABS(Distances!$W$6-VLOOKUP(Table3[[#This Row],[MD5]],Table2[],16,FALSE))*Distances!$N$3))</f>
        <v>103.22085099843711</v>
      </c>
      <c r="M47" s="9">
        <f>VLOOKUP(Table3[[#This Row],[MD5]],Table2[],17,FALSE)+(Distances!$V$7*(ABS(Distances!$W$7-VLOOKUP(Table3[[#This Row],[MD5]],Table2[],17,FALSE))*Distances!$N$4))</f>
        <v>52.05033502069422</v>
      </c>
      <c r="N47" s="10">
        <f>SQRT(SUM((Table3[[#This Row],[time''3]]-Distances!$J$2)^2,(Table3[[#This Row],[price''3]]-Distances!$W$6)^2,(Table3[[#This Row],[energy''3]]-Distances!$W$7)^2))</f>
        <v>113.82816619426816</v>
      </c>
      <c r="O47" s="11">
        <f>VLOOKUP(Table3[[#This Row],[MD5]],Table2[],21,FALSE)+(Distances!$V$5*(ABS(Distances!$J$2-VLOOKUP(Table3[[#This Row],[MD5]],Table2[],21,FALSE))*Distances!$N$2))</f>
        <v>427114.42393666669</v>
      </c>
      <c r="P47" s="9">
        <f>VLOOKUP(Table3[[#This Row],[MD5]],Table2[],22,FALSE)+(Distances!$V$6*(ABS(Distances!$W$6-VLOOKUP(Table3[[#This Row],[MD5]],Table2[],22,FALSE))*Distances!$N$3))</f>
        <v>293980.94696388888</v>
      </c>
      <c r="Q47" s="9">
        <f>VLOOKUP(Table3[[#This Row],[MD5]],Table2[],23,FALSE)+(Distances!$V$7*(ABS(Distances!$W$7-VLOOKUP(Table3[[#This Row],[MD5]],Table2[],23,FALSE))*Distances!$N$4))</f>
        <v>97748.915504444012</v>
      </c>
      <c r="R47" s="10">
        <f>SQRT(SUM((Table3[[#This Row],[time''4]]-Distances!$J$2)^2,(Table3[[#This Row],[price''4]]-Distances!$W$6)^2,(Table3[[#This Row],[energy''4]]-Distances!$W$7)^2))</f>
        <v>527615.45233545091</v>
      </c>
    </row>
    <row r="48" spans="1:18">
      <c r="A48" t="s">
        <v>219</v>
      </c>
      <c r="B48" s="15" t="s">
        <v>87</v>
      </c>
      <c r="C48" s="8">
        <f>VLOOKUP(Table3[[#This Row],[MD5]],Table2[],3,FALSE)+(Distances!$V$5*(ABS(Distances!$J$2-VLOOKUP(Table3[[#This Row],[MD5]],Table2[],3,FALSE))*Distances!$N$2))</f>
        <v>46.98857143</v>
      </c>
      <c r="D48" s="9">
        <f>VLOOKUP(Table3[[#This Row],[MD5]],Table2[],4,FALSE)+(Distances!$V$6*(ABS(Distances!$W$6-VLOOKUP(Table3[[#This Row],[MD5]],Table2[],4,FALSE))*Distances!$N$3))</f>
        <v>71.233333333333334</v>
      </c>
      <c r="E48" s="9">
        <f>VLOOKUP(Table3[[#This Row],[MD5]],Table2[],5,FALSE)+(Distances!$V$7*(ABS(Distances!$W$7-VLOOKUP(Table3[[#This Row],[MD5]],Table2[],5,FALSE))*Distances!$N$4))</f>
        <v>36.346666666666671</v>
      </c>
      <c r="F48" s="10">
        <f>SQRT(SUM((Table3[[#This Row],[time]]-Distances!$J$2)^2,(Table3[[#This Row],[price]]-Distances!$W$6)^2,(Table3[[#This Row],[energy]]-Distances!$W$7)^2))</f>
        <v>79.60572778220444</v>
      </c>
      <c r="G48" s="11">
        <f>VLOOKUP(Table3[[#This Row],[MD5]],Table2[],9,FALSE)+(Distances!$V$5*(ABS(Distances!$J$2-VLOOKUP(Table3[[#This Row],[MD5]],Table2[],9,FALSE))*Distances!$N$2))</f>
        <v>-13.87134286102679</v>
      </c>
      <c r="H48" s="9">
        <f>VLOOKUP(Table3[[#This Row],[MD5]],Table2[],10,FALSE)+(Distances!$V$6*(ABS(Distances!$W$6-VLOOKUP(Table3[[#This Row],[MD5]],Table2[],10,FALSE))*Distances!$N$3))</f>
        <v>1.6365028213541588</v>
      </c>
      <c r="I48" s="9">
        <f>VLOOKUP(Table3[[#This Row],[MD5]],Table2[],11,FALSE)+(Distances!$V$7*(ABS(Distances!$W$7-VLOOKUP(Table3[[#This Row],[MD5]],Table2[],11,FALSE))*Distances!$N$4))</f>
        <v>1.1310158469444447</v>
      </c>
      <c r="J48" s="10">
        <f>SQRT(SUM((Table3[[#This Row],[time''2]]-Distances!$J$2)^2,(Table3[[#This Row],[price''2]]-Distances!$W$6)^2,(Table3[[#This Row],[energy''2]]-Distances!$W$7)^2))</f>
        <v>45.883988113215779</v>
      </c>
      <c r="K48" s="11">
        <f>VLOOKUP(Table3[[#This Row],[MD5]],Table2[],15,FALSE)+(Distances!$V$5*(ABS(Distances!$J$2-VLOOKUP(Table3[[#This Row],[MD5]],Table2[],15,FALSE))*Distances!$N$2))</f>
        <v>-14.30250789406251</v>
      </c>
      <c r="L48" s="9">
        <f>VLOOKUP(Table3[[#This Row],[MD5]],Table2[],16,FALSE)+(Distances!$V$6*(ABS(Distances!$W$6-VLOOKUP(Table3[[#This Row],[MD5]],Table2[],16,FALSE))*Distances!$N$3))</f>
        <v>67.743465946354164</v>
      </c>
      <c r="M48" s="9">
        <f>VLOOKUP(Table3[[#This Row],[MD5]],Table2[],17,FALSE)+(Distances!$V$7*(ABS(Distances!$W$7-VLOOKUP(Table3[[#This Row],[MD5]],Table2[],17,FALSE))*Distances!$N$4))</f>
        <v>34.304194423472183</v>
      </c>
      <c r="N48" s="10">
        <f>SQRT(SUM((Table3[[#This Row],[time''3]]-Distances!$J$2)^2,(Table3[[#This Row],[price''3]]-Distances!$W$6)^2,(Table3[[#This Row],[energy''3]]-Distances!$W$7)^2))</f>
        <v>87.419525628782438</v>
      </c>
      <c r="O48" s="11">
        <f>VLOOKUP(Table3[[#This Row],[MD5]],Table2[],21,FALSE)+(Distances!$V$5*(ABS(Distances!$J$2-VLOOKUP(Table3[[#This Row],[MD5]],Table2[],21,FALSE))*Distances!$N$2))</f>
        <v>3908.5289366666334</v>
      </c>
      <c r="P48" s="9">
        <f>VLOOKUP(Table3[[#This Row],[MD5]],Table2[],22,FALSE)+(Distances!$V$6*(ABS(Distances!$W$6-VLOOKUP(Table3[[#This Row],[MD5]],Table2[],22,FALSE))*Distances!$N$3))</f>
        <v>3847.4274268518466</v>
      </c>
      <c r="Q48" s="9">
        <f>VLOOKUP(Table3[[#This Row],[MD5]],Table2[],23,FALSE)+(Distances!$V$7*(ABS(Distances!$W$7-VLOOKUP(Table3[[#This Row],[MD5]],Table2[],23,FALSE))*Distances!$N$4))</f>
        <v>1292.0730600000002</v>
      </c>
      <c r="R48" s="10">
        <f>SQRT(SUM((Table3[[#This Row],[time''4]]-Distances!$J$2)^2,(Table3[[#This Row],[price''4]]-Distances!$W$6)^2,(Table3[[#This Row],[energy''4]]-Distances!$W$7)^2))</f>
        <v>5611.3072493840173</v>
      </c>
    </row>
    <row r="49" spans="1:18">
      <c r="A49" t="s">
        <v>220</v>
      </c>
      <c r="B49" s="15" t="s">
        <v>88</v>
      </c>
      <c r="C49" s="8">
        <f>VLOOKUP(Table3[[#This Row],[MD5]],Table2[],3,FALSE)+(Distances!$V$5*(ABS(Distances!$J$2-VLOOKUP(Table3[[#This Row],[MD5]],Table2[],3,FALSE))*Distances!$N$2))</f>
        <v>41.255714284999996</v>
      </c>
      <c r="D49" s="9">
        <f>VLOOKUP(Table3[[#This Row],[MD5]],Table2[],4,FALSE)+(Distances!$V$6*(ABS(Distances!$W$6-VLOOKUP(Table3[[#This Row],[MD5]],Table2[],4,FALSE))*Distances!$N$3))</f>
        <v>76.483333333333334</v>
      </c>
      <c r="E49" s="9">
        <f>VLOOKUP(Table3[[#This Row],[MD5]],Table2[],5,FALSE)+(Distances!$V$7*(ABS(Distances!$W$7-VLOOKUP(Table3[[#This Row],[MD5]],Table2[],5,FALSE))*Distances!$N$4))</f>
        <v>38.946666666666673</v>
      </c>
      <c r="F49" s="10">
        <f>SQRT(SUM((Table3[[#This Row],[time]]-Distances!$J$2)^2,(Table3[[#This Row],[price]]-Distances!$W$6)^2,(Table3[[#This Row],[energy]]-Distances!$W$7)^2))</f>
        <v>84.548554309428866</v>
      </c>
      <c r="G49" s="11">
        <f>VLOOKUP(Table3[[#This Row],[MD5]],Table2[],9,FALSE)+(Distances!$V$5*(ABS(Distances!$J$2-VLOOKUP(Table3[[#This Row],[MD5]],Table2[],9,FALSE))*Distances!$N$2))</f>
        <v>-13.911904318883931</v>
      </c>
      <c r="H49" s="9">
        <f>VLOOKUP(Table3[[#This Row],[MD5]],Table2[],10,FALSE)+(Distances!$V$6*(ABS(Distances!$W$6-VLOOKUP(Table3[[#This Row],[MD5]],Table2[],10,FALSE))*Distances!$N$3))</f>
        <v>1.3787033395833255</v>
      </c>
      <c r="I49" s="9">
        <f>VLOOKUP(Table3[[#This Row],[MD5]],Table2[],11,FALSE)+(Distances!$V$7*(ABS(Distances!$W$7-VLOOKUP(Table3[[#This Row],[MD5]],Table2[],11,FALSE))*Distances!$N$4))</f>
        <v>0.87559560666666658</v>
      </c>
      <c r="J49" s="10">
        <f>SQRT(SUM((Table3[[#This Row],[time''2]]-Distances!$J$2)^2,(Table3[[#This Row],[price''2]]-Distances!$W$6)^2,(Table3[[#This Row],[energy''2]]-Distances!$W$7)^2))</f>
        <v>45.9272322227838</v>
      </c>
      <c r="K49" s="11">
        <f>VLOOKUP(Table3[[#This Row],[MD5]],Table2[],15,FALSE)+(Distances!$V$5*(ABS(Distances!$J$2-VLOOKUP(Table3[[#This Row],[MD5]],Table2[],15,FALSE))*Distances!$N$2))</f>
        <v>-13.9384514715625</v>
      </c>
      <c r="L49" s="9">
        <f>VLOOKUP(Table3[[#This Row],[MD5]],Table2[],16,FALSE)+(Distances!$V$6*(ABS(Distances!$W$6-VLOOKUP(Table3[[#This Row],[MD5]],Table2[],16,FALSE))*Distances!$N$3))</f>
        <v>67.954929256249997</v>
      </c>
      <c r="M49" s="9">
        <f>VLOOKUP(Table3[[#This Row],[MD5]],Table2[],17,FALSE)+(Distances!$V$7*(ABS(Distances!$W$7-VLOOKUP(Table3[[#This Row],[MD5]],Table2[],17,FALSE))*Distances!$N$4))</f>
        <v>34.408881114444441</v>
      </c>
      <c r="N49" s="10">
        <f>SQRT(SUM((Table3[[#This Row],[time''3]]-Distances!$J$2)^2,(Table3[[#This Row],[price''3]]-Distances!$W$6)^2,(Table3[[#This Row],[energy''3]]-Distances!$W$7)^2))</f>
        <v>87.427910019654121</v>
      </c>
      <c r="O49" s="11">
        <f>VLOOKUP(Table3[[#This Row],[MD5]],Table2[],21,FALSE)+(Distances!$V$5*(ABS(Distances!$J$2-VLOOKUP(Table3[[#This Row],[MD5]],Table2[],21,FALSE))*Distances!$N$2))</f>
        <v>2472.81725333333</v>
      </c>
      <c r="P49" s="9">
        <f>VLOOKUP(Table3[[#This Row],[MD5]],Table2[],22,FALSE)+(Distances!$V$6*(ABS(Distances!$W$6-VLOOKUP(Table3[[#This Row],[MD5]],Table2[],22,FALSE))*Distances!$N$3))</f>
        <v>2796.1178305555554</v>
      </c>
      <c r="Q49" s="9">
        <f>VLOOKUP(Table3[[#This Row],[MD5]],Table2[],23,FALSE)+(Distances!$V$7*(ABS(Distances!$W$7-VLOOKUP(Table3[[#This Row],[MD5]],Table2[],23,FALSE))*Distances!$N$4))</f>
        <v>942.87957555555113</v>
      </c>
      <c r="R49" s="10">
        <f>SQRT(SUM((Table3[[#This Row],[time''4]]-Distances!$J$2)^2,(Table3[[#This Row],[price''4]]-Distances!$W$6)^2,(Table3[[#This Row],[energy''4]]-Distances!$W$7)^2))</f>
        <v>3828.2537698743076</v>
      </c>
    </row>
    <row r="50" spans="1:18">
      <c r="A50" t="s">
        <v>221</v>
      </c>
      <c r="B50" s="15" t="s">
        <v>89</v>
      </c>
      <c r="C50" s="8">
        <f>VLOOKUP(Table3[[#This Row],[MD5]],Table2[],3,FALSE)+(Distances!$V$5*(ABS(Distances!$J$2-VLOOKUP(Table3[[#This Row],[MD5]],Table2[],3,FALSE))*Distances!$N$2))</f>
        <v>44.122142855</v>
      </c>
      <c r="D50" s="9">
        <f>VLOOKUP(Table3[[#This Row],[MD5]],Table2[],4,FALSE)+(Distances!$V$6*(ABS(Distances!$W$6-VLOOKUP(Table3[[#This Row],[MD5]],Table2[],4,FALSE))*Distances!$N$3))</f>
        <v>74.733333333333334</v>
      </c>
      <c r="E50" s="9">
        <f>VLOOKUP(Table3[[#This Row],[MD5]],Table2[],5,FALSE)+(Distances!$V$7*(ABS(Distances!$W$7-VLOOKUP(Table3[[#This Row],[MD5]],Table2[],5,FALSE))*Distances!$N$4))</f>
        <v>38.08</v>
      </c>
      <c r="F50" s="10">
        <f>SQRT(SUM((Table3[[#This Row],[time]]-Distances!$J$2)^2,(Table3[[#This Row],[price]]-Distances!$W$6)^2,(Table3[[#This Row],[energy]]-Distances!$W$7)^2))</f>
        <v>82.977811442827729</v>
      </c>
      <c r="G50" s="11">
        <f>VLOOKUP(Table3[[#This Row],[MD5]],Table2[],9,FALSE)+(Distances!$V$5*(ABS(Distances!$J$2-VLOOKUP(Table3[[#This Row],[MD5]],Table2[],9,FALSE))*Distances!$N$2))</f>
        <v>-13.911940111696431</v>
      </c>
      <c r="H50" s="9">
        <f>VLOOKUP(Table3[[#This Row],[MD5]],Table2[],10,FALSE)+(Distances!$V$6*(ABS(Distances!$W$6-VLOOKUP(Table3[[#This Row],[MD5]],Table2[],10,FALSE))*Distances!$N$3))</f>
        <v>1.3786688864583254</v>
      </c>
      <c r="I50" s="9">
        <f>VLOOKUP(Table3[[#This Row],[MD5]],Table2[],11,FALSE)+(Distances!$V$7*(ABS(Distances!$W$7-VLOOKUP(Table3[[#This Row],[MD5]],Table2[],11,FALSE))*Distances!$N$4))</f>
        <v>0.87556148166666681</v>
      </c>
      <c r="J50" s="10">
        <f>SQRT(SUM((Table3[[#This Row],[time''2]]-Distances!$J$2)^2,(Table3[[#This Row],[price''2]]-Distances!$W$6)^2,(Table3[[#This Row],[energy''2]]-Distances!$W$7)^2))</f>
        <v>45.927268555043447</v>
      </c>
      <c r="K50" s="11">
        <f>VLOOKUP(Table3[[#This Row],[MD5]],Table2[],15,FALSE)+(Distances!$V$5*(ABS(Distances!$J$2-VLOOKUP(Table3[[#This Row],[MD5]],Table2[],15,FALSE))*Distances!$N$2))</f>
        <v>-13.938492992500001</v>
      </c>
      <c r="L50" s="9">
        <f>VLOOKUP(Table3[[#This Row],[MD5]],Table2[],16,FALSE)+(Distances!$V$6*(ABS(Distances!$W$6-VLOOKUP(Table3[[#This Row],[MD5]],Table2[],16,FALSE))*Distances!$N$3))</f>
        <v>67.954889954166674</v>
      </c>
      <c r="M50" s="9">
        <f>VLOOKUP(Table3[[#This Row],[MD5]],Table2[],17,FALSE)+(Distances!$V$7*(ABS(Distances!$W$7-VLOOKUP(Table3[[#This Row],[MD5]],Table2[],17,FALSE))*Distances!$N$4))</f>
        <v>34.408861650555558</v>
      </c>
      <c r="N50" s="10">
        <f>SQRT(SUM((Table3[[#This Row],[time''3]]-Distances!$J$2)^2,(Table3[[#This Row],[price''3]]-Distances!$W$6)^2,(Table3[[#This Row],[energy''3]]-Distances!$W$7)^2))</f>
        <v>87.427894522751686</v>
      </c>
      <c r="O50" s="11">
        <f>VLOOKUP(Table3[[#This Row],[MD5]],Table2[],21,FALSE)+(Distances!$V$5*(ABS(Distances!$J$2-VLOOKUP(Table3[[#This Row],[MD5]],Table2[],21,FALSE))*Distances!$N$2))</f>
        <v>2462.4608533333303</v>
      </c>
      <c r="P50" s="9">
        <f>VLOOKUP(Table3[[#This Row],[MD5]],Table2[],22,FALSE)+(Distances!$V$6*(ABS(Distances!$W$6-VLOOKUP(Table3[[#This Row],[MD5]],Table2[],22,FALSE))*Distances!$N$3))</f>
        <v>2791.5911638888888</v>
      </c>
      <c r="Q50" s="9">
        <f>VLOOKUP(Table3[[#This Row],[MD5]],Table2[],23,FALSE)+(Distances!$V$7*(ABS(Distances!$W$7-VLOOKUP(Table3[[#This Row],[MD5]],Table2[],23,FALSE))*Distances!$N$4))</f>
        <v>941.32757555555099</v>
      </c>
      <c r="R50" s="10">
        <f>SQRT(SUM((Table3[[#This Row],[time''4]]-Distances!$J$2)^2,(Table3[[#This Row],[price''4]]-Distances!$W$6)^2,(Table3[[#This Row],[energy''4]]-Distances!$W$7)^2))</f>
        <v>3817.9674301596124</v>
      </c>
    </row>
    <row r="51" spans="1:18">
      <c r="A51" t="s">
        <v>222</v>
      </c>
      <c r="B51" s="15" t="s">
        <v>90</v>
      </c>
      <c r="C51" s="8">
        <f>VLOOKUP(Table3[[#This Row],[MD5]],Table2[],3,FALSE)+(Distances!$V$5*(ABS(Distances!$J$2-VLOOKUP(Table3[[#This Row],[MD5]],Table2[],3,FALSE))*Distances!$N$2))</f>
        <v>41.255714284999996</v>
      </c>
      <c r="D51" s="9">
        <f>VLOOKUP(Table3[[#This Row],[MD5]],Table2[],4,FALSE)+(Distances!$V$6*(ABS(Distances!$W$6-VLOOKUP(Table3[[#This Row],[MD5]],Table2[],4,FALSE))*Distances!$N$3))</f>
        <v>78.233333333333334</v>
      </c>
      <c r="E51" s="9">
        <f>VLOOKUP(Table3[[#This Row],[MD5]],Table2[],5,FALSE)+(Distances!$V$7*(ABS(Distances!$W$7-VLOOKUP(Table3[[#This Row],[MD5]],Table2[],5,FALSE))*Distances!$N$4))</f>
        <v>39.813333333333333</v>
      </c>
      <c r="F51" s="10">
        <f>SQRT(SUM((Table3[[#This Row],[time]]-Distances!$J$2)^2,(Table3[[#This Row],[price]]-Distances!$W$6)^2,(Table3[[#This Row],[energy]]-Distances!$W$7)^2))</f>
        <v>86.48990809615367</v>
      </c>
      <c r="G51" s="11">
        <f>VLOOKUP(Table3[[#This Row],[MD5]],Table2[],9,FALSE)+(Distances!$V$5*(ABS(Distances!$J$2-VLOOKUP(Table3[[#This Row],[MD5]],Table2[],9,FALSE))*Distances!$N$2))</f>
        <v>38.053361380758901</v>
      </c>
      <c r="H51" s="9">
        <f>VLOOKUP(Table3[[#This Row],[MD5]],Table2[],10,FALSE)+(Distances!$V$6*(ABS(Distances!$W$6-VLOOKUP(Table3[[#This Row],[MD5]],Table2[],10,FALSE))*Distances!$N$3))</f>
        <v>48.211340188541591</v>
      </c>
      <c r="I51" s="9">
        <f>VLOOKUP(Table3[[#This Row],[MD5]],Table2[],11,FALSE)+(Distances!$V$7*(ABS(Distances!$W$7-VLOOKUP(Table3[[#This Row],[MD5]],Table2[],11,FALSE))*Distances!$N$4))</f>
        <v>24.807269471388846</v>
      </c>
      <c r="J51" s="10">
        <f>SQRT(SUM((Table3[[#This Row],[time''2]]-Distances!$J$2)^2,(Table3[[#This Row],[price''2]]-Distances!$W$6)^2,(Table3[[#This Row],[energy''2]]-Distances!$W$7)^2))</f>
        <v>52.779971268889597</v>
      </c>
      <c r="K51" s="11">
        <f>VLOOKUP(Table3[[#This Row],[MD5]],Table2[],15,FALSE)+(Distances!$V$5*(ABS(Distances!$J$2-VLOOKUP(Table3[[#This Row],[MD5]],Table2[],15,FALSE))*Distances!$N$2))</f>
        <v>38.042201083883896</v>
      </c>
      <c r="L51" s="9">
        <f>VLOOKUP(Table3[[#This Row],[MD5]],Table2[],16,FALSE)+(Distances!$V$6*(ABS(Distances!$W$6-VLOOKUP(Table3[[#This Row],[MD5]],Table2[],16,FALSE))*Distances!$N$3))</f>
        <v>110.89063176145832</v>
      </c>
      <c r="M51" s="9">
        <f>VLOOKUP(Table3[[#This Row],[MD5]],Table2[],17,FALSE)+(Distances!$V$7*(ABS(Distances!$W$7-VLOOKUP(Table3[[#This Row],[MD5]],Table2[],17,FALSE))*Distances!$N$4))</f>
        <v>55.848442440833338</v>
      </c>
      <c r="N51" s="10">
        <f>SQRT(SUM((Table3[[#This Row],[time''3]]-Distances!$J$2)^2,(Table3[[#This Row],[price''3]]-Distances!$W$6)^2,(Table3[[#This Row],[energy''3]]-Distances!$W$7)^2))</f>
        <v>122.5239319323954</v>
      </c>
      <c r="O51" s="11">
        <f>VLOOKUP(Table3[[#This Row],[MD5]],Table2[],21,FALSE)+(Distances!$V$5*(ABS(Distances!$J$2-VLOOKUP(Table3[[#This Row],[MD5]],Table2[],21,FALSE))*Distances!$N$2))</f>
        <v>741084.51026666665</v>
      </c>
      <c r="P51" s="9">
        <f>VLOOKUP(Table3[[#This Row],[MD5]],Table2[],22,FALSE)+(Distances!$V$6*(ABS(Distances!$W$6-VLOOKUP(Table3[[#This Row],[MD5]],Table2[],22,FALSE))*Distances!$N$3))</f>
        <v>424213.21307499998</v>
      </c>
      <c r="Q51" s="9">
        <f>VLOOKUP(Table3[[#This Row],[MD5]],Table2[],23,FALSE)+(Distances!$V$7*(ABS(Distances!$W$7-VLOOKUP(Table3[[#This Row],[MD5]],Table2[],23,FALSE))*Distances!$N$4))</f>
        <v>142419.78705999957</v>
      </c>
      <c r="R51" s="10">
        <f>SQRT(SUM((Table3[[#This Row],[time''4]]-Distances!$J$2)^2,(Table3[[#This Row],[price''4]]-Distances!$W$6)^2,(Table3[[#This Row],[energy''4]]-Distances!$W$7)^2))</f>
        <v>865677.56743812223</v>
      </c>
    </row>
    <row r="52" spans="1:18">
      <c r="A52" t="s">
        <v>223</v>
      </c>
      <c r="B52" s="15" t="s">
        <v>91</v>
      </c>
      <c r="C52" s="8">
        <f>VLOOKUP(Table3[[#This Row],[MD5]],Table2[],3,FALSE)+(Distances!$V$5*(ABS(Distances!$J$2-VLOOKUP(Table3[[#This Row],[MD5]],Table2[],3,FALSE))*Distances!$N$2))</f>
        <v>46.98857143</v>
      </c>
      <c r="D52" s="9">
        <f>VLOOKUP(Table3[[#This Row],[MD5]],Table2[],4,FALSE)+(Distances!$V$6*(ABS(Distances!$W$6-VLOOKUP(Table3[[#This Row],[MD5]],Table2[],4,FALSE))*Distances!$N$3))</f>
        <v>71.233333333333334</v>
      </c>
      <c r="E52" s="9">
        <f>VLOOKUP(Table3[[#This Row],[MD5]],Table2[],5,FALSE)+(Distances!$V$7*(ABS(Distances!$W$7-VLOOKUP(Table3[[#This Row],[MD5]],Table2[],5,FALSE))*Distances!$N$4))</f>
        <v>36.346666666666671</v>
      </c>
      <c r="F52" s="10">
        <f>SQRT(SUM((Table3[[#This Row],[time]]-Distances!$J$2)^2,(Table3[[#This Row],[price]]-Distances!$W$6)^2,(Table3[[#This Row],[energy]]-Distances!$W$7)^2))</f>
        <v>79.60572778220444</v>
      </c>
      <c r="G52" s="11">
        <f>VLOOKUP(Table3[[#This Row],[MD5]],Table2[],9,FALSE)+(Distances!$V$5*(ABS(Distances!$J$2-VLOOKUP(Table3[[#This Row],[MD5]],Table2[],9,FALSE))*Distances!$N$2))</f>
        <v>38.641978123467233</v>
      </c>
      <c r="H52" s="9">
        <f>VLOOKUP(Table3[[#This Row],[MD5]],Table2[],10,FALSE)+(Distances!$V$6*(ABS(Distances!$W$6-VLOOKUP(Table3[[#This Row],[MD5]],Table2[],10,FALSE))*Distances!$N$3))</f>
        <v>54.599876965104087</v>
      </c>
      <c r="I52" s="9">
        <f>VLOOKUP(Table3[[#This Row],[MD5]],Table2[],11,FALSE)+(Distances!$V$7*(ABS(Distances!$W$7-VLOOKUP(Table3[[#This Row],[MD5]],Table2[],11,FALSE))*Distances!$N$4))</f>
        <v>28.000049408472179</v>
      </c>
      <c r="J52" s="10">
        <f>SQRT(SUM((Table3[[#This Row],[time''2]]-Distances!$J$2)^2,(Table3[[#This Row],[price''2]]-Distances!$W$6)^2,(Table3[[#This Row],[energy''2]]-Distances!$W$7)^2))</f>
        <v>59.94218258713898</v>
      </c>
      <c r="K52" s="11">
        <f>VLOOKUP(Table3[[#This Row],[MD5]],Table2[],15,FALSE)+(Distances!$V$5*(ABS(Distances!$J$2-VLOOKUP(Table3[[#This Row],[MD5]],Table2[],15,FALSE))*Distances!$N$2))</f>
        <v>36.423790210967226</v>
      </c>
      <c r="L52" s="9">
        <f>VLOOKUP(Table3[[#This Row],[MD5]],Table2[],16,FALSE)+(Distances!$V$6*(ABS(Distances!$W$6-VLOOKUP(Table3[[#This Row],[MD5]],Table2[],16,FALSE))*Distances!$N$3))</f>
        <v>112.24210864739545</v>
      </c>
      <c r="M52" s="9">
        <f>VLOOKUP(Table3[[#This Row],[MD5]],Table2[],17,FALSE)+(Distances!$V$7*(ABS(Distances!$W$7-VLOOKUP(Table3[[#This Row],[MD5]],Table2[],17,FALSE))*Distances!$N$4))</f>
        <v>56.546678432083112</v>
      </c>
      <c r="N52" s="10">
        <f>SQRT(SUM((Table3[[#This Row],[time''3]]-Distances!$J$2)^2,(Table3[[#This Row],[price''3]]-Distances!$W$6)^2,(Table3[[#This Row],[energy''3]]-Distances!$W$7)^2))</f>
        <v>123.97466186331248</v>
      </c>
      <c r="O52" s="11">
        <f>VLOOKUP(Table3[[#This Row],[MD5]],Table2[],21,FALSE)+(Distances!$V$5*(ABS(Distances!$J$2-VLOOKUP(Table3[[#This Row],[MD5]],Table2[],21,FALSE))*Distances!$N$2))</f>
        <v>489559.93087000004</v>
      </c>
      <c r="P52" s="9">
        <f>VLOOKUP(Table3[[#This Row],[MD5]],Table2[],22,FALSE)+(Distances!$V$6*(ABS(Distances!$W$6-VLOOKUP(Table3[[#This Row],[MD5]],Table2[],22,FALSE))*Distances!$N$3))</f>
        <v>393085.96074166667</v>
      </c>
      <c r="Q52" s="9">
        <f>VLOOKUP(Table3[[#This Row],[MD5]],Table2[],23,FALSE)+(Distances!$V$7*(ABS(Distances!$W$7-VLOOKUP(Table3[[#This Row],[MD5]],Table2[],23,FALSE))*Distances!$N$4))</f>
        <v>131282.53897111065</v>
      </c>
      <c r="R52" s="10">
        <f>SQRT(SUM((Table3[[#This Row],[time''4]]-Distances!$J$2)^2,(Table3[[#This Row],[price''4]]-Distances!$W$6)^2,(Table3[[#This Row],[energy''4]]-Distances!$W$7)^2))</f>
        <v>641395.32378688757</v>
      </c>
    </row>
    <row r="53" spans="1:18">
      <c r="A53" t="s">
        <v>224</v>
      </c>
      <c r="B53" s="15" t="s">
        <v>92</v>
      </c>
      <c r="C53" s="8">
        <f>VLOOKUP(Table3[[#This Row],[MD5]],Table2[],3,FALSE)+(Distances!$V$5*(ABS(Distances!$J$2-VLOOKUP(Table3[[#This Row],[MD5]],Table2[],3,FALSE))*Distances!$N$2))</f>
        <v>46.98857143</v>
      </c>
      <c r="D53" s="9">
        <f>VLOOKUP(Table3[[#This Row],[MD5]],Table2[],4,FALSE)+(Distances!$V$6*(ABS(Distances!$W$6-VLOOKUP(Table3[[#This Row],[MD5]],Table2[],4,FALSE))*Distances!$N$3))</f>
        <v>71.233333333333334</v>
      </c>
      <c r="E53" s="9">
        <f>VLOOKUP(Table3[[#This Row],[MD5]],Table2[],5,FALSE)+(Distances!$V$7*(ABS(Distances!$W$7-VLOOKUP(Table3[[#This Row],[MD5]],Table2[],5,FALSE))*Distances!$N$4))</f>
        <v>36.346666666666671</v>
      </c>
      <c r="F53" s="10">
        <f>SQRT(SUM((Table3[[#This Row],[time]]-Distances!$J$2)^2,(Table3[[#This Row],[price]]-Distances!$W$6)^2,(Table3[[#This Row],[energy]]-Distances!$W$7)^2))</f>
        <v>79.60572778220444</v>
      </c>
      <c r="G53" s="11">
        <f>VLOOKUP(Table3[[#This Row],[MD5]],Table2[],9,FALSE)+(Distances!$V$5*(ABS(Distances!$J$2-VLOOKUP(Table3[[#This Row],[MD5]],Table2[],9,FALSE))*Distances!$N$2))</f>
        <v>33.785045939985096</v>
      </c>
      <c r="H53" s="9">
        <f>VLOOKUP(Table3[[#This Row],[MD5]],Table2[],10,FALSE)+(Distances!$V$6*(ABS(Distances!$W$6-VLOOKUP(Table3[[#This Row],[MD5]],Table2[],10,FALSE))*Distances!$N$3))</f>
        <v>40.975787501562422</v>
      </c>
      <c r="I53" s="9">
        <f>VLOOKUP(Table3[[#This Row],[MD5]],Table2[],11,FALSE)+(Distances!$V$7*(ABS(Distances!$W$7-VLOOKUP(Table3[[#This Row],[MD5]],Table2[],11,FALSE))*Distances!$N$4))</f>
        <v>21.224183218194401</v>
      </c>
      <c r="J53" s="10">
        <f>SQRT(SUM((Table3[[#This Row],[time''2]]-Distances!$J$2)^2,(Table3[[#This Row],[price''2]]-Distances!$W$6)^2,(Table3[[#This Row],[energy''2]]-Distances!$W$7)^2))</f>
        <v>44.393909444704676</v>
      </c>
      <c r="K53" s="11">
        <f>VLOOKUP(Table3[[#This Row],[MD5]],Table2[],15,FALSE)+(Distances!$V$5*(ABS(Distances!$J$2-VLOOKUP(Table3[[#This Row],[MD5]],Table2[],15,FALSE))*Distances!$N$2))</f>
        <v>33.644686189092234</v>
      </c>
      <c r="L53" s="9">
        <f>VLOOKUP(Table3[[#This Row],[MD5]],Table2[],16,FALSE)+(Distances!$V$6*(ABS(Distances!$W$6-VLOOKUP(Table3[[#This Row],[MD5]],Table2[],16,FALSE))*Distances!$N$3))</f>
        <v>103.21524391822877</v>
      </c>
      <c r="M53" s="9">
        <f>VLOOKUP(Table3[[#This Row],[MD5]],Table2[],17,FALSE)+(Distances!$V$7*(ABS(Distances!$W$7-VLOOKUP(Table3[[#This Row],[MD5]],Table2[],17,FALSE))*Distances!$N$4))</f>
        <v>52.047533062638664</v>
      </c>
      <c r="N53" s="10">
        <f>SQRT(SUM((Table3[[#This Row],[time''3]]-Distances!$J$2)^2,(Table3[[#This Row],[price''3]]-Distances!$W$6)^2,(Table3[[#This Row],[energy''3]]-Distances!$W$7)^2))</f>
        <v>113.82186366238915</v>
      </c>
      <c r="O53" s="11">
        <f>VLOOKUP(Table3[[#This Row],[MD5]],Table2[],21,FALSE)+(Distances!$V$5*(ABS(Distances!$J$2-VLOOKUP(Table3[[#This Row],[MD5]],Table2[],21,FALSE))*Distances!$N$2))</f>
        <v>426938.17113666667</v>
      </c>
      <c r="P53" s="9">
        <f>VLOOKUP(Table3[[#This Row],[MD5]],Table2[],22,FALSE)+(Distances!$V$6*(ABS(Distances!$W$6-VLOOKUP(Table3[[#This Row],[MD5]],Table2[],22,FALSE))*Distances!$N$3))</f>
        <v>293832.7211861111</v>
      </c>
      <c r="Q53" s="9">
        <f>VLOOKUP(Table3[[#This Row],[MD5]],Table2[],23,FALSE)+(Distances!$V$7*(ABS(Distances!$W$7-VLOOKUP(Table3[[#This Row],[MD5]],Table2[],23,FALSE))*Distances!$N$4))</f>
        <v>97699.348215555117</v>
      </c>
      <c r="R53" s="10">
        <f>SQRT(SUM((Table3[[#This Row],[time''4]]-Distances!$J$2)^2,(Table3[[#This Row],[price''4]]-Distances!$W$6)^2,(Table3[[#This Row],[energy''4]]-Distances!$W$7)^2))</f>
        <v>527381.01139319839</v>
      </c>
    </row>
    <row r="54" spans="1:18">
      <c r="A54" t="s">
        <v>225</v>
      </c>
      <c r="B54" s="15" t="s">
        <v>93</v>
      </c>
      <c r="C54" s="8">
        <f>VLOOKUP(Table3[[#This Row],[MD5]],Table2[],3,FALSE)+(Distances!$V$5*(ABS(Distances!$J$2-VLOOKUP(Table3[[#This Row],[MD5]],Table2[],3,FALSE))*Distances!$N$2))</f>
        <v>46.98857143</v>
      </c>
      <c r="D54" s="9">
        <f>VLOOKUP(Table3[[#This Row],[MD5]],Table2[],4,FALSE)+(Distances!$V$6*(ABS(Distances!$W$6-VLOOKUP(Table3[[#This Row],[MD5]],Table2[],4,FALSE))*Distances!$N$3))</f>
        <v>71.233333333333334</v>
      </c>
      <c r="E54" s="9">
        <f>VLOOKUP(Table3[[#This Row],[MD5]],Table2[],5,FALSE)+(Distances!$V$7*(ABS(Distances!$W$7-VLOOKUP(Table3[[#This Row],[MD5]],Table2[],5,FALSE))*Distances!$N$4))</f>
        <v>36.346666666666671</v>
      </c>
      <c r="F54" s="10">
        <f>SQRT(SUM((Table3[[#This Row],[time]]-Distances!$J$2)^2,(Table3[[#This Row],[price]]-Distances!$W$6)^2,(Table3[[#This Row],[energy]]-Distances!$W$7)^2))</f>
        <v>79.60572778220444</v>
      </c>
      <c r="G54" s="11">
        <f>VLOOKUP(Table3[[#This Row],[MD5]],Table2[],9,FALSE)+(Distances!$V$5*(ABS(Distances!$J$2-VLOOKUP(Table3[[#This Row],[MD5]],Table2[],9,FALSE))*Distances!$N$2))</f>
        <v>-14.44051499169643</v>
      </c>
      <c r="H54" s="9">
        <f>VLOOKUP(Table3[[#This Row],[MD5]],Table2[],10,FALSE)+(Distances!$V$6*(ABS(Distances!$W$6-VLOOKUP(Table3[[#This Row],[MD5]],Table2[],10,FALSE))*Distances!$N$3))</f>
        <v>1.0314970177083256</v>
      </c>
      <c r="I54" s="9">
        <f>VLOOKUP(Table3[[#This Row],[MD5]],Table2[],11,FALSE)+(Distances!$V$7*(ABS(Distances!$W$7-VLOOKUP(Table3[[#This Row],[MD5]],Table2[],11,FALSE))*Distances!$N$4))</f>
        <v>0.53081407166666661</v>
      </c>
      <c r="J54" s="10">
        <f>SQRT(SUM((Table3[[#This Row],[time''2]]-Distances!$J$2)^2,(Table3[[#This Row],[price''2]]-Distances!$W$6)^2,(Table3[[#This Row],[energy''2]]-Distances!$W$7)^2))</f>
        <v>46.463759340459291</v>
      </c>
      <c r="K54" s="11">
        <f>VLOOKUP(Table3[[#This Row],[MD5]],Table2[],15,FALSE)+(Distances!$V$5*(ABS(Distances!$J$2-VLOOKUP(Table3[[#This Row],[MD5]],Table2[],15,FALSE))*Distances!$N$2))</f>
        <v>-14.441647209107151</v>
      </c>
      <c r="L54" s="9">
        <f>VLOOKUP(Table3[[#This Row],[MD5]],Table2[],16,FALSE)+(Distances!$V$6*(ABS(Distances!$W$6-VLOOKUP(Table3[[#This Row],[MD5]],Table2[],16,FALSE))*Distances!$N$3))</f>
        <v>67.646863164583266</v>
      </c>
      <c r="M54" s="9">
        <f>VLOOKUP(Table3[[#This Row],[MD5]],Table2[],17,FALSE)+(Distances!$V$7*(ABS(Distances!$W$7-VLOOKUP(Table3[[#This Row],[MD5]],Table2[],17,FALSE))*Distances!$N$4))</f>
        <v>34.255874079999998</v>
      </c>
      <c r="N54" s="10">
        <f>SQRT(SUM((Table3[[#This Row],[time''3]]-Distances!$J$2)^2,(Table3[[#This Row],[price''3]]-Distances!$W$6)^2,(Table3[[#This Row],[energy''3]]-Distances!$W$7)^2))</f>
        <v>87.4017870403041</v>
      </c>
      <c r="O54" s="11">
        <f>VLOOKUP(Table3[[#This Row],[MD5]],Table2[],21,FALSE)+(Distances!$V$5*(ABS(Distances!$J$2-VLOOKUP(Table3[[#This Row],[MD5]],Table2[],21,FALSE))*Distances!$N$2))</f>
        <v>215.25939499999967</v>
      </c>
      <c r="P54" s="9">
        <f>VLOOKUP(Table3[[#This Row],[MD5]],Table2[],22,FALSE)+(Distances!$V$6*(ABS(Distances!$W$6-VLOOKUP(Table3[[#This Row],[MD5]],Table2[],22,FALSE))*Distances!$N$3))</f>
        <v>1286.1690995370345</v>
      </c>
      <c r="Q54" s="9">
        <f>VLOOKUP(Table3[[#This Row],[MD5]],Table2[],23,FALSE)+(Distances!$V$7*(ABS(Distances!$W$7-VLOOKUP(Table3[[#This Row],[MD5]],Table2[],23,FALSE))*Distances!$N$4))</f>
        <v>440.27040333333292</v>
      </c>
      <c r="R54" s="10">
        <f>SQRT(SUM((Table3[[#This Row],[time''4]]-Distances!$J$2)^2,(Table3[[#This Row],[price''4]]-Distances!$W$6)^2,(Table3[[#This Row],[energy''4]]-Distances!$W$7)^2))</f>
        <v>1370.1549425880858</v>
      </c>
    </row>
    <row r="55" spans="1:18">
      <c r="A55" t="s">
        <v>226</v>
      </c>
      <c r="B55" s="15" t="s">
        <v>94</v>
      </c>
      <c r="C55" s="8">
        <f>VLOOKUP(Table3[[#This Row],[MD5]],Table2[],3,FALSE)+(Distances!$V$5*(ABS(Distances!$J$2-VLOOKUP(Table3[[#This Row],[MD5]],Table2[],3,FALSE))*Distances!$N$2))</f>
        <v>44.122142855</v>
      </c>
      <c r="D55" s="9">
        <f>VLOOKUP(Table3[[#This Row],[MD5]],Table2[],4,FALSE)+(Distances!$V$6*(ABS(Distances!$W$6-VLOOKUP(Table3[[#This Row],[MD5]],Table2[],4,FALSE))*Distances!$N$3))</f>
        <v>74.733333333333334</v>
      </c>
      <c r="E55" s="9">
        <f>VLOOKUP(Table3[[#This Row],[MD5]],Table2[],5,FALSE)+(Distances!$V$7*(ABS(Distances!$W$7-VLOOKUP(Table3[[#This Row],[MD5]],Table2[],5,FALSE))*Distances!$N$4))</f>
        <v>38.08</v>
      </c>
      <c r="F55" s="10">
        <f>SQRT(SUM((Table3[[#This Row],[time]]-Distances!$J$2)^2,(Table3[[#This Row],[price]]-Distances!$W$6)^2,(Table3[[#This Row],[energy]]-Distances!$W$7)^2))</f>
        <v>82.977811442827729</v>
      </c>
      <c r="G55" s="11">
        <f>VLOOKUP(Table3[[#This Row],[MD5]],Table2[],9,FALSE)+(Distances!$V$5*(ABS(Distances!$J$2-VLOOKUP(Table3[[#This Row],[MD5]],Table2[],9,FALSE))*Distances!$N$2))</f>
        <v>-13.80694647830358</v>
      </c>
      <c r="H55" s="9">
        <f>VLOOKUP(Table3[[#This Row],[MD5]],Table2[],10,FALSE)+(Distances!$V$6*(ABS(Distances!$W$6-VLOOKUP(Table3[[#This Row],[MD5]],Table2[],10,FALSE))*Distances!$N$3))</f>
        <v>1.4842382052083256</v>
      </c>
      <c r="I55" s="9">
        <f>VLOOKUP(Table3[[#This Row],[MD5]],Table2[],11,FALSE)+(Distances!$V$7*(ABS(Distances!$W$7-VLOOKUP(Table3[[#This Row],[MD5]],Table2[],11,FALSE))*Distances!$N$4))</f>
        <v>0.9804085050000001</v>
      </c>
      <c r="J55" s="10">
        <f>SQRT(SUM((Table3[[#This Row],[time''2]]-Distances!$J$2)^2,(Table3[[#This Row],[price''2]]-Distances!$W$6)^2,(Table3[[#This Row],[energy''2]]-Distances!$W$7)^2))</f>
        <v>45.820851139216394</v>
      </c>
      <c r="K55" s="11">
        <f>VLOOKUP(Table3[[#This Row],[MD5]],Table2[],15,FALSE)+(Distances!$V$5*(ABS(Distances!$J$2-VLOOKUP(Table3[[#This Row],[MD5]],Table2[],15,FALSE))*Distances!$N$2))</f>
        <v>-13.897366316250009</v>
      </c>
      <c r="L55" s="9">
        <f>VLOOKUP(Table3[[#This Row],[MD5]],Table2[],16,FALSE)+(Distances!$V$6*(ABS(Distances!$W$6-VLOOKUP(Table3[[#This Row],[MD5]],Table2[],16,FALSE))*Distances!$N$3))</f>
        <v>67.992993272916664</v>
      </c>
      <c r="M55" s="9">
        <f>VLOOKUP(Table3[[#This Row],[MD5]],Table2[],17,FALSE)+(Distances!$V$7*(ABS(Distances!$W$7-VLOOKUP(Table3[[#This Row],[MD5]],Table2[],17,FALSE))*Distances!$N$4))</f>
        <v>34.427873428888844</v>
      </c>
      <c r="N55" s="10">
        <f>SQRT(SUM((Table3[[#This Row],[time''3]]-Distances!$J$2)^2,(Table3[[#This Row],[price''3]]-Distances!$W$6)^2,(Table3[[#This Row],[energy''3]]-Distances!$W$7)^2))</f>
        <v>87.442531742585842</v>
      </c>
      <c r="O55" s="11">
        <f>VLOOKUP(Table3[[#This Row],[MD5]],Table2[],21,FALSE)+(Distances!$V$5*(ABS(Distances!$J$2-VLOOKUP(Table3[[#This Row],[MD5]],Table2[],21,FALSE))*Distances!$N$2))</f>
        <v>2776.3721433333299</v>
      </c>
      <c r="P55" s="9">
        <f>VLOOKUP(Table3[[#This Row],[MD5]],Table2[],22,FALSE)+(Distances!$V$6*(ABS(Distances!$W$6-VLOOKUP(Table3[[#This Row],[MD5]],Table2[],22,FALSE))*Distances!$N$3))</f>
        <v>3283.6683555555555</v>
      </c>
      <c r="Q55" s="9">
        <f>VLOOKUP(Table3[[#This Row],[MD5]],Table2[],23,FALSE)+(Distances!$V$7*(ABS(Distances!$W$7-VLOOKUP(Table3[[#This Row],[MD5]],Table2[],23,FALSE))*Distances!$N$4))</f>
        <v>1107.8015288888846</v>
      </c>
      <c r="R55" s="10">
        <f>SQRT(SUM((Table3[[#This Row],[time''4]]-Distances!$J$2)^2,(Table3[[#This Row],[price''4]]-Distances!$W$6)^2,(Table3[[#This Row],[energy''4]]-Distances!$W$7)^2))</f>
        <v>4419.3084317529574</v>
      </c>
    </row>
    <row r="56" spans="1:18">
      <c r="A56" t="s">
        <v>227</v>
      </c>
      <c r="B56" s="15" t="s">
        <v>95</v>
      </c>
      <c r="C56" s="8">
        <f>VLOOKUP(Table3[[#This Row],[MD5]],Table2[],3,FALSE)+(Distances!$V$5*(ABS(Distances!$J$2-VLOOKUP(Table3[[#This Row],[MD5]],Table2[],3,FALSE))*Distances!$N$2))</f>
        <v>44.122142855</v>
      </c>
      <c r="D56" s="9">
        <f>VLOOKUP(Table3[[#This Row],[MD5]],Table2[],4,FALSE)+(Distances!$V$6*(ABS(Distances!$W$6-VLOOKUP(Table3[[#This Row],[MD5]],Table2[],4,FALSE))*Distances!$N$3))</f>
        <v>74.733333333333334</v>
      </c>
      <c r="E56" s="9">
        <f>VLOOKUP(Table3[[#This Row],[MD5]],Table2[],5,FALSE)+(Distances!$V$7*(ABS(Distances!$W$7-VLOOKUP(Table3[[#This Row],[MD5]],Table2[],5,FALSE))*Distances!$N$4))</f>
        <v>38.08</v>
      </c>
      <c r="F56" s="10">
        <f>SQRT(SUM((Table3[[#This Row],[time]]-Distances!$J$2)^2,(Table3[[#This Row],[price]]-Distances!$W$6)^2,(Table3[[#This Row],[energy]]-Distances!$W$7)^2))</f>
        <v>82.977811442827729</v>
      </c>
      <c r="G56" s="11">
        <f>VLOOKUP(Table3[[#This Row],[MD5]],Table2[],9,FALSE)+(Distances!$V$5*(ABS(Distances!$J$2-VLOOKUP(Table3[[#This Row],[MD5]],Table2[],9,FALSE))*Distances!$N$2))</f>
        <v>-13.84908905861608</v>
      </c>
      <c r="H56" s="9">
        <f>VLOOKUP(Table3[[#This Row],[MD5]],Table2[],10,FALSE)+(Distances!$V$6*(ABS(Distances!$W$6-VLOOKUP(Table3[[#This Row],[MD5]],Table2[],10,FALSE))*Distances!$N$3))</f>
        <v>1.4432923505208257</v>
      </c>
      <c r="I56" s="9">
        <f>VLOOKUP(Table3[[#This Row],[MD5]],Table2[],11,FALSE)+(Distances!$V$7*(ABS(Distances!$W$7-VLOOKUP(Table3[[#This Row],[MD5]],Table2[],11,FALSE))*Distances!$N$4))</f>
        <v>0.93971378916665793</v>
      </c>
      <c r="J56" s="10">
        <f>SQRT(SUM((Table3[[#This Row],[time''2]]-Distances!$J$2)^2,(Table3[[#This Row],[price''2]]-Distances!$W$6)^2,(Table3[[#This Row],[energy''2]]-Distances!$W$7)^2))</f>
        <v>45.863489645488407</v>
      </c>
      <c r="K56" s="11">
        <f>VLOOKUP(Table3[[#This Row],[MD5]],Table2[],15,FALSE)+(Distances!$V$5*(ABS(Distances!$J$2-VLOOKUP(Table3[[#This Row],[MD5]],Table2[],15,FALSE))*Distances!$N$2))</f>
        <v>-13.9175358090625</v>
      </c>
      <c r="L56" s="9">
        <f>VLOOKUP(Table3[[#This Row],[MD5]],Table2[],16,FALSE)+(Distances!$V$6*(ABS(Distances!$W$6-VLOOKUP(Table3[[#This Row],[MD5]],Table2[],16,FALSE))*Distances!$N$3))</f>
        <v>67.977503428645832</v>
      </c>
      <c r="M56" s="9">
        <f>VLOOKUP(Table3[[#This Row],[MD5]],Table2[],17,FALSE)+(Distances!$V$7*(ABS(Distances!$W$7-VLOOKUP(Table3[[#This Row],[MD5]],Table2[],17,FALSE))*Distances!$N$4))</f>
        <v>34.420132857083296</v>
      </c>
      <c r="N56" s="10">
        <f>SQRT(SUM((Table3[[#This Row],[time''3]]-Distances!$J$2)^2,(Table3[[#This Row],[price''3]]-Distances!$W$6)^2,(Table3[[#This Row],[energy''3]]-Distances!$W$7)^2))</f>
        <v>87.438384447459526</v>
      </c>
      <c r="O56" s="11">
        <f>VLOOKUP(Table3[[#This Row],[MD5]],Table2[],21,FALSE)+(Distances!$V$5*(ABS(Distances!$J$2-VLOOKUP(Table3[[#This Row],[MD5]],Table2[],21,FALSE))*Distances!$N$2))</f>
        <v>2785.0497866666633</v>
      </c>
      <c r="P56" s="9">
        <f>VLOOKUP(Table3[[#This Row],[MD5]],Table2[],22,FALSE)+(Distances!$V$6*(ABS(Distances!$W$6-VLOOKUP(Table3[[#This Row],[MD5]],Table2[],22,FALSE))*Distances!$N$3))</f>
        <v>3291.3266083333333</v>
      </c>
      <c r="Q56" s="9">
        <f>VLOOKUP(Table3[[#This Row],[MD5]],Table2[],23,FALSE)+(Distances!$V$7*(ABS(Distances!$W$7-VLOOKUP(Table3[[#This Row],[MD5]],Table2[],23,FALSE))*Distances!$N$4))</f>
        <v>1110.3594866666622</v>
      </c>
      <c r="R56" s="10">
        <f>SQRT(SUM((Table3[[#This Row],[time''4]]-Distances!$J$2)^2,(Table3[[#This Row],[price''4]]-Distances!$W$6)^2,(Table3[[#This Row],[energy''4]]-Distances!$W$7)^2))</f>
        <v>4431.0261869070109</v>
      </c>
    </row>
    <row r="57" spans="1:18">
      <c r="A57" t="s">
        <v>228</v>
      </c>
      <c r="B57" s="15" t="s">
        <v>96</v>
      </c>
      <c r="C57" s="8">
        <f>VLOOKUP(Table3[[#This Row],[MD5]],Table2[],3,FALSE)+(Distances!$V$5*(ABS(Distances!$J$2-VLOOKUP(Table3[[#This Row],[MD5]],Table2[],3,FALSE))*Distances!$N$2))</f>
        <v>46.98857143</v>
      </c>
      <c r="D57" s="9">
        <f>VLOOKUP(Table3[[#This Row],[MD5]],Table2[],4,FALSE)+(Distances!$V$6*(ABS(Distances!$W$6-VLOOKUP(Table3[[#This Row],[MD5]],Table2[],4,FALSE))*Distances!$N$3))</f>
        <v>71.233333333333334</v>
      </c>
      <c r="E57" s="9">
        <f>VLOOKUP(Table3[[#This Row],[MD5]],Table2[],5,FALSE)+(Distances!$V$7*(ABS(Distances!$W$7-VLOOKUP(Table3[[#This Row],[MD5]],Table2[],5,FALSE))*Distances!$N$4))</f>
        <v>36.346666666666671</v>
      </c>
      <c r="F57" s="10">
        <f>SQRT(SUM((Table3[[#This Row],[time]]-Distances!$J$2)^2,(Table3[[#This Row],[price]]-Distances!$W$6)^2,(Table3[[#This Row],[energy]]-Distances!$W$7)^2))</f>
        <v>79.60572778220444</v>
      </c>
      <c r="G57" s="11">
        <f>VLOOKUP(Table3[[#This Row],[MD5]],Table2[],9,FALSE)+(Distances!$V$5*(ABS(Distances!$J$2-VLOOKUP(Table3[[#This Row],[MD5]],Table2[],9,FALSE))*Distances!$N$2))</f>
        <v>-13.88381795544643</v>
      </c>
      <c r="H57" s="9">
        <f>VLOOKUP(Table3[[#This Row],[MD5]],Table2[],10,FALSE)+(Distances!$V$6*(ABS(Distances!$W$6-VLOOKUP(Table3[[#This Row],[MD5]],Table2[],10,FALSE))*Distances!$N$3))</f>
        <v>1.6263608239583256</v>
      </c>
      <c r="I57" s="9">
        <f>VLOOKUP(Table3[[#This Row],[MD5]],Table2[],11,FALSE)+(Distances!$V$7*(ABS(Distances!$W$7-VLOOKUP(Table3[[#This Row],[MD5]],Table2[],11,FALSE))*Distances!$N$4))</f>
        <v>1.1208944483333332</v>
      </c>
      <c r="J57" s="10">
        <f>SQRT(SUM((Table3[[#This Row],[time''2]]-Distances!$J$2)^2,(Table3[[#This Row],[price''2]]-Distances!$W$6)^2,(Table3[[#This Row],[energy''2]]-Distances!$W$7)^2))</f>
        <v>45.896512989782885</v>
      </c>
      <c r="K57" s="11">
        <f>VLOOKUP(Table3[[#This Row],[MD5]],Table2[],15,FALSE)+(Distances!$V$5*(ABS(Distances!$J$2-VLOOKUP(Table3[[#This Row],[MD5]],Table2[],15,FALSE))*Distances!$N$2))</f>
        <v>-14.313541955892861</v>
      </c>
      <c r="L57" s="9">
        <f>VLOOKUP(Table3[[#This Row],[MD5]],Table2[],16,FALSE)+(Distances!$V$6*(ABS(Distances!$W$6-VLOOKUP(Table3[[#This Row],[MD5]],Table2[],16,FALSE))*Distances!$N$3))</f>
        <v>67.735554068749991</v>
      </c>
      <c r="M57" s="9">
        <f>VLOOKUP(Table3[[#This Row],[MD5]],Table2[],17,FALSE)+(Distances!$V$7*(ABS(Distances!$W$7-VLOOKUP(Table3[[#This Row],[MD5]],Table2[],17,FALSE))*Distances!$N$4))</f>
        <v>34.300238164444409</v>
      </c>
      <c r="N57" s="10">
        <f>SQRT(SUM((Table3[[#This Row],[time''3]]-Distances!$J$2)^2,(Table3[[#This Row],[price''3]]-Distances!$W$6)^2,(Table3[[#This Row],[energy''3]]-Distances!$W$7)^2))</f>
        <v>87.417868487187064</v>
      </c>
      <c r="O57" s="11">
        <f>VLOOKUP(Table3[[#This Row],[MD5]],Table2[],21,FALSE)+(Distances!$V$5*(ABS(Distances!$J$2-VLOOKUP(Table3[[#This Row],[MD5]],Table2[],21,FALSE))*Distances!$N$2))</f>
        <v>2330.4649233333334</v>
      </c>
      <c r="P57" s="9">
        <f>VLOOKUP(Table3[[#This Row],[MD5]],Table2[],22,FALSE)+(Distances!$V$6*(ABS(Distances!$W$6-VLOOKUP(Table3[[#This Row],[MD5]],Table2[],22,FALSE))*Distances!$N$3))</f>
        <v>2736.4933861111112</v>
      </c>
      <c r="Q57" s="9">
        <f>VLOOKUP(Table3[[#This Row],[MD5]],Table2[],23,FALSE)+(Distances!$V$7*(ABS(Distances!$W$7-VLOOKUP(Table3[[#This Row],[MD5]],Table2[],23,FALSE))*Distances!$N$4))</f>
        <v>922.43690888888887</v>
      </c>
      <c r="R57" s="10">
        <f>SQRT(SUM((Table3[[#This Row],[time''4]]-Distances!$J$2)^2,(Table3[[#This Row],[price''4]]-Distances!$W$6)^2,(Table3[[#This Row],[energy''4]]-Distances!$W$7)^2))</f>
        <v>3689.5892959103553</v>
      </c>
    </row>
    <row r="58" spans="1:18">
      <c r="A58" t="s">
        <v>229</v>
      </c>
      <c r="B58" s="15" t="s">
        <v>97</v>
      </c>
      <c r="C58" s="8">
        <f>VLOOKUP(Table3[[#This Row],[MD5]],Table2[],3,FALSE)+(Distances!$V$5*(ABS(Distances!$J$2-VLOOKUP(Table3[[#This Row],[MD5]],Table2[],3,FALSE))*Distances!$N$2))</f>
        <v>46.98857143</v>
      </c>
      <c r="D58" s="9">
        <f>VLOOKUP(Table3[[#This Row],[MD5]],Table2[],4,FALSE)+(Distances!$V$6*(ABS(Distances!$W$6-VLOOKUP(Table3[[#This Row],[MD5]],Table2[],4,FALSE))*Distances!$N$3))</f>
        <v>71.233333333333334</v>
      </c>
      <c r="E58" s="9">
        <f>VLOOKUP(Table3[[#This Row],[MD5]],Table2[],5,FALSE)+(Distances!$V$7*(ABS(Distances!$W$7-VLOOKUP(Table3[[#This Row],[MD5]],Table2[],5,FALSE))*Distances!$N$4))</f>
        <v>36.346666666666671</v>
      </c>
      <c r="F58" s="10">
        <f>SQRT(SUM((Table3[[#This Row],[time]]-Distances!$J$2)^2,(Table3[[#This Row],[price]]-Distances!$W$6)^2,(Table3[[#This Row],[energy]]-Distances!$W$7)^2))</f>
        <v>79.60572778220444</v>
      </c>
      <c r="G58" s="11">
        <f>VLOOKUP(Table3[[#This Row],[MD5]],Table2[],9,FALSE)+(Distances!$V$5*(ABS(Distances!$J$2-VLOOKUP(Table3[[#This Row],[MD5]],Table2[],9,FALSE))*Distances!$N$2))</f>
        <v>-14.286977618839289</v>
      </c>
      <c r="H58" s="9">
        <f>VLOOKUP(Table3[[#This Row],[MD5]],Table2[],10,FALSE)+(Distances!$V$6*(ABS(Distances!$W$6-VLOOKUP(Table3[[#This Row],[MD5]],Table2[],10,FALSE))*Distances!$N$3))</f>
        <v>1.1593437197916587</v>
      </c>
      <c r="I58" s="9">
        <f>VLOOKUP(Table3[[#This Row],[MD5]],Table2[],11,FALSE)+(Distances!$V$7*(ABS(Distances!$W$7-VLOOKUP(Table3[[#This Row],[MD5]],Table2[],11,FALSE))*Distances!$N$4))</f>
        <v>0.65832512611111116</v>
      </c>
      <c r="J58" s="10">
        <f>SQRT(SUM((Table3[[#This Row],[time''2]]-Distances!$J$2)^2,(Table3[[#This Row],[price''2]]-Distances!$W$6)^2,(Table3[[#This Row],[energy''2]]-Distances!$W$7)^2))</f>
        <v>46.306692593783794</v>
      </c>
      <c r="K58" s="11">
        <f>VLOOKUP(Table3[[#This Row],[MD5]],Table2[],15,FALSE)+(Distances!$V$5*(ABS(Distances!$J$2-VLOOKUP(Table3[[#This Row],[MD5]],Table2[],15,FALSE))*Distances!$N$2))</f>
        <v>-14.313537549642861</v>
      </c>
      <c r="L58" s="9">
        <f>VLOOKUP(Table3[[#This Row],[MD5]],Table2[],16,FALSE)+(Distances!$V$6*(ABS(Distances!$W$6-VLOOKUP(Table3[[#This Row],[MD5]],Table2[],16,FALSE))*Distances!$N$3))</f>
        <v>67.735556620833336</v>
      </c>
      <c r="M58" s="9">
        <f>VLOOKUP(Table3[[#This Row],[MD5]],Table2[],17,FALSE)+(Distances!$V$7*(ABS(Distances!$W$7-VLOOKUP(Table3[[#This Row],[MD5]],Table2[],17,FALSE))*Distances!$N$4))</f>
        <v>34.300239428333292</v>
      </c>
      <c r="N58" s="10">
        <f>SQRT(SUM((Table3[[#This Row],[time''3]]-Distances!$J$2)^2,(Table3[[#This Row],[price''3]]-Distances!$W$6)^2,(Table3[[#This Row],[energy''3]]-Distances!$W$7)^2))</f>
        <v>87.41786856805814</v>
      </c>
      <c r="O58" s="11">
        <f>VLOOKUP(Table3[[#This Row],[MD5]],Table2[],21,FALSE)+(Distances!$V$5*(ABS(Distances!$J$2-VLOOKUP(Table3[[#This Row],[MD5]],Table2[],21,FALSE))*Distances!$N$2))</f>
        <v>2331.2862566666668</v>
      </c>
      <c r="P58" s="9">
        <f>VLOOKUP(Table3[[#This Row],[MD5]],Table2[],22,FALSE)+(Distances!$V$6*(ABS(Distances!$W$6-VLOOKUP(Table3[[#This Row],[MD5]],Table2[],22,FALSE))*Distances!$N$3))</f>
        <v>2736.8356083333333</v>
      </c>
      <c r="Q58" s="9">
        <f>VLOOKUP(Table3[[#This Row],[MD5]],Table2[],23,FALSE)+(Distances!$V$7*(ABS(Distances!$W$7-VLOOKUP(Table3[[#This Row],[MD5]],Table2[],23,FALSE))*Distances!$N$4))</f>
        <v>922.55424222222223</v>
      </c>
      <c r="R58" s="10">
        <f>SQRT(SUM((Table3[[#This Row],[time''4]]-Distances!$J$2)^2,(Table3[[#This Row],[price''4]]-Distances!$W$6)^2,(Table3[[#This Row],[energy''4]]-Distances!$W$7)^2))</f>
        <v>3690.3839744387255</v>
      </c>
    </row>
    <row r="59" spans="1:18">
      <c r="A59" t="s">
        <v>230</v>
      </c>
      <c r="B59" s="15" t="s">
        <v>98</v>
      </c>
      <c r="C59" s="8">
        <f>VLOOKUP(Table3[[#This Row],[MD5]],Table2[],3,FALSE)+(Distances!$V$5*(ABS(Distances!$J$2-VLOOKUP(Table3[[#This Row],[MD5]],Table2[],3,FALSE))*Distances!$N$2))</f>
        <v>46.98857143</v>
      </c>
      <c r="D59" s="9">
        <f>VLOOKUP(Table3[[#This Row],[MD5]],Table2[],4,FALSE)+(Distances!$V$6*(ABS(Distances!$W$6-VLOOKUP(Table3[[#This Row],[MD5]],Table2[],4,FALSE))*Distances!$N$3))</f>
        <v>71.233333333333334</v>
      </c>
      <c r="E59" s="9">
        <f>VLOOKUP(Table3[[#This Row],[MD5]],Table2[],5,FALSE)+(Distances!$V$7*(ABS(Distances!$W$7-VLOOKUP(Table3[[#This Row],[MD5]],Table2[],5,FALSE))*Distances!$N$4))</f>
        <v>36.346666666666671</v>
      </c>
      <c r="F59" s="10">
        <f>SQRT(SUM((Table3[[#This Row],[time]]-Distances!$J$2)^2,(Table3[[#This Row],[price]]-Distances!$W$6)^2,(Table3[[#This Row],[energy]]-Distances!$W$7)^2))</f>
        <v>79.60572778220444</v>
      </c>
      <c r="G59" s="11">
        <f>VLOOKUP(Table3[[#This Row],[MD5]],Table2[],9,FALSE)+(Distances!$V$5*(ABS(Distances!$J$2-VLOOKUP(Table3[[#This Row],[MD5]],Table2[],9,FALSE))*Distances!$N$2))</f>
        <v>-13.883815311696431</v>
      </c>
      <c r="H59" s="9">
        <f>VLOOKUP(Table3[[#This Row],[MD5]],Table2[],10,FALSE)+(Distances!$V$6*(ABS(Distances!$W$6-VLOOKUP(Table3[[#This Row],[MD5]],Table2[],10,FALSE))*Distances!$N$3))</f>
        <v>1.6263638864583256</v>
      </c>
      <c r="I59" s="9">
        <f>VLOOKUP(Table3[[#This Row],[MD5]],Table2[],11,FALSE)+(Distances!$V$7*(ABS(Distances!$W$7-VLOOKUP(Table3[[#This Row],[MD5]],Table2[],11,FALSE))*Distances!$N$4))</f>
        <v>1.1208974816666668</v>
      </c>
      <c r="J59" s="10">
        <f>SQRT(SUM((Table3[[#This Row],[time''2]]-Distances!$J$2)^2,(Table3[[#This Row],[price''2]]-Distances!$W$6)^2,(Table3[[#This Row],[energy''2]]-Distances!$W$7)^2))</f>
        <v>45.89651033045832</v>
      </c>
      <c r="K59" s="11">
        <f>VLOOKUP(Table3[[#This Row],[MD5]],Table2[],15,FALSE)+(Distances!$V$5*(ABS(Distances!$J$2-VLOOKUP(Table3[[#This Row],[MD5]],Table2[],15,FALSE))*Distances!$N$2))</f>
        <v>-14.313537549642861</v>
      </c>
      <c r="L59" s="9">
        <f>VLOOKUP(Table3[[#This Row],[MD5]],Table2[],16,FALSE)+(Distances!$V$6*(ABS(Distances!$W$6-VLOOKUP(Table3[[#This Row],[MD5]],Table2[],16,FALSE))*Distances!$N$3))</f>
        <v>67.735556620833336</v>
      </c>
      <c r="M59" s="9">
        <f>VLOOKUP(Table3[[#This Row],[MD5]],Table2[],17,FALSE)+(Distances!$V$7*(ABS(Distances!$W$7-VLOOKUP(Table3[[#This Row],[MD5]],Table2[],17,FALSE))*Distances!$N$4))</f>
        <v>34.300239428333292</v>
      </c>
      <c r="N59" s="10">
        <f>SQRT(SUM((Table3[[#This Row],[time''3]]-Distances!$J$2)^2,(Table3[[#This Row],[price''3]]-Distances!$W$6)^2,(Table3[[#This Row],[energy''3]]-Distances!$W$7)^2))</f>
        <v>87.41786856805814</v>
      </c>
      <c r="O59" s="11">
        <f>VLOOKUP(Table3[[#This Row],[MD5]],Table2[],21,FALSE)+(Distances!$V$5*(ABS(Distances!$J$2-VLOOKUP(Table3[[#This Row],[MD5]],Table2[],21,FALSE))*Distances!$N$2))</f>
        <v>2331.2862566666668</v>
      </c>
      <c r="P59" s="9">
        <f>VLOOKUP(Table3[[#This Row],[MD5]],Table2[],22,FALSE)+(Distances!$V$6*(ABS(Distances!$W$6-VLOOKUP(Table3[[#This Row],[MD5]],Table2[],22,FALSE))*Distances!$N$3))</f>
        <v>2736.8356083333333</v>
      </c>
      <c r="Q59" s="9">
        <f>VLOOKUP(Table3[[#This Row],[MD5]],Table2[],23,FALSE)+(Distances!$V$7*(ABS(Distances!$W$7-VLOOKUP(Table3[[#This Row],[MD5]],Table2[],23,FALSE))*Distances!$N$4))</f>
        <v>922.55424222222223</v>
      </c>
      <c r="R59" s="10">
        <f>SQRT(SUM((Table3[[#This Row],[time''4]]-Distances!$J$2)^2,(Table3[[#This Row],[price''4]]-Distances!$W$6)^2,(Table3[[#This Row],[energy''4]]-Distances!$W$7)^2))</f>
        <v>3690.3839744387255</v>
      </c>
    </row>
    <row r="60" spans="1:18">
      <c r="A60" t="s">
        <v>231</v>
      </c>
      <c r="B60" s="15" t="s">
        <v>99</v>
      </c>
      <c r="C60" s="8">
        <f>VLOOKUP(Table3[[#This Row],[MD5]],Table2[],3,FALSE)+(Distances!$V$5*(ABS(Distances!$J$2-VLOOKUP(Table3[[#This Row],[MD5]],Table2[],3,FALSE))*Distances!$N$2))</f>
        <v>46.98857143</v>
      </c>
      <c r="D60" s="9">
        <f>VLOOKUP(Table3[[#This Row],[MD5]],Table2[],4,FALSE)+(Distances!$V$6*(ABS(Distances!$W$6-VLOOKUP(Table3[[#This Row],[MD5]],Table2[],4,FALSE))*Distances!$N$3))</f>
        <v>71.233333333333334</v>
      </c>
      <c r="E60" s="9">
        <f>VLOOKUP(Table3[[#This Row],[MD5]],Table2[],5,FALSE)+(Distances!$V$7*(ABS(Distances!$W$7-VLOOKUP(Table3[[#This Row],[MD5]],Table2[],5,FALSE))*Distances!$N$4))</f>
        <v>36.346666666666671</v>
      </c>
      <c r="F60" s="10">
        <f>SQRT(SUM((Table3[[#This Row],[time]]-Distances!$J$2)^2,(Table3[[#This Row],[price]]-Distances!$W$6)^2,(Table3[[#This Row],[energy]]-Distances!$W$7)^2))</f>
        <v>79.60572778220444</v>
      </c>
      <c r="G60" s="11">
        <f>VLOOKUP(Table3[[#This Row],[MD5]],Table2[],9,FALSE)+(Distances!$V$5*(ABS(Distances!$J$2-VLOOKUP(Table3[[#This Row],[MD5]],Table2[],9,FALSE))*Distances!$N$2))</f>
        <v>33.638667992529733</v>
      </c>
      <c r="H60" s="9">
        <f>VLOOKUP(Table3[[#This Row],[MD5]],Table2[],10,FALSE)+(Distances!$V$6*(ABS(Distances!$W$6-VLOOKUP(Table3[[#This Row],[MD5]],Table2[],10,FALSE))*Distances!$N$3))</f>
        <v>40.493758011458254</v>
      </c>
      <c r="I60" s="9">
        <f>VLOOKUP(Table3[[#This Row],[MD5]],Table2[],11,FALSE)+(Distances!$V$7*(ABS(Distances!$W$7-VLOOKUP(Table3[[#This Row],[MD5]],Table2[],11,FALSE))*Distances!$N$4))</f>
        <v>20.985228774166668</v>
      </c>
      <c r="J60" s="10">
        <f>SQRT(SUM((Table3[[#This Row],[time''2]]-Distances!$J$2)^2,(Table3[[#This Row],[price''2]]-Distances!$W$6)^2,(Table3[[#This Row],[energy''2]]-Distances!$W$7)^2))</f>
        <v>43.850667797250367</v>
      </c>
      <c r="K60" s="11">
        <f>VLOOKUP(Table3[[#This Row],[MD5]],Table2[],15,FALSE)+(Distances!$V$5*(ABS(Distances!$J$2-VLOOKUP(Table3[[#This Row],[MD5]],Table2[],15,FALSE))*Distances!$N$2))</f>
        <v>33.621924389404732</v>
      </c>
      <c r="L60" s="9">
        <f>VLOOKUP(Table3[[#This Row],[MD5]],Table2[],16,FALSE)+(Distances!$V$6*(ABS(Distances!$W$6-VLOOKUP(Table3[[#This Row],[MD5]],Table2[],16,FALSE))*Distances!$N$3))</f>
        <v>103.17308199583333</v>
      </c>
      <c r="M60" s="9">
        <f>VLOOKUP(Table3[[#This Row],[MD5]],Table2[],17,FALSE)+(Distances!$V$7*(ABS(Distances!$W$7-VLOOKUP(Table3[[#This Row],[MD5]],Table2[],17,FALSE))*Distances!$N$4))</f>
        <v>52.026417794999553</v>
      </c>
      <c r="N60" s="10">
        <f>SQRT(SUM((Table3[[#This Row],[time''3]]-Distances!$J$2)^2,(Table3[[#This Row],[price''3]]-Distances!$W$6)^2,(Table3[[#This Row],[energy''3]]-Distances!$W$7)^2))</f>
        <v>113.77438991553448</v>
      </c>
      <c r="O60" s="11">
        <f>VLOOKUP(Table3[[#This Row],[MD5]],Table2[],21,FALSE)+(Distances!$V$5*(ABS(Distances!$J$2-VLOOKUP(Table3[[#This Row],[MD5]],Table2[],21,FALSE))*Distances!$N$2))</f>
        <v>424337.04860333336</v>
      </c>
      <c r="P60" s="9">
        <f>VLOOKUP(Table3[[#This Row],[MD5]],Table2[],22,FALSE)+(Distances!$V$6*(ABS(Distances!$W$6-VLOOKUP(Table3[[#This Row],[MD5]],Table2[],22,FALSE))*Distances!$N$3))</f>
        <v>292234.16307499999</v>
      </c>
      <c r="Q60" s="9">
        <f>VLOOKUP(Table3[[#This Row],[MD5]],Table2[],23,FALSE)+(Distances!$V$7*(ABS(Distances!$W$7-VLOOKUP(Table3[[#This Row],[MD5]],Table2[],23,FALSE))*Distances!$N$4))</f>
        <v>97169.827059999559</v>
      </c>
      <c r="R60" s="10">
        <f>SQRT(SUM((Table3[[#This Row],[time''4]]-Distances!$J$2)^2,(Table3[[#This Row],[price''4]]-Distances!$W$6)^2,(Table3[[#This Row],[energy''4]]-Distances!$W$7)^2))</f>
        <v>524286.73689752881</v>
      </c>
    </row>
    <row r="61" spans="1:18">
      <c r="A61" t="s">
        <v>232</v>
      </c>
      <c r="B61" s="15" t="s">
        <v>100</v>
      </c>
      <c r="C61" s="8">
        <f>VLOOKUP(Table3[[#This Row],[MD5]],Table2[],3,FALSE)+(Distances!$V$5*(ABS(Distances!$J$2-VLOOKUP(Table3[[#This Row],[MD5]],Table2[],3,FALSE))*Distances!$N$2))</f>
        <v>41.255714284999996</v>
      </c>
      <c r="D61" s="9">
        <f>VLOOKUP(Table3[[#This Row],[MD5]],Table2[],4,FALSE)+(Distances!$V$6*(ABS(Distances!$W$6-VLOOKUP(Table3[[#This Row],[MD5]],Table2[],4,FALSE))*Distances!$N$3))</f>
        <v>79.983333333333334</v>
      </c>
      <c r="E61" s="9">
        <f>VLOOKUP(Table3[[#This Row],[MD5]],Table2[],5,FALSE)+(Distances!$V$7*(ABS(Distances!$W$7-VLOOKUP(Table3[[#This Row],[MD5]],Table2[],5,FALSE))*Distances!$N$4))</f>
        <v>40.680000000000007</v>
      </c>
      <c r="F61" s="10">
        <f>SQRT(SUM((Table3[[#This Row],[time]]-Distances!$J$2)^2,(Table3[[#This Row],[price]]-Distances!$W$6)^2,(Table3[[#This Row],[energy]]-Distances!$W$7)^2))</f>
        <v>88.431767998666629</v>
      </c>
      <c r="G61" s="11">
        <f>VLOOKUP(Table3[[#This Row],[MD5]],Table2[],9,FALSE)+(Distances!$V$5*(ABS(Distances!$J$2-VLOOKUP(Table3[[#This Row],[MD5]],Table2[],9,FALSE))*Distances!$N$2))</f>
        <v>38.072892792514864</v>
      </c>
      <c r="H61" s="9">
        <f>VLOOKUP(Table3[[#This Row],[MD5]],Table2[],10,FALSE)+(Distances!$V$6*(ABS(Distances!$W$6-VLOOKUP(Table3[[#This Row],[MD5]],Table2[],10,FALSE))*Distances!$N$3))</f>
        <v>48.264532568749921</v>
      </c>
      <c r="I61" s="9">
        <f>VLOOKUP(Table3[[#This Row],[MD5]],Table2[],11,FALSE)+(Distances!$V$7*(ABS(Distances!$W$7-VLOOKUP(Table3[[#This Row],[MD5]],Table2[],11,FALSE))*Distances!$N$4))</f>
        <v>24.833612364444402</v>
      </c>
      <c r="J61" s="10">
        <f>SQRT(SUM((Table3[[#This Row],[time''2]]-Distances!$J$2)^2,(Table3[[#This Row],[price''2]]-Distances!$W$6)^2,(Table3[[#This Row],[energy''2]]-Distances!$W$7)^2))</f>
        <v>52.841176362960631</v>
      </c>
      <c r="K61" s="11">
        <f>VLOOKUP(Table3[[#This Row],[MD5]],Table2[],15,FALSE)+(Distances!$V$5*(ABS(Distances!$J$2-VLOOKUP(Table3[[#This Row],[MD5]],Table2[],15,FALSE))*Distances!$N$2))</f>
        <v>38.050643580014864</v>
      </c>
      <c r="L61" s="9">
        <f>VLOOKUP(Table3[[#This Row],[MD5]],Table2[],16,FALSE)+(Distances!$V$6*(ABS(Distances!$W$6-VLOOKUP(Table3[[#This Row],[MD5]],Table2[],16,FALSE))*Distances!$N$3))</f>
        <v>110.91489908437501</v>
      </c>
      <c r="M61" s="9">
        <f>VLOOKUP(Table3[[#This Row],[MD5]],Table2[],17,FALSE)+(Distances!$V$7*(ABS(Distances!$W$7-VLOOKUP(Table3[[#This Row],[MD5]],Table2[],17,FALSE))*Distances!$N$4))</f>
        <v>55.860460543610671</v>
      </c>
      <c r="N61" s="10">
        <f>SQRT(SUM((Table3[[#This Row],[time''3]]-Distances!$J$2)^2,(Table3[[#This Row],[price''3]]-Distances!$W$6)^2,(Table3[[#This Row],[energy''3]]-Distances!$W$7)^2))</f>
        <v>122.55139549768725</v>
      </c>
      <c r="O61" s="11">
        <f>VLOOKUP(Table3[[#This Row],[MD5]],Table2[],21,FALSE)+(Distances!$V$5*(ABS(Distances!$J$2-VLOOKUP(Table3[[#This Row],[MD5]],Table2[],21,FALSE))*Distances!$N$2))</f>
        <v>741858.57213333331</v>
      </c>
      <c r="P61" s="9">
        <f>VLOOKUP(Table3[[#This Row],[MD5]],Table2[],22,FALSE)+(Distances!$V$6*(ABS(Distances!$W$6-VLOOKUP(Table3[[#This Row],[MD5]],Table2[],22,FALSE))*Distances!$N$3))</f>
        <v>424535.25643611111</v>
      </c>
      <c r="Q61" s="9">
        <f>VLOOKUP(Table3[[#This Row],[MD5]],Table2[],23,FALSE)+(Distances!$V$7*(ABS(Distances!$W$7-VLOOKUP(Table3[[#This Row],[MD5]],Table2[],23,FALSE))*Distances!$N$4))</f>
        <v>142530.20192666622</v>
      </c>
      <c r="R61" s="10">
        <f>SQRT(SUM((Table3[[#This Row],[time''4]]-Distances!$J$2)^2,(Table3[[#This Row],[price''4]]-Distances!$W$6)^2,(Table3[[#This Row],[energy''4]]-Distances!$W$7)^2))</f>
        <v>866516.17778048536</v>
      </c>
    </row>
    <row r="62" spans="1:18">
      <c r="A62" t="s">
        <v>233</v>
      </c>
      <c r="B62" s="15" t="s">
        <v>101</v>
      </c>
      <c r="C62" s="8">
        <f>VLOOKUP(Table3[[#This Row],[MD5]],Table2[],3,FALSE)+(Distances!$V$5*(ABS(Distances!$J$2-VLOOKUP(Table3[[#This Row],[MD5]],Table2[],3,FALSE))*Distances!$N$2))</f>
        <v>46.98857143</v>
      </c>
      <c r="D62" s="9">
        <f>VLOOKUP(Table3[[#This Row],[MD5]],Table2[],4,FALSE)+(Distances!$V$6*(ABS(Distances!$W$6-VLOOKUP(Table3[[#This Row],[MD5]],Table2[],4,FALSE))*Distances!$N$3))</f>
        <v>71.233333333333334</v>
      </c>
      <c r="E62" s="9">
        <f>VLOOKUP(Table3[[#This Row],[MD5]],Table2[],5,FALSE)+(Distances!$V$7*(ABS(Distances!$W$7-VLOOKUP(Table3[[#This Row],[MD5]],Table2[],5,FALSE))*Distances!$N$4))</f>
        <v>36.346666666666671</v>
      </c>
      <c r="F62" s="10">
        <f>SQRT(SUM((Table3[[#This Row],[time]]-Distances!$J$2)^2,(Table3[[#This Row],[price]]-Distances!$W$6)^2,(Table3[[#This Row],[energy]]-Distances!$W$7)^2))</f>
        <v>79.60572778220444</v>
      </c>
      <c r="G62" s="11">
        <f>VLOOKUP(Table3[[#This Row],[MD5]],Table2[],9,FALSE)+(Distances!$V$5*(ABS(Distances!$J$2-VLOOKUP(Table3[[#This Row],[MD5]],Table2[],9,FALSE))*Distances!$N$2))</f>
        <v>33.638664761279728</v>
      </c>
      <c r="H62" s="9">
        <f>VLOOKUP(Table3[[#This Row],[MD5]],Table2[],10,FALSE)+(Distances!$V$6*(ABS(Distances!$W$6-VLOOKUP(Table3[[#This Row],[MD5]],Table2[],10,FALSE))*Distances!$N$3))</f>
        <v>40.493746782291588</v>
      </c>
      <c r="I62" s="9">
        <f>VLOOKUP(Table3[[#This Row],[MD5]],Table2[],11,FALSE)+(Distances!$V$7*(ABS(Distances!$W$7-VLOOKUP(Table3[[#This Row],[MD5]],Table2[],11,FALSE))*Distances!$N$4))</f>
        <v>20.985223213055558</v>
      </c>
      <c r="J62" s="10">
        <f>SQRT(SUM((Table3[[#This Row],[time''2]]-Distances!$J$2)^2,(Table3[[#This Row],[price''2]]-Distances!$W$6)^2,(Table3[[#This Row],[energy''2]]-Distances!$W$7)^2))</f>
        <v>43.85065515534712</v>
      </c>
      <c r="K62" s="11">
        <f>VLOOKUP(Table3[[#This Row],[MD5]],Table2[],15,FALSE)+(Distances!$V$5*(ABS(Distances!$J$2-VLOOKUP(Table3[[#This Row],[MD5]],Table2[],15,FALSE))*Distances!$N$2))</f>
        <v>33.621921451904733</v>
      </c>
      <c r="L62" s="9">
        <f>VLOOKUP(Table3[[#This Row],[MD5]],Table2[],16,FALSE)+(Distances!$V$6*(ABS(Distances!$W$6-VLOOKUP(Table3[[#This Row],[MD5]],Table2[],16,FALSE))*Distances!$N$3))</f>
        <v>103.17307689166589</v>
      </c>
      <c r="M62" s="9">
        <f>VLOOKUP(Table3[[#This Row],[MD5]],Table2[],17,FALSE)+(Distances!$V$7*(ABS(Distances!$W$7-VLOOKUP(Table3[[#This Row],[MD5]],Table2[],17,FALSE))*Distances!$N$4))</f>
        <v>52.026415267221779</v>
      </c>
      <c r="N62" s="10">
        <f>SQRT(SUM((Table3[[#This Row],[time''3]]-Distances!$J$2)^2,(Table3[[#This Row],[price''3]]-Distances!$W$6)^2,(Table3[[#This Row],[energy''3]]-Distances!$W$7)^2))</f>
        <v>113.77438417849133</v>
      </c>
      <c r="O62" s="11">
        <f>VLOOKUP(Table3[[#This Row],[MD5]],Table2[],21,FALSE)+(Distances!$V$5*(ABS(Distances!$J$2-VLOOKUP(Table3[[#This Row],[MD5]],Table2[],21,FALSE))*Distances!$N$2))</f>
        <v>424335.70460333332</v>
      </c>
      <c r="P62" s="9">
        <f>VLOOKUP(Table3[[#This Row],[MD5]],Table2[],22,FALSE)+(Distances!$V$6*(ABS(Distances!$W$6-VLOOKUP(Table3[[#This Row],[MD5]],Table2[],22,FALSE))*Distances!$N$3))</f>
        <v>292233.60307499999</v>
      </c>
      <c r="Q62" s="9">
        <f>VLOOKUP(Table3[[#This Row],[MD5]],Table2[],23,FALSE)+(Distances!$V$7*(ABS(Distances!$W$7-VLOOKUP(Table3[[#This Row],[MD5]],Table2[],23,FALSE))*Distances!$N$4))</f>
        <v>97169.635059999564</v>
      </c>
      <c r="R62" s="10">
        <f>SQRT(SUM((Table3[[#This Row],[time''4]]-Distances!$J$2)^2,(Table3[[#This Row],[price''4]]-Distances!$W$6)^2,(Table3[[#This Row],[energy''4]]-Distances!$W$7)^2))</f>
        <v>524285.30147550051</v>
      </c>
    </row>
    <row r="63" spans="1:18">
      <c r="A63" t="s">
        <v>234</v>
      </c>
      <c r="B63" s="15" t="s">
        <v>102</v>
      </c>
      <c r="C63" s="8">
        <f>VLOOKUP(Table3[[#This Row],[MD5]],Table2[],3,FALSE)+(Distances!$V$5*(ABS(Distances!$J$2-VLOOKUP(Table3[[#This Row],[MD5]],Table2[],3,FALSE))*Distances!$N$2))</f>
        <v>46.98857143</v>
      </c>
      <c r="D63" s="9">
        <f>VLOOKUP(Table3[[#This Row],[MD5]],Table2[],4,FALSE)+(Distances!$V$6*(ABS(Distances!$W$6-VLOOKUP(Table3[[#This Row],[MD5]],Table2[],4,FALSE))*Distances!$N$3))</f>
        <v>71.233333333333334</v>
      </c>
      <c r="E63" s="9">
        <f>VLOOKUP(Table3[[#This Row],[MD5]],Table2[],5,FALSE)+(Distances!$V$7*(ABS(Distances!$W$7-VLOOKUP(Table3[[#This Row],[MD5]],Table2[],5,FALSE))*Distances!$N$4))</f>
        <v>36.346666666666671</v>
      </c>
      <c r="F63" s="10">
        <f>SQRT(SUM((Table3[[#This Row],[time]]-Distances!$J$2)^2,(Table3[[#This Row],[price]]-Distances!$W$6)^2,(Table3[[#This Row],[energy]]-Distances!$W$7)^2))</f>
        <v>79.60572778220444</v>
      </c>
      <c r="G63" s="11">
        <f>VLOOKUP(Table3[[#This Row],[MD5]],Table2[],9,FALSE)+(Distances!$V$5*(ABS(Distances!$J$2-VLOOKUP(Table3[[#This Row],[MD5]],Table2[],9,FALSE))*Distances!$N$2))</f>
        <v>33.785051080610103</v>
      </c>
      <c r="H63" s="9">
        <f>VLOOKUP(Table3[[#This Row],[MD5]],Table2[],10,FALSE)+(Distances!$V$6*(ABS(Distances!$W$6-VLOOKUP(Table3[[#This Row],[MD5]],Table2[],10,FALSE))*Distances!$N$3))</f>
        <v>40.975805366145757</v>
      </c>
      <c r="I63" s="9">
        <f>VLOOKUP(Table3[[#This Row],[MD5]],Table2[],11,FALSE)+(Distances!$V$7*(ABS(Distances!$W$7-VLOOKUP(Table3[[#This Row],[MD5]],Table2[],11,FALSE))*Distances!$N$4))</f>
        <v>21.224192065416666</v>
      </c>
      <c r="J63" s="10">
        <f>SQRT(SUM((Table3[[#This Row],[time''2]]-Distances!$J$2)^2,(Table3[[#This Row],[price''2]]-Distances!$W$6)^2,(Table3[[#This Row],[energy''2]]-Distances!$W$7)^2))</f>
        <v>44.393929569259626</v>
      </c>
      <c r="K63" s="11">
        <f>VLOOKUP(Table3[[#This Row],[MD5]],Table2[],15,FALSE)+(Distances!$V$5*(ABS(Distances!$J$2-VLOOKUP(Table3[[#This Row],[MD5]],Table2[],15,FALSE))*Distances!$N$2))</f>
        <v>33.644687657842233</v>
      </c>
      <c r="L63" s="9">
        <f>VLOOKUP(Table3[[#This Row],[MD5]],Table2[],16,FALSE)+(Distances!$V$6*(ABS(Distances!$W$6-VLOOKUP(Table3[[#This Row],[MD5]],Table2[],16,FALSE))*Distances!$N$3))</f>
        <v>103.21524647031211</v>
      </c>
      <c r="M63" s="9">
        <f>VLOOKUP(Table3[[#This Row],[MD5]],Table2[],17,FALSE)+(Distances!$V$7*(ABS(Distances!$W$7-VLOOKUP(Table3[[#This Row],[MD5]],Table2[],17,FALSE))*Distances!$N$4))</f>
        <v>52.047534326527561</v>
      </c>
      <c r="N63" s="10">
        <f>SQRT(SUM((Table3[[#This Row],[time''3]]-Distances!$J$2)^2,(Table3[[#This Row],[price''3]]-Distances!$W$6)^2,(Table3[[#This Row],[energy''3]]-Distances!$W$7)^2))</f>
        <v>113.82186653118751</v>
      </c>
      <c r="O63" s="11">
        <f>VLOOKUP(Table3[[#This Row],[MD5]],Table2[],21,FALSE)+(Distances!$V$5*(ABS(Distances!$J$2-VLOOKUP(Table3[[#This Row],[MD5]],Table2[],21,FALSE))*Distances!$N$2))</f>
        <v>426938.69380333333</v>
      </c>
      <c r="P63" s="9">
        <f>VLOOKUP(Table3[[#This Row],[MD5]],Table2[],22,FALSE)+(Distances!$V$6*(ABS(Distances!$W$6-VLOOKUP(Table3[[#This Row],[MD5]],Table2[],22,FALSE))*Distances!$N$3))</f>
        <v>293832.93896388891</v>
      </c>
      <c r="Q63" s="9">
        <f>VLOOKUP(Table3[[#This Row],[MD5]],Table2[],23,FALSE)+(Distances!$V$7*(ABS(Distances!$W$7-VLOOKUP(Table3[[#This Row],[MD5]],Table2[],23,FALSE))*Distances!$N$4))</f>
        <v>97699.422882221785</v>
      </c>
      <c r="R63" s="10">
        <f>SQRT(SUM((Table3[[#This Row],[time''4]]-Distances!$J$2)^2,(Table3[[#This Row],[price''4]]-Distances!$W$6)^2,(Table3[[#This Row],[energy''4]]-Distances!$W$7)^2))</f>
        <v>527381.56965066504</v>
      </c>
    </row>
    <row r="64" spans="1:18">
      <c r="A64" t="s">
        <v>235</v>
      </c>
      <c r="B64" s="15" t="s">
        <v>103</v>
      </c>
      <c r="C64" s="8">
        <f>VLOOKUP(Table3[[#This Row],[MD5]],Table2[],3,FALSE)+(Distances!$V$5*(ABS(Distances!$J$2-VLOOKUP(Table3[[#This Row],[MD5]],Table2[],3,FALSE))*Distances!$N$2))</f>
        <v>46.98857143</v>
      </c>
      <c r="D64" s="9">
        <f>VLOOKUP(Table3[[#This Row],[MD5]],Table2[],4,FALSE)+(Distances!$V$6*(ABS(Distances!$W$6-VLOOKUP(Table3[[#This Row],[MD5]],Table2[],4,FALSE))*Distances!$N$3))</f>
        <v>71.233333333333334</v>
      </c>
      <c r="E64" s="9">
        <f>VLOOKUP(Table3[[#This Row],[MD5]],Table2[],5,FALSE)+(Distances!$V$7*(ABS(Distances!$W$7-VLOOKUP(Table3[[#This Row],[MD5]],Table2[],5,FALSE))*Distances!$N$4))</f>
        <v>36.346666666666671</v>
      </c>
      <c r="F64" s="10">
        <f>SQRT(SUM((Table3[[#This Row],[time]]-Distances!$J$2)^2,(Table3[[#This Row],[price]]-Distances!$W$6)^2,(Table3[[#This Row],[energy]]-Distances!$W$7)^2))</f>
        <v>79.60572778220444</v>
      </c>
      <c r="G64" s="11">
        <f>VLOOKUP(Table3[[#This Row],[MD5]],Table2[],9,FALSE)+(Distances!$V$5*(ABS(Distances!$J$2-VLOOKUP(Table3[[#This Row],[MD5]],Table2[],9,FALSE))*Distances!$N$2))</f>
        <v>-14.280050490267859</v>
      </c>
      <c r="H64" s="9">
        <f>VLOOKUP(Table3[[#This Row],[MD5]],Table2[],10,FALSE)+(Distances!$V$6*(ABS(Distances!$W$6-VLOOKUP(Table3[[#This Row],[MD5]],Table2[],10,FALSE))*Distances!$N$3))</f>
        <v>1.1673680531249921</v>
      </c>
      <c r="I64" s="9">
        <f>VLOOKUP(Table3[[#This Row],[MD5]],Table2[],11,FALSE)+(Distances!$V$7*(ABS(Distances!$W$7-VLOOKUP(Table3[[#This Row],[MD5]],Table2[],11,FALSE))*Distances!$N$4))</f>
        <v>0.6662730372222222</v>
      </c>
      <c r="J64" s="10">
        <f>SQRT(SUM((Table3[[#This Row],[time''2]]-Distances!$J$2)^2,(Table3[[#This Row],[price''2]]-Distances!$W$6)^2,(Table3[[#This Row],[energy''2]]-Distances!$W$7)^2))</f>
        <v>46.299567093636959</v>
      </c>
      <c r="K64" s="11">
        <f>VLOOKUP(Table3[[#This Row],[MD5]],Table2[],15,FALSE)+(Distances!$V$5*(ABS(Distances!$J$2-VLOOKUP(Table3[[#This Row],[MD5]],Table2[],15,FALSE))*Distances!$N$2))</f>
        <v>-14.313537549642861</v>
      </c>
      <c r="L64" s="9">
        <f>VLOOKUP(Table3[[#This Row],[MD5]],Table2[],16,FALSE)+(Distances!$V$6*(ABS(Distances!$W$6-VLOOKUP(Table3[[#This Row],[MD5]],Table2[],16,FALSE))*Distances!$N$3))</f>
        <v>67.735556620833336</v>
      </c>
      <c r="M64" s="9">
        <f>VLOOKUP(Table3[[#This Row],[MD5]],Table2[],17,FALSE)+(Distances!$V$7*(ABS(Distances!$W$7-VLOOKUP(Table3[[#This Row],[MD5]],Table2[],17,FALSE))*Distances!$N$4))</f>
        <v>34.300239428333335</v>
      </c>
      <c r="N64" s="10">
        <f>SQRT(SUM((Table3[[#This Row],[time''3]]-Distances!$J$2)^2,(Table3[[#This Row],[price''3]]-Distances!$W$6)^2,(Table3[[#This Row],[energy''3]]-Distances!$W$7)^2))</f>
        <v>87.417868568058154</v>
      </c>
      <c r="O64" s="11">
        <f>VLOOKUP(Table3[[#This Row],[MD5]],Table2[],21,FALSE)+(Distances!$V$5*(ABS(Distances!$J$2-VLOOKUP(Table3[[#This Row],[MD5]],Table2[],21,FALSE))*Distances!$N$2))</f>
        <v>2331.2862566666668</v>
      </c>
      <c r="P64" s="9">
        <f>VLOOKUP(Table3[[#This Row],[MD5]],Table2[],22,FALSE)+(Distances!$V$6*(ABS(Distances!$W$6-VLOOKUP(Table3[[#This Row],[MD5]],Table2[],22,FALSE))*Distances!$N$3))</f>
        <v>2736.8356083333333</v>
      </c>
      <c r="Q64" s="9">
        <f>VLOOKUP(Table3[[#This Row],[MD5]],Table2[],23,FALSE)+(Distances!$V$7*(ABS(Distances!$W$7-VLOOKUP(Table3[[#This Row],[MD5]],Table2[],23,FALSE))*Distances!$N$4))</f>
        <v>922.55424222222223</v>
      </c>
      <c r="R64" s="10">
        <f>SQRT(SUM((Table3[[#This Row],[time''4]]-Distances!$J$2)^2,(Table3[[#This Row],[price''4]]-Distances!$W$6)^2,(Table3[[#This Row],[energy''4]]-Distances!$W$7)^2))</f>
        <v>3690.3839744387255</v>
      </c>
    </row>
    <row r="65" spans="1:18">
      <c r="A65" t="s">
        <v>236</v>
      </c>
      <c r="B65" s="15" t="s">
        <v>104</v>
      </c>
      <c r="C65" s="8">
        <f>VLOOKUP(Table3[[#This Row],[MD5]],Table2[],3,FALSE)+(Distances!$V$5*(ABS(Distances!$J$2-VLOOKUP(Table3[[#This Row],[MD5]],Table2[],3,FALSE))*Distances!$N$2))</f>
        <v>46.98857143</v>
      </c>
      <c r="D65" s="9">
        <f>VLOOKUP(Table3[[#This Row],[MD5]],Table2[],4,FALSE)+(Distances!$V$6*(ABS(Distances!$W$6-VLOOKUP(Table3[[#This Row],[MD5]],Table2[],4,FALSE))*Distances!$N$3))</f>
        <v>71.233333333333334</v>
      </c>
      <c r="E65" s="9">
        <f>VLOOKUP(Table3[[#This Row],[MD5]],Table2[],5,FALSE)+(Distances!$V$7*(ABS(Distances!$W$7-VLOOKUP(Table3[[#This Row],[MD5]],Table2[],5,FALSE))*Distances!$N$4))</f>
        <v>36.346666666666671</v>
      </c>
      <c r="F65" s="10">
        <f>SQRT(SUM((Table3[[#This Row],[time]]-Distances!$J$2)^2,(Table3[[#This Row],[price]]-Distances!$W$6)^2,(Table3[[#This Row],[energy]]-Distances!$W$7)^2))</f>
        <v>79.60572778220444</v>
      </c>
      <c r="G65" s="11">
        <f>VLOOKUP(Table3[[#This Row],[MD5]],Table2[],9,FALSE)+(Distances!$V$5*(ABS(Distances!$J$2-VLOOKUP(Table3[[#This Row],[MD5]],Table2[],9,FALSE))*Distances!$N$2))</f>
        <v>-14.03735268455358</v>
      </c>
      <c r="H65" s="9">
        <f>VLOOKUP(Table3[[#This Row],[MD5]],Table2[],10,FALSE)+(Distances!$V$6*(ABS(Distances!$W$6-VLOOKUP(Table3[[#This Row],[MD5]],Table2[],10,FALSE))*Distances!$N$3))</f>
        <v>1.4985171843749998</v>
      </c>
      <c r="I65" s="9">
        <f>VLOOKUP(Table3[[#This Row],[MD5]],Table2[],11,FALSE)+(Distances!$V$7*(ABS(Distances!$W$7-VLOOKUP(Table3[[#This Row],[MD5]],Table2[],11,FALSE))*Distances!$N$4))</f>
        <v>0.99338642722222248</v>
      </c>
      <c r="J65" s="10">
        <f>SQRT(SUM((Table3[[#This Row],[time''2]]-Distances!$J$2)^2,(Table3[[#This Row],[price''2]]-Distances!$W$6)^2,(Table3[[#This Row],[energy''2]]-Distances!$W$7)^2))</f>
        <v>46.051054629291507</v>
      </c>
      <c r="K65" s="11">
        <f>VLOOKUP(Table3[[#This Row],[MD5]],Table2[],15,FALSE)+(Distances!$V$5*(ABS(Distances!$J$2-VLOOKUP(Table3[[#This Row],[MD5]],Table2[],15,FALSE))*Distances!$N$2))</f>
        <v>-14.441647209107151</v>
      </c>
      <c r="L65" s="9">
        <f>VLOOKUP(Table3[[#This Row],[MD5]],Table2[],16,FALSE)+(Distances!$V$6*(ABS(Distances!$W$6-VLOOKUP(Table3[[#This Row],[MD5]],Table2[],16,FALSE))*Distances!$N$3))</f>
        <v>67.646863164583266</v>
      </c>
      <c r="M65" s="9">
        <f>VLOOKUP(Table3[[#This Row],[MD5]],Table2[],17,FALSE)+(Distances!$V$7*(ABS(Distances!$W$7-VLOOKUP(Table3[[#This Row],[MD5]],Table2[],17,FALSE))*Distances!$N$4))</f>
        <v>34.255874079999998</v>
      </c>
      <c r="N65" s="10">
        <f>SQRT(SUM((Table3[[#This Row],[time''3]]-Distances!$J$2)^2,(Table3[[#This Row],[price''3]]-Distances!$W$6)^2,(Table3[[#This Row],[energy''3]]-Distances!$W$7)^2))</f>
        <v>87.4017870403041</v>
      </c>
      <c r="O65" s="11">
        <f>VLOOKUP(Table3[[#This Row],[MD5]],Table2[],21,FALSE)+(Distances!$V$5*(ABS(Distances!$J$2-VLOOKUP(Table3[[#This Row],[MD5]],Table2[],21,FALSE))*Distances!$N$2))</f>
        <v>215.25939499999967</v>
      </c>
      <c r="P65" s="9">
        <f>VLOOKUP(Table3[[#This Row],[MD5]],Table2[],22,FALSE)+(Distances!$V$6*(ABS(Distances!$W$6-VLOOKUP(Table3[[#This Row],[MD5]],Table2[],22,FALSE))*Distances!$N$3))</f>
        <v>1286.1690995370345</v>
      </c>
      <c r="Q65" s="9">
        <f>VLOOKUP(Table3[[#This Row],[MD5]],Table2[],23,FALSE)+(Distances!$V$7*(ABS(Distances!$W$7-VLOOKUP(Table3[[#This Row],[MD5]],Table2[],23,FALSE))*Distances!$N$4))</f>
        <v>440.27040333333292</v>
      </c>
      <c r="R65" s="10">
        <f>SQRT(SUM((Table3[[#This Row],[time''4]]-Distances!$J$2)^2,(Table3[[#This Row],[price''4]]-Distances!$W$6)^2,(Table3[[#This Row],[energy''4]]-Distances!$W$7)^2))</f>
        <v>1370.1549425880858</v>
      </c>
    </row>
    <row r="66" spans="1:18">
      <c r="A66" t="s">
        <v>237</v>
      </c>
      <c r="B66" s="15" t="s">
        <v>105</v>
      </c>
      <c r="C66" s="8">
        <f>VLOOKUP(Table3[[#This Row],[MD5]],Table2[],3,FALSE)+(Distances!$V$5*(ABS(Distances!$J$2-VLOOKUP(Table3[[#This Row],[MD5]],Table2[],3,FALSE))*Distances!$N$2))</f>
        <v>38.389285715</v>
      </c>
      <c r="D66" s="9">
        <f>VLOOKUP(Table3[[#This Row],[MD5]],Table2[],4,FALSE)+(Distances!$V$6*(ABS(Distances!$W$6-VLOOKUP(Table3[[#This Row],[MD5]],Table2[],4,FALSE))*Distances!$N$3))</f>
        <v>86.983333333333334</v>
      </c>
      <c r="E66" s="9">
        <f>VLOOKUP(Table3[[#This Row],[MD5]],Table2[],5,FALSE)+(Distances!$V$7*(ABS(Distances!$W$7-VLOOKUP(Table3[[#This Row],[MD5]],Table2[],5,FALSE))*Distances!$N$4))</f>
        <v>44.146666666666668</v>
      </c>
      <c r="F66" s="10">
        <f>SQRT(SUM((Table3[[#This Row],[time]]-Distances!$J$2)^2,(Table3[[#This Row],[price]]-Distances!$W$6)^2,(Table3[[#This Row],[energy]]-Distances!$W$7)^2))</f>
        <v>95.970297978958712</v>
      </c>
      <c r="G66" s="11">
        <f>VLOOKUP(Table3[[#This Row],[MD5]],Table2[],9,FALSE)+(Distances!$V$5*(ABS(Distances!$J$2-VLOOKUP(Table3[[#This Row],[MD5]],Table2[],9,FALSE))*Distances!$N$2))</f>
        <v>38.072899944285695</v>
      </c>
      <c r="H66" s="9">
        <f>VLOOKUP(Table3[[#This Row],[MD5]],Table2[],10,FALSE)+(Distances!$V$6*(ABS(Distances!$W$6-VLOOKUP(Table3[[#This Row],[MD5]],Table2[],10,FALSE))*Distances!$N$3))</f>
        <v>48.26467650624992</v>
      </c>
      <c r="I66" s="9">
        <f>VLOOKUP(Table3[[#This Row],[MD5]],Table2[],11,FALSE)+(Distances!$V$7*(ABS(Distances!$W$7-VLOOKUP(Table3[[#This Row],[MD5]],Table2[],11,FALSE))*Distances!$N$4))</f>
        <v>24.83368364777774</v>
      </c>
      <c r="J66" s="10">
        <f>SQRT(SUM((Table3[[#This Row],[time''2]]-Distances!$J$2)^2,(Table3[[#This Row],[price''2]]-Distances!$W$6)^2,(Table3[[#This Row],[energy''2]]-Distances!$W$7)^2))</f>
        <v>52.841336734611012</v>
      </c>
      <c r="K66" s="11">
        <f>VLOOKUP(Table3[[#This Row],[MD5]],Table2[],15,FALSE)+(Distances!$V$5*(ABS(Distances!$J$2-VLOOKUP(Table3[[#This Row],[MD5]],Table2[],15,FALSE))*Distances!$N$2))</f>
        <v>38.050664538035704</v>
      </c>
      <c r="L66" s="9">
        <f>VLOOKUP(Table3[[#This Row],[MD5]],Table2[],16,FALSE)+(Distances!$V$6*(ABS(Distances!$W$6-VLOOKUP(Table3[[#This Row],[MD5]],Table2[],16,FALSE))*Distances!$N$3))</f>
        <v>110.91495931354167</v>
      </c>
      <c r="M66" s="9">
        <f>VLOOKUP(Table3[[#This Row],[MD5]],Table2[],17,FALSE)+(Distances!$V$7*(ABS(Distances!$W$7-VLOOKUP(Table3[[#This Row],[MD5]],Table2[],17,FALSE))*Distances!$N$4))</f>
        <v>55.860490371388892</v>
      </c>
      <c r="N66" s="10">
        <f>SQRT(SUM((Table3[[#This Row],[time''3]]-Distances!$J$2)^2,(Table3[[#This Row],[price''3]]-Distances!$W$6)^2,(Table3[[#This Row],[energy''3]]-Distances!$W$7)^2))</f>
        <v>122.55146366035716</v>
      </c>
      <c r="O66" s="11">
        <f>VLOOKUP(Table3[[#This Row],[MD5]],Table2[],21,FALSE)+(Distances!$V$5*(ABS(Distances!$J$2-VLOOKUP(Table3[[#This Row],[MD5]],Table2[],21,FALSE))*Distances!$N$2))</f>
        <v>741870.54826666671</v>
      </c>
      <c r="P66" s="9">
        <f>VLOOKUP(Table3[[#This Row],[MD5]],Table2[],22,FALSE)+(Distances!$V$6*(ABS(Distances!$W$6-VLOOKUP(Table3[[#This Row],[MD5]],Table2[],22,FALSE))*Distances!$N$3))</f>
        <v>424542.0386583333</v>
      </c>
      <c r="Q66" s="9">
        <f>VLOOKUP(Table3[[#This Row],[MD5]],Table2[],23,FALSE)+(Distances!$V$7*(ABS(Distances!$W$7-VLOOKUP(Table3[[#This Row],[MD5]],Table2[],23,FALSE))*Distances!$N$4))</f>
        <v>142532.52725999957</v>
      </c>
      <c r="R66" s="10">
        <f>SQRT(SUM((Table3[[#This Row],[time''4]]-Distances!$J$2)^2,(Table3[[#This Row],[price''4]]-Distances!$W$6)^2,(Table3[[#This Row],[energy''4]]-Distances!$W$7)^2))</f>
        <v>866530.13588709396</v>
      </c>
    </row>
    <row r="67" spans="1:18">
      <c r="A67" t="s">
        <v>238</v>
      </c>
      <c r="B67" s="15" t="s">
        <v>106</v>
      </c>
      <c r="C67" s="8">
        <f>VLOOKUP(Table3[[#This Row],[MD5]],Table2[],3,FALSE)+(Distances!$V$5*(ABS(Distances!$J$2-VLOOKUP(Table3[[#This Row],[MD5]],Table2[],3,FALSE))*Distances!$N$2))</f>
        <v>46.98857143</v>
      </c>
      <c r="D67" s="9">
        <f>VLOOKUP(Table3[[#This Row],[MD5]],Table2[],4,FALSE)+(Distances!$V$6*(ABS(Distances!$W$6-VLOOKUP(Table3[[#This Row],[MD5]],Table2[],4,FALSE))*Distances!$N$3))</f>
        <v>71.233333333333334</v>
      </c>
      <c r="E67" s="9">
        <f>VLOOKUP(Table3[[#This Row],[MD5]],Table2[],5,FALSE)+(Distances!$V$7*(ABS(Distances!$W$7-VLOOKUP(Table3[[#This Row],[MD5]],Table2[],5,FALSE))*Distances!$N$4))</f>
        <v>36.346666666666671</v>
      </c>
      <c r="F67" s="10">
        <f>SQRT(SUM((Table3[[#This Row],[time]]-Distances!$J$2)^2,(Table3[[#This Row],[price]]-Distances!$W$6)^2,(Table3[[#This Row],[energy]]-Distances!$W$7)^2))</f>
        <v>79.60572778220444</v>
      </c>
      <c r="G67" s="11">
        <f>VLOOKUP(Table3[[#This Row],[MD5]],Table2[],9,FALSE)+(Distances!$V$5*(ABS(Distances!$J$2-VLOOKUP(Table3[[#This Row],[MD5]],Table2[],9,FALSE))*Distances!$N$2))</f>
        <v>-14.44052468544643</v>
      </c>
      <c r="H67" s="9">
        <f>VLOOKUP(Table3[[#This Row],[MD5]],Table2[],10,FALSE)+(Distances!$V$6*(ABS(Distances!$W$6-VLOOKUP(Table3[[#This Row],[MD5]],Table2[],10,FALSE))*Distances!$N$3))</f>
        <v>1.0314857885416588</v>
      </c>
      <c r="I67" s="9">
        <f>VLOOKUP(Table3[[#This Row],[MD5]],Table2[],11,FALSE)+(Distances!$V$7*(ABS(Distances!$W$7-VLOOKUP(Table3[[#This Row],[MD5]],Table2[],11,FALSE))*Distances!$N$4))</f>
        <v>0.53080294944444451</v>
      </c>
      <c r="J67" s="10">
        <f>SQRT(SUM((Table3[[#This Row],[time''2]]-Distances!$J$2)^2,(Table3[[#This Row],[price''2]]-Distances!$W$6)^2,(Table3[[#This Row],[energy''2]]-Distances!$W$7)^2))</f>
        <v>46.463769373435483</v>
      </c>
      <c r="K67" s="11">
        <f>VLOOKUP(Table3[[#This Row],[MD5]],Table2[],15,FALSE)+(Distances!$V$5*(ABS(Distances!$J$2-VLOOKUP(Table3[[#This Row],[MD5]],Table2[],15,FALSE))*Distances!$N$2))</f>
        <v>-14.44165161535715</v>
      </c>
      <c r="L67" s="9">
        <f>VLOOKUP(Table3[[#This Row],[MD5]],Table2[],16,FALSE)+(Distances!$V$6*(ABS(Distances!$W$6-VLOOKUP(Table3[[#This Row],[MD5]],Table2[],16,FALSE))*Distances!$N$3))</f>
        <v>67.646860612500006</v>
      </c>
      <c r="M67" s="9">
        <f>VLOOKUP(Table3[[#This Row],[MD5]],Table2[],17,FALSE)+(Distances!$V$7*(ABS(Distances!$W$7-VLOOKUP(Table3[[#This Row],[MD5]],Table2[],17,FALSE))*Distances!$N$4))</f>
        <v>34.255872816111065</v>
      </c>
      <c r="N67" s="10">
        <f>SQRT(SUM((Table3[[#This Row],[time''3]]-Distances!$J$2)^2,(Table3[[#This Row],[price''3]]-Distances!$W$6)^2,(Table3[[#This Row],[energy''3]]-Distances!$W$7)^2))</f>
        <v>87.401786969108031</v>
      </c>
      <c r="O67" s="11">
        <f>VLOOKUP(Table3[[#This Row],[MD5]],Table2[],21,FALSE)+(Distances!$V$5*(ABS(Distances!$J$2-VLOOKUP(Table3[[#This Row],[MD5]],Table2[],21,FALSE))*Distances!$N$2))</f>
        <v>214.43806166666636</v>
      </c>
      <c r="P67" s="9">
        <f>VLOOKUP(Table3[[#This Row],[MD5]],Table2[],22,FALSE)+(Distances!$V$6*(ABS(Distances!$W$6-VLOOKUP(Table3[[#This Row],[MD5]],Table2[],22,FALSE))*Distances!$N$3))</f>
        <v>1285.8268773148125</v>
      </c>
      <c r="Q67" s="9">
        <f>VLOOKUP(Table3[[#This Row],[MD5]],Table2[],23,FALSE)+(Distances!$V$7*(ABS(Distances!$W$7-VLOOKUP(Table3[[#This Row],[MD5]],Table2[],23,FALSE))*Distances!$N$4))</f>
        <v>440.15306999999956</v>
      </c>
      <c r="R67" s="10">
        <f>SQRT(SUM((Table3[[#This Row],[time''4]]-Distances!$J$2)^2,(Table3[[#This Row],[price''4]]-Distances!$W$6)^2,(Table3[[#This Row],[energy''4]]-Distances!$W$7)^2))</f>
        <v>1369.6867757869486</v>
      </c>
    </row>
    <row r="68" spans="1:18">
      <c r="A68" t="s">
        <v>239</v>
      </c>
      <c r="B68" s="15" t="s">
        <v>107</v>
      </c>
      <c r="C68" s="8">
        <f>VLOOKUP(Table3[[#This Row],[MD5]],Table2[],3,FALSE)+(Distances!$V$5*(ABS(Distances!$J$2-VLOOKUP(Table3[[#This Row],[MD5]],Table2[],3,FALSE))*Distances!$N$2))</f>
        <v>46.98857143</v>
      </c>
      <c r="D68" s="9">
        <f>VLOOKUP(Table3[[#This Row],[MD5]],Table2[],4,FALSE)+(Distances!$V$6*(ABS(Distances!$W$6-VLOOKUP(Table3[[#This Row],[MD5]],Table2[],4,FALSE))*Distances!$N$3))</f>
        <v>71.233333333333334</v>
      </c>
      <c r="E68" s="9">
        <f>VLOOKUP(Table3[[#This Row],[MD5]],Table2[],5,FALSE)+(Distances!$V$7*(ABS(Distances!$W$7-VLOOKUP(Table3[[#This Row],[MD5]],Table2[],5,FALSE))*Distances!$N$4))</f>
        <v>36.346666666666671</v>
      </c>
      <c r="F68" s="10">
        <f>SQRT(SUM((Table3[[#This Row],[time]]-Distances!$J$2)^2,(Table3[[#This Row],[price]]-Distances!$W$6)^2,(Table3[[#This Row],[energy]]-Distances!$W$7)^2))</f>
        <v>79.60572778220444</v>
      </c>
      <c r="G68" s="11">
        <f>VLOOKUP(Table3[[#This Row],[MD5]],Table2[],9,FALSE)+(Distances!$V$5*(ABS(Distances!$J$2-VLOOKUP(Table3[[#This Row],[MD5]],Table2[],9,FALSE))*Distances!$N$2))</f>
        <v>-14.03750240070536</v>
      </c>
      <c r="H68" s="9">
        <f>VLOOKUP(Table3[[#This Row],[MD5]],Table2[],10,FALSE)+(Distances!$V$6*(ABS(Distances!$W$6-VLOOKUP(Table3[[#This Row],[MD5]],Table2[],10,FALSE))*Distances!$N$3))</f>
        <v>1.4983568530208256</v>
      </c>
      <c r="I68" s="9">
        <f>VLOOKUP(Table3[[#This Row],[MD5]],Table2[],11,FALSE)+(Distances!$V$7*(ABS(Distances!$W$7-VLOOKUP(Table3[[#This Row],[MD5]],Table2[],11,FALSE))*Distances!$N$4))</f>
        <v>0.99322739183333331</v>
      </c>
      <c r="J68" s="10">
        <f>SQRT(SUM((Table3[[#This Row],[time''2]]-Distances!$J$2)^2,(Table3[[#This Row],[price''2]]-Distances!$W$6)^2,(Table3[[#This Row],[energy''2]]-Distances!$W$7)^2))</f>
        <v>46.051206042105562</v>
      </c>
      <c r="K68" s="11">
        <f>VLOOKUP(Table3[[#This Row],[MD5]],Table2[],15,FALSE)+(Distances!$V$5*(ABS(Distances!$J$2-VLOOKUP(Table3[[#This Row],[MD5]],Table2[],15,FALSE))*Distances!$N$2))</f>
        <v>-14.441680763919649</v>
      </c>
      <c r="L68" s="9">
        <f>VLOOKUP(Table3[[#This Row],[MD5]],Table2[],16,FALSE)+(Distances!$V$6*(ABS(Distances!$W$6-VLOOKUP(Table3[[#This Row],[MD5]],Table2[],16,FALSE))*Distances!$N$3))</f>
        <v>67.64681814364576</v>
      </c>
      <c r="M68" s="9">
        <f>VLOOKUP(Table3[[#This Row],[MD5]],Table2[],17,FALSE)+(Distances!$V$7*(ABS(Distances!$W$7-VLOOKUP(Table3[[#This Row],[MD5]],Table2[],17,FALSE))*Distances!$N$4))</f>
        <v>34.255851668416668</v>
      </c>
      <c r="N68" s="10">
        <f>SQRT(SUM((Table3[[#This Row],[time''3]]-Distances!$J$2)^2,(Table3[[#This Row],[price''3]]-Distances!$W$6)^2,(Table3[[#This Row],[energy''3]]-Distances!$W$7)^2))</f>
        <v>87.401762268874833</v>
      </c>
      <c r="O68" s="11">
        <f>VLOOKUP(Table3[[#This Row],[MD5]],Table2[],21,FALSE)+(Distances!$V$5*(ABS(Distances!$J$2-VLOOKUP(Table3[[#This Row],[MD5]],Table2[],21,FALSE))*Distances!$N$2))</f>
        <v>213.24147799999966</v>
      </c>
      <c r="P68" s="9">
        <f>VLOOKUP(Table3[[#This Row],[MD5]],Table2[],22,FALSE)+(Distances!$V$6*(ABS(Distances!$W$6-VLOOKUP(Table3[[#This Row],[MD5]],Table2[],22,FALSE))*Distances!$N$3))</f>
        <v>1282.1225855555556</v>
      </c>
      <c r="Q68" s="9">
        <f>VLOOKUP(Table3[[#This Row],[MD5]],Table2[],23,FALSE)+(Distances!$V$7*(ABS(Distances!$W$7-VLOOKUP(Table3[[#This Row],[MD5]],Table2[],23,FALSE))*Distances!$N$4))</f>
        <v>438.89741511111072</v>
      </c>
      <c r="R68" s="10">
        <f>SQRT(SUM((Table3[[#This Row],[time''4]]-Distances!$J$2)^2,(Table3[[#This Row],[price''4]]-Distances!$W$6)^2,(Table3[[#This Row],[energy''4]]-Distances!$W$7)^2))</f>
        <v>1365.6510915672957</v>
      </c>
    </row>
    <row r="69" spans="1:18">
      <c r="A69" t="s">
        <v>240</v>
      </c>
      <c r="B69" s="15" t="s">
        <v>108</v>
      </c>
      <c r="C69" s="8">
        <f>VLOOKUP(Table3[[#This Row],[MD5]],Table2[],3,FALSE)+(Distances!$V$5*(ABS(Distances!$J$2-VLOOKUP(Table3[[#This Row],[MD5]],Table2[],3,FALSE))*Distances!$N$2))</f>
        <v>46.98857143</v>
      </c>
      <c r="D69" s="9">
        <f>VLOOKUP(Table3[[#This Row],[MD5]],Table2[],4,FALSE)+(Distances!$V$6*(ABS(Distances!$W$6-VLOOKUP(Table3[[#This Row],[MD5]],Table2[],4,FALSE))*Distances!$N$3))</f>
        <v>71.233333333333334</v>
      </c>
      <c r="E69" s="9">
        <f>VLOOKUP(Table3[[#This Row],[MD5]],Table2[],5,FALSE)+(Distances!$V$7*(ABS(Distances!$W$7-VLOOKUP(Table3[[#This Row],[MD5]],Table2[],5,FALSE))*Distances!$N$4))</f>
        <v>36.346666666666671</v>
      </c>
      <c r="F69" s="10">
        <f>SQRT(SUM((Table3[[#This Row],[time]]-Distances!$J$2)^2,(Table3[[#This Row],[price]]-Distances!$W$6)^2,(Table3[[#This Row],[energy]]-Distances!$W$7)^2))</f>
        <v>79.60572778220444</v>
      </c>
      <c r="G69" s="11">
        <f>VLOOKUP(Table3[[#This Row],[MD5]],Table2[],9,FALSE)+(Distances!$V$5*(ABS(Distances!$J$2-VLOOKUP(Table3[[#This Row],[MD5]],Table2[],9,FALSE))*Distances!$N$2))</f>
        <v>-14.28004344026786</v>
      </c>
      <c r="H69" s="9">
        <f>VLOOKUP(Table3[[#This Row],[MD5]],Table2[],10,FALSE)+(Distances!$V$6*(ABS(Distances!$W$6-VLOOKUP(Table3[[#This Row],[MD5]],Table2[],10,FALSE))*Distances!$N$3))</f>
        <v>1.1673762197916591</v>
      </c>
      <c r="I69" s="9">
        <f>VLOOKUP(Table3[[#This Row],[MD5]],Table2[],11,FALSE)+(Distances!$V$7*(ABS(Distances!$W$7-VLOOKUP(Table3[[#This Row],[MD5]],Table2[],11,FALSE))*Distances!$N$4))</f>
        <v>0.66628112611111101</v>
      </c>
      <c r="J69" s="10">
        <f>SQRT(SUM((Table3[[#This Row],[time''2]]-Distances!$J$2)^2,(Table3[[#This Row],[price''2]]-Distances!$W$6)^2,(Table3[[#This Row],[energy''2]]-Distances!$W$7)^2))</f>
        <v>46.299559843119454</v>
      </c>
      <c r="K69" s="11">
        <f>VLOOKUP(Table3[[#This Row],[MD5]],Table2[],15,FALSE)+(Distances!$V$5*(ABS(Distances!$J$2-VLOOKUP(Table3[[#This Row],[MD5]],Table2[],15,FALSE))*Distances!$N$2))</f>
        <v>-14.313537549642861</v>
      </c>
      <c r="L69" s="9">
        <f>VLOOKUP(Table3[[#This Row],[MD5]],Table2[],16,FALSE)+(Distances!$V$6*(ABS(Distances!$W$6-VLOOKUP(Table3[[#This Row],[MD5]],Table2[],16,FALSE))*Distances!$N$3))</f>
        <v>67.735556620833336</v>
      </c>
      <c r="M69" s="9">
        <f>VLOOKUP(Table3[[#This Row],[MD5]],Table2[],17,FALSE)+(Distances!$V$7*(ABS(Distances!$W$7-VLOOKUP(Table3[[#This Row],[MD5]],Table2[],17,FALSE))*Distances!$N$4))</f>
        <v>34.300239428333335</v>
      </c>
      <c r="N69" s="10">
        <f>SQRT(SUM((Table3[[#This Row],[time''3]]-Distances!$J$2)^2,(Table3[[#This Row],[price''3]]-Distances!$W$6)^2,(Table3[[#This Row],[energy''3]]-Distances!$W$7)^2))</f>
        <v>87.417868568058154</v>
      </c>
      <c r="O69" s="11">
        <f>VLOOKUP(Table3[[#This Row],[MD5]],Table2[],21,FALSE)+(Distances!$V$5*(ABS(Distances!$J$2-VLOOKUP(Table3[[#This Row],[MD5]],Table2[],21,FALSE))*Distances!$N$2))</f>
        <v>2331.2862566666668</v>
      </c>
      <c r="P69" s="9">
        <f>VLOOKUP(Table3[[#This Row],[MD5]],Table2[],22,FALSE)+(Distances!$V$6*(ABS(Distances!$W$6-VLOOKUP(Table3[[#This Row],[MD5]],Table2[],22,FALSE))*Distances!$N$3))</f>
        <v>2736.8356083333333</v>
      </c>
      <c r="Q69" s="9">
        <f>VLOOKUP(Table3[[#This Row],[MD5]],Table2[],23,FALSE)+(Distances!$V$7*(ABS(Distances!$W$7-VLOOKUP(Table3[[#This Row],[MD5]],Table2[],23,FALSE))*Distances!$N$4))</f>
        <v>922.55424222222223</v>
      </c>
      <c r="R69" s="10">
        <f>SQRT(SUM((Table3[[#This Row],[time''4]]-Distances!$J$2)^2,(Table3[[#This Row],[price''4]]-Distances!$W$6)^2,(Table3[[#This Row],[energy''4]]-Distances!$W$7)^2))</f>
        <v>3690.3839744387255</v>
      </c>
    </row>
    <row r="70" spans="1:18">
      <c r="A70" t="s">
        <v>241</v>
      </c>
      <c r="B70" s="15" t="s">
        <v>109</v>
      </c>
      <c r="C70" s="8">
        <f>VLOOKUP(Table3[[#This Row],[MD5]],Table2[],3,FALSE)+(Distances!$V$5*(ABS(Distances!$J$2-VLOOKUP(Table3[[#This Row],[MD5]],Table2[],3,FALSE))*Distances!$N$2))</f>
        <v>41.255714284999996</v>
      </c>
      <c r="D70" s="9">
        <f>VLOOKUP(Table3[[#This Row],[MD5]],Table2[],4,FALSE)+(Distances!$V$6*(ABS(Distances!$W$6-VLOOKUP(Table3[[#This Row],[MD5]],Table2[],4,FALSE))*Distances!$N$3))</f>
        <v>76.483333333333334</v>
      </c>
      <c r="E70" s="9">
        <f>VLOOKUP(Table3[[#This Row],[MD5]],Table2[],5,FALSE)+(Distances!$V$7*(ABS(Distances!$W$7-VLOOKUP(Table3[[#This Row],[MD5]],Table2[],5,FALSE))*Distances!$N$4))</f>
        <v>38.946666666666673</v>
      </c>
      <c r="F70" s="10">
        <f>SQRT(SUM((Table3[[#This Row],[time]]-Distances!$J$2)^2,(Table3[[#This Row],[price]]-Distances!$W$6)^2,(Table3[[#This Row],[energy]]-Distances!$W$7)^2))</f>
        <v>84.548554309428866</v>
      </c>
      <c r="G70" s="11">
        <f>VLOOKUP(Table3[[#This Row],[MD5]],Table2[],9,FALSE)+(Distances!$V$5*(ABS(Distances!$J$2-VLOOKUP(Table3[[#This Row],[MD5]],Table2[],9,FALSE))*Distances!$N$2))</f>
        <v>38.053345450550566</v>
      </c>
      <c r="H70" s="9">
        <f>VLOOKUP(Table3[[#This Row],[MD5]],Table2[],10,FALSE)+(Distances!$V$6*(ABS(Distances!$W$6-VLOOKUP(Table3[[#This Row],[MD5]],Table2[],10,FALSE))*Distances!$N$3))</f>
        <v>48.211282511458251</v>
      </c>
      <c r="I70" s="9">
        <f>VLOOKUP(Table3[[#This Row],[MD5]],Table2[],11,FALSE)+(Distances!$V$7*(ABS(Distances!$W$7-VLOOKUP(Table3[[#This Row],[MD5]],Table2[],11,FALSE))*Distances!$N$4))</f>
        <v>24.807240907499956</v>
      </c>
      <c r="J70" s="10">
        <f>SQRT(SUM((Table3[[#This Row],[time''2]]-Distances!$J$2)^2,(Table3[[#This Row],[price''2]]-Distances!$W$6)^2,(Table3[[#This Row],[energy''2]]-Distances!$W$7)^2))</f>
        <v>52.779905507050351</v>
      </c>
      <c r="K70" s="11">
        <f>VLOOKUP(Table3[[#This Row],[MD5]],Table2[],15,FALSE)+(Distances!$V$5*(ABS(Distances!$J$2-VLOOKUP(Table3[[#This Row],[MD5]],Table2[],15,FALSE))*Distances!$N$2))</f>
        <v>38.042195434925567</v>
      </c>
      <c r="L70" s="9">
        <f>VLOOKUP(Table3[[#This Row],[MD5]],Table2[],16,FALSE)+(Distances!$V$6*(ABS(Distances!$W$6-VLOOKUP(Table3[[#This Row],[MD5]],Table2[],16,FALSE))*Distances!$N$3))</f>
        <v>110.89062385000001</v>
      </c>
      <c r="M70" s="9">
        <f>VLOOKUP(Table3[[#This Row],[MD5]],Table2[],17,FALSE)+(Distances!$V$7*(ABS(Distances!$W$7-VLOOKUP(Table3[[#This Row],[MD5]],Table2[],17,FALSE))*Distances!$N$4))</f>
        <v>55.848438522777784</v>
      </c>
      <c r="N70" s="10">
        <f>SQRT(SUM((Table3[[#This Row],[time''3]]-Distances!$J$2)^2,(Table3[[#This Row],[price''3]]-Distances!$W$6)^2,(Table3[[#This Row],[energy''3]]-Distances!$W$7)^2))</f>
        <v>122.52392283614415</v>
      </c>
      <c r="O70" s="11">
        <f>VLOOKUP(Table3[[#This Row],[MD5]],Table2[],21,FALSE)+(Distances!$V$5*(ABS(Distances!$J$2-VLOOKUP(Table3[[#This Row],[MD5]],Table2[],21,FALSE))*Distances!$N$2))</f>
        <v>741083.8121333333</v>
      </c>
      <c r="P70" s="9">
        <f>VLOOKUP(Table3[[#This Row],[MD5]],Table2[],22,FALSE)+(Distances!$V$6*(ABS(Distances!$W$6-VLOOKUP(Table3[[#This Row],[MD5]],Table2[],22,FALSE))*Distances!$N$3))</f>
        <v>424212.36529722228</v>
      </c>
      <c r="Q70" s="9">
        <f>VLOOKUP(Table3[[#This Row],[MD5]],Table2[],23,FALSE)+(Distances!$V$7*(ABS(Distances!$W$7-VLOOKUP(Table3[[#This Row],[MD5]],Table2[],23,FALSE))*Distances!$N$4))</f>
        <v>142419.4963933329</v>
      </c>
      <c r="R70" s="10">
        <f>SQRT(SUM((Table3[[#This Row],[time''4]]-Distances!$J$2)^2,(Table3[[#This Row],[price''4]]-Distances!$W$6)^2,(Table3[[#This Row],[energy''4]]-Distances!$W$7)^2))</f>
        <v>865676.50654986326</v>
      </c>
    </row>
    <row r="71" spans="1:18">
      <c r="A71" t="s">
        <v>242</v>
      </c>
      <c r="B71" s="15" t="s">
        <v>110</v>
      </c>
      <c r="C71" s="8">
        <f>VLOOKUP(Table3[[#This Row],[MD5]],Table2[],3,FALSE)+(Distances!$V$5*(ABS(Distances!$J$2-VLOOKUP(Table3[[#This Row],[MD5]],Table2[],3,FALSE))*Distances!$N$2))</f>
        <v>46.98857143</v>
      </c>
      <c r="D71" s="9">
        <f>VLOOKUP(Table3[[#This Row],[MD5]],Table2[],4,FALSE)+(Distances!$V$6*(ABS(Distances!$W$6-VLOOKUP(Table3[[#This Row],[MD5]],Table2[],4,FALSE))*Distances!$N$3))</f>
        <v>71.233333333333334</v>
      </c>
      <c r="E71" s="9">
        <f>VLOOKUP(Table3[[#This Row],[MD5]],Table2[],5,FALSE)+(Distances!$V$7*(ABS(Distances!$W$7-VLOOKUP(Table3[[#This Row],[MD5]],Table2[],5,FALSE))*Distances!$N$4))</f>
        <v>36.346666666666671</v>
      </c>
      <c r="F71" s="10">
        <f>SQRT(SUM((Table3[[#This Row],[time]]-Distances!$J$2)^2,(Table3[[#This Row],[price]]-Distances!$W$6)^2,(Table3[[#This Row],[energy]]-Distances!$W$7)^2))</f>
        <v>79.60572778220444</v>
      </c>
      <c r="G71" s="11">
        <f>VLOOKUP(Table3[[#This Row],[MD5]],Table2[],9,FALSE)+(Distances!$V$5*(ABS(Distances!$J$2-VLOOKUP(Table3[[#This Row],[MD5]],Table2[],9,FALSE))*Distances!$N$2))</f>
        <v>-13.913083401026791</v>
      </c>
      <c r="H71" s="9">
        <f>VLOOKUP(Table3[[#This Row],[MD5]],Table2[],10,FALSE)+(Distances!$V$6*(ABS(Distances!$W$6-VLOOKUP(Table3[[#This Row],[MD5]],Table2[],10,FALSE))*Distances!$N$3))</f>
        <v>1.5909995328124922</v>
      </c>
      <c r="I71" s="9">
        <f>VLOOKUP(Table3[[#This Row],[MD5]],Table2[],11,FALSE)+(Distances!$V$7*(ABS(Distances!$W$7-VLOOKUP(Table3[[#This Row],[MD5]],Table2[],11,FALSE))*Distances!$N$4))</f>
        <v>1.0858956863888889</v>
      </c>
      <c r="J71" s="10">
        <f>SQRT(SUM((Table3[[#This Row],[time''2]]-Distances!$J$2)^2,(Table3[[#This Row],[price''2]]-Distances!$W$6)^2,(Table3[[#This Row],[energy''2]]-Distances!$W$7)^2))</f>
        <v>45.925984959863285</v>
      </c>
      <c r="K71" s="11">
        <f>VLOOKUP(Table3[[#This Row],[MD5]],Table2[],15,FALSE)+(Distances!$V$5*(ABS(Distances!$J$2-VLOOKUP(Table3[[#This Row],[MD5]],Table2[],15,FALSE))*Distances!$N$2))</f>
        <v>-14.3098008121875</v>
      </c>
      <c r="L71" s="9">
        <f>VLOOKUP(Table3[[#This Row],[MD5]],Table2[],16,FALSE)+(Distances!$V$6*(ABS(Distances!$W$6-VLOOKUP(Table3[[#This Row],[MD5]],Table2[],16,FALSE))*Distances!$N$3))</f>
        <v>67.737863970312503</v>
      </c>
      <c r="M71" s="9">
        <f>VLOOKUP(Table3[[#This Row],[MD5]],Table2[],17,FALSE)+(Distances!$V$7*(ABS(Distances!$W$7-VLOOKUP(Table3[[#This Row],[MD5]],Table2[],17,FALSE))*Distances!$N$4))</f>
        <v>34.3013949931944</v>
      </c>
      <c r="N71" s="10">
        <f>SQRT(SUM((Table3[[#This Row],[time''3]]-Distances!$J$2)^2,(Table3[[#This Row],[price''3]]-Distances!$W$6)^2,(Table3[[#This Row],[energy''3]]-Distances!$W$7)^2))</f>
        <v>87.41807740445212</v>
      </c>
      <c r="O71" s="11">
        <f>VLOOKUP(Table3[[#This Row],[MD5]],Table2[],21,FALSE)+(Distances!$V$5*(ABS(Distances!$J$2-VLOOKUP(Table3[[#This Row],[MD5]],Table2[],21,FALSE))*Distances!$N$2))</f>
        <v>3733.3214699999667</v>
      </c>
      <c r="P71" s="9">
        <f>VLOOKUP(Table3[[#This Row],[MD5]],Table2[],22,FALSE)+(Distances!$V$6*(ABS(Distances!$W$6-VLOOKUP(Table3[[#This Row],[MD5]],Table2[],22,FALSE))*Distances!$N$3))</f>
        <v>3699.6372046296242</v>
      </c>
      <c r="Q71" s="9">
        <f>VLOOKUP(Table3[[#This Row],[MD5]],Table2[],23,FALSE)+(Distances!$V$7*(ABS(Distances!$W$7-VLOOKUP(Table3[[#This Row],[MD5]],Table2[],23,FALSE))*Distances!$N$4))</f>
        <v>1242.6551044444445</v>
      </c>
      <c r="R71" s="10">
        <f>SQRT(SUM((Table3[[#This Row],[time''4]]-Distances!$J$2)^2,(Table3[[#This Row],[price''4]]-Distances!$W$6)^2,(Table3[[#This Row],[energy''4]]-Distances!$W$7)^2))</f>
        <v>5377.6317170235088</v>
      </c>
    </row>
    <row r="72" spans="1:18">
      <c r="A72" t="s">
        <v>243</v>
      </c>
      <c r="B72" s="15" t="s">
        <v>111</v>
      </c>
      <c r="C72" s="8">
        <f>VLOOKUP(Table3[[#This Row],[MD5]],Table2[],3,FALSE)+(Distances!$V$5*(ABS(Distances!$J$2-VLOOKUP(Table3[[#This Row],[MD5]],Table2[],3,FALSE))*Distances!$N$2))</f>
        <v>46.98857143</v>
      </c>
      <c r="D72" s="9">
        <f>VLOOKUP(Table3[[#This Row],[MD5]],Table2[],4,FALSE)+(Distances!$V$6*(ABS(Distances!$W$6-VLOOKUP(Table3[[#This Row],[MD5]],Table2[],4,FALSE))*Distances!$N$3))</f>
        <v>71.233333333333334</v>
      </c>
      <c r="E72" s="9">
        <f>VLOOKUP(Table3[[#This Row],[MD5]],Table2[],5,FALSE)+(Distances!$V$7*(ABS(Distances!$W$7-VLOOKUP(Table3[[#This Row],[MD5]],Table2[],5,FALSE))*Distances!$N$4))</f>
        <v>36.346666666666671</v>
      </c>
      <c r="F72" s="10">
        <f>SQRT(SUM((Table3[[#This Row],[time]]-Distances!$J$2)^2,(Table3[[#This Row],[price]]-Distances!$W$6)^2,(Table3[[#This Row],[energy]]-Distances!$W$7)^2))</f>
        <v>79.60572778220444</v>
      </c>
      <c r="G72" s="11">
        <f>VLOOKUP(Table3[[#This Row],[MD5]],Table2[],9,FALSE)+(Distances!$V$5*(ABS(Distances!$J$2-VLOOKUP(Table3[[#This Row],[MD5]],Table2[],9,FALSE))*Distances!$N$2))</f>
        <v>-14.217199437187499</v>
      </c>
      <c r="H72" s="9">
        <f>VLOOKUP(Table3[[#This Row],[MD5]],Table2[],10,FALSE)+(Distances!$V$6*(ABS(Distances!$W$6-VLOOKUP(Table3[[#This Row],[MD5]],Table2[],10,FALSE))*Distances!$N$3))</f>
        <v>1.2319915171874922</v>
      </c>
      <c r="I72" s="9">
        <f>VLOOKUP(Table3[[#This Row],[MD5]],Table2[],11,FALSE)+(Distances!$V$7*(ABS(Distances!$W$7-VLOOKUP(Table3[[#This Row],[MD5]],Table2[],11,FALSE))*Distances!$N$4))</f>
        <v>0.73042534472222242</v>
      </c>
      <c r="J72" s="10">
        <f>SQRT(SUM((Table3[[#This Row],[time''2]]-Distances!$J$2)^2,(Table3[[#This Row],[price''2]]-Distances!$W$6)^2,(Table3[[#This Row],[energy''2]]-Distances!$W$7)^2))</f>
        <v>46.235215622792715</v>
      </c>
      <c r="K72" s="11">
        <f>VLOOKUP(Table3[[#This Row],[MD5]],Table2[],15,FALSE)+(Distances!$V$5*(ABS(Distances!$J$2-VLOOKUP(Table3[[#This Row],[MD5]],Table2[],15,FALSE))*Distances!$N$2))</f>
        <v>-14.29258036620536</v>
      </c>
      <c r="L72" s="9">
        <f>VLOOKUP(Table3[[#This Row],[MD5]],Table2[],16,FALSE)+(Distances!$V$6*(ABS(Distances!$W$6-VLOOKUP(Table3[[#This Row],[MD5]],Table2[],16,FALSE))*Distances!$N$3))</f>
        <v>67.758170095312494</v>
      </c>
      <c r="M72" s="9">
        <f>VLOOKUP(Table3[[#This Row],[MD5]],Table2[],17,FALSE)+(Distances!$V$7*(ABS(Distances!$W$7-VLOOKUP(Table3[[#This Row],[MD5]],Table2[],17,FALSE))*Distances!$N$4))</f>
        <v>34.311510634861072</v>
      </c>
      <c r="N72" s="10">
        <f>SQRT(SUM((Table3[[#This Row],[time''3]]-Distances!$J$2)^2,(Table3[[#This Row],[price''3]]-Distances!$W$6)^2,(Table3[[#This Row],[energy''3]]-Distances!$W$7)^2))</f>
        <v>87.428199060388962</v>
      </c>
      <c r="O72" s="11">
        <f>VLOOKUP(Table3[[#This Row],[MD5]],Table2[],21,FALSE)+(Distances!$V$5*(ABS(Distances!$J$2-VLOOKUP(Table3[[#This Row],[MD5]],Table2[],21,FALSE))*Distances!$N$2))</f>
        <v>2653.8751899999966</v>
      </c>
      <c r="P72" s="9">
        <f>VLOOKUP(Table3[[#This Row],[MD5]],Table2[],22,FALSE)+(Distances!$V$6*(ABS(Distances!$W$6-VLOOKUP(Table3[[#This Row],[MD5]],Table2[],22,FALSE))*Distances!$N$3))</f>
        <v>3236.5710527777778</v>
      </c>
      <c r="Q72" s="9">
        <f>VLOOKUP(Table3[[#This Row],[MD5]],Table2[],23,FALSE)+(Distances!$V$7*(ABS(Distances!$W$7-VLOOKUP(Table3[[#This Row],[MD5]],Table2[],23,FALSE))*Distances!$N$4))</f>
        <v>1091.5861533333334</v>
      </c>
      <c r="R72" s="10">
        <f>SQRT(SUM((Table3[[#This Row],[time''4]]-Distances!$J$2)^2,(Table3[[#This Row],[price''4]]-Distances!$W$6)^2,(Table3[[#This Row],[energy''4]]-Distances!$W$7)^2))</f>
        <v>4304.6890172283929</v>
      </c>
    </row>
    <row r="73" spans="1:18">
      <c r="A73" t="s">
        <v>244</v>
      </c>
      <c r="B73" s="15" t="s">
        <v>112</v>
      </c>
      <c r="C73" s="8">
        <f>VLOOKUP(Table3[[#This Row],[MD5]],Table2[],3,FALSE)+(Distances!$V$5*(ABS(Distances!$J$2-VLOOKUP(Table3[[#This Row],[MD5]],Table2[],3,FALSE))*Distances!$N$2))</f>
        <v>38.389285715</v>
      </c>
      <c r="D73" s="9">
        <f>VLOOKUP(Table3[[#This Row],[MD5]],Table2[],4,FALSE)+(Distances!$V$6*(ABS(Distances!$W$6-VLOOKUP(Table3[[#This Row],[MD5]],Table2[],4,FALSE))*Distances!$N$3))</f>
        <v>78.233333333333334</v>
      </c>
      <c r="E73" s="9">
        <f>VLOOKUP(Table3[[#This Row],[MD5]],Table2[],5,FALSE)+(Distances!$V$7*(ABS(Distances!$W$7-VLOOKUP(Table3[[#This Row],[MD5]],Table2[],5,FALSE))*Distances!$N$4))</f>
        <v>39.813333333333333</v>
      </c>
      <c r="F73" s="10">
        <f>SQRT(SUM((Table3[[#This Row],[time]]-Distances!$J$2)^2,(Table3[[#This Row],[price]]-Distances!$W$6)^2,(Table3[[#This Row],[energy]]-Distances!$W$7)^2))</f>
        <v>86.230266887581067</v>
      </c>
      <c r="G73" s="11">
        <f>VLOOKUP(Table3[[#This Row],[MD5]],Table2[],9,FALSE)+(Distances!$V$5*(ABS(Distances!$J$2-VLOOKUP(Table3[[#This Row],[MD5]],Table2[],9,FALSE))*Distances!$N$2))</f>
        <v>38.053366182529729</v>
      </c>
      <c r="H73" s="9">
        <f>VLOOKUP(Table3[[#This Row],[MD5]],Table2[],10,FALSE)+(Distances!$V$6*(ABS(Distances!$W$6-VLOOKUP(Table3[[#This Row],[MD5]],Table2[],10,FALSE))*Distances!$N$3))</f>
        <v>48.211313646874913</v>
      </c>
      <c r="I73" s="9">
        <f>VLOOKUP(Table3[[#This Row],[MD5]],Table2[],11,FALSE)+(Distances!$V$7*(ABS(Distances!$W$7-VLOOKUP(Table3[[#This Row],[MD5]],Table2[],11,FALSE))*Distances!$N$4))</f>
        <v>24.807256326944405</v>
      </c>
      <c r="J73" s="10">
        <f>SQRT(SUM((Table3[[#This Row],[time''2]]-Distances!$J$2)^2,(Table3[[#This Row],[price''2]]-Distances!$W$6)^2,(Table3[[#This Row],[energy''2]]-Distances!$W$7)^2))</f>
        <v>52.77994239828552</v>
      </c>
      <c r="K73" s="11">
        <f>VLOOKUP(Table3[[#This Row],[MD5]],Table2[],15,FALSE)+(Distances!$V$5*(ABS(Distances!$J$2-VLOOKUP(Table3[[#This Row],[MD5]],Table2[],15,FALSE))*Distances!$N$2))</f>
        <v>38.042220573154736</v>
      </c>
      <c r="L73" s="9">
        <f>VLOOKUP(Table3[[#This Row],[MD5]],Table2[],16,FALSE)+(Distances!$V$6*(ABS(Distances!$W$6-VLOOKUP(Table3[[#This Row],[MD5]],Table2[],16,FALSE))*Distances!$N$3))</f>
        <v>110.89066825625</v>
      </c>
      <c r="M73" s="9">
        <f>VLOOKUP(Table3[[#This Row],[MD5]],Table2[],17,FALSE)+(Distances!$V$7*(ABS(Distances!$W$7-VLOOKUP(Table3[[#This Row],[MD5]],Table2[],17,FALSE))*Distances!$N$4))</f>
        <v>55.84846051444444</v>
      </c>
      <c r="N73" s="10">
        <f>SQRT(SUM((Table3[[#This Row],[time''3]]-Distances!$J$2)^2,(Table3[[#This Row],[price''3]]-Distances!$W$6)^2,(Table3[[#This Row],[energy''3]]-Distances!$W$7)^2))</f>
        <v>122.52397356858586</v>
      </c>
      <c r="O73" s="11">
        <f>VLOOKUP(Table3[[#This Row],[MD5]],Table2[],21,FALSE)+(Distances!$V$5*(ABS(Distances!$J$2-VLOOKUP(Table3[[#This Row],[MD5]],Table2[],21,FALSE))*Distances!$N$2))</f>
        <v>741095.96373333328</v>
      </c>
      <c r="P73" s="9">
        <f>VLOOKUP(Table3[[#This Row],[MD5]],Table2[],22,FALSE)+(Distances!$V$6*(ABS(Distances!$W$6-VLOOKUP(Table3[[#This Row],[MD5]],Table2[],22,FALSE))*Distances!$N$3))</f>
        <v>424217.45196388889</v>
      </c>
      <c r="Q73" s="9">
        <f>VLOOKUP(Table3[[#This Row],[MD5]],Table2[],23,FALSE)+(Distances!$V$7*(ABS(Distances!$W$7-VLOOKUP(Table3[[#This Row],[MD5]],Table2[],23,FALSE))*Distances!$N$4))</f>
        <v>142421.2403933329</v>
      </c>
      <c r="R73" s="10">
        <f>SQRT(SUM((Table3[[#This Row],[time''4]]-Distances!$J$2)^2,(Table3[[#This Row],[price''4]]-Distances!$W$6)^2,(Table3[[#This Row],[energy''4]]-Distances!$W$7)^2))</f>
        <v>865689.68833826564</v>
      </c>
    </row>
    <row r="74" spans="1:18">
      <c r="A74" t="s">
        <v>245</v>
      </c>
      <c r="B74" s="15" t="s">
        <v>113</v>
      </c>
      <c r="C74" s="8">
        <f>VLOOKUP(Table3[[#This Row],[MD5]],Table2[],3,FALSE)+(Distances!$V$5*(ABS(Distances!$J$2-VLOOKUP(Table3[[#This Row],[MD5]],Table2[],3,FALSE))*Distances!$N$2))</f>
        <v>38.389285715</v>
      </c>
      <c r="D74" s="9">
        <f>VLOOKUP(Table3[[#This Row],[MD5]],Table2[],4,FALSE)+(Distances!$V$6*(ABS(Distances!$W$6-VLOOKUP(Table3[[#This Row],[MD5]],Table2[],4,FALSE))*Distances!$N$3))</f>
        <v>86.983333333333334</v>
      </c>
      <c r="E74" s="9">
        <f>VLOOKUP(Table3[[#This Row],[MD5]],Table2[],5,FALSE)+(Distances!$V$7*(ABS(Distances!$W$7-VLOOKUP(Table3[[#This Row],[MD5]],Table2[],5,FALSE))*Distances!$N$4))</f>
        <v>44.146666666666668</v>
      </c>
      <c r="F74" s="10">
        <f>SQRT(SUM((Table3[[#This Row],[time]]-Distances!$J$2)^2,(Table3[[#This Row],[price]]-Distances!$W$6)^2,(Table3[[#This Row],[energy]]-Distances!$W$7)^2))</f>
        <v>95.970297978958712</v>
      </c>
      <c r="G74" s="11">
        <f>VLOOKUP(Table3[[#This Row],[MD5]],Table2[],9,FALSE)+(Distances!$V$5*(ABS(Distances!$J$2-VLOOKUP(Table3[[#This Row],[MD5]],Table2[],9,FALSE))*Distances!$N$2))</f>
        <v>38.072899944285695</v>
      </c>
      <c r="H74" s="9">
        <f>VLOOKUP(Table3[[#This Row],[MD5]],Table2[],10,FALSE)+(Distances!$V$6*(ABS(Distances!$W$6-VLOOKUP(Table3[[#This Row],[MD5]],Table2[],10,FALSE))*Distances!$N$3))</f>
        <v>48.26467650624992</v>
      </c>
      <c r="I74" s="9">
        <f>VLOOKUP(Table3[[#This Row],[MD5]],Table2[],11,FALSE)+(Distances!$V$7*(ABS(Distances!$W$7-VLOOKUP(Table3[[#This Row],[MD5]],Table2[],11,FALSE))*Distances!$N$4))</f>
        <v>24.83368364777774</v>
      </c>
      <c r="J74" s="10">
        <f>SQRT(SUM((Table3[[#This Row],[time''2]]-Distances!$J$2)^2,(Table3[[#This Row],[price''2]]-Distances!$W$6)^2,(Table3[[#This Row],[energy''2]]-Distances!$W$7)^2))</f>
        <v>52.841336734611012</v>
      </c>
      <c r="K74" s="11">
        <f>VLOOKUP(Table3[[#This Row],[MD5]],Table2[],15,FALSE)+(Distances!$V$5*(ABS(Distances!$J$2-VLOOKUP(Table3[[#This Row],[MD5]],Table2[],15,FALSE))*Distances!$N$2))</f>
        <v>38.050664538035704</v>
      </c>
      <c r="L74" s="9">
        <f>VLOOKUP(Table3[[#This Row],[MD5]],Table2[],16,FALSE)+(Distances!$V$6*(ABS(Distances!$W$6-VLOOKUP(Table3[[#This Row],[MD5]],Table2[],16,FALSE))*Distances!$N$3))</f>
        <v>110.91495931354167</v>
      </c>
      <c r="M74" s="9">
        <f>VLOOKUP(Table3[[#This Row],[MD5]],Table2[],17,FALSE)+(Distances!$V$7*(ABS(Distances!$W$7-VLOOKUP(Table3[[#This Row],[MD5]],Table2[],17,FALSE))*Distances!$N$4))</f>
        <v>55.860490371388892</v>
      </c>
      <c r="N74" s="10">
        <f>SQRT(SUM((Table3[[#This Row],[time''3]]-Distances!$J$2)^2,(Table3[[#This Row],[price''3]]-Distances!$W$6)^2,(Table3[[#This Row],[energy''3]]-Distances!$W$7)^2))</f>
        <v>122.55146366035716</v>
      </c>
      <c r="O74" s="11">
        <f>VLOOKUP(Table3[[#This Row],[MD5]],Table2[],21,FALSE)+(Distances!$V$5*(ABS(Distances!$J$2-VLOOKUP(Table3[[#This Row],[MD5]],Table2[],21,FALSE))*Distances!$N$2))</f>
        <v>741870.54826666671</v>
      </c>
      <c r="P74" s="9">
        <f>VLOOKUP(Table3[[#This Row],[MD5]],Table2[],22,FALSE)+(Distances!$V$6*(ABS(Distances!$W$6-VLOOKUP(Table3[[#This Row],[MD5]],Table2[],22,FALSE))*Distances!$N$3))</f>
        <v>424542.0386583333</v>
      </c>
      <c r="Q74" s="9">
        <f>VLOOKUP(Table3[[#This Row],[MD5]],Table2[],23,FALSE)+(Distances!$V$7*(ABS(Distances!$W$7-VLOOKUP(Table3[[#This Row],[MD5]],Table2[],23,FALSE))*Distances!$N$4))</f>
        <v>142532.52725999957</v>
      </c>
      <c r="R74" s="10">
        <f>SQRT(SUM((Table3[[#This Row],[time''4]]-Distances!$J$2)^2,(Table3[[#This Row],[price''4]]-Distances!$W$6)^2,(Table3[[#This Row],[energy''4]]-Distances!$W$7)^2))</f>
        <v>866530.13588709396</v>
      </c>
    </row>
    <row r="75" spans="1:18">
      <c r="A75" t="s">
        <v>246</v>
      </c>
      <c r="B75" s="15" t="s">
        <v>114</v>
      </c>
      <c r="C75" s="8">
        <f>VLOOKUP(Table3[[#This Row],[MD5]],Table2[],3,FALSE)+(Distances!$V$5*(ABS(Distances!$J$2-VLOOKUP(Table3[[#This Row],[MD5]],Table2[],3,FALSE))*Distances!$N$2))</f>
        <v>44.122142855</v>
      </c>
      <c r="D75" s="9">
        <f>VLOOKUP(Table3[[#This Row],[MD5]],Table2[],4,FALSE)+(Distances!$V$6*(ABS(Distances!$W$6-VLOOKUP(Table3[[#This Row],[MD5]],Table2[],4,FALSE))*Distances!$N$3))</f>
        <v>74.733333333333334</v>
      </c>
      <c r="E75" s="9">
        <f>VLOOKUP(Table3[[#This Row],[MD5]],Table2[],5,FALSE)+(Distances!$V$7*(ABS(Distances!$W$7-VLOOKUP(Table3[[#This Row],[MD5]],Table2[],5,FALSE))*Distances!$N$4))</f>
        <v>38.08</v>
      </c>
      <c r="F75" s="10">
        <f>SQRT(SUM((Table3[[#This Row],[time]]-Distances!$J$2)^2,(Table3[[#This Row],[price]]-Distances!$W$6)^2,(Table3[[#This Row],[energy]]-Distances!$W$7)^2))</f>
        <v>82.977811442827729</v>
      </c>
      <c r="G75" s="11">
        <f>VLOOKUP(Table3[[#This Row],[MD5]],Table2[],9,FALSE)+(Distances!$V$5*(ABS(Distances!$J$2-VLOOKUP(Table3[[#This Row],[MD5]],Table2[],9,FALSE))*Distances!$N$2))</f>
        <v>38.053343868571403</v>
      </c>
      <c r="H75" s="9">
        <f>VLOOKUP(Table3[[#This Row],[MD5]],Table2[],10,FALSE)+(Distances!$V$6*(ABS(Distances!$W$6-VLOOKUP(Table3[[#This Row],[MD5]],Table2[],10,FALSE))*Distances!$N$3))</f>
        <v>48.211248313541589</v>
      </c>
      <c r="I75" s="9">
        <f>VLOOKUP(Table3[[#This Row],[MD5]],Table2[],11,FALSE)+(Distances!$V$7*(ABS(Distances!$W$7-VLOOKUP(Table3[[#This Row],[MD5]],Table2[],11,FALSE))*Distances!$N$4))</f>
        <v>24.807223971388847</v>
      </c>
      <c r="J75" s="10">
        <f>SQRT(SUM((Table3[[#This Row],[time''2]]-Distances!$J$2)^2,(Table3[[#This Row],[price''2]]-Distances!$W$6)^2,(Table3[[#This Row],[energy''2]]-Distances!$W$7)^2))</f>
        <v>52.779867417369942</v>
      </c>
      <c r="K75" s="11">
        <f>VLOOKUP(Table3[[#This Row],[MD5]],Table2[],15,FALSE)+(Distances!$V$5*(ABS(Distances!$J$2-VLOOKUP(Table3[[#This Row],[MD5]],Table2[],15,FALSE))*Distances!$N$2))</f>
        <v>38.042181368571399</v>
      </c>
      <c r="L75" s="9">
        <f>VLOOKUP(Table3[[#This Row],[MD5]],Table2[],16,FALSE)+(Distances!$V$6*(ABS(Distances!$W$6-VLOOKUP(Table3[[#This Row],[MD5]],Table2[],16,FALSE))*Distances!$N$3))</f>
        <v>110.89057689166667</v>
      </c>
      <c r="M75" s="9">
        <f>VLOOKUP(Table3[[#This Row],[MD5]],Table2[],17,FALSE)+(Distances!$V$7*(ABS(Distances!$W$7-VLOOKUP(Table3[[#This Row],[MD5]],Table2[],17,FALSE))*Distances!$N$4))</f>
        <v>55.848415267221775</v>
      </c>
      <c r="N75" s="10">
        <f>SQRT(SUM((Table3[[#This Row],[time''3]]-Distances!$J$2)^2,(Table3[[#This Row],[price''3]]-Distances!$W$6)^2,(Table3[[#This Row],[energy''3]]-Distances!$W$7)^2))</f>
        <v>122.52386980529623</v>
      </c>
      <c r="O75" s="11">
        <f>VLOOKUP(Table3[[#This Row],[MD5]],Table2[],21,FALSE)+(Distances!$V$5*(ABS(Distances!$J$2-VLOOKUP(Table3[[#This Row],[MD5]],Table2[],21,FALSE))*Distances!$N$2))</f>
        <v>741071.46586666664</v>
      </c>
      <c r="P75" s="9">
        <f>VLOOKUP(Table3[[#This Row],[MD5]],Table2[],22,FALSE)+(Distances!$V$6*(ABS(Distances!$W$6-VLOOKUP(Table3[[#This Row],[MD5]],Table2[],22,FALSE))*Distances!$N$3))</f>
        <v>424206.93640833331</v>
      </c>
      <c r="Q75" s="9">
        <f>VLOOKUP(Table3[[#This Row],[MD5]],Table2[],23,FALSE)+(Distances!$V$7*(ABS(Distances!$W$7-VLOOKUP(Table3[[#This Row],[MD5]],Table2[],23,FALSE))*Distances!$N$4))</f>
        <v>142417.63505999956</v>
      </c>
      <c r="R75" s="10">
        <f>SQRT(SUM((Table3[[#This Row],[time''4]]-Distances!$J$2)^2,(Table3[[#This Row],[price''4]]-Distances!$W$6)^2,(Table3[[#This Row],[energy''4]]-Distances!$W$7)^2))</f>
        <v>865662.97111841885</v>
      </c>
    </row>
    <row r="76" spans="1:18">
      <c r="A76" t="s">
        <v>247</v>
      </c>
      <c r="B76" s="15" t="s">
        <v>115</v>
      </c>
      <c r="C76" s="8">
        <f>VLOOKUP(Table3[[#This Row],[MD5]],Table2[],3,FALSE)+(Distances!$V$5*(ABS(Distances!$J$2-VLOOKUP(Table3[[#This Row],[MD5]],Table2[],3,FALSE))*Distances!$N$2))</f>
        <v>46.98857143</v>
      </c>
      <c r="D76" s="9">
        <f>VLOOKUP(Table3[[#This Row],[MD5]],Table2[],4,FALSE)+(Distances!$V$6*(ABS(Distances!$W$6-VLOOKUP(Table3[[#This Row],[MD5]],Table2[],4,FALSE))*Distances!$N$3))</f>
        <v>71.233333333333334</v>
      </c>
      <c r="E76" s="9">
        <f>VLOOKUP(Table3[[#This Row],[MD5]],Table2[],5,FALSE)+(Distances!$V$7*(ABS(Distances!$W$7-VLOOKUP(Table3[[#This Row],[MD5]],Table2[],5,FALSE))*Distances!$N$4))</f>
        <v>36.346666666666671</v>
      </c>
      <c r="F76" s="10">
        <f>SQRT(SUM((Table3[[#This Row],[time]]-Distances!$J$2)^2,(Table3[[#This Row],[price]]-Distances!$W$6)^2,(Table3[[#This Row],[energy]]-Distances!$W$7)^2))</f>
        <v>79.60572778220444</v>
      </c>
      <c r="G76" s="11">
        <f>VLOOKUP(Table3[[#This Row],[MD5]],Table2[],9,FALSE)+(Distances!$V$5*(ABS(Distances!$J$2-VLOOKUP(Table3[[#This Row],[MD5]],Table2[],9,FALSE))*Distances!$N$2))</f>
        <v>-13.91308207915179</v>
      </c>
      <c r="H76" s="9">
        <f>VLOOKUP(Table3[[#This Row],[MD5]],Table2[],10,FALSE)+(Distances!$V$6*(ABS(Distances!$W$6-VLOOKUP(Table3[[#This Row],[MD5]],Table2[],10,FALSE))*Distances!$N$3))</f>
        <v>1.5910010640624923</v>
      </c>
      <c r="I76" s="9">
        <f>VLOOKUP(Table3[[#This Row],[MD5]],Table2[],11,FALSE)+(Distances!$V$7*(ABS(Distances!$W$7-VLOOKUP(Table3[[#This Row],[MD5]],Table2[],11,FALSE))*Distances!$N$4))</f>
        <v>1.0858972030555556</v>
      </c>
      <c r="J76" s="10">
        <f>SQRT(SUM((Table3[[#This Row],[time''2]]-Distances!$J$2)^2,(Table3[[#This Row],[price''2]]-Distances!$W$6)^2,(Table3[[#This Row],[energy''2]]-Distances!$W$7)^2))</f>
        <v>45.925983627877088</v>
      </c>
      <c r="K76" s="11">
        <f>VLOOKUP(Table3[[#This Row],[MD5]],Table2[],15,FALSE)+(Distances!$V$5*(ABS(Distances!$J$2-VLOOKUP(Table3[[#This Row],[MD5]],Table2[],15,FALSE))*Distances!$N$2))</f>
        <v>-14.30979640593751</v>
      </c>
      <c r="L76" s="9">
        <f>VLOOKUP(Table3[[#This Row],[MD5]],Table2[],16,FALSE)+(Distances!$V$6*(ABS(Distances!$W$6-VLOOKUP(Table3[[#This Row],[MD5]],Table2[],16,FALSE))*Distances!$N$3))</f>
        <v>67.737866522395848</v>
      </c>
      <c r="M76" s="9">
        <f>VLOOKUP(Table3[[#This Row],[MD5]],Table2[],17,FALSE)+(Distances!$V$7*(ABS(Distances!$W$7-VLOOKUP(Table3[[#This Row],[MD5]],Table2[],17,FALSE))*Distances!$N$4))</f>
        <v>34.30139625708334</v>
      </c>
      <c r="N76" s="10">
        <f>SQRT(SUM((Table3[[#This Row],[time''3]]-Distances!$J$2)^2,(Table3[[#This Row],[price''3]]-Distances!$W$6)^2,(Table3[[#This Row],[energy''3]]-Distances!$W$7)^2))</f>
        <v>87.418077485595759</v>
      </c>
      <c r="O76" s="11">
        <f>VLOOKUP(Table3[[#This Row],[MD5]],Table2[],21,FALSE)+(Distances!$V$5*(ABS(Distances!$J$2-VLOOKUP(Table3[[#This Row],[MD5]],Table2[],21,FALSE))*Distances!$N$2))</f>
        <v>3734.1428033333</v>
      </c>
      <c r="P76" s="9">
        <f>VLOOKUP(Table3[[#This Row],[MD5]],Table2[],22,FALSE)+(Distances!$V$6*(ABS(Distances!$W$6-VLOOKUP(Table3[[#This Row],[MD5]],Table2[],22,FALSE))*Distances!$N$3))</f>
        <v>3699.9794268518467</v>
      </c>
      <c r="Q76" s="9">
        <f>VLOOKUP(Table3[[#This Row],[MD5]],Table2[],23,FALSE)+(Distances!$V$7*(ABS(Distances!$W$7-VLOOKUP(Table3[[#This Row],[MD5]],Table2[],23,FALSE))*Distances!$N$4))</f>
        <v>1242.7724377777779</v>
      </c>
      <c r="R76" s="10">
        <f>SQRT(SUM((Table3[[#This Row],[time''4]]-Distances!$J$2)^2,(Table3[[#This Row],[price''4]]-Distances!$W$6)^2,(Table3[[#This Row],[energy''4]]-Distances!$W$7)^2))</f>
        <v>5378.4594800830073</v>
      </c>
    </row>
    <row r="77" spans="1:18">
      <c r="A77" t="s">
        <v>248</v>
      </c>
      <c r="B77" s="15" t="s">
        <v>116</v>
      </c>
      <c r="C77" s="8">
        <f>VLOOKUP(Table3[[#This Row],[MD5]],Table2[],3,FALSE)+(Distances!$V$5*(ABS(Distances!$J$2-VLOOKUP(Table3[[#This Row],[MD5]],Table2[],3,FALSE))*Distances!$N$2))</f>
        <v>46.98857143</v>
      </c>
      <c r="D77" s="9">
        <f>VLOOKUP(Table3[[#This Row],[MD5]],Table2[],4,FALSE)+(Distances!$V$6*(ABS(Distances!$W$6-VLOOKUP(Table3[[#This Row],[MD5]],Table2[],4,FALSE))*Distances!$N$3))</f>
        <v>71.233333333333334</v>
      </c>
      <c r="E77" s="9">
        <f>VLOOKUP(Table3[[#This Row],[MD5]],Table2[],5,FALSE)+(Distances!$V$7*(ABS(Distances!$W$7-VLOOKUP(Table3[[#This Row],[MD5]],Table2[],5,FALSE))*Distances!$N$4))</f>
        <v>36.346666666666671</v>
      </c>
      <c r="F77" s="10">
        <f>SQRT(SUM((Table3[[#This Row],[time]]-Distances!$J$2)^2,(Table3[[#This Row],[price]]-Distances!$W$6)^2,(Table3[[#This Row],[energy]]-Distances!$W$7)^2))</f>
        <v>79.60572778220444</v>
      </c>
      <c r="G77" s="11">
        <f>VLOOKUP(Table3[[#This Row],[MD5]],Table2[],9,FALSE)+(Distances!$V$5*(ABS(Distances!$J$2-VLOOKUP(Table3[[#This Row],[MD5]],Table2[],9,FALSE))*Distances!$N$2))</f>
        <v>33.798964593943438</v>
      </c>
      <c r="H77" s="9">
        <f>VLOOKUP(Table3[[#This Row],[MD5]],Table2[],10,FALSE)+(Distances!$V$6*(ABS(Distances!$W$6-VLOOKUP(Table3[[#This Row],[MD5]],Table2[],10,FALSE))*Distances!$N$3))</f>
        <v>41.021308654687424</v>
      </c>
      <c r="I77" s="9">
        <f>VLOOKUP(Table3[[#This Row],[MD5]],Table2[],11,FALSE)+(Distances!$V$7*(ABS(Distances!$W$7-VLOOKUP(Table3[[#This Row],[MD5]],Table2[],11,FALSE))*Distances!$N$4))</f>
        <v>21.246752145694444</v>
      </c>
      <c r="J77" s="10">
        <f>SQRT(SUM((Table3[[#This Row],[time''2]]-Distances!$J$2)^2,(Table3[[#This Row],[price''2]]-Distances!$W$6)^2,(Table3[[#This Row],[energy''2]]-Distances!$W$7)^2))</f>
        <v>44.445234707466831</v>
      </c>
      <c r="K77" s="11">
        <f>VLOOKUP(Table3[[#This Row],[MD5]],Table2[],15,FALSE)+(Distances!$V$5*(ABS(Distances!$J$2-VLOOKUP(Table3[[#This Row],[MD5]],Table2[],15,FALSE))*Distances!$N$2))</f>
        <v>33.647118630550565</v>
      </c>
      <c r="L77" s="9">
        <f>VLOOKUP(Table3[[#This Row],[MD5]],Table2[],16,FALSE)+(Distances!$V$6*(ABS(Distances!$W$6-VLOOKUP(Table3[[#This Row],[MD5]],Table2[],16,FALSE))*Distances!$N$3))</f>
        <v>103.22084844635378</v>
      </c>
      <c r="M77" s="9">
        <f>VLOOKUP(Table3[[#This Row],[MD5]],Table2[],17,FALSE)+(Distances!$V$7*(ABS(Distances!$W$7-VLOOKUP(Table3[[#This Row],[MD5]],Table2[],17,FALSE))*Distances!$N$4))</f>
        <v>52.050333756805337</v>
      </c>
      <c r="N77" s="10">
        <f>SQRT(SUM((Table3[[#This Row],[time''3]]-Distances!$J$2)^2,(Table3[[#This Row],[price''3]]-Distances!$W$6)^2,(Table3[[#This Row],[energy''3]]-Distances!$W$7)^2))</f>
        <v>113.82816332544044</v>
      </c>
      <c r="O77" s="11">
        <f>VLOOKUP(Table3[[#This Row],[MD5]],Table2[],21,FALSE)+(Distances!$V$5*(ABS(Distances!$J$2-VLOOKUP(Table3[[#This Row],[MD5]],Table2[],21,FALSE))*Distances!$N$2))</f>
        <v>427113.90127000003</v>
      </c>
      <c r="P77" s="9">
        <f>VLOOKUP(Table3[[#This Row],[MD5]],Table2[],22,FALSE)+(Distances!$V$6*(ABS(Distances!$W$6-VLOOKUP(Table3[[#This Row],[MD5]],Table2[],22,FALSE))*Distances!$N$3))</f>
        <v>293980.72918611113</v>
      </c>
      <c r="Q77" s="9">
        <f>VLOOKUP(Table3[[#This Row],[MD5]],Table2[],23,FALSE)+(Distances!$V$7*(ABS(Distances!$W$7-VLOOKUP(Table3[[#This Row],[MD5]],Table2[],23,FALSE))*Distances!$N$4))</f>
        <v>97748.84083777733</v>
      </c>
      <c r="R77" s="10">
        <f>SQRT(SUM((Table3[[#This Row],[time''4]]-Distances!$J$2)^2,(Table3[[#This Row],[price''4]]-Distances!$W$6)^2,(Table3[[#This Row],[energy''4]]-Distances!$W$7)^2))</f>
        <v>527614.89408327267</v>
      </c>
    </row>
    <row r="78" spans="1:18">
      <c r="A78" t="s">
        <v>249</v>
      </c>
      <c r="B78" s="15" t="s">
        <v>117</v>
      </c>
      <c r="C78" s="8">
        <f>VLOOKUP(Table3[[#This Row],[MD5]],Table2[],3,FALSE)+(Distances!$V$5*(ABS(Distances!$J$2-VLOOKUP(Table3[[#This Row],[MD5]],Table2[],3,FALSE))*Distances!$N$2))</f>
        <v>46.98857143</v>
      </c>
      <c r="D78" s="9">
        <f>VLOOKUP(Table3[[#This Row],[MD5]],Table2[],4,FALSE)+(Distances!$V$6*(ABS(Distances!$W$6-VLOOKUP(Table3[[#This Row],[MD5]],Table2[],4,FALSE))*Distances!$N$3))</f>
        <v>71.233333333333334</v>
      </c>
      <c r="E78" s="9">
        <f>VLOOKUP(Table3[[#This Row],[MD5]],Table2[],5,FALSE)+(Distances!$V$7*(ABS(Distances!$W$7-VLOOKUP(Table3[[#This Row],[MD5]],Table2[],5,FALSE))*Distances!$N$4))</f>
        <v>36.346666666666671</v>
      </c>
      <c r="F78" s="10">
        <f>SQRT(SUM((Table3[[#This Row],[time]]-Distances!$J$2)^2,(Table3[[#This Row],[price]]-Distances!$W$6)^2,(Table3[[#This Row],[energy]]-Distances!$W$7)^2))</f>
        <v>79.60572778220444</v>
      </c>
      <c r="G78" s="11">
        <f>VLOOKUP(Table3[[#This Row],[MD5]],Table2[],9,FALSE)+(Distances!$V$5*(ABS(Distances!$J$2-VLOOKUP(Table3[[#This Row],[MD5]],Table2[],9,FALSE))*Distances!$N$2))</f>
        <v>-14.03734563455358</v>
      </c>
      <c r="H78" s="9">
        <f>VLOOKUP(Table3[[#This Row],[MD5]],Table2[],10,FALSE)+(Distances!$V$6*(ABS(Distances!$W$6-VLOOKUP(Table3[[#This Row],[MD5]],Table2[],10,FALSE))*Distances!$N$3))</f>
        <v>1.4985253510416587</v>
      </c>
      <c r="I78" s="9">
        <f>VLOOKUP(Table3[[#This Row],[MD5]],Table2[],11,FALSE)+(Distances!$V$7*(ABS(Distances!$W$7-VLOOKUP(Table3[[#This Row],[MD5]],Table2[],11,FALSE))*Distances!$N$4))</f>
        <v>0.99339451611111096</v>
      </c>
      <c r="J78" s="10">
        <f>SQRT(SUM((Table3[[#This Row],[time''2]]-Distances!$J$2)^2,(Table3[[#This Row],[price''2]]-Distances!$W$6)^2,(Table3[[#This Row],[energy''2]]-Distances!$W$7)^2))</f>
        <v>46.05104749298517</v>
      </c>
      <c r="K78" s="11">
        <f>VLOOKUP(Table3[[#This Row],[MD5]],Table2[],15,FALSE)+(Distances!$V$5*(ABS(Distances!$J$2-VLOOKUP(Table3[[#This Row],[MD5]],Table2[],15,FALSE))*Distances!$N$2))</f>
        <v>-14.441647209107151</v>
      </c>
      <c r="L78" s="9">
        <f>VLOOKUP(Table3[[#This Row],[MD5]],Table2[],16,FALSE)+(Distances!$V$6*(ABS(Distances!$W$6-VLOOKUP(Table3[[#This Row],[MD5]],Table2[],16,FALSE))*Distances!$N$3))</f>
        <v>67.646863164583266</v>
      </c>
      <c r="M78" s="9">
        <f>VLOOKUP(Table3[[#This Row],[MD5]],Table2[],17,FALSE)+(Distances!$V$7*(ABS(Distances!$W$7-VLOOKUP(Table3[[#This Row],[MD5]],Table2[],17,FALSE))*Distances!$N$4))</f>
        <v>34.255874079999998</v>
      </c>
      <c r="N78" s="10">
        <f>SQRT(SUM((Table3[[#This Row],[time''3]]-Distances!$J$2)^2,(Table3[[#This Row],[price''3]]-Distances!$W$6)^2,(Table3[[#This Row],[energy''3]]-Distances!$W$7)^2))</f>
        <v>87.4017870403041</v>
      </c>
      <c r="O78" s="11">
        <f>VLOOKUP(Table3[[#This Row],[MD5]],Table2[],21,FALSE)+(Distances!$V$5*(ABS(Distances!$J$2-VLOOKUP(Table3[[#This Row],[MD5]],Table2[],21,FALSE))*Distances!$N$2))</f>
        <v>215.25939499999967</v>
      </c>
      <c r="P78" s="9">
        <f>VLOOKUP(Table3[[#This Row],[MD5]],Table2[],22,FALSE)+(Distances!$V$6*(ABS(Distances!$W$6-VLOOKUP(Table3[[#This Row],[MD5]],Table2[],22,FALSE))*Distances!$N$3))</f>
        <v>1286.1690995370345</v>
      </c>
      <c r="Q78" s="9">
        <f>VLOOKUP(Table3[[#This Row],[MD5]],Table2[],23,FALSE)+(Distances!$V$7*(ABS(Distances!$W$7-VLOOKUP(Table3[[#This Row],[MD5]],Table2[],23,FALSE))*Distances!$N$4))</f>
        <v>440.27040333333292</v>
      </c>
      <c r="R78" s="10">
        <f>SQRT(SUM((Table3[[#This Row],[time''4]]-Distances!$J$2)^2,(Table3[[#This Row],[price''4]]-Distances!$W$6)^2,(Table3[[#This Row],[energy''4]]-Distances!$W$7)^2))</f>
        <v>1370.1549425880858</v>
      </c>
    </row>
    <row r="79" spans="1:18">
      <c r="A79" t="s">
        <v>250</v>
      </c>
      <c r="B79" s="15" t="s">
        <v>118</v>
      </c>
      <c r="C79" s="8">
        <f>VLOOKUP(Table3[[#This Row],[MD5]],Table2[],3,FALSE)+(Distances!$V$5*(ABS(Distances!$J$2-VLOOKUP(Table3[[#This Row],[MD5]],Table2[],3,FALSE))*Distances!$N$2))</f>
        <v>41.255714284999996</v>
      </c>
      <c r="D79" s="9">
        <f>VLOOKUP(Table3[[#This Row],[MD5]],Table2[],4,FALSE)+(Distances!$V$6*(ABS(Distances!$W$6-VLOOKUP(Table3[[#This Row],[MD5]],Table2[],4,FALSE))*Distances!$N$3))</f>
        <v>76.483333333333334</v>
      </c>
      <c r="E79" s="9">
        <f>VLOOKUP(Table3[[#This Row],[MD5]],Table2[],5,FALSE)+(Distances!$V$7*(ABS(Distances!$W$7-VLOOKUP(Table3[[#This Row],[MD5]],Table2[],5,FALSE))*Distances!$N$4))</f>
        <v>38.946666666666673</v>
      </c>
      <c r="F79" s="10">
        <f>SQRT(SUM((Table3[[#This Row],[time]]-Distances!$J$2)^2,(Table3[[#This Row],[price]]-Distances!$W$6)^2,(Table3[[#This Row],[energy]]-Distances!$W$7)^2))</f>
        <v>84.548554309428866</v>
      </c>
      <c r="G79" s="11">
        <f>VLOOKUP(Table3[[#This Row],[MD5]],Table2[],9,FALSE)+(Distances!$V$5*(ABS(Distances!$J$2-VLOOKUP(Table3[[#This Row],[MD5]],Table2[],9,FALSE))*Distances!$N$2))</f>
        <v>38.053346399508897</v>
      </c>
      <c r="H79" s="9">
        <f>VLOOKUP(Table3[[#This Row],[MD5]],Table2[],10,FALSE)+(Distances!$V$6*(ABS(Distances!$W$6-VLOOKUP(Table3[[#This Row],[MD5]],Table2[],10,FALSE))*Distances!$N$3))</f>
        <v>48.211271282291591</v>
      </c>
      <c r="I79" s="9">
        <f>VLOOKUP(Table3[[#This Row],[MD5]],Table2[],11,FALSE)+(Distances!$V$7*(ABS(Distances!$W$7-VLOOKUP(Table3[[#This Row],[MD5]],Table2[],11,FALSE))*Distances!$N$4))</f>
        <v>24.807235346388889</v>
      </c>
      <c r="J79" s="10">
        <f>SQRT(SUM((Table3[[#This Row],[time''2]]-Distances!$J$2)^2,(Table3[[#This Row],[price''2]]-Distances!$W$6)^2,(Table3[[#This Row],[energy''2]]-Distances!$W$7)^2))</f>
        <v>52.779893168404087</v>
      </c>
      <c r="K79" s="11">
        <f>VLOOKUP(Table3[[#This Row],[MD5]],Table2[],15,FALSE)+(Distances!$V$5*(ABS(Distances!$J$2-VLOOKUP(Table3[[#This Row],[MD5]],Table2[],15,FALSE))*Distances!$N$2))</f>
        <v>38.042171121383902</v>
      </c>
      <c r="L79" s="9">
        <f>VLOOKUP(Table3[[#This Row],[MD5]],Table2[],16,FALSE)+(Distances!$V$6*(ABS(Distances!$W$6-VLOOKUP(Table3[[#This Row],[MD5]],Table2[],16,FALSE))*Distances!$N$3))</f>
        <v>110.89057433958334</v>
      </c>
      <c r="M79" s="9">
        <f>VLOOKUP(Table3[[#This Row],[MD5]],Table2[],17,FALSE)+(Distances!$V$7*(ABS(Distances!$W$7-VLOOKUP(Table3[[#This Row],[MD5]],Table2[],17,FALSE))*Distances!$N$4))</f>
        <v>55.848414003333339</v>
      </c>
      <c r="N79" s="10">
        <f>SQRT(SUM((Table3[[#This Row],[time''3]]-Distances!$J$2)^2,(Table3[[#This Row],[price''3]]-Distances!$W$6)^2,(Table3[[#This Row],[energy''3]]-Distances!$W$7)^2))</f>
        <v>122.5238664555521</v>
      </c>
      <c r="O79" s="11">
        <f>VLOOKUP(Table3[[#This Row],[MD5]],Table2[],21,FALSE)+(Distances!$V$5*(ABS(Distances!$J$2-VLOOKUP(Table3[[#This Row],[MD5]],Table2[],21,FALSE))*Distances!$N$2))</f>
        <v>741070.13693333336</v>
      </c>
      <c r="P79" s="9">
        <f>VLOOKUP(Table3[[#This Row],[MD5]],Table2[],22,FALSE)+(Distances!$V$6*(ABS(Distances!$W$6-VLOOKUP(Table3[[#This Row],[MD5]],Table2[],22,FALSE))*Distances!$N$3))</f>
        <v>424206.59418611106</v>
      </c>
      <c r="Q79" s="9">
        <f>VLOOKUP(Table3[[#This Row],[MD5]],Table2[],23,FALSE)+(Distances!$V$7*(ABS(Distances!$W$7-VLOOKUP(Table3[[#This Row],[MD5]],Table2[],23,FALSE))*Distances!$N$4))</f>
        <v>142417.51772666624</v>
      </c>
      <c r="R79" s="10">
        <f>SQRT(SUM((Table3[[#This Row],[time''4]]-Distances!$J$2)^2,(Table3[[#This Row],[price''4]]-Distances!$W$6)^2,(Table3[[#This Row],[energy''4]]-Distances!$W$7)^2))</f>
        <v>865661.64649808279</v>
      </c>
    </row>
    <row r="80" spans="1:18">
      <c r="A80" t="s">
        <v>251</v>
      </c>
      <c r="B80" s="15" t="s">
        <v>119</v>
      </c>
      <c r="C80" s="8">
        <f>VLOOKUP(Table3[[#This Row],[MD5]],Table2[],3,FALSE)+(Distances!$V$5*(ABS(Distances!$J$2-VLOOKUP(Table3[[#This Row],[MD5]],Table2[],3,FALSE))*Distances!$N$2))</f>
        <v>41.255714284999996</v>
      </c>
      <c r="D80" s="9">
        <f>VLOOKUP(Table3[[#This Row],[MD5]],Table2[],4,FALSE)+(Distances!$V$6*(ABS(Distances!$W$6-VLOOKUP(Table3[[#This Row],[MD5]],Table2[],4,FALSE))*Distances!$N$3))</f>
        <v>76.483333333333334</v>
      </c>
      <c r="E80" s="9">
        <f>VLOOKUP(Table3[[#This Row],[MD5]],Table2[],5,FALSE)+(Distances!$V$7*(ABS(Distances!$W$7-VLOOKUP(Table3[[#This Row],[MD5]],Table2[],5,FALSE))*Distances!$N$4))</f>
        <v>38.946666666666673</v>
      </c>
      <c r="F80" s="10">
        <f>SQRT(SUM((Table3[[#This Row],[time]]-Distances!$J$2)^2,(Table3[[#This Row],[price]]-Distances!$W$6)^2,(Table3[[#This Row],[energy]]-Distances!$W$7)^2))</f>
        <v>84.548554309428866</v>
      </c>
      <c r="G80" s="11">
        <f>VLOOKUP(Table3[[#This Row],[MD5]],Table2[],9,FALSE)+(Distances!$V$5*(ABS(Distances!$J$2-VLOOKUP(Table3[[#This Row],[MD5]],Table2[],9,FALSE))*Distances!$N$2))</f>
        <v>38.07430460261903</v>
      </c>
      <c r="H80" s="9">
        <f>VLOOKUP(Table3[[#This Row],[MD5]],Table2[],10,FALSE)+(Distances!$V$6*(ABS(Distances!$W$6-VLOOKUP(Table3[[#This Row],[MD5]],Table2[],10,FALSE))*Distances!$N$3))</f>
        <v>48.275902657812424</v>
      </c>
      <c r="I80" s="9">
        <f>VLOOKUP(Table3[[#This Row],[MD5]],Table2[],11,FALSE)+(Distances!$V$7*(ABS(Distances!$W$7-VLOOKUP(Table3[[#This Row],[MD5]],Table2[],11,FALSE))*Distances!$N$4))</f>
        <v>24.839315418194399</v>
      </c>
      <c r="J80" s="10">
        <f>SQRT(SUM((Table3[[#This Row],[time''2]]-Distances!$J$2)^2,(Table3[[#This Row],[price''2]]-Distances!$W$6)^2,(Table3[[#This Row],[energy''2]]-Distances!$W$7)^2))</f>
        <v>52.853973145716552</v>
      </c>
      <c r="K80" s="11">
        <f>VLOOKUP(Table3[[#This Row],[MD5]],Table2[],15,FALSE)+(Distances!$V$5*(ABS(Distances!$J$2-VLOOKUP(Table3[[#This Row],[MD5]],Table2[],15,FALSE))*Distances!$N$2))</f>
        <v>38.049192460654737</v>
      </c>
      <c r="L80" s="9">
        <f>VLOOKUP(Table3[[#This Row],[MD5]],Table2[],16,FALSE)+(Distances!$V$6*(ABS(Distances!$W$6-VLOOKUP(Table3[[#This Row],[MD5]],Table2[],16,FALSE))*Distances!$N$3))</f>
        <v>110.91324242864545</v>
      </c>
      <c r="M80" s="9">
        <f>VLOOKUP(Table3[[#This Row],[MD5]],Table2[],17,FALSE)+(Distances!$V$7*(ABS(Distances!$W$7-VLOOKUP(Table3[[#This Row],[MD5]],Table2[],17,FALSE))*Distances!$N$4))</f>
        <v>55.85971225708311</v>
      </c>
      <c r="N80" s="10">
        <f>SQRT(SUM((Table3[[#This Row],[time''3]]-Distances!$J$2)^2,(Table3[[#This Row],[price''3]]-Distances!$W$6)^2,(Table3[[#This Row],[energy''3]]-Distances!$W$7)^2))</f>
        <v>122.54950915862541</v>
      </c>
      <c r="O80" s="11">
        <f>VLOOKUP(Table3[[#This Row],[MD5]],Table2[],21,FALSE)+(Distances!$V$5*(ABS(Distances!$J$2-VLOOKUP(Table3[[#This Row],[MD5]],Table2[],21,FALSE))*Distances!$N$2))</f>
        <v>741408.19626666664</v>
      </c>
      <c r="P80" s="9">
        <f>VLOOKUP(Table3[[#This Row],[MD5]],Table2[],22,FALSE)+(Distances!$V$6*(ABS(Distances!$W$6-VLOOKUP(Table3[[#This Row],[MD5]],Table2[],22,FALSE))*Distances!$N$3))</f>
        <v>424712.66074166662</v>
      </c>
      <c r="Q80" s="9">
        <f>VLOOKUP(Table3[[#This Row],[MD5]],Table2[],23,FALSE)+(Distances!$V$7*(ABS(Distances!$W$7-VLOOKUP(Table3[[#This Row],[MD5]],Table2[],23,FALSE))*Distances!$N$4))</f>
        <v>142588.720304444</v>
      </c>
      <c r="R80" s="10">
        <f>SQRT(SUM((Table3[[#This Row],[time''4]]-Distances!$J$2)^2,(Table3[[#This Row],[price''4]]-Distances!$W$6)^2,(Table3[[#This Row],[energy''4]]-Distances!$W$7)^2))</f>
        <v>866227.24037515314</v>
      </c>
    </row>
    <row r="81" spans="1:18">
      <c r="A81" t="s">
        <v>252</v>
      </c>
      <c r="B81" s="15" t="s">
        <v>120</v>
      </c>
      <c r="C81" s="8">
        <f>VLOOKUP(Table3[[#This Row],[MD5]],Table2[],3,FALSE)+(Distances!$V$5*(ABS(Distances!$J$2-VLOOKUP(Table3[[#This Row],[MD5]],Table2[],3,FALSE))*Distances!$N$2))</f>
        <v>46.98857143</v>
      </c>
      <c r="D81" s="9">
        <f>VLOOKUP(Table3[[#This Row],[MD5]],Table2[],4,FALSE)+(Distances!$V$6*(ABS(Distances!$W$6-VLOOKUP(Table3[[#This Row],[MD5]],Table2[],4,FALSE))*Distances!$N$3))</f>
        <v>71.233333333333334</v>
      </c>
      <c r="E81" s="9">
        <f>VLOOKUP(Table3[[#This Row],[MD5]],Table2[],5,FALSE)+(Distances!$V$7*(ABS(Distances!$W$7-VLOOKUP(Table3[[#This Row],[MD5]],Table2[],5,FALSE))*Distances!$N$4))</f>
        <v>36.346666666666671</v>
      </c>
      <c r="F81" s="10">
        <f>SQRT(SUM((Table3[[#This Row],[time]]-Distances!$J$2)^2,(Table3[[#This Row],[price]]-Distances!$W$6)^2,(Table3[[#This Row],[energy]]-Distances!$W$7)^2))</f>
        <v>79.60572778220444</v>
      </c>
      <c r="G81" s="11">
        <f>VLOOKUP(Table3[[#This Row],[MD5]],Table2[],9,FALSE)+(Distances!$V$5*(ABS(Distances!$J$2-VLOOKUP(Table3[[#This Row],[MD5]],Table2[],9,FALSE))*Distances!$N$2))</f>
        <v>-13.913089129151789</v>
      </c>
      <c r="H81" s="9">
        <f>VLOOKUP(Table3[[#This Row],[MD5]],Table2[],10,FALSE)+(Distances!$V$6*(ABS(Distances!$W$6-VLOOKUP(Table3[[#This Row],[MD5]],Table2[],10,FALSE))*Distances!$N$3))</f>
        <v>1.5909928973958256</v>
      </c>
      <c r="I81" s="9">
        <f>VLOOKUP(Table3[[#This Row],[MD5]],Table2[],11,FALSE)+(Distances!$V$7*(ABS(Distances!$W$7-VLOOKUP(Table3[[#This Row],[MD5]],Table2[],11,FALSE))*Distances!$N$4))</f>
        <v>1.0858891141666664</v>
      </c>
      <c r="J81" s="10">
        <f>SQRT(SUM((Table3[[#This Row],[time''2]]-Distances!$J$2)^2,(Table3[[#This Row],[price''2]]-Distances!$W$6)^2,(Table3[[#This Row],[energy''2]]-Distances!$W$7)^2))</f>
        <v>45.92599073180466</v>
      </c>
      <c r="K81" s="11">
        <f>VLOOKUP(Table3[[#This Row],[MD5]],Table2[],15,FALSE)+(Distances!$V$5*(ABS(Distances!$J$2-VLOOKUP(Table3[[#This Row],[MD5]],Table2[],15,FALSE))*Distances!$N$2))</f>
        <v>-14.30979640593751</v>
      </c>
      <c r="L81" s="9">
        <f>VLOOKUP(Table3[[#This Row],[MD5]],Table2[],16,FALSE)+(Distances!$V$6*(ABS(Distances!$W$6-VLOOKUP(Table3[[#This Row],[MD5]],Table2[],16,FALSE))*Distances!$N$3))</f>
        <v>67.737866522395848</v>
      </c>
      <c r="M81" s="9">
        <f>VLOOKUP(Table3[[#This Row],[MD5]],Table2[],17,FALSE)+(Distances!$V$7*(ABS(Distances!$W$7-VLOOKUP(Table3[[#This Row],[MD5]],Table2[],17,FALSE))*Distances!$N$4))</f>
        <v>34.30139625708334</v>
      </c>
      <c r="N81" s="10">
        <f>SQRT(SUM((Table3[[#This Row],[time''3]]-Distances!$J$2)^2,(Table3[[#This Row],[price''3]]-Distances!$W$6)^2,(Table3[[#This Row],[energy''3]]-Distances!$W$7)^2))</f>
        <v>87.418077485595759</v>
      </c>
      <c r="O81" s="11">
        <f>VLOOKUP(Table3[[#This Row],[MD5]],Table2[],21,FALSE)+(Distances!$V$5*(ABS(Distances!$J$2-VLOOKUP(Table3[[#This Row],[MD5]],Table2[],21,FALSE))*Distances!$N$2))</f>
        <v>3734.1428033333</v>
      </c>
      <c r="P81" s="9">
        <f>VLOOKUP(Table3[[#This Row],[MD5]],Table2[],22,FALSE)+(Distances!$V$6*(ABS(Distances!$W$6-VLOOKUP(Table3[[#This Row],[MD5]],Table2[],22,FALSE))*Distances!$N$3))</f>
        <v>3699.9794268518467</v>
      </c>
      <c r="Q81" s="9">
        <f>VLOOKUP(Table3[[#This Row],[MD5]],Table2[],23,FALSE)+(Distances!$V$7*(ABS(Distances!$W$7-VLOOKUP(Table3[[#This Row],[MD5]],Table2[],23,FALSE))*Distances!$N$4))</f>
        <v>1242.7724377777779</v>
      </c>
      <c r="R81" s="10">
        <f>SQRT(SUM((Table3[[#This Row],[time''4]]-Distances!$J$2)^2,(Table3[[#This Row],[price''4]]-Distances!$W$6)^2,(Table3[[#This Row],[energy''4]]-Distances!$W$7)^2))</f>
        <v>5378.4594800830073</v>
      </c>
    </row>
    <row r="82" spans="1:18">
      <c r="A82" t="s">
        <v>253</v>
      </c>
      <c r="B82" s="15" t="s">
        <v>121</v>
      </c>
      <c r="C82" s="8">
        <f>VLOOKUP(Table3[[#This Row],[MD5]],Table2[],3,FALSE)+(Distances!$V$5*(ABS(Distances!$J$2-VLOOKUP(Table3[[#This Row],[MD5]],Table2[],3,FALSE))*Distances!$N$2))</f>
        <v>46.98857143</v>
      </c>
      <c r="D82" s="9">
        <f>VLOOKUP(Table3[[#This Row],[MD5]],Table2[],4,FALSE)+(Distances!$V$6*(ABS(Distances!$W$6-VLOOKUP(Table3[[#This Row],[MD5]],Table2[],4,FALSE))*Distances!$N$3))</f>
        <v>71.233333333333334</v>
      </c>
      <c r="E82" s="9">
        <f>VLOOKUP(Table3[[#This Row],[MD5]],Table2[],5,FALSE)+(Distances!$V$7*(ABS(Distances!$W$7-VLOOKUP(Table3[[#This Row],[MD5]],Table2[],5,FALSE))*Distances!$N$4))</f>
        <v>36.346666666666671</v>
      </c>
      <c r="F82" s="10">
        <f>SQRT(SUM((Table3[[#This Row],[time]]-Distances!$J$2)^2,(Table3[[#This Row],[price]]-Distances!$W$6)^2,(Table3[[#This Row],[energy]]-Distances!$W$7)^2))</f>
        <v>79.60572778220444</v>
      </c>
      <c r="G82" s="11">
        <f>VLOOKUP(Table3[[#This Row],[MD5]],Table2[],9,FALSE)+(Distances!$V$5*(ABS(Distances!$J$2-VLOOKUP(Table3[[#This Row],[MD5]],Table2[],9,FALSE))*Distances!$N$2))</f>
        <v>33.79169673641367</v>
      </c>
      <c r="H82" s="9">
        <f>VLOOKUP(Table3[[#This Row],[MD5]],Table2[],10,FALSE)+(Distances!$V$6*(ABS(Distances!$W$6-VLOOKUP(Table3[[#This Row],[MD5]],Table2[],10,FALSE))*Distances!$N$3))</f>
        <v>41.017377308854094</v>
      </c>
      <c r="I82" s="9">
        <f>VLOOKUP(Table3[[#This Row],[MD5]],Table2[],11,FALSE)+(Distances!$V$7*(ABS(Distances!$W$7-VLOOKUP(Table3[[#This Row],[MD5]],Table2[],11,FALSE))*Distances!$N$4))</f>
        <v>21.244617150138843</v>
      </c>
      <c r="J82" s="10">
        <f>SQRT(SUM((Table3[[#This Row],[time''2]]-Distances!$J$2)^2,(Table3[[#This Row],[price''2]]-Distances!$W$6)^2,(Table3[[#This Row],[energy''2]]-Distances!$W$7)^2))</f>
        <v>44.440476517808449</v>
      </c>
      <c r="K82" s="11">
        <f>VLOOKUP(Table3[[#This Row],[MD5]],Table2[],15,FALSE)+(Distances!$V$5*(ABS(Distances!$J$2-VLOOKUP(Table3[[#This Row],[MD5]],Table2[],15,FALSE))*Distances!$N$2))</f>
        <v>33.628910117217231</v>
      </c>
      <c r="L82" s="9">
        <f>VLOOKUP(Table3[[#This Row],[MD5]],Table2[],16,FALSE)+(Distances!$V$6*(ABS(Distances!$W$6-VLOOKUP(Table3[[#This Row],[MD5]],Table2[],16,FALSE))*Distances!$N$3))</f>
        <v>103.1956954703121</v>
      </c>
      <c r="M82" s="9">
        <f>VLOOKUP(Table3[[#This Row],[MD5]],Table2[],17,FALSE)+(Distances!$V$7*(ABS(Distances!$W$7-VLOOKUP(Table3[[#This Row],[MD5]],Table2[],17,FALSE))*Distances!$N$4))</f>
        <v>52.037689001527554</v>
      </c>
      <c r="N82" s="10">
        <f>SQRT(SUM((Table3[[#This Row],[time''3]]-Distances!$J$2)^2,(Table3[[#This Row],[price''3]]-Distances!$W$6)^2,(Table3[[#This Row],[energy''3]]-Distances!$W$7)^2))</f>
        <v>113.79975325739655</v>
      </c>
      <c r="O82" s="11">
        <f>VLOOKUP(Table3[[#This Row],[MD5]],Table2[],21,FALSE)+(Distances!$V$5*(ABS(Distances!$J$2-VLOOKUP(Table3[[#This Row],[MD5]],Table2[],21,FALSE))*Distances!$N$2))</f>
        <v>424659.63753666671</v>
      </c>
      <c r="P82" s="9">
        <f>VLOOKUP(Table3[[#This Row],[MD5]],Table2[],22,FALSE)+(Distances!$V$6*(ABS(Distances!$W$6-VLOOKUP(Table3[[#This Row],[MD5]],Table2[],22,FALSE))*Distances!$N$3))</f>
        <v>292733.89851944445</v>
      </c>
      <c r="Q82" s="9">
        <f>VLOOKUP(Table3[[#This Row],[MD5]],Table2[],23,FALSE)+(Distances!$V$7*(ABS(Distances!$W$7-VLOOKUP(Table3[[#This Row],[MD5]],Table2[],23,FALSE))*Distances!$N$4))</f>
        <v>97338.858971110662</v>
      </c>
      <c r="R82" s="10">
        <f>SQRT(SUM((Table3[[#This Row],[time''4]]-Distances!$J$2)^2,(Table3[[#This Row],[price''4]]-Distances!$W$6)^2,(Table3[[#This Row],[energy''4]]-Distances!$W$7)^2))</f>
        <v>524857.73743932554</v>
      </c>
    </row>
    <row r="83" spans="1:18">
      <c r="A83" t="s">
        <v>254</v>
      </c>
      <c r="B83" s="15" t="s">
        <v>122</v>
      </c>
      <c r="C83" s="8">
        <f>VLOOKUP(Table3[[#This Row],[MD5]],Table2[],3,FALSE)+(Distances!$V$5*(ABS(Distances!$J$2-VLOOKUP(Table3[[#This Row],[MD5]],Table2[],3,FALSE))*Distances!$N$2))</f>
        <v>44.122142855</v>
      </c>
      <c r="D83" s="9">
        <f>VLOOKUP(Table3[[#This Row],[MD5]],Table2[],4,FALSE)+(Distances!$V$6*(ABS(Distances!$W$6-VLOOKUP(Table3[[#This Row],[MD5]],Table2[],4,FALSE))*Distances!$N$3))</f>
        <v>74.733333333333334</v>
      </c>
      <c r="E83" s="9">
        <f>VLOOKUP(Table3[[#This Row],[MD5]],Table2[],5,FALSE)+(Distances!$V$7*(ABS(Distances!$W$7-VLOOKUP(Table3[[#This Row],[MD5]],Table2[],5,FALSE))*Distances!$N$4))</f>
        <v>38.08</v>
      </c>
      <c r="F83" s="10">
        <f>SQRT(SUM((Table3[[#This Row],[time]]-Distances!$J$2)^2,(Table3[[#This Row],[price]]-Distances!$W$6)^2,(Table3[[#This Row],[energy]]-Distances!$W$7)^2))</f>
        <v>82.977811442827729</v>
      </c>
      <c r="G83" s="11">
        <f>VLOOKUP(Table3[[#This Row],[MD5]],Table2[],9,FALSE)+(Distances!$V$5*(ABS(Distances!$J$2-VLOOKUP(Table3[[#This Row],[MD5]],Table2[],9,FALSE))*Distances!$N$2))</f>
        <v>-13.868316728303579</v>
      </c>
      <c r="H83" s="9">
        <f>VLOOKUP(Table3[[#This Row],[MD5]],Table2[],10,FALSE)+(Distances!$V$6*(ABS(Distances!$W$6-VLOOKUP(Table3[[#This Row],[MD5]],Table2[],10,FALSE))*Distances!$N$3))</f>
        <v>1.4131473718749921</v>
      </c>
      <c r="I83" s="9">
        <f>VLOOKUP(Table3[[#This Row],[MD5]],Table2[],11,FALSE)+(Distances!$V$7*(ABS(Distances!$W$7-VLOOKUP(Table3[[#This Row],[MD5]],Table2[],11,FALSE))*Distances!$N$4))</f>
        <v>0.90999472722222219</v>
      </c>
      <c r="J83" s="10">
        <f>SQRT(SUM((Table3[[#This Row],[time''2]]-Distances!$J$2)^2,(Table3[[#This Row],[price''2]]-Distances!$W$6)^2,(Table3[[#This Row],[energy''2]]-Distances!$W$7)^2))</f>
        <v>45.883126329115207</v>
      </c>
      <c r="K83" s="11">
        <f>VLOOKUP(Table3[[#This Row],[MD5]],Table2[],15,FALSE)+(Distances!$V$5*(ABS(Distances!$J$2-VLOOKUP(Table3[[#This Row],[MD5]],Table2[],15,FALSE))*Distances!$N$2))</f>
        <v>-13.897366316250009</v>
      </c>
      <c r="L83" s="9">
        <f>VLOOKUP(Table3[[#This Row],[MD5]],Table2[],16,FALSE)+(Distances!$V$6*(ABS(Distances!$W$6-VLOOKUP(Table3[[#This Row],[MD5]],Table2[],16,FALSE))*Distances!$N$3))</f>
        <v>67.992993272916664</v>
      </c>
      <c r="M83" s="9">
        <f>VLOOKUP(Table3[[#This Row],[MD5]],Table2[],17,FALSE)+(Distances!$V$7*(ABS(Distances!$W$7-VLOOKUP(Table3[[#This Row],[MD5]],Table2[],17,FALSE))*Distances!$N$4))</f>
        <v>34.427873428888844</v>
      </c>
      <c r="N83" s="10">
        <f>SQRT(SUM((Table3[[#This Row],[time''3]]-Distances!$J$2)^2,(Table3[[#This Row],[price''3]]-Distances!$W$6)^2,(Table3[[#This Row],[energy''3]]-Distances!$W$7)^2))</f>
        <v>87.442531742585842</v>
      </c>
      <c r="O83" s="11">
        <f>VLOOKUP(Table3[[#This Row],[MD5]],Table2[],21,FALSE)+(Distances!$V$5*(ABS(Distances!$J$2-VLOOKUP(Table3[[#This Row],[MD5]],Table2[],21,FALSE))*Distances!$N$2))</f>
        <v>2776.3721433333299</v>
      </c>
      <c r="P83" s="9">
        <f>VLOOKUP(Table3[[#This Row],[MD5]],Table2[],22,FALSE)+(Distances!$V$6*(ABS(Distances!$W$6-VLOOKUP(Table3[[#This Row],[MD5]],Table2[],22,FALSE))*Distances!$N$3))</f>
        <v>3283.6683555555555</v>
      </c>
      <c r="Q83" s="9">
        <f>VLOOKUP(Table3[[#This Row],[MD5]],Table2[],23,FALSE)+(Distances!$V$7*(ABS(Distances!$W$7-VLOOKUP(Table3[[#This Row],[MD5]],Table2[],23,FALSE))*Distances!$N$4))</f>
        <v>1107.8015288888846</v>
      </c>
      <c r="R83" s="10">
        <f>SQRT(SUM((Table3[[#This Row],[time''4]]-Distances!$J$2)^2,(Table3[[#This Row],[price''4]]-Distances!$W$6)^2,(Table3[[#This Row],[energy''4]]-Distances!$W$7)^2))</f>
        <v>4419.3084317529574</v>
      </c>
    </row>
    <row r="84" spans="1:18">
      <c r="A84" t="s">
        <v>255</v>
      </c>
      <c r="B84" s="15" t="s">
        <v>123</v>
      </c>
      <c r="C84" s="8">
        <f>VLOOKUP(Table3[[#This Row],[MD5]],Table2[],3,FALSE)+(Distances!$V$5*(ABS(Distances!$J$2-VLOOKUP(Table3[[#This Row],[MD5]],Table2[],3,FALSE))*Distances!$N$2))</f>
        <v>44.122142855</v>
      </c>
      <c r="D84" s="9">
        <f>VLOOKUP(Table3[[#This Row],[MD5]],Table2[],4,FALSE)+(Distances!$V$6*(ABS(Distances!$W$6-VLOOKUP(Table3[[#This Row],[MD5]],Table2[],4,FALSE))*Distances!$N$3))</f>
        <v>74.733333333333334</v>
      </c>
      <c r="E84" s="9">
        <f>VLOOKUP(Table3[[#This Row],[MD5]],Table2[],5,FALSE)+(Distances!$V$7*(ABS(Distances!$W$7-VLOOKUP(Table3[[#This Row],[MD5]],Table2[],5,FALSE))*Distances!$N$4))</f>
        <v>38.08</v>
      </c>
      <c r="F84" s="10">
        <f>SQRT(SUM((Table3[[#This Row],[time]]-Distances!$J$2)^2,(Table3[[#This Row],[price]]-Distances!$W$6)^2,(Table3[[#This Row],[energy]]-Distances!$W$7)^2))</f>
        <v>82.977811442827729</v>
      </c>
      <c r="G84" s="11">
        <f>VLOOKUP(Table3[[#This Row],[MD5]],Table2[],9,FALSE)+(Distances!$V$5*(ABS(Distances!$J$2-VLOOKUP(Table3[[#This Row],[MD5]],Table2[],9,FALSE))*Distances!$N$2))</f>
        <v>-13.858555425133931</v>
      </c>
      <c r="H84" s="9">
        <f>VLOOKUP(Table3[[#This Row],[MD5]],Table2[],10,FALSE)+(Distances!$V$6*(ABS(Distances!$W$6-VLOOKUP(Table3[[#This Row],[MD5]],Table2[],10,FALSE))*Distances!$N$3))</f>
        <v>1.432637511979159</v>
      </c>
      <c r="I84" s="9">
        <f>VLOOKUP(Table3[[#This Row],[MD5]],Table2[],11,FALSE)+(Distances!$V$7*(ABS(Distances!$W$7-VLOOKUP(Table3[[#This Row],[MD5]],Table2[],11,FALSE))*Distances!$N$4))</f>
        <v>0.9291549419444447</v>
      </c>
      <c r="J84" s="10">
        <f>SQRT(SUM((Table3[[#This Row],[time''2]]-Distances!$J$2)^2,(Table3[[#This Row],[price''2]]-Distances!$W$6)^2,(Table3[[#This Row],[energy''2]]-Distances!$W$7)^2))</f>
        <v>45.873096582149479</v>
      </c>
      <c r="K84" s="11">
        <f>VLOOKUP(Table3[[#This Row],[MD5]],Table2[],15,FALSE)+(Distances!$V$5*(ABS(Distances!$J$2-VLOOKUP(Table3[[#This Row],[MD5]],Table2[],15,FALSE))*Distances!$N$2))</f>
        <v>-13.9183367184375</v>
      </c>
      <c r="L84" s="9">
        <f>VLOOKUP(Table3[[#This Row],[MD5]],Table2[],16,FALSE)+(Distances!$V$6*(ABS(Distances!$W$6-VLOOKUP(Table3[[#This Row],[MD5]],Table2[],16,FALSE))*Distances!$N$3))</f>
        <v>67.9703721421875</v>
      </c>
      <c r="M84" s="9">
        <f>VLOOKUP(Table3[[#This Row],[MD5]],Table2[],17,FALSE)+(Distances!$V$7*(ABS(Distances!$W$7-VLOOKUP(Table3[[#This Row],[MD5]],Table2[],17,FALSE))*Distances!$N$4))</f>
        <v>34.416598430694407</v>
      </c>
      <c r="N84" s="10">
        <f>SQRT(SUM((Table3[[#This Row],[time''3]]-Distances!$J$2)^2,(Table3[[#This Row],[price''3]]-Distances!$W$6)^2,(Table3[[#This Row],[energy''3]]-Distances!$W$7)^2))</f>
        <v>87.432032148794235</v>
      </c>
      <c r="O84" s="11">
        <f>VLOOKUP(Table3[[#This Row],[MD5]],Table2[],21,FALSE)+(Distances!$V$5*(ABS(Distances!$J$2-VLOOKUP(Table3[[#This Row],[MD5]],Table2[],21,FALSE))*Distances!$N$2))</f>
        <v>2451.6178766666667</v>
      </c>
      <c r="P84" s="9">
        <f>VLOOKUP(Table3[[#This Row],[MD5]],Table2[],22,FALSE)+(Distances!$V$6*(ABS(Distances!$W$6-VLOOKUP(Table3[[#This Row],[MD5]],Table2[],22,FALSE))*Distances!$N$3))</f>
        <v>2783.030688888889</v>
      </c>
      <c r="Q84" s="9">
        <f>VLOOKUP(Table3[[#This Row],[MD5]],Table2[],23,FALSE)+(Distances!$V$7*(ABS(Distances!$W$7-VLOOKUP(Table3[[#This Row],[MD5]],Table2[],23,FALSE))*Distances!$N$4))</f>
        <v>938.46028444444016</v>
      </c>
      <c r="R84" s="10">
        <f>SQRT(SUM((Table3[[#This Row],[time''4]]-Distances!$J$2)^2,(Table3[[#This Row],[price''4]]-Distances!$W$6)^2,(Table3[[#This Row],[energy''4]]-Distances!$W$7)^2))</f>
        <v>3804.1034801049059</v>
      </c>
    </row>
    <row r="85" spans="1:18">
      <c r="A85" t="s">
        <v>256</v>
      </c>
      <c r="B85" s="15" t="s">
        <v>124</v>
      </c>
      <c r="C85" s="8">
        <f>VLOOKUP(Table3[[#This Row],[MD5]],Table2[],3,FALSE)+(Distances!$V$5*(ABS(Distances!$J$2-VLOOKUP(Table3[[#This Row],[MD5]],Table2[],3,FALSE))*Distances!$N$2))</f>
        <v>44.122142855</v>
      </c>
      <c r="D85" s="9">
        <f>VLOOKUP(Table3[[#This Row],[MD5]],Table2[],4,FALSE)+(Distances!$V$6*(ABS(Distances!$W$6-VLOOKUP(Table3[[#This Row],[MD5]],Table2[],4,FALSE))*Distances!$N$3))</f>
        <v>74.733333333333334</v>
      </c>
      <c r="E85" s="9">
        <f>VLOOKUP(Table3[[#This Row],[MD5]],Table2[],5,FALSE)+(Distances!$V$7*(ABS(Distances!$W$7-VLOOKUP(Table3[[#This Row],[MD5]],Table2[],5,FALSE))*Distances!$N$4))</f>
        <v>38.08</v>
      </c>
      <c r="F85" s="10">
        <f>SQRT(SUM((Table3[[#This Row],[time]]-Distances!$J$2)^2,(Table3[[#This Row],[price]]-Distances!$W$6)^2,(Table3[[#This Row],[energy]]-Distances!$W$7)^2))</f>
        <v>82.977811442827729</v>
      </c>
      <c r="G85" s="11">
        <f>VLOOKUP(Table3[[#This Row],[MD5]],Table2[],9,FALSE)+(Distances!$V$5*(ABS(Distances!$J$2-VLOOKUP(Table3[[#This Row],[MD5]],Table2[],9,FALSE))*Distances!$N$2))</f>
        <v>-14.06548585642858</v>
      </c>
      <c r="H85" s="9">
        <f>VLOOKUP(Table3[[#This Row],[MD5]],Table2[],10,FALSE)+(Distances!$V$6*(ABS(Distances!$W$6-VLOOKUP(Table3[[#This Row],[MD5]],Table2[],10,FALSE))*Distances!$N$3))</f>
        <v>1.2508124864583254</v>
      </c>
      <c r="I85" s="9">
        <f>VLOOKUP(Table3[[#This Row],[MD5]],Table2[],11,FALSE)+(Distances!$V$7*(ABS(Distances!$W$7-VLOOKUP(Table3[[#This Row],[MD5]],Table2[],11,FALSE))*Distances!$N$4))</f>
        <v>0.74804082166666674</v>
      </c>
      <c r="J85" s="10">
        <f>SQRT(SUM((Table3[[#This Row],[time''2]]-Distances!$J$2)^2,(Table3[[#This Row],[price''2]]-Distances!$W$6)^2,(Table3[[#This Row],[energy''2]]-Distances!$W$7)^2))</f>
        <v>46.083178014069276</v>
      </c>
      <c r="K85" s="11">
        <f>VLOOKUP(Table3[[#This Row],[MD5]],Table2[],15,FALSE)+(Distances!$V$5*(ABS(Distances!$J$2-VLOOKUP(Table3[[#This Row],[MD5]],Table2[],15,FALSE))*Distances!$N$2))</f>
        <v>-14.066611464464291</v>
      </c>
      <c r="L85" s="9">
        <f>VLOOKUP(Table3[[#This Row],[MD5]],Table2[],16,FALSE)+(Distances!$V$6*(ABS(Distances!$W$6-VLOOKUP(Table3[[#This Row],[MD5]],Table2[],16,FALSE))*Distances!$N$3))</f>
        <v>67.86619139375</v>
      </c>
      <c r="M85" s="9">
        <f>VLOOKUP(Table3[[#This Row],[MD5]],Table2[],17,FALSE)+(Distances!$V$7*(ABS(Distances!$W$7-VLOOKUP(Table3[[#This Row],[MD5]],Table2[],17,FALSE))*Distances!$N$4))</f>
        <v>34.364493774444448</v>
      </c>
      <c r="N85" s="10">
        <f>SQRT(SUM((Table3[[#This Row],[time''3]]-Distances!$J$2)^2,(Table3[[#This Row],[price''3]]-Distances!$W$6)^2,(Table3[[#This Row],[energy''3]]-Distances!$W$7)^2))</f>
        <v>87.410987299077988</v>
      </c>
      <c r="O85" s="11">
        <f>VLOOKUP(Table3[[#This Row],[MD5]],Table2[],21,FALSE)+(Distances!$V$5*(ABS(Distances!$J$2-VLOOKUP(Table3[[#This Row],[MD5]],Table2[],21,FALSE))*Distances!$N$2))</f>
        <v>345.08999166666666</v>
      </c>
      <c r="P85" s="9">
        <f>VLOOKUP(Table3[[#This Row],[MD5]],Table2[],22,FALSE)+(Distances!$V$6*(ABS(Distances!$W$6-VLOOKUP(Table3[[#This Row],[MD5]],Table2[],22,FALSE))*Distances!$N$3))</f>
        <v>1340.3646550925898</v>
      </c>
      <c r="Q85" s="9">
        <f>VLOOKUP(Table3[[#This Row],[MD5]],Table2[],23,FALSE)+(Distances!$V$7*(ABS(Distances!$W$7-VLOOKUP(Table3[[#This Row],[MD5]],Table2[],23,FALSE))*Distances!$N$4))</f>
        <v>458.85173666666668</v>
      </c>
      <c r="R85" s="10">
        <f>SQRT(SUM((Table3[[#This Row],[time''4]]-Distances!$J$2)^2,(Table3[[#This Row],[price''4]]-Distances!$W$6)^2,(Table3[[#This Row],[energy''4]]-Distances!$W$7)^2))</f>
        <v>1449.3572822076947</v>
      </c>
    </row>
    <row r="86" spans="1:18">
      <c r="A86" t="s">
        <v>257</v>
      </c>
      <c r="B86" s="15" t="s">
        <v>125</v>
      </c>
      <c r="C86" s="8">
        <f>VLOOKUP(Table3[[#This Row],[MD5]],Table2[],3,FALSE)+(Distances!$V$5*(ABS(Distances!$J$2-VLOOKUP(Table3[[#This Row],[MD5]],Table2[],3,FALSE))*Distances!$N$2))</f>
        <v>44.122142855</v>
      </c>
      <c r="D86" s="9">
        <f>VLOOKUP(Table3[[#This Row],[MD5]],Table2[],4,FALSE)+(Distances!$V$6*(ABS(Distances!$W$6-VLOOKUP(Table3[[#This Row],[MD5]],Table2[],4,FALSE))*Distances!$N$3))</f>
        <v>74.733333333333334</v>
      </c>
      <c r="E86" s="9">
        <f>VLOOKUP(Table3[[#This Row],[MD5]],Table2[],5,FALSE)+(Distances!$V$7*(ABS(Distances!$W$7-VLOOKUP(Table3[[#This Row],[MD5]],Table2[],5,FALSE))*Distances!$N$4))</f>
        <v>38.08</v>
      </c>
      <c r="F86" s="10">
        <f>SQRT(SUM((Table3[[#This Row],[time]]-Distances!$J$2)^2,(Table3[[#This Row],[price]]-Distances!$W$6)^2,(Table3[[#This Row],[energy]]-Distances!$W$7)^2))</f>
        <v>82.977811442827729</v>
      </c>
      <c r="G86" s="11">
        <f>VLOOKUP(Table3[[#This Row],[MD5]],Table2[],9,FALSE)+(Distances!$V$5*(ABS(Distances!$J$2-VLOOKUP(Table3[[#This Row],[MD5]],Table2[],9,FALSE))*Distances!$N$2))</f>
        <v>-13.911933061696431</v>
      </c>
      <c r="H86" s="9">
        <f>VLOOKUP(Table3[[#This Row],[MD5]],Table2[],10,FALSE)+(Distances!$V$6*(ABS(Distances!$W$6-VLOOKUP(Table3[[#This Row],[MD5]],Table2[],10,FALSE))*Distances!$N$3))</f>
        <v>1.3786770531249921</v>
      </c>
      <c r="I86" s="9">
        <f>VLOOKUP(Table3[[#This Row],[MD5]],Table2[],11,FALSE)+(Distances!$V$7*(ABS(Distances!$W$7-VLOOKUP(Table3[[#This Row],[MD5]],Table2[],11,FALSE))*Distances!$N$4))</f>
        <v>0.87556957055555529</v>
      </c>
      <c r="J86" s="10">
        <f>SQRT(SUM((Table3[[#This Row],[time''2]]-Distances!$J$2)^2,(Table3[[#This Row],[price''2]]-Distances!$W$6)^2,(Table3[[#This Row],[energy''2]]-Distances!$W$7)^2))</f>
        <v>45.927261376691263</v>
      </c>
      <c r="K86" s="11">
        <f>VLOOKUP(Table3[[#This Row],[MD5]],Table2[],15,FALSE)+(Distances!$V$5*(ABS(Distances!$J$2-VLOOKUP(Table3[[#This Row],[MD5]],Table2[],15,FALSE))*Distances!$N$2))</f>
        <v>-13.938492992500001</v>
      </c>
      <c r="L86" s="9">
        <f>VLOOKUP(Table3[[#This Row],[MD5]],Table2[],16,FALSE)+(Distances!$V$6*(ABS(Distances!$W$6-VLOOKUP(Table3[[#This Row],[MD5]],Table2[],16,FALSE))*Distances!$N$3))</f>
        <v>67.954889954166674</v>
      </c>
      <c r="M86" s="9">
        <f>VLOOKUP(Table3[[#This Row],[MD5]],Table2[],17,FALSE)+(Distances!$V$7*(ABS(Distances!$W$7-VLOOKUP(Table3[[#This Row],[MD5]],Table2[],17,FALSE))*Distances!$N$4))</f>
        <v>34.408861650555558</v>
      </c>
      <c r="N86" s="10">
        <f>SQRT(SUM((Table3[[#This Row],[time''3]]-Distances!$J$2)^2,(Table3[[#This Row],[price''3]]-Distances!$W$6)^2,(Table3[[#This Row],[energy''3]]-Distances!$W$7)^2))</f>
        <v>87.427894522751686</v>
      </c>
      <c r="O86" s="11">
        <f>VLOOKUP(Table3[[#This Row],[MD5]],Table2[],21,FALSE)+(Distances!$V$5*(ABS(Distances!$J$2-VLOOKUP(Table3[[#This Row],[MD5]],Table2[],21,FALSE))*Distances!$N$2))</f>
        <v>2462.4608533333303</v>
      </c>
      <c r="P86" s="9">
        <f>VLOOKUP(Table3[[#This Row],[MD5]],Table2[],22,FALSE)+(Distances!$V$6*(ABS(Distances!$W$6-VLOOKUP(Table3[[#This Row],[MD5]],Table2[],22,FALSE))*Distances!$N$3))</f>
        <v>2791.5911638888888</v>
      </c>
      <c r="Q86" s="9">
        <f>VLOOKUP(Table3[[#This Row],[MD5]],Table2[],23,FALSE)+(Distances!$V$7*(ABS(Distances!$W$7-VLOOKUP(Table3[[#This Row],[MD5]],Table2[],23,FALSE))*Distances!$N$4))</f>
        <v>941.32757555555099</v>
      </c>
      <c r="R86" s="10">
        <f>SQRT(SUM((Table3[[#This Row],[time''4]]-Distances!$J$2)^2,(Table3[[#This Row],[price''4]]-Distances!$W$6)^2,(Table3[[#This Row],[energy''4]]-Distances!$W$7)^2))</f>
        <v>3817.9674301596124</v>
      </c>
    </row>
    <row r="87" spans="1:18">
      <c r="A87" t="s">
        <v>258</v>
      </c>
      <c r="B87" s="15" t="s">
        <v>126</v>
      </c>
      <c r="C87" s="8">
        <f>VLOOKUP(Table3[[#This Row],[MD5]],Table2[],3,FALSE)+(Distances!$V$5*(ABS(Distances!$J$2-VLOOKUP(Table3[[#This Row],[MD5]],Table2[],3,FALSE))*Distances!$N$2))</f>
        <v>41.255714284999996</v>
      </c>
      <c r="D87" s="9">
        <f>VLOOKUP(Table3[[#This Row],[MD5]],Table2[],4,FALSE)+(Distances!$V$6*(ABS(Distances!$W$6-VLOOKUP(Table3[[#This Row],[MD5]],Table2[],4,FALSE))*Distances!$N$3))</f>
        <v>76.483333333333334</v>
      </c>
      <c r="E87" s="9">
        <f>VLOOKUP(Table3[[#This Row],[MD5]],Table2[],5,FALSE)+(Distances!$V$7*(ABS(Distances!$W$7-VLOOKUP(Table3[[#This Row],[MD5]],Table2[],5,FALSE))*Distances!$N$4))</f>
        <v>38.946666666666673</v>
      </c>
      <c r="F87" s="10">
        <f>SQRT(SUM((Table3[[#This Row],[time]]-Distances!$J$2)^2,(Table3[[#This Row],[price]]-Distances!$W$6)^2,(Table3[[#This Row],[energy]]-Distances!$W$7)^2))</f>
        <v>84.548554309428866</v>
      </c>
      <c r="G87" s="11">
        <f>VLOOKUP(Table3[[#This Row],[MD5]],Table2[],9,FALSE)+(Distances!$V$5*(ABS(Distances!$J$2-VLOOKUP(Table3[[#This Row],[MD5]],Table2[],9,FALSE))*Distances!$N$2))</f>
        <v>38.053358590133897</v>
      </c>
      <c r="H87" s="9">
        <f>VLOOKUP(Table3[[#This Row],[MD5]],Table2[],10,FALSE)+(Distances!$V$6*(ABS(Distances!$W$6-VLOOKUP(Table3[[#This Row],[MD5]],Table2[],10,FALSE))*Distances!$N$3))</f>
        <v>48.211292464583252</v>
      </c>
      <c r="I87" s="9">
        <f>VLOOKUP(Table3[[#This Row],[MD5]],Table2[],11,FALSE)+(Distances!$V$7*(ABS(Distances!$W$7-VLOOKUP(Table3[[#This Row],[MD5]],Table2[],11,FALSE))*Distances!$N$4))</f>
        <v>24.807245836666624</v>
      </c>
      <c r="J87" s="10">
        <f>SQRT(SUM((Table3[[#This Row],[time''2]]-Distances!$J$2)^2,(Table3[[#This Row],[price''2]]-Distances!$W$6)^2,(Table3[[#This Row],[energy''2]]-Distances!$W$7)^2))</f>
        <v>52.779918047031011</v>
      </c>
      <c r="K87" s="11">
        <f>VLOOKUP(Table3[[#This Row],[MD5]],Table2[],15,FALSE)+(Distances!$V$5*(ABS(Distances!$J$2-VLOOKUP(Table3[[#This Row],[MD5]],Table2[],15,FALSE))*Distances!$N$2))</f>
        <v>38.042198146383896</v>
      </c>
      <c r="L87" s="9">
        <f>VLOOKUP(Table3[[#This Row],[MD5]],Table2[],16,FALSE)+(Distances!$V$6*(ABS(Distances!$W$6-VLOOKUP(Table3[[#This Row],[MD5]],Table2[],16,FALSE))*Distances!$N$3))</f>
        <v>110.89062129791667</v>
      </c>
      <c r="M87" s="9">
        <f>VLOOKUP(Table3[[#This Row],[MD5]],Table2[],17,FALSE)+(Distances!$V$7*(ABS(Distances!$W$7-VLOOKUP(Table3[[#This Row],[MD5]],Table2[],17,FALSE))*Distances!$N$4))</f>
        <v>55.848437258888445</v>
      </c>
      <c r="N87" s="10">
        <f>SQRT(SUM((Table3[[#This Row],[time''3]]-Distances!$J$2)^2,(Table3[[#This Row],[price''3]]-Distances!$W$6)^2,(Table3[[#This Row],[energy''3]]-Distances!$W$7)^2))</f>
        <v>122.52392012544631</v>
      </c>
      <c r="O87" s="11">
        <f>VLOOKUP(Table3[[#This Row],[MD5]],Table2[],21,FALSE)+(Distances!$V$5*(ABS(Distances!$J$2-VLOOKUP(Table3[[#This Row],[MD5]],Table2[],21,FALSE))*Distances!$N$2))</f>
        <v>741083.16626666661</v>
      </c>
      <c r="P87" s="9">
        <f>VLOOKUP(Table3[[#This Row],[MD5]],Table2[],22,FALSE)+(Distances!$V$6*(ABS(Distances!$W$6-VLOOKUP(Table3[[#This Row],[MD5]],Table2[],22,FALSE))*Distances!$N$3))</f>
        <v>424212.02307500003</v>
      </c>
      <c r="Q87" s="9">
        <f>VLOOKUP(Table3[[#This Row],[MD5]],Table2[],23,FALSE)+(Distances!$V$7*(ABS(Distances!$W$7-VLOOKUP(Table3[[#This Row],[MD5]],Table2[],23,FALSE))*Distances!$N$4))</f>
        <v>142419.37905999957</v>
      </c>
      <c r="R87" s="10">
        <f>SQRT(SUM((Table3[[#This Row],[time''4]]-Distances!$J$2)^2,(Table3[[#This Row],[price''4]]-Distances!$W$6)^2,(Table3[[#This Row],[energy''4]]-Distances!$W$7)^2))</f>
        <v>865675.76665969135</v>
      </c>
    </row>
    <row r="88" spans="1:18">
      <c r="A88" t="s">
        <v>259</v>
      </c>
      <c r="B88" s="15" t="s">
        <v>127</v>
      </c>
      <c r="C88" s="8">
        <f>VLOOKUP(Table3[[#This Row],[MD5]],Table2[],3,FALSE)+(Distances!$V$5*(ABS(Distances!$J$2-VLOOKUP(Table3[[#This Row],[MD5]],Table2[],3,FALSE))*Distances!$N$2))</f>
        <v>44.122142855</v>
      </c>
      <c r="D88" s="9">
        <f>VLOOKUP(Table3[[#This Row],[MD5]],Table2[],4,FALSE)+(Distances!$V$6*(ABS(Distances!$W$6-VLOOKUP(Table3[[#This Row],[MD5]],Table2[],4,FALSE))*Distances!$N$3))</f>
        <v>74.733333333333334</v>
      </c>
      <c r="E88" s="9">
        <f>VLOOKUP(Table3[[#This Row],[MD5]],Table2[],5,FALSE)+(Distances!$V$7*(ABS(Distances!$W$7-VLOOKUP(Table3[[#This Row],[MD5]],Table2[],5,FALSE))*Distances!$N$4))</f>
        <v>38.08</v>
      </c>
      <c r="F88" s="10">
        <f>SQRT(SUM((Table3[[#This Row],[time]]-Distances!$J$2)^2,(Table3[[#This Row],[price]]-Distances!$W$6)^2,(Table3[[#This Row],[energy]]-Distances!$W$7)^2))</f>
        <v>82.977811442827729</v>
      </c>
      <c r="G88" s="11">
        <f>VLOOKUP(Table3[[#This Row],[MD5]],Table2[],9,FALSE)+(Distances!$V$5*(ABS(Distances!$J$2-VLOOKUP(Table3[[#This Row],[MD5]],Table2[],9,FALSE))*Distances!$N$2))</f>
        <v>38.053349009196396</v>
      </c>
      <c r="H88" s="9">
        <f>VLOOKUP(Table3[[#This Row],[MD5]],Table2[],10,FALSE)+(Distances!$V$6*(ABS(Distances!$W$6-VLOOKUP(Table3[[#This Row],[MD5]],Table2[],10,FALSE))*Distances!$N$3))</f>
        <v>48.21126617812493</v>
      </c>
      <c r="I88" s="9">
        <f>VLOOKUP(Table3[[#This Row],[MD5]],Table2[],11,FALSE)+(Distances!$V$7*(ABS(Distances!$W$7-VLOOKUP(Table3[[#This Row],[MD5]],Table2[],11,FALSE))*Distances!$N$4))</f>
        <v>24.807232818611112</v>
      </c>
      <c r="J88" s="10">
        <f>SQRT(SUM((Table3[[#This Row],[time''2]]-Distances!$J$2)^2,(Table3[[#This Row],[price''2]]-Distances!$W$6)^2,(Table3[[#This Row],[energy''2]]-Distances!$W$7)^2))</f>
        <v>52.779887809763615</v>
      </c>
      <c r="K88" s="11">
        <f>VLOOKUP(Table3[[#This Row],[MD5]],Table2[],15,FALSE)+(Distances!$V$5*(ABS(Distances!$J$2-VLOOKUP(Table3[[#This Row],[MD5]],Table2[],15,FALSE))*Distances!$N$2))</f>
        <v>38.042184306071398</v>
      </c>
      <c r="L88" s="9">
        <f>VLOOKUP(Table3[[#This Row],[MD5]],Table2[],16,FALSE)+(Distances!$V$6*(ABS(Distances!$W$6-VLOOKUP(Table3[[#This Row],[MD5]],Table2[],16,FALSE))*Distances!$N$3))</f>
        <v>110.89058199583255</v>
      </c>
      <c r="M88" s="9">
        <f>VLOOKUP(Table3[[#This Row],[MD5]],Table2[],17,FALSE)+(Distances!$V$7*(ABS(Distances!$W$7-VLOOKUP(Table3[[#This Row],[MD5]],Table2[],17,FALSE))*Distances!$N$4))</f>
        <v>55.848417794999555</v>
      </c>
      <c r="N88" s="10">
        <f>SQRT(SUM((Table3[[#This Row],[time''3]]-Distances!$J$2)^2,(Table3[[#This Row],[price''3]]-Distances!$W$6)^2,(Table3[[#This Row],[energy''3]]-Distances!$W$7)^2))</f>
        <v>122.52387563897967</v>
      </c>
      <c r="O88" s="11">
        <f>VLOOKUP(Table3[[#This Row],[MD5]],Table2[],21,FALSE)+(Distances!$V$5*(ABS(Distances!$J$2-VLOOKUP(Table3[[#This Row],[MD5]],Table2[],21,FALSE))*Distances!$N$2))</f>
        <v>741072.80986666668</v>
      </c>
      <c r="P88" s="9">
        <f>VLOOKUP(Table3[[#This Row],[MD5]],Table2[],22,FALSE)+(Distances!$V$6*(ABS(Distances!$W$6-VLOOKUP(Table3[[#This Row],[MD5]],Table2[],22,FALSE))*Distances!$N$3))</f>
        <v>424207.49640833336</v>
      </c>
      <c r="Q88" s="9">
        <f>VLOOKUP(Table3[[#This Row],[MD5]],Table2[],23,FALSE)+(Distances!$V$7*(ABS(Distances!$W$7-VLOOKUP(Table3[[#This Row],[MD5]],Table2[],23,FALSE))*Distances!$N$4))</f>
        <v>142417.82705999957</v>
      </c>
      <c r="R88" s="10">
        <f>SQRT(SUM((Table3[[#This Row],[time''4]]-Distances!$J$2)^2,(Table3[[#This Row],[price''4]]-Distances!$W$6)^2,(Table3[[#This Row],[energy''4]]-Distances!$W$7)^2))</f>
        <v>865664.42763929151</v>
      </c>
    </row>
    <row r="89" spans="1:18">
      <c r="A89" t="s">
        <v>260</v>
      </c>
      <c r="B89" s="15" t="s">
        <v>128</v>
      </c>
      <c r="C89" s="8">
        <f>VLOOKUP(Table3[[#This Row],[MD5]],Table2[],3,FALSE)+(Distances!$V$5*(ABS(Distances!$J$2-VLOOKUP(Table3[[#This Row],[MD5]],Table2[],3,FALSE))*Distances!$N$2))</f>
        <v>46.98857143</v>
      </c>
      <c r="D89" s="9">
        <f>VLOOKUP(Table3[[#This Row],[MD5]],Table2[],4,FALSE)+(Distances!$V$6*(ABS(Distances!$W$6-VLOOKUP(Table3[[#This Row],[MD5]],Table2[],4,FALSE))*Distances!$N$3))</f>
        <v>71.233333333333334</v>
      </c>
      <c r="E89" s="9">
        <f>VLOOKUP(Table3[[#This Row],[MD5]],Table2[],5,FALSE)+(Distances!$V$7*(ABS(Distances!$W$7-VLOOKUP(Table3[[#This Row],[MD5]],Table2[],5,FALSE))*Distances!$N$4))</f>
        <v>36.346666666666671</v>
      </c>
      <c r="F89" s="10">
        <f>SQRT(SUM((Table3[[#This Row],[time]]-Distances!$J$2)^2,(Table3[[#This Row],[price]]-Distances!$W$6)^2,(Table3[[#This Row],[energy]]-Distances!$W$7)^2))</f>
        <v>79.60572778220444</v>
      </c>
      <c r="G89" s="11">
        <f>VLOOKUP(Table3[[#This Row],[MD5]],Table2[],9,FALSE)+(Distances!$V$5*(ABS(Distances!$J$2-VLOOKUP(Table3[[#This Row],[MD5]],Table2[],9,FALSE))*Distances!$N$2))</f>
        <v>-14.440531735446429</v>
      </c>
      <c r="H89" s="9">
        <f>VLOOKUP(Table3[[#This Row],[MD5]],Table2[],10,FALSE)+(Distances!$V$6*(ABS(Distances!$W$6-VLOOKUP(Table3[[#This Row],[MD5]],Table2[],10,FALSE))*Distances!$N$3))</f>
        <v>1.0314776218749921</v>
      </c>
      <c r="I89" s="9">
        <f>VLOOKUP(Table3[[#This Row],[MD5]],Table2[],11,FALSE)+(Distances!$V$7*(ABS(Distances!$W$7-VLOOKUP(Table3[[#This Row],[MD5]],Table2[],11,FALSE))*Distances!$N$4))</f>
        <v>0.53079486055555569</v>
      </c>
      <c r="J89" s="10">
        <f>SQRT(SUM((Table3[[#This Row],[time''2]]-Distances!$J$2)^2,(Table3[[#This Row],[price''2]]-Distances!$W$6)^2,(Table3[[#This Row],[energy''2]]-Distances!$W$7)^2))</f>
        <v>46.463776670148711</v>
      </c>
      <c r="K89" s="11">
        <f>VLOOKUP(Table3[[#This Row],[MD5]],Table2[],15,FALSE)+(Distances!$V$5*(ABS(Distances!$J$2-VLOOKUP(Table3[[#This Row],[MD5]],Table2[],15,FALSE))*Distances!$N$2))</f>
        <v>-14.44165602160715</v>
      </c>
      <c r="L89" s="9">
        <f>VLOOKUP(Table3[[#This Row],[MD5]],Table2[],16,FALSE)+(Distances!$V$6*(ABS(Distances!$W$6-VLOOKUP(Table3[[#This Row],[MD5]],Table2[],16,FALSE))*Distances!$N$3))</f>
        <v>67.646858060416676</v>
      </c>
      <c r="M89" s="9">
        <f>VLOOKUP(Table3[[#This Row],[MD5]],Table2[],17,FALSE)+(Distances!$V$7*(ABS(Distances!$W$7-VLOOKUP(Table3[[#This Row],[MD5]],Table2[],17,FALSE))*Distances!$N$4))</f>
        <v>34.255871552222224</v>
      </c>
      <c r="N89" s="10">
        <f>SQRT(SUM((Table3[[#This Row],[time''3]]-Distances!$J$2)^2,(Table3[[#This Row],[price''3]]-Distances!$W$6)^2,(Table3[[#This Row],[energy''3]]-Distances!$W$7)^2))</f>
        <v>87.401786897912245</v>
      </c>
      <c r="O89" s="11">
        <f>VLOOKUP(Table3[[#This Row],[MD5]],Table2[],21,FALSE)+(Distances!$V$5*(ABS(Distances!$J$2-VLOOKUP(Table3[[#This Row],[MD5]],Table2[],21,FALSE))*Distances!$N$2))</f>
        <v>213.91539499999968</v>
      </c>
      <c r="P89" s="9">
        <f>VLOOKUP(Table3[[#This Row],[MD5]],Table2[],22,FALSE)+(Distances!$V$6*(ABS(Distances!$W$6-VLOOKUP(Table3[[#This Row],[MD5]],Table2[],22,FALSE))*Distances!$N$3))</f>
        <v>1285.6090995370346</v>
      </c>
      <c r="Q89" s="9">
        <f>VLOOKUP(Table3[[#This Row],[MD5]],Table2[],23,FALSE)+(Distances!$V$7*(ABS(Distances!$W$7-VLOOKUP(Table3[[#This Row],[MD5]],Table2[],23,FALSE))*Distances!$N$4))</f>
        <v>440.07840333333291</v>
      </c>
      <c r="R89" s="10">
        <f>SQRT(SUM((Table3[[#This Row],[time''4]]-Distances!$J$2)^2,(Table3[[#This Row],[price''4]]-Distances!$W$6)^2,(Table3[[#This Row],[energy''4]]-Distances!$W$7)^2))</f>
        <v>1369.3890743752993</v>
      </c>
    </row>
    <row r="90" spans="1:18">
      <c r="A90" t="s">
        <v>261</v>
      </c>
      <c r="B90" s="16" t="s">
        <v>129</v>
      </c>
      <c r="C90" s="8">
        <f>VLOOKUP(Table3[[#This Row],[MD5]],Table2[],3,FALSE)+(Distances!$V$5*(ABS(Distances!$J$2-VLOOKUP(Table3[[#This Row],[MD5]],Table2[],3,FALSE))*Distances!$N$2))</f>
        <v>44.122142855</v>
      </c>
      <c r="D90" s="9">
        <f>VLOOKUP(Table3[[#This Row],[MD5]],Table2[],4,FALSE)+(Distances!$V$6*(ABS(Distances!$W$6-VLOOKUP(Table3[[#This Row],[MD5]],Table2[],4,FALSE))*Distances!$N$3))</f>
        <v>74.733333333333334</v>
      </c>
      <c r="E90" s="9">
        <f>VLOOKUP(Table3[[#This Row],[MD5]],Table2[],5,FALSE)+(Distances!$V$7*(ABS(Distances!$W$7-VLOOKUP(Table3[[#This Row],[MD5]],Table2[],5,FALSE))*Distances!$N$4))</f>
        <v>38.08</v>
      </c>
      <c r="F90" s="10">
        <f>SQRT(SUM((Table3[[#This Row],[time]]-Distances!$J$2)^2,(Table3[[#This Row],[price]]-Distances!$W$6)^2,(Table3[[#This Row],[energy]]-Distances!$W$7)^2))</f>
        <v>82.977811442827729</v>
      </c>
      <c r="G90" s="11">
        <f>VLOOKUP(Table3[[#This Row],[MD5]],Table2[],9,FALSE)+(Distances!$V$5*(ABS(Distances!$J$2-VLOOKUP(Table3[[#This Row],[MD5]],Table2[],9,FALSE))*Distances!$N$2))</f>
        <v>38.074297450848199</v>
      </c>
      <c r="H90" s="9">
        <f>VLOOKUP(Table3[[#This Row],[MD5]],Table2[],10,FALSE)+(Distances!$V$6*(ABS(Distances!$W$6-VLOOKUP(Table3[[#This Row],[MD5]],Table2[],10,FALSE))*Distances!$N$3))</f>
        <v>48.275883006770755</v>
      </c>
      <c r="I90" s="9">
        <f>VLOOKUP(Table3[[#This Row],[MD5]],Table2[],11,FALSE)+(Distances!$V$7*(ABS(Distances!$W$7-VLOOKUP(Table3[[#This Row],[MD5]],Table2[],11,FALSE))*Distances!$N$4))</f>
        <v>24.839305686249958</v>
      </c>
      <c r="J90" s="10">
        <f>SQRT(SUM((Table3[[#This Row],[time''2]]-Distances!$J$2)^2,(Table3[[#This Row],[price''2]]-Distances!$W$6)^2,(Table3[[#This Row],[energy''2]]-Distances!$W$7)^2))</f>
        <v>52.853950541290921</v>
      </c>
      <c r="K90" s="11">
        <f>VLOOKUP(Table3[[#This Row],[MD5]],Table2[],15,FALSE)+(Distances!$V$5*(ABS(Distances!$J$2-VLOOKUP(Table3[[#This Row],[MD5]],Table2[],15,FALSE))*Distances!$N$2))</f>
        <v>38.049171502633897</v>
      </c>
      <c r="L90" s="9">
        <f>VLOOKUP(Table3[[#This Row],[MD5]],Table2[],16,FALSE)+(Distances!$V$6*(ABS(Distances!$W$6-VLOOKUP(Table3[[#This Row],[MD5]],Table2[],16,FALSE))*Distances!$N$3))</f>
        <v>110.91319802239545</v>
      </c>
      <c r="M90" s="9">
        <f>VLOOKUP(Table3[[#This Row],[MD5]],Table2[],17,FALSE)+(Distances!$V$7*(ABS(Distances!$W$7-VLOOKUP(Table3[[#This Row],[MD5]],Table2[],17,FALSE))*Distances!$N$4))</f>
        <v>55.859690265416447</v>
      </c>
      <c r="N90" s="10">
        <f>SQRT(SUM((Table3[[#This Row],[time''3]]-Distances!$J$2)^2,(Table3[[#This Row],[price''3]]-Distances!$W$6)^2,(Table3[[#This Row],[energy''3]]-Distances!$W$7)^2))</f>
        <v>122.54945863146514</v>
      </c>
      <c r="O90" s="11">
        <f>VLOOKUP(Table3[[#This Row],[MD5]],Table2[],21,FALSE)+(Distances!$V$5*(ABS(Distances!$J$2-VLOOKUP(Table3[[#This Row],[MD5]],Table2[],21,FALSE))*Distances!$N$2))</f>
        <v>741396.22013333335</v>
      </c>
      <c r="P90" s="9">
        <f>VLOOKUP(Table3[[#This Row],[MD5]],Table2[],22,FALSE)+(Distances!$V$6*(ABS(Distances!$W$6-VLOOKUP(Table3[[#This Row],[MD5]],Table2[],22,FALSE))*Distances!$N$3))</f>
        <v>424707.57407500001</v>
      </c>
      <c r="Q90" s="9">
        <f>VLOOKUP(Table3[[#This Row],[MD5]],Table2[],23,FALSE)+(Distances!$V$7*(ABS(Distances!$W$7-VLOOKUP(Table3[[#This Row],[MD5]],Table2[],23,FALSE))*Distances!$N$4))</f>
        <v>142586.97630444402</v>
      </c>
      <c r="R90" s="10">
        <f>SQRT(SUM((Table3[[#This Row],[time''4]]-Distances!$J$2)^2,(Table3[[#This Row],[price''4]]-Distances!$W$6)^2,(Table3[[#This Row],[energy''4]]-Distances!$W$7)^2))</f>
        <v>866214.20931786147</v>
      </c>
    </row>
    <row r="91" spans="1:18">
      <c r="A91" t="s">
        <v>262</v>
      </c>
      <c r="B91" s="15" t="s">
        <v>130</v>
      </c>
      <c r="C91" s="8">
        <f>VLOOKUP(Table3[[#This Row],[MD5]],Table2[],3,FALSE)+(Distances!$V$5*(ABS(Distances!$J$2-VLOOKUP(Table3[[#This Row],[MD5]],Table2[],3,FALSE))*Distances!$N$2))</f>
        <v>46.98857143</v>
      </c>
      <c r="D91" s="9">
        <f>VLOOKUP(Table3[[#This Row],[MD5]],Table2[],4,FALSE)+(Distances!$V$6*(ABS(Distances!$W$6-VLOOKUP(Table3[[#This Row],[MD5]],Table2[],4,FALSE))*Distances!$N$3))</f>
        <v>71.233333333333334</v>
      </c>
      <c r="E91" s="9">
        <f>VLOOKUP(Table3[[#This Row],[MD5]],Table2[],5,FALSE)+(Distances!$V$7*(ABS(Distances!$W$7-VLOOKUP(Table3[[#This Row],[MD5]],Table2[],5,FALSE))*Distances!$N$4))</f>
        <v>36.346666666666671</v>
      </c>
      <c r="F91" s="10">
        <f>SQRT(SUM((Table3[[#This Row],[time]]-Distances!$J$2)^2,(Table3[[#This Row],[price]]-Distances!$W$6)^2,(Table3[[#This Row],[energy]]-Distances!$W$7)^2))</f>
        <v>79.60572778220444</v>
      </c>
      <c r="G91" s="11">
        <f>VLOOKUP(Table3[[#This Row],[MD5]],Table2[],9,FALSE)+(Distances!$V$5*(ABS(Distances!$J$2-VLOOKUP(Table3[[#This Row],[MD5]],Table2[],9,FALSE))*Distances!$N$2))</f>
        <v>-14.03735532830358</v>
      </c>
      <c r="H91" s="9">
        <f>VLOOKUP(Table3[[#This Row],[MD5]],Table2[],10,FALSE)+(Distances!$V$6*(ABS(Distances!$W$6-VLOOKUP(Table3[[#This Row],[MD5]],Table2[],10,FALSE))*Distances!$N$3))</f>
        <v>1.4985141218749922</v>
      </c>
      <c r="I91" s="9">
        <f>VLOOKUP(Table3[[#This Row],[MD5]],Table2[],11,FALSE)+(Distances!$V$7*(ABS(Distances!$W$7-VLOOKUP(Table3[[#This Row],[MD5]],Table2[],11,FALSE))*Distances!$N$4))</f>
        <v>0.99338339388888897</v>
      </c>
      <c r="J91" s="10">
        <f>SQRT(SUM((Table3[[#This Row],[time''2]]-Distances!$J$2)^2,(Table3[[#This Row],[price''2]]-Distances!$W$6)^2,(Table3[[#This Row],[energy''2]]-Distances!$W$7)^2))</f>
        <v>46.051057305407106</v>
      </c>
      <c r="K91" s="11">
        <f>VLOOKUP(Table3[[#This Row],[MD5]],Table2[],15,FALSE)+(Distances!$V$5*(ABS(Distances!$J$2-VLOOKUP(Table3[[#This Row],[MD5]],Table2[],15,FALSE))*Distances!$N$2))</f>
        <v>-14.44165161535715</v>
      </c>
      <c r="L91" s="9">
        <f>VLOOKUP(Table3[[#This Row],[MD5]],Table2[],16,FALSE)+(Distances!$V$6*(ABS(Distances!$W$6-VLOOKUP(Table3[[#This Row],[MD5]],Table2[],16,FALSE))*Distances!$N$3))</f>
        <v>67.646860612500006</v>
      </c>
      <c r="M91" s="9">
        <f>VLOOKUP(Table3[[#This Row],[MD5]],Table2[],17,FALSE)+(Distances!$V$7*(ABS(Distances!$W$7-VLOOKUP(Table3[[#This Row],[MD5]],Table2[],17,FALSE))*Distances!$N$4))</f>
        <v>34.255872816111065</v>
      </c>
      <c r="N91" s="10">
        <f>SQRT(SUM((Table3[[#This Row],[time''3]]-Distances!$J$2)^2,(Table3[[#This Row],[price''3]]-Distances!$W$6)^2,(Table3[[#This Row],[energy''3]]-Distances!$W$7)^2))</f>
        <v>87.401786969108031</v>
      </c>
      <c r="O91" s="11">
        <f>VLOOKUP(Table3[[#This Row],[MD5]],Table2[],21,FALSE)+(Distances!$V$5*(ABS(Distances!$J$2-VLOOKUP(Table3[[#This Row],[MD5]],Table2[],21,FALSE))*Distances!$N$2))</f>
        <v>214.43806166666636</v>
      </c>
      <c r="P91" s="9">
        <f>VLOOKUP(Table3[[#This Row],[MD5]],Table2[],22,FALSE)+(Distances!$V$6*(ABS(Distances!$W$6-VLOOKUP(Table3[[#This Row],[MD5]],Table2[],22,FALSE))*Distances!$N$3))</f>
        <v>1285.8268773148125</v>
      </c>
      <c r="Q91" s="9">
        <f>VLOOKUP(Table3[[#This Row],[MD5]],Table2[],23,FALSE)+(Distances!$V$7*(ABS(Distances!$W$7-VLOOKUP(Table3[[#This Row],[MD5]],Table2[],23,FALSE))*Distances!$N$4))</f>
        <v>440.15306999999956</v>
      </c>
      <c r="R91" s="10">
        <f>SQRT(SUM((Table3[[#This Row],[time''4]]-Distances!$J$2)^2,(Table3[[#This Row],[price''4]]-Distances!$W$6)^2,(Table3[[#This Row],[energy''4]]-Distances!$W$7)^2))</f>
        <v>1369.6867757869486</v>
      </c>
    </row>
    <row r="92" spans="1:18">
      <c r="A92" t="s">
        <v>263</v>
      </c>
      <c r="B92" s="15" t="s">
        <v>131</v>
      </c>
      <c r="C92" s="8">
        <f>VLOOKUP(Table3[[#This Row],[MD5]],Table2[],3,FALSE)+(Distances!$V$5*(ABS(Distances!$J$2-VLOOKUP(Table3[[#This Row],[MD5]],Table2[],3,FALSE))*Distances!$N$2))</f>
        <v>46.98857143</v>
      </c>
      <c r="D92" s="9">
        <f>VLOOKUP(Table3[[#This Row],[MD5]],Table2[],4,FALSE)+(Distances!$V$6*(ABS(Distances!$W$6-VLOOKUP(Table3[[#This Row],[MD5]],Table2[],4,FALSE))*Distances!$N$3))</f>
        <v>71.233333333333334</v>
      </c>
      <c r="E92" s="9">
        <f>VLOOKUP(Table3[[#This Row],[MD5]],Table2[],5,FALSE)+(Distances!$V$7*(ABS(Distances!$W$7-VLOOKUP(Table3[[#This Row],[MD5]],Table2[],5,FALSE))*Distances!$N$4))</f>
        <v>36.346666666666671</v>
      </c>
      <c r="F92" s="10">
        <f>SQRT(SUM((Table3[[#This Row],[time]]-Distances!$J$2)^2,(Table3[[#This Row],[price]]-Distances!$W$6)^2,(Table3[[#This Row],[energy]]-Distances!$W$7)^2))</f>
        <v>79.60572778220444</v>
      </c>
      <c r="G92" s="11">
        <f>VLOOKUP(Table3[[#This Row],[MD5]],Table2[],9,FALSE)+(Distances!$V$5*(ABS(Distances!$J$2-VLOOKUP(Table3[[#This Row],[MD5]],Table2[],9,FALSE))*Distances!$N$2))</f>
        <v>33.770748735386903</v>
      </c>
      <c r="H92" s="9">
        <f>VLOOKUP(Table3[[#This Row],[MD5]],Table2[],10,FALSE)+(Distances!$V$6*(ABS(Distances!$W$6-VLOOKUP(Table3[[#This Row],[MD5]],Table2[],10,FALSE))*Distances!$N$3))</f>
        <v>40.952762011458262</v>
      </c>
      <c r="I92" s="9">
        <f>VLOOKUP(Table3[[#This Row],[MD5]],Table2[],11,FALSE)+(Distances!$V$7*(ABS(Distances!$W$7-VLOOKUP(Table3[[#This Row],[MD5]],Table2[],11,FALSE))*Distances!$N$4))</f>
        <v>21.212545040833334</v>
      </c>
      <c r="J92" s="10">
        <f>SQRT(SUM((Table3[[#This Row],[time''2]]-Distances!$J$2)^2,(Table3[[#This Row],[price''2]]-Distances!$W$6)^2,(Table3[[#This Row],[energy''2]]-Distances!$W$7)^2))</f>
        <v>44.367562817605233</v>
      </c>
      <c r="K92" s="11">
        <f>VLOOKUP(Table3[[#This Row],[MD5]],Table2[],15,FALSE)+(Distances!$V$5*(ABS(Distances!$J$2-VLOOKUP(Table3[[#This Row],[MD5]],Table2[],15,FALSE))*Distances!$N$2))</f>
        <v>33.621924389404732</v>
      </c>
      <c r="L92" s="9">
        <f>VLOOKUP(Table3[[#This Row],[MD5]],Table2[],16,FALSE)+(Distances!$V$6*(ABS(Distances!$W$6-VLOOKUP(Table3[[#This Row],[MD5]],Table2[],16,FALSE))*Distances!$N$3))</f>
        <v>103.17308199583333</v>
      </c>
      <c r="M92" s="9">
        <f>VLOOKUP(Table3[[#This Row],[MD5]],Table2[],17,FALSE)+(Distances!$V$7*(ABS(Distances!$W$7-VLOOKUP(Table3[[#This Row],[MD5]],Table2[],17,FALSE))*Distances!$N$4))</f>
        <v>52.026417794999553</v>
      </c>
      <c r="N92" s="10">
        <f>SQRT(SUM((Table3[[#This Row],[time''3]]-Distances!$J$2)^2,(Table3[[#This Row],[price''3]]-Distances!$W$6)^2,(Table3[[#This Row],[energy''3]]-Distances!$W$7)^2))</f>
        <v>113.77438991553448</v>
      </c>
      <c r="O92" s="11">
        <f>VLOOKUP(Table3[[#This Row],[MD5]],Table2[],21,FALSE)+(Distances!$V$5*(ABS(Distances!$J$2-VLOOKUP(Table3[[#This Row],[MD5]],Table2[],21,FALSE))*Distances!$N$2))</f>
        <v>424337.04860333336</v>
      </c>
      <c r="P92" s="9">
        <f>VLOOKUP(Table3[[#This Row],[MD5]],Table2[],22,FALSE)+(Distances!$V$6*(ABS(Distances!$W$6-VLOOKUP(Table3[[#This Row],[MD5]],Table2[],22,FALSE))*Distances!$N$3))</f>
        <v>292234.16307499999</v>
      </c>
      <c r="Q92" s="9">
        <f>VLOOKUP(Table3[[#This Row],[MD5]],Table2[],23,FALSE)+(Distances!$V$7*(ABS(Distances!$W$7-VLOOKUP(Table3[[#This Row],[MD5]],Table2[],23,FALSE))*Distances!$N$4))</f>
        <v>97169.827059999559</v>
      </c>
      <c r="R92" s="10">
        <f>SQRT(SUM((Table3[[#This Row],[time''4]]-Distances!$J$2)^2,(Table3[[#This Row],[price''4]]-Distances!$W$6)^2,(Table3[[#This Row],[energy''4]]-Distances!$W$7)^2))</f>
        <v>524286.73689752881</v>
      </c>
    </row>
    <row r="93" spans="1:18">
      <c r="A93" t="s">
        <v>264</v>
      </c>
      <c r="B93" s="15" t="s">
        <v>132</v>
      </c>
      <c r="C93" s="8">
        <f>VLOOKUP(Table3[[#This Row],[MD5]],Table2[],3,FALSE)+(Distances!$V$5*(ABS(Distances!$J$2-VLOOKUP(Table3[[#This Row],[MD5]],Table2[],3,FALSE))*Distances!$N$2))</f>
        <v>46.98857143</v>
      </c>
      <c r="D93" s="9">
        <f>VLOOKUP(Table3[[#This Row],[MD5]],Table2[],4,FALSE)+(Distances!$V$6*(ABS(Distances!$W$6-VLOOKUP(Table3[[#This Row],[MD5]],Table2[],4,FALSE))*Distances!$N$3))</f>
        <v>71.233333333333334</v>
      </c>
      <c r="E93" s="9">
        <f>VLOOKUP(Table3[[#This Row],[MD5]],Table2[],5,FALSE)+(Distances!$V$7*(ABS(Distances!$W$7-VLOOKUP(Table3[[#This Row],[MD5]],Table2[],5,FALSE))*Distances!$N$4))</f>
        <v>36.346666666666671</v>
      </c>
      <c r="F93" s="10">
        <f>SQRT(SUM((Table3[[#This Row],[time]]-Distances!$J$2)^2,(Table3[[#This Row],[price]]-Distances!$W$6)^2,(Table3[[#This Row],[energy]]-Distances!$W$7)^2))</f>
        <v>79.60572778220444</v>
      </c>
      <c r="G93" s="11">
        <f>VLOOKUP(Table3[[#This Row],[MD5]],Table2[],9,FALSE)+(Distances!$V$5*(ABS(Distances!$J$2-VLOOKUP(Table3[[#This Row],[MD5]],Table2[],9,FALSE))*Distances!$N$2))</f>
        <v>-14.22413229388393</v>
      </c>
      <c r="H93" s="9">
        <f>VLOOKUP(Table3[[#This Row],[MD5]],Table2[],10,FALSE)+(Distances!$V$6*(ABS(Distances!$W$6-VLOOKUP(Table3[[#This Row],[MD5]],Table2[],10,FALSE))*Distances!$N$3))</f>
        <v>1.2239605484375</v>
      </c>
      <c r="I93" s="9">
        <f>VLOOKUP(Table3[[#This Row],[MD5]],Table2[],11,FALSE)+(Distances!$V$7*(ABS(Distances!$W$7-VLOOKUP(Table3[[#This Row],[MD5]],Table2[],11,FALSE))*Distances!$N$4))</f>
        <v>0.72247086138888894</v>
      </c>
      <c r="J93" s="10">
        <f>SQRT(SUM((Table3[[#This Row],[time''2]]-Distances!$J$2)^2,(Table3[[#This Row],[price''2]]-Distances!$W$6)^2,(Table3[[#This Row],[energy''2]]-Distances!$W$7)^2))</f>
        <v>46.242325258898255</v>
      </c>
      <c r="K93" s="11">
        <f>VLOOKUP(Table3[[#This Row],[MD5]],Table2[],15,FALSE)+(Distances!$V$5*(ABS(Distances!$J$2-VLOOKUP(Table3[[#This Row],[MD5]],Table2[],15,FALSE))*Distances!$N$2))</f>
        <v>-14.292575959955359</v>
      </c>
      <c r="L93" s="9">
        <f>VLOOKUP(Table3[[#This Row],[MD5]],Table2[],16,FALSE)+(Distances!$V$6*(ABS(Distances!$W$6-VLOOKUP(Table3[[#This Row],[MD5]],Table2[],16,FALSE))*Distances!$N$3))</f>
        <v>67.758172647395838</v>
      </c>
      <c r="M93" s="9">
        <f>VLOOKUP(Table3[[#This Row],[MD5]],Table2[],17,FALSE)+(Distances!$V$7*(ABS(Distances!$W$7-VLOOKUP(Table3[[#This Row],[MD5]],Table2[],17,FALSE))*Distances!$N$4))</f>
        <v>34.311511898749963</v>
      </c>
      <c r="N93" s="10">
        <f>SQRT(SUM((Table3[[#This Row],[time''3]]-Distances!$J$2)^2,(Table3[[#This Row],[price''3]]-Distances!$W$6)^2,(Table3[[#This Row],[energy''3]]-Distances!$W$7)^2))</f>
        <v>87.428199143130058</v>
      </c>
      <c r="O93" s="11">
        <f>VLOOKUP(Table3[[#This Row],[MD5]],Table2[],21,FALSE)+(Distances!$V$5*(ABS(Distances!$J$2-VLOOKUP(Table3[[#This Row],[MD5]],Table2[],21,FALSE))*Distances!$N$2))</f>
        <v>2654.6965233333299</v>
      </c>
      <c r="P93" s="9">
        <f>VLOOKUP(Table3[[#This Row],[MD5]],Table2[],22,FALSE)+(Distances!$V$6*(ABS(Distances!$W$6-VLOOKUP(Table3[[#This Row],[MD5]],Table2[],22,FALSE))*Distances!$N$3))</f>
        <v>3236.9132750000003</v>
      </c>
      <c r="Q93" s="9">
        <f>VLOOKUP(Table3[[#This Row],[MD5]],Table2[],23,FALSE)+(Distances!$V$7*(ABS(Distances!$W$7-VLOOKUP(Table3[[#This Row],[MD5]],Table2[],23,FALSE))*Distances!$N$4))</f>
        <v>1091.7034866666668</v>
      </c>
      <c r="R93" s="10">
        <f>SQRT(SUM((Table3[[#This Row],[time''4]]-Distances!$J$2)^2,(Table3[[#This Row],[price''4]]-Distances!$W$6)^2,(Table3[[#This Row],[energy''4]]-Distances!$W$7)^2))</f>
        <v>4305.4762182224922</v>
      </c>
    </row>
    <row r="94" spans="1:18">
      <c r="A94" t="s">
        <v>265</v>
      </c>
      <c r="B94" s="15" t="s">
        <v>133</v>
      </c>
      <c r="C94" s="8">
        <f>VLOOKUP(Table3[[#This Row],[MD5]],Table2[],3,FALSE)+(Distances!$V$5*(ABS(Distances!$J$2-VLOOKUP(Table3[[#This Row],[MD5]],Table2[],3,FALSE))*Distances!$N$2))</f>
        <v>46.98857143</v>
      </c>
      <c r="D94" s="9">
        <f>VLOOKUP(Table3[[#This Row],[MD5]],Table2[],4,FALSE)+(Distances!$V$6*(ABS(Distances!$W$6-VLOOKUP(Table3[[#This Row],[MD5]],Table2[],4,FALSE))*Distances!$N$3))</f>
        <v>71.233333333333334</v>
      </c>
      <c r="E94" s="9">
        <f>VLOOKUP(Table3[[#This Row],[MD5]],Table2[],5,FALSE)+(Distances!$V$7*(ABS(Distances!$W$7-VLOOKUP(Table3[[#This Row],[MD5]],Table2[],5,FALSE))*Distances!$N$4))</f>
        <v>36.346666666666671</v>
      </c>
      <c r="F94" s="10">
        <f>SQRT(SUM((Table3[[#This Row],[time]]-Distances!$J$2)^2,(Table3[[#This Row],[price]]-Distances!$W$6)^2,(Table3[[#This Row],[energy]]-Distances!$W$7)^2))</f>
        <v>79.60572778220444</v>
      </c>
      <c r="G94" s="11">
        <f>VLOOKUP(Table3[[#This Row],[MD5]],Table2[],9,FALSE)+(Distances!$V$5*(ABS(Distances!$J$2-VLOOKUP(Table3[[#This Row],[MD5]],Table2[],9,FALSE))*Distances!$N$2))</f>
        <v>33.791697177038671</v>
      </c>
      <c r="H94" s="9">
        <f>VLOOKUP(Table3[[#This Row],[MD5]],Table2[],10,FALSE)+(Distances!$V$6*(ABS(Distances!$W$6-VLOOKUP(Table3[[#This Row],[MD5]],Table2[],10,FALSE))*Distances!$N$3))</f>
        <v>41.017378840104094</v>
      </c>
      <c r="I94" s="9">
        <f>VLOOKUP(Table3[[#This Row],[MD5]],Table2[],11,FALSE)+(Distances!$V$7*(ABS(Distances!$W$7-VLOOKUP(Table3[[#This Row],[MD5]],Table2[],11,FALSE))*Distances!$N$4))</f>
        <v>21.244617908472179</v>
      </c>
      <c r="J94" s="10">
        <f>SQRT(SUM((Table3[[#This Row],[time''2]]-Distances!$J$2)^2,(Table3[[#This Row],[price''2]]-Distances!$W$6)^2,(Table3[[#This Row],[energy''2]]-Distances!$W$7)^2))</f>
        <v>44.440478242810435</v>
      </c>
      <c r="K94" s="11">
        <f>VLOOKUP(Table3[[#This Row],[MD5]],Table2[],15,FALSE)+(Distances!$V$5*(ABS(Distances!$J$2-VLOOKUP(Table3[[#This Row],[MD5]],Table2[],15,FALSE))*Distances!$N$2))</f>
        <v>33.628911585967231</v>
      </c>
      <c r="L94" s="9">
        <f>VLOOKUP(Table3[[#This Row],[MD5]],Table2[],16,FALSE)+(Distances!$V$6*(ABS(Distances!$W$6-VLOOKUP(Table3[[#This Row],[MD5]],Table2[],16,FALSE))*Distances!$N$3))</f>
        <v>103.19569802239546</v>
      </c>
      <c r="M94" s="9">
        <f>VLOOKUP(Table3[[#This Row],[MD5]],Table2[],17,FALSE)+(Distances!$V$7*(ABS(Distances!$W$7-VLOOKUP(Table3[[#This Row],[MD5]],Table2[],17,FALSE))*Distances!$N$4))</f>
        <v>52.037690265416444</v>
      </c>
      <c r="N94" s="10">
        <f>SQRT(SUM((Table3[[#This Row],[time''3]]-Distances!$J$2)^2,(Table3[[#This Row],[price''3]]-Distances!$W$6)^2,(Table3[[#This Row],[energy''3]]-Distances!$W$7)^2))</f>
        <v>113.79975612600096</v>
      </c>
      <c r="O94" s="11">
        <f>VLOOKUP(Table3[[#This Row],[MD5]],Table2[],21,FALSE)+(Distances!$V$5*(ABS(Distances!$J$2-VLOOKUP(Table3[[#This Row],[MD5]],Table2[],21,FALSE))*Distances!$N$2))</f>
        <v>424660.45887000003</v>
      </c>
      <c r="P94" s="9">
        <f>VLOOKUP(Table3[[#This Row],[MD5]],Table2[],22,FALSE)+(Distances!$V$6*(ABS(Distances!$W$6-VLOOKUP(Table3[[#This Row],[MD5]],Table2[],22,FALSE))*Distances!$N$3))</f>
        <v>292734.24074166664</v>
      </c>
      <c r="Q94" s="9">
        <f>VLOOKUP(Table3[[#This Row],[MD5]],Table2[],23,FALSE)+(Distances!$V$7*(ABS(Distances!$W$7-VLOOKUP(Table3[[#This Row],[MD5]],Table2[],23,FALSE))*Distances!$N$4))</f>
        <v>97338.976304444004</v>
      </c>
      <c r="R94" s="10">
        <f>SQRT(SUM((Table3[[#This Row],[time''4]]-Distances!$J$2)^2,(Table3[[#This Row],[price''4]]-Distances!$W$6)^2,(Table3[[#This Row],[energy''4]]-Distances!$W$7)^2))</f>
        <v>524858.6145558838</v>
      </c>
    </row>
    <row r="95" spans="1:18">
      <c r="A95" t="s">
        <v>266</v>
      </c>
      <c r="B95" s="15" t="s">
        <v>134</v>
      </c>
      <c r="C95" s="8">
        <f>VLOOKUP(Table3[[#This Row],[MD5]],Table2[],3,FALSE)+(Distances!$V$5*(ABS(Distances!$J$2-VLOOKUP(Table3[[#This Row],[MD5]],Table2[],3,FALSE))*Distances!$N$2))</f>
        <v>41.255714284999996</v>
      </c>
      <c r="D95" s="9">
        <f>VLOOKUP(Table3[[#This Row],[MD5]],Table2[],4,FALSE)+(Distances!$V$6*(ABS(Distances!$W$6-VLOOKUP(Table3[[#This Row],[MD5]],Table2[],4,FALSE))*Distances!$N$3))</f>
        <v>76.483333333333334</v>
      </c>
      <c r="E95" s="9">
        <f>VLOOKUP(Table3[[#This Row],[MD5]],Table2[],5,FALSE)+(Distances!$V$7*(ABS(Distances!$W$7-VLOOKUP(Table3[[#This Row],[MD5]],Table2[],5,FALSE))*Distances!$N$4))</f>
        <v>38.946666666666673</v>
      </c>
      <c r="F95" s="10">
        <f>SQRT(SUM((Table3[[#This Row],[time]]-Distances!$J$2)^2,(Table3[[#This Row],[price]]-Distances!$W$6)^2,(Table3[[#This Row],[energy]]-Distances!$W$7)^2))</f>
        <v>84.548554309428866</v>
      </c>
      <c r="G95" s="11">
        <f>VLOOKUP(Table3[[#This Row],[MD5]],Table2[],9,FALSE)+(Distances!$V$5*(ABS(Distances!$J$2-VLOOKUP(Table3[[#This Row],[MD5]],Table2[],9,FALSE))*Distances!$N$2))</f>
        <v>38.053351460967235</v>
      </c>
      <c r="H95" s="9">
        <f>VLOOKUP(Table3[[#This Row],[MD5]],Table2[],10,FALSE)+(Distances!$V$6*(ABS(Distances!$W$6-VLOOKUP(Table3[[#This Row],[MD5]],Table2[],10,FALSE))*Distances!$N$3))</f>
        <v>48.21127434479159</v>
      </c>
      <c r="I95" s="9">
        <f>VLOOKUP(Table3[[#This Row],[MD5]],Table2[],11,FALSE)+(Distances!$V$7*(ABS(Distances!$W$7-VLOOKUP(Table3[[#This Row],[MD5]],Table2[],11,FALSE))*Distances!$N$4))</f>
        <v>24.807236863055508</v>
      </c>
      <c r="J95" s="10">
        <f>SQRT(SUM((Table3[[#This Row],[time''2]]-Distances!$J$2)^2,(Table3[[#This Row],[price''2]]-Distances!$W$6)^2,(Table3[[#This Row],[energy''2]]-Distances!$W$7)^2))</f>
        <v>52.779897143672876</v>
      </c>
      <c r="K95" s="11">
        <f>VLOOKUP(Table3[[#This Row],[MD5]],Table2[],15,FALSE)+(Distances!$V$5*(ABS(Distances!$J$2-VLOOKUP(Table3[[#This Row],[MD5]],Table2[],15,FALSE))*Distances!$N$2))</f>
        <v>38.042178239092237</v>
      </c>
      <c r="L95" s="9">
        <f>VLOOKUP(Table3[[#This Row],[MD5]],Table2[],16,FALSE)+(Distances!$V$6*(ABS(Distances!$W$6-VLOOKUP(Table3[[#This Row],[MD5]],Table2[],16,FALSE))*Distances!$N$3))</f>
        <v>110.89057944375</v>
      </c>
      <c r="M95" s="9">
        <f>VLOOKUP(Table3[[#This Row],[MD5]],Table2[],17,FALSE)+(Distances!$V$7*(ABS(Distances!$W$7-VLOOKUP(Table3[[#This Row],[MD5]],Table2[],17,FALSE))*Distances!$N$4))</f>
        <v>55.84841653111112</v>
      </c>
      <c r="N95" s="10">
        <f>SQRT(SUM((Table3[[#This Row],[time''3]]-Distances!$J$2)^2,(Table3[[#This Row],[price''3]]-Distances!$W$6)^2,(Table3[[#This Row],[energy''3]]-Distances!$W$7)^2))</f>
        <v>122.52387249537998</v>
      </c>
      <c r="O95" s="11">
        <f>VLOOKUP(Table3[[#This Row],[MD5]],Table2[],21,FALSE)+(Distances!$V$5*(ABS(Distances!$J$2-VLOOKUP(Table3[[#This Row],[MD5]],Table2[],21,FALSE))*Distances!$N$2))</f>
        <v>741072.05533333332</v>
      </c>
      <c r="P95" s="9">
        <f>VLOOKUP(Table3[[#This Row],[MD5]],Table2[],22,FALSE)+(Distances!$V$6*(ABS(Distances!$W$6-VLOOKUP(Table3[[#This Row],[MD5]],Table2[],22,FALSE))*Distances!$N$3))</f>
        <v>424207.27863055555</v>
      </c>
      <c r="Q95" s="9">
        <f>VLOOKUP(Table3[[#This Row],[MD5]],Table2[],23,FALSE)+(Distances!$V$7*(ABS(Distances!$W$7-VLOOKUP(Table3[[#This Row],[MD5]],Table2[],23,FALSE))*Distances!$N$4))</f>
        <v>142417.75239333289</v>
      </c>
      <c r="R95" s="10">
        <f>SQRT(SUM((Table3[[#This Row],[time''4]]-Distances!$J$2)^2,(Table3[[#This Row],[price''4]]-Distances!$W$6)^2,(Table3[[#This Row],[energy''4]]-Distances!$W$7)^2))</f>
        <v>865663.66272806749</v>
      </c>
    </row>
    <row r="96" spans="1:18">
      <c r="A96" t="s">
        <v>267</v>
      </c>
      <c r="B96" s="15" t="s">
        <v>135</v>
      </c>
      <c r="C96" s="8">
        <f>VLOOKUP(Table3[[#This Row],[MD5]],Table2[],3,FALSE)+(Distances!$V$5*(ABS(Distances!$J$2-VLOOKUP(Table3[[#This Row],[MD5]],Table2[],3,FALSE))*Distances!$N$2))</f>
        <v>41.255714284999996</v>
      </c>
      <c r="D96" s="9">
        <f>VLOOKUP(Table3[[#This Row],[MD5]],Table2[],4,FALSE)+(Distances!$V$6*(ABS(Distances!$W$6-VLOOKUP(Table3[[#This Row],[MD5]],Table2[],4,FALSE))*Distances!$N$3))</f>
        <v>76.483333333333334</v>
      </c>
      <c r="E96" s="9">
        <f>VLOOKUP(Table3[[#This Row],[MD5]],Table2[],5,FALSE)+(Distances!$V$7*(ABS(Distances!$W$7-VLOOKUP(Table3[[#This Row],[MD5]],Table2[],5,FALSE))*Distances!$N$4))</f>
        <v>38.946666666666673</v>
      </c>
      <c r="F96" s="10">
        <f>SQRT(SUM((Table3[[#This Row],[time]]-Distances!$J$2)^2,(Table3[[#This Row],[price]]-Distances!$W$6)^2,(Table3[[#This Row],[energy]]-Distances!$W$7)^2))</f>
        <v>84.548554309428866</v>
      </c>
      <c r="G96" s="11">
        <f>VLOOKUP(Table3[[#This Row],[MD5]],Table2[],9,FALSE)+(Distances!$V$5*(ABS(Distances!$J$2-VLOOKUP(Table3[[#This Row],[MD5]],Table2[],9,FALSE))*Distances!$N$2))</f>
        <v>44.524320952380933</v>
      </c>
      <c r="H96" s="9">
        <f>VLOOKUP(Table3[[#This Row],[MD5]],Table2[],10,FALSE)+(Distances!$V$6*(ABS(Distances!$W$6-VLOOKUP(Table3[[#This Row],[MD5]],Table2[],10,FALSE))*Distances!$N$3))</f>
        <v>64.930710298437418</v>
      </c>
      <c r="I96" s="9">
        <f>VLOOKUP(Table3[[#This Row],[MD5]],Table2[],11,FALSE)+(Distances!$V$7*(ABS(Distances!$W$7-VLOOKUP(Table3[[#This Row],[MD5]],Table2[],11,FALSE))*Distances!$N$4))</f>
        <v>33.116271630694406</v>
      </c>
      <c r="J96" s="10">
        <f>SQRT(SUM((Table3[[#This Row],[time''2]]-Distances!$J$2)^2,(Table3[[#This Row],[price''2]]-Distances!$W$6)^2,(Table3[[#This Row],[energy''2]]-Distances!$W$7)^2))</f>
        <v>72.195683352788734</v>
      </c>
      <c r="K96" s="11">
        <f>VLOOKUP(Table3[[#This Row],[MD5]],Table2[],15,FALSE)+(Distances!$V$5*(ABS(Distances!$J$2-VLOOKUP(Table3[[#This Row],[MD5]],Table2[],15,FALSE))*Distances!$N$2))</f>
        <v>44.524320952380933</v>
      </c>
      <c r="L96" s="9">
        <f>VLOOKUP(Table3[[#This Row],[MD5]],Table2[],16,FALSE)+(Distances!$V$6*(ABS(Distances!$W$6-VLOOKUP(Table3[[#This Row],[MD5]],Table2[],16,FALSE))*Distances!$N$3))</f>
        <v>126.41127531406211</v>
      </c>
      <c r="M96" s="9">
        <f>VLOOKUP(Table3[[#This Row],[MD5]],Table2[],17,FALSE)+(Distances!$V$7*(ABS(Distances!$W$7-VLOOKUP(Table3[[#This Row],[MD5]],Table2[],17,FALSE))*Distances!$N$4))</f>
        <v>63.563789543194218</v>
      </c>
      <c r="N96" s="10">
        <f>SQRT(SUM((Table3[[#This Row],[time''3]]-Distances!$J$2)^2,(Table3[[#This Row],[price''3]]-Distances!$W$6)^2,(Table3[[#This Row],[energy''3]]-Distances!$W$7)^2))</f>
        <v>140.26741166121388</v>
      </c>
      <c r="O96" s="11">
        <f>VLOOKUP(Table3[[#This Row],[MD5]],Table2[],21,FALSE)+(Distances!$V$5*(ABS(Distances!$J$2-VLOOKUP(Table3[[#This Row],[MD5]],Table2[],21,FALSE))*Distances!$N$2))</f>
        <v>1073125.9306666667</v>
      </c>
      <c r="P96" s="9">
        <f>VLOOKUP(Table3[[#This Row],[MD5]],Table2[],22,FALSE)+(Distances!$V$6*(ABS(Distances!$W$6-VLOOKUP(Table3[[#This Row],[MD5]],Table2[],22,FALSE))*Distances!$N$3))</f>
        <v>636685.96074166661</v>
      </c>
      <c r="Q96" s="9">
        <f>VLOOKUP(Table3[[#This Row],[MD5]],Table2[],23,FALSE)+(Distances!$V$7*(ABS(Distances!$W$7-VLOOKUP(Table3[[#This Row],[MD5]],Table2[],23,FALSE))*Distances!$N$4))</f>
        <v>214802.53897111115</v>
      </c>
      <c r="R96" s="10">
        <f>SQRT(SUM((Table3[[#This Row],[time''4]]-Distances!$J$2)^2,(Table3[[#This Row],[price''4]]-Distances!$W$6)^2,(Table3[[#This Row],[energy''4]]-Distances!$W$7)^2))</f>
        <v>1266111.2094956485</v>
      </c>
    </row>
    <row r="97" spans="1:18">
      <c r="A97" t="s">
        <v>268</v>
      </c>
      <c r="B97" s="15" t="s">
        <v>136</v>
      </c>
      <c r="C97" s="8">
        <f>VLOOKUP(Table3[[#This Row],[MD5]],Table2[],3,FALSE)+(Distances!$V$5*(ABS(Distances!$J$2-VLOOKUP(Table3[[#This Row],[MD5]],Table2[],3,FALSE))*Distances!$N$2))</f>
        <v>46.98857143</v>
      </c>
      <c r="D97" s="9">
        <f>VLOOKUP(Table3[[#This Row],[MD5]],Table2[],4,FALSE)+(Distances!$V$6*(ABS(Distances!$W$6-VLOOKUP(Table3[[#This Row],[MD5]],Table2[],4,FALSE))*Distances!$N$3))</f>
        <v>71.233333333333334</v>
      </c>
      <c r="E97" s="9">
        <f>VLOOKUP(Table3[[#This Row],[MD5]],Table2[],5,FALSE)+(Distances!$V$7*(ABS(Distances!$W$7-VLOOKUP(Table3[[#This Row],[MD5]],Table2[],5,FALSE))*Distances!$N$4))</f>
        <v>36.346666666666671</v>
      </c>
      <c r="F97" s="10">
        <f>SQRT(SUM((Table3[[#This Row],[time]]-Distances!$J$2)^2,(Table3[[#This Row],[price]]-Distances!$W$6)^2,(Table3[[#This Row],[energy]]-Distances!$W$7)^2))</f>
        <v>79.60572778220444</v>
      </c>
      <c r="G97" s="11">
        <f>VLOOKUP(Table3[[#This Row],[MD5]],Table2[],9,FALSE)+(Distances!$V$5*(ABS(Distances!$J$2-VLOOKUP(Table3[[#This Row],[MD5]],Table2[],9,FALSE))*Distances!$N$2))</f>
        <v>-13.82096425861608</v>
      </c>
      <c r="H97" s="9">
        <f>VLOOKUP(Table3[[#This Row],[MD5]],Table2[],10,FALSE)+(Distances!$V$6*(ABS(Distances!$W$6-VLOOKUP(Table3[[#This Row],[MD5]],Table2[],10,FALSE))*Distances!$N$3))</f>
        <v>1.6909873505208255</v>
      </c>
      <c r="I97" s="9">
        <f>VLOOKUP(Table3[[#This Row],[MD5]],Table2[],11,FALSE)+(Distances!$V$7*(ABS(Distances!$W$7-VLOOKUP(Table3[[#This Row],[MD5]],Table2[],11,FALSE))*Distances!$N$4))</f>
        <v>1.1850497891666665</v>
      </c>
      <c r="J97" s="10">
        <f>SQRT(SUM((Table3[[#This Row],[time''2]]-Distances!$J$2)^2,(Table3[[#This Row],[price''2]]-Distances!$W$6)^2,(Table3[[#This Row],[energy''2]]-Distances!$W$7)^2))</f>
        <v>45.833419826084217</v>
      </c>
      <c r="K97" s="11">
        <f>VLOOKUP(Table3[[#This Row],[MD5]],Table2[],15,FALSE)+(Distances!$V$5*(ABS(Distances!$J$2-VLOOKUP(Table3[[#This Row],[MD5]],Table2[],15,FALSE))*Distances!$N$2))</f>
        <v>-14.29258036620536</v>
      </c>
      <c r="L97" s="9">
        <f>VLOOKUP(Table3[[#This Row],[MD5]],Table2[],16,FALSE)+(Distances!$V$6*(ABS(Distances!$W$6-VLOOKUP(Table3[[#This Row],[MD5]],Table2[],16,FALSE))*Distances!$N$3))</f>
        <v>67.758170095312494</v>
      </c>
      <c r="M97" s="9">
        <f>VLOOKUP(Table3[[#This Row],[MD5]],Table2[],17,FALSE)+(Distances!$V$7*(ABS(Distances!$W$7-VLOOKUP(Table3[[#This Row],[MD5]],Table2[],17,FALSE))*Distances!$N$4))</f>
        <v>34.311510634861072</v>
      </c>
      <c r="N97" s="10">
        <f>SQRT(SUM((Table3[[#This Row],[time''3]]-Distances!$J$2)^2,(Table3[[#This Row],[price''3]]-Distances!$W$6)^2,(Table3[[#This Row],[energy''3]]-Distances!$W$7)^2))</f>
        <v>87.428199060388962</v>
      </c>
      <c r="O97" s="11">
        <f>VLOOKUP(Table3[[#This Row],[MD5]],Table2[],21,FALSE)+(Distances!$V$5*(ABS(Distances!$J$2-VLOOKUP(Table3[[#This Row],[MD5]],Table2[],21,FALSE))*Distances!$N$2))</f>
        <v>2653.8751899999966</v>
      </c>
      <c r="P97" s="9">
        <f>VLOOKUP(Table3[[#This Row],[MD5]],Table2[],22,FALSE)+(Distances!$V$6*(ABS(Distances!$W$6-VLOOKUP(Table3[[#This Row],[MD5]],Table2[],22,FALSE))*Distances!$N$3))</f>
        <v>3236.5710527777778</v>
      </c>
      <c r="Q97" s="9">
        <f>VLOOKUP(Table3[[#This Row],[MD5]],Table2[],23,FALSE)+(Distances!$V$7*(ABS(Distances!$W$7-VLOOKUP(Table3[[#This Row],[MD5]],Table2[],23,FALSE))*Distances!$N$4))</f>
        <v>1091.5861533333334</v>
      </c>
      <c r="R97" s="10">
        <f>SQRT(SUM((Table3[[#This Row],[time''4]]-Distances!$J$2)^2,(Table3[[#This Row],[price''4]]-Distances!$W$6)^2,(Table3[[#This Row],[energy''4]]-Distances!$W$7)^2))</f>
        <v>4304.6890172283929</v>
      </c>
    </row>
    <row r="98" spans="1:18">
      <c r="A98" t="s">
        <v>269</v>
      </c>
      <c r="B98" s="16" t="s">
        <v>137</v>
      </c>
      <c r="C98" s="8">
        <f>VLOOKUP(Table3[[#This Row],[MD5]],Table2[],3,FALSE)+(Distances!$V$5*(ABS(Distances!$J$2-VLOOKUP(Table3[[#This Row],[MD5]],Table2[],3,FALSE))*Distances!$N$2))</f>
        <v>44.122142855</v>
      </c>
      <c r="D98" s="9">
        <f>VLOOKUP(Table3[[#This Row],[MD5]],Table2[],4,FALSE)+(Distances!$V$6*(ABS(Distances!$W$6-VLOOKUP(Table3[[#This Row],[MD5]],Table2[],4,FALSE))*Distances!$N$3))</f>
        <v>74.733333333333334</v>
      </c>
      <c r="E98" s="9">
        <f>VLOOKUP(Table3[[#This Row],[MD5]],Table2[],5,FALSE)+(Distances!$V$7*(ABS(Distances!$W$7-VLOOKUP(Table3[[#This Row],[MD5]],Table2[],5,FALSE))*Distances!$N$4))</f>
        <v>38.08</v>
      </c>
      <c r="F98" s="10">
        <f>SQRT(SUM((Table3[[#This Row],[time]]-Distances!$J$2)^2,(Table3[[#This Row],[price]]-Distances!$W$6)^2,(Table3[[#This Row],[energy]]-Distances!$W$7)^2))</f>
        <v>82.977811442827729</v>
      </c>
      <c r="G98" s="11">
        <f>VLOOKUP(Table3[[#This Row],[MD5]],Table2[],9,FALSE)+(Distances!$V$5*(ABS(Distances!$J$2-VLOOKUP(Table3[[#This Row],[MD5]],Table2[],9,FALSE))*Distances!$N$2))</f>
        <v>-14.065627200705359</v>
      </c>
      <c r="H98" s="9">
        <f>VLOOKUP(Table3[[#This Row],[MD5]],Table2[],10,FALSE)+(Distances!$V$6*(ABS(Distances!$W$6-VLOOKUP(Table3[[#This Row],[MD5]],Table2[],10,FALSE))*Distances!$N$3))</f>
        <v>1.2506618530208256</v>
      </c>
      <c r="I98" s="9">
        <f>VLOOKUP(Table3[[#This Row],[MD5]],Table2[],11,FALSE)+(Distances!$V$7*(ABS(Distances!$W$7-VLOOKUP(Table3[[#This Row],[MD5]],Table2[],11,FALSE))*Distances!$N$4))</f>
        <v>0.74789139183333331</v>
      </c>
      <c r="J98" s="10">
        <f>SQRT(SUM((Table3[[#This Row],[time''2]]-Distances!$J$2)^2,(Table3[[#This Row],[price''2]]-Distances!$W$6)^2,(Table3[[#This Row],[energy''2]]-Distances!$W$7)^2))</f>
        <v>46.083322544338863</v>
      </c>
      <c r="K98" s="11">
        <f>VLOOKUP(Table3[[#This Row],[MD5]],Table2[],15,FALSE)+(Distances!$V$5*(ABS(Distances!$J$2-VLOOKUP(Table3[[#This Row],[MD5]],Table2[],15,FALSE))*Distances!$N$2))</f>
        <v>-14.066636206776788</v>
      </c>
      <c r="L98" s="9">
        <f>VLOOKUP(Table3[[#This Row],[MD5]],Table2[],16,FALSE)+(Distances!$V$6*(ABS(Distances!$W$6-VLOOKUP(Table3[[#This Row],[MD5]],Table2[],16,FALSE))*Distances!$N$3))</f>
        <v>67.866151476979098</v>
      </c>
      <c r="M98" s="9">
        <f>VLOOKUP(Table3[[#This Row],[MD5]],Table2[],17,FALSE)+(Distances!$V$7*(ABS(Distances!$W$7-VLOOKUP(Table3[[#This Row],[MD5]],Table2[],17,FALSE))*Distances!$N$4))</f>
        <v>34.364473890638891</v>
      </c>
      <c r="N98" s="10">
        <f>SQRT(SUM((Table3[[#This Row],[time''3]]-Distances!$J$2)^2,(Table3[[#This Row],[price''3]]-Distances!$W$6)^2,(Table3[[#This Row],[energy''3]]-Distances!$W$7)^2))</f>
        <v>87.410962441604994</v>
      </c>
      <c r="O98" s="11">
        <f>VLOOKUP(Table3[[#This Row],[MD5]],Table2[],21,FALSE)+(Distances!$V$5*(ABS(Distances!$J$2-VLOOKUP(Table3[[#This Row],[MD5]],Table2[],21,FALSE))*Distances!$N$2))</f>
        <v>344.4160746666667</v>
      </c>
      <c r="P98" s="9">
        <f>VLOOKUP(Table3[[#This Row],[MD5]],Table2[],22,FALSE)+(Distances!$V$6*(ABS(Distances!$W$6-VLOOKUP(Table3[[#This Row],[MD5]],Table2[],22,FALSE))*Distances!$N$3))</f>
        <v>1336.8781411111113</v>
      </c>
      <c r="Q98" s="9">
        <f>VLOOKUP(Table3[[#This Row],[MD5]],Table2[],23,FALSE)+(Distances!$V$7*(ABS(Distances!$W$7-VLOOKUP(Table3[[#This Row],[MD5]],Table2[],23,FALSE))*Distances!$N$4))</f>
        <v>457.67074844444448</v>
      </c>
      <c r="R98" s="10">
        <f>SQRT(SUM((Table3[[#This Row],[time''4]]-Distances!$J$2)^2,(Table3[[#This Row],[price''4]]-Distances!$W$6)^2,(Table3[[#This Row],[energy''4]]-Distances!$W$7)^2))</f>
        <v>1445.617529845473</v>
      </c>
    </row>
    <row r="99" spans="1:18">
      <c r="A99" t="s">
        <v>270</v>
      </c>
      <c r="B99" s="15" t="s">
        <v>138</v>
      </c>
      <c r="C99" s="8">
        <f>VLOOKUP(Table3[[#This Row],[MD5]],Table2[],3,FALSE)+(Distances!$V$5*(ABS(Distances!$J$2-VLOOKUP(Table3[[#This Row],[MD5]],Table2[],3,FALSE))*Distances!$N$2))</f>
        <v>46.98857143</v>
      </c>
      <c r="D99" s="9">
        <f>VLOOKUP(Table3[[#This Row],[MD5]],Table2[],4,FALSE)+(Distances!$V$6*(ABS(Distances!$W$6-VLOOKUP(Table3[[#This Row],[MD5]],Table2[],4,FALSE))*Distances!$N$3))</f>
        <v>71.233333333333334</v>
      </c>
      <c r="E99" s="9">
        <f>VLOOKUP(Table3[[#This Row],[MD5]],Table2[],5,FALSE)+(Distances!$V$7*(ABS(Distances!$W$7-VLOOKUP(Table3[[#This Row],[MD5]],Table2[],5,FALSE))*Distances!$N$4))</f>
        <v>36.346666666666671</v>
      </c>
      <c r="F99" s="10">
        <f>SQRT(SUM((Table3[[#This Row],[time]]-Distances!$J$2)^2,(Table3[[#This Row],[price]]-Distances!$W$6)^2,(Table3[[#This Row],[energy]]-Distances!$W$7)^2))</f>
        <v>79.60572778220444</v>
      </c>
      <c r="G99" s="11">
        <f>VLOOKUP(Table3[[#This Row],[MD5]],Table2[],9,FALSE)+(Distances!$V$5*(ABS(Distances!$J$2-VLOOKUP(Table3[[#This Row],[MD5]],Table2[],9,FALSE))*Distances!$N$2))</f>
        <v>33.800843883422601</v>
      </c>
      <c r="H99" s="9">
        <f>VLOOKUP(Table3[[#This Row],[MD5]],Table2[],10,FALSE)+(Distances!$V$6*(ABS(Distances!$W$6-VLOOKUP(Table3[[#This Row],[MD5]],Table2[],10,FALSE))*Distances!$N$3))</f>
        <v>41.02514502291659</v>
      </c>
      <c r="I99" s="9">
        <f>VLOOKUP(Table3[[#This Row],[MD5]],Table2[],11,FALSE)+(Distances!$V$7*(ABS(Distances!$W$7-VLOOKUP(Table3[[#This Row],[MD5]],Table2[],11,FALSE))*Distances!$N$4))</f>
        <v>21.248675820555558</v>
      </c>
      <c r="J99" s="10">
        <f>SQRT(SUM((Table3[[#This Row],[time''2]]-Distances!$J$2)^2,(Table3[[#This Row],[price''2]]-Distances!$W$6)^2,(Table3[[#This Row],[energy''2]]-Distances!$W$7)^2))</f>
        <v>44.449598351872716</v>
      </c>
      <c r="K99" s="11">
        <f>VLOOKUP(Table3[[#This Row],[MD5]],Table2[],15,FALSE)+(Distances!$V$5*(ABS(Distances!$J$2-VLOOKUP(Table3[[#This Row],[MD5]],Table2[],15,FALSE))*Distances!$N$2))</f>
        <v>33.649419451279734</v>
      </c>
      <c r="L99" s="9">
        <f>VLOOKUP(Table3[[#This Row],[MD5]],Table2[],16,FALSE)+(Distances!$V$6*(ABS(Distances!$W$6-VLOOKUP(Table3[[#This Row],[MD5]],Table2[],16,FALSE))*Distances!$N$3))</f>
        <v>103.23429596041666</v>
      </c>
      <c r="M99" s="9">
        <f>VLOOKUP(Table3[[#This Row],[MD5]],Table2[],17,FALSE)+(Distances!$V$7*(ABS(Distances!$W$7-VLOOKUP(Table3[[#This Row],[MD5]],Table2[],17,FALSE))*Distances!$N$4))</f>
        <v>52.057017237222226</v>
      </c>
      <c r="N99" s="10">
        <f>SQRT(SUM((Table3[[#This Row],[time''3]]-Distances!$J$2)^2,(Table3[[#This Row],[price''3]]-Distances!$W$6)^2,(Table3[[#This Row],[energy''3]]-Distances!$W$7)^2))</f>
        <v>113.8432116102488</v>
      </c>
      <c r="O99" s="11">
        <f>VLOOKUP(Table3[[#This Row],[MD5]],Table2[],21,FALSE)+(Distances!$V$5*(ABS(Distances!$J$2-VLOOKUP(Table3[[#This Row],[MD5]],Table2[],21,FALSE))*Distances!$N$2))</f>
        <v>427340.07153666666</v>
      </c>
      <c r="P99" s="9">
        <f>VLOOKUP(Table3[[#This Row],[MD5]],Table2[],22,FALSE)+(Distances!$V$6*(ABS(Distances!$W$6-VLOOKUP(Table3[[#This Row],[MD5]],Table2[],22,FALSE))*Distances!$N$3))</f>
        <v>294638.64907499996</v>
      </c>
      <c r="Q99" s="9">
        <f>VLOOKUP(Table3[[#This Row],[MD5]],Table2[],23,FALSE)+(Distances!$V$7*(ABS(Distances!$W$7-VLOOKUP(Table3[[#This Row],[MD5]],Table2[],23,FALSE))*Distances!$N$4))</f>
        <v>97972.800748888447</v>
      </c>
      <c r="R99" s="10">
        <f>SQRT(SUM((Table3[[#This Row],[time''4]]-Distances!$J$2)^2,(Table3[[#This Row],[price''4]]-Distances!$W$6)^2,(Table3[[#This Row],[energy''4]]-Distances!$W$7)^2))</f>
        <v>528206.21924794326</v>
      </c>
    </row>
    <row r="100" spans="1:18">
      <c r="A100" t="s">
        <v>271</v>
      </c>
      <c r="B100" s="15" t="s">
        <v>139</v>
      </c>
      <c r="C100" s="8">
        <f>VLOOKUP(Table3[[#This Row],[MD5]],Table2[],3,FALSE)+(Distances!$V$5*(ABS(Distances!$J$2-VLOOKUP(Table3[[#This Row],[MD5]],Table2[],3,FALSE))*Distances!$N$2))</f>
        <v>41.255714284999996</v>
      </c>
      <c r="D100" s="9">
        <f>VLOOKUP(Table3[[#This Row],[MD5]],Table2[],4,FALSE)+(Distances!$V$6*(ABS(Distances!$W$6-VLOOKUP(Table3[[#This Row],[MD5]],Table2[],4,FALSE))*Distances!$N$3))</f>
        <v>78.233333333333334</v>
      </c>
      <c r="E100" s="9">
        <f>VLOOKUP(Table3[[#This Row],[MD5]],Table2[],5,FALSE)+(Distances!$V$7*(ABS(Distances!$W$7-VLOOKUP(Table3[[#This Row],[MD5]],Table2[],5,FALSE))*Distances!$N$4))</f>
        <v>39.813333333333333</v>
      </c>
      <c r="F100" s="10">
        <f>SQRT(SUM((Table3[[#This Row],[time]]-Distances!$J$2)^2,(Table3[[#This Row],[price]]-Distances!$W$6)^2,(Table3[[#This Row],[energy]]-Distances!$W$7)^2))</f>
        <v>86.48990809615367</v>
      </c>
      <c r="G100" s="11">
        <f>VLOOKUP(Table3[[#This Row],[MD5]],Table2[],9,FALSE)+(Distances!$V$5*(ABS(Distances!$J$2-VLOOKUP(Table3[[#This Row],[MD5]],Table2[],9,FALSE))*Distances!$N$2))</f>
        <v>47.461970039985104</v>
      </c>
      <c r="H100" s="9">
        <f>VLOOKUP(Table3[[#This Row],[MD5]],Table2[],10,FALSE)+(Distances!$V$6*(ABS(Distances!$W$6-VLOOKUP(Table3[[#This Row],[MD5]],Table2[],10,FALSE))*Distances!$N$3))</f>
        <v>70.034875433854168</v>
      </c>
      <c r="I100" s="9">
        <f>VLOOKUP(Table3[[#This Row],[MD5]],Table2[],11,FALSE)+(Distances!$V$7*(ABS(Distances!$W$7-VLOOKUP(Table3[[#This Row],[MD5]],Table2[],11,FALSE))*Distances!$N$4))</f>
        <v>35.644048650138849</v>
      </c>
      <c r="J100" s="10">
        <f>SQRT(SUM((Table3[[#This Row],[time''2]]-Distances!$J$2)^2,(Table3[[#This Row],[price''2]]-Distances!$W$6)^2,(Table3[[#This Row],[energy''2]]-Distances!$W$7)^2))</f>
        <v>78.337784965226504</v>
      </c>
      <c r="K100" s="11">
        <f>VLOOKUP(Table3[[#This Row],[MD5]],Table2[],15,FALSE)+(Distances!$V$5*(ABS(Distances!$J$2-VLOOKUP(Table3[[#This Row],[MD5]],Table2[],15,FALSE))*Distances!$N$2))</f>
        <v>45.252946099360102</v>
      </c>
      <c r="L100" s="9">
        <f>VLOOKUP(Table3[[#This Row],[MD5]],Table2[],16,FALSE)+(Distances!$V$6*(ABS(Distances!$W$6-VLOOKUP(Table3[[#This Row],[MD5]],Table2[],16,FALSE))*Distances!$N$3))</f>
        <v>127.67710609531213</v>
      </c>
      <c r="M100" s="9">
        <f>VLOOKUP(Table3[[#This Row],[MD5]],Table2[],17,FALSE)+(Distances!$V$7*(ABS(Distances!$W$7-VLOOKUP(Table3[[#This Row],[MD5]],Table2[],17,FALSE))*Distances!$N$4))</f>
        <v>64.190677168194227</v>
      </c>
      <c r="N100" s="10">
        <f>SQRT(SUM((Table3[[#This Row],[time''3]]-Distances!$J$2)^2,(Table3[[#This Row],[price''3]]-Distances!$W$6)^2,(Table3[[#This Row],[energy''3]]-Distances!$W$7)^2))</f>
        <v>141.74064383808218</v>
      </c>
      <c r="O100" s="11">
        <f>VLOOKUP(Table3[[#This Row],[MD5]],Table2[],21,FALSE)+(Distances!$V$5*(ABS(Distances!$J$2-VLOOKUP(Table3[[#This Row],[MD5]],Table2[],21,FALSE))*Distances!$N$2))</f>
        <v>1121977.6868</v>
      </c>
      <c r="P100" s="9">
        <f>VLOOKUP(Table3[[#This Row],[MD5]],Table2[],22,FALSE)+(Distances!$V$6*(ABS(Distances!$W$6-VLOOKUP(Table3[[#This Row],[MD5]],Table2[],22,FALSE))*Distances!$N$3))</f>
        <v>657032.28518611111</v>
      </c>
      <c r="Q100" s="9">
        <f>VLOOKUP(Table3[[#This Row],[MD5]],Table2[],23,FALSE)+(Distances!$V$7*(ABS(Distances!$W$7-VLOOKUP(Table3[[#This Row],[MD5]],Table2[],23,FALSE))*Distances!$N$4))</f>
        <v>221778.42163777779</v>
      </c>
      <c r="R100" s="10">
        <f>SQRT(SUM((Table3[[#This Row],[time''4]]-Distances!$J$2)^2,(Table3[[#This Row],[price''4]]-Distances!$W$6)^2,(Table3[[#This Row],[energy''4]]-Distances!$W$7)^2))</f>
        <v>1318952.9995556679</v>
      </c>
    </row>
    <row r="101" spans="1:18">
      <c r="A101" t="s">
        <v>272</v>
      </c>
      <c r="B101" s="15" t="s">
        <v>140</v>
      </c>
      <c r="C101" s="8">
        <f>VLOOKUP(Table3[[#This Row],[MD5]],Table2[],3,FALSE)+(Distances!$V$5*(ABS(Distances!$J$2-VLOOKUP(Table3[[#This Row],[MD5]],Table2[],3,FALSE))*Distances!$N$2))</f>
        <v>46.98857143</v>
      </c>
      <c r="D101" s="9">
        <f>VLOOKUP(Table3[[#This Row],[MD5]],Table2[],4,FALSE)+(Distances!$V$6*(ABS(Distances!$W$6-VLOOKUP(Table3[[#This Row],[MD5]],Table2[],4,FALSE))*Distances!$N$3))</f>
        <v>71.233333333333334</v>
      </c>
      <c r="E101" s="9">
        <f>VLOOKUP(Table3[[#This Row],[MD5]],Table2[],5,FALSE)+(Distances!$V$7*(ABS(Distances!$W$7-VLOOKUP(Table3[[#This Row],[MD5]],Table2[],5,FALSE))*Distances!$N$4))</f>
        <v>36.346666666666671</v>
      </c>
      <c r="F101" s="10">
        <f>SQRT(SUM((Table3[[#This Row],[time]]-Distances!$J$2)^2,(Table3[[#This Row],[price]]-Distances!$W$6)^2,(Table3[[#This Row],[energy]]-Distances!$W$7)^2))</f>
        <v>79.60572778220444</v>
      </c>
      <c r="G101" s="11">
        <f>VLOOKUP(Table3[[#This Row],[MD5]],Table2[],9,FALSE)+(Distances!$V$5*(ABS(Distances!$J$2-VLOOKUP(Table3[[#This Row],[MD5]],Table2[],9,FALSE))*Distances!$N$2))</f>
        <v>33.659618784181532</v>
      </c>
      <c r="H101" s="9">
        <f>VLOOKUP(Table3[[#This Row],[MD5]],Table2[],10,FALSE)+(Distances!$V$6*(ABS(Distances!$W$6-VLOOKUP(Table3[[#This Row],[MD5]],Table2[],10,FALSE))*Distances!$N$3))</f>
        <v>40.558383006770761</v>
      </c>
      <c r="I101" s="9">
        <f>VLOOKUP(Table3[[#This Row],[MD5]],Table2[],11,FALSE)+(Distances!$V$7*(ABS(Distances!$W$7-VLOOKUP(Table3[[#This Row],[MD5]],Table2[],11,FALSE))*Distances!$N$4))</f>
        <v>21.017305686250001</v>
      </c>
      <c r="J101" s="10">
        <f>SQRT(SUM((Table3[[#This Row],[time''2]]-Distances!$J$2)^2,(Table3[[#This Row],[price''2]]-Distances!$W$6)^2,(Table3[[#This Row],[energy''2]]-Distances!$W$7)^2))</f>
        <v>43.923546261469532</v>
      </c>
      <c r="K101" s="11">
        <f>VLOOKUP(Table3[[#This Row],[MD5]],Table2[],15,FALSE)+(Distances!$V$5*(ABS(Distances!$J$2-VLOOKUP(Table3[[#This Row],[MD5]],Table2[],15,FALSE))*Distances!$N$2))</f>
        <v>33.628911585967231</v>
      </c>
      <c r="L101" s="9">
        <f>VLOOKUP(Table3[[#This Row],[MD5]],Table2[],16,FALSE)+(Distances!$V$6*(ABS(Distances!$W$6-VLOOKUP(Table3[[#This Row],[MD5]],Table2[],16,FALSE))*Distances!$N$3))</f>
        <v>103.19569802239546</v>
      </c>
      <c r="M101" s="9">
        <f>VLOOKUP(Table3[[#This Row],[MD5]],Table2[],17,FALSE)+(Distances!$V$7*(ABS(Distances!$W$7-VLOOKUP(Table3[[#This Row],[MD5]],Table2[],17,FALSE))*Distances!$N$4))</f>
        <v>52.037690265416444</v>
      </c>
      <c r="N101" s="10">
        <f>SQRT(SUM((Table3[[#This Row],[time''3]]-Distances!$J$2)^2,(Table3[[#This Row],[price''3]]-Distances!$W$6)^2,(Table3[[#This Row],[energy''3]]-Distances!$W$7)^2))</f>
        <v>113.79975612600096</v>
      </c>
      <c r="O101" s="11">
        <f>VLOOKUP(Table3[[#This Row],[MD5]],Table2[],21,FALSE)+(Distances!$V$5*(ABS(Distances!$J$2-VLOOKUP(Table3[[#This Row],[MD5]],Table2[],21,FALSE))*Distances!$N$2))</f>
        <v>424660.45887000003</v>
      </c>
      <c r="P101" s="9">
        <f>VLOOKUP(Table3[[#This Row],[MD5]],Table2[],22,FALSE)+(Distances!$V$6*(ABS(Distances!$W$6-VLOOKUP(Table3[[#This Row],[MD5]],Table2[],22,FALSE))*Distances!$N$3))</f>
        <v>292734.24074166664</v>
      </c>
      <c r="Q101" s="9">
        <f>VLOOKUP(Table3[[#This Row],[MD5]],Table2[],23,FALSE)+(Distances!$V$7*(ABS(Distances!$W$7-VLOOKUP(Table3[[#This Row],[MD5]],Table2[],23,FALSE))*Distances!$N$4))</f>
        <v>97338.976304444004</v>
      </c>
      <c r="R101" s="10">
        <f>SQRT(SUM((Table3[[#This Row],[time''4]]-Distances!$J$2)^2,(Table3[[#This Row],[price''4]]-Distances!$W$6)^2,(Table3[[#This Row],[energy''4]]-Distances!$W$7)^2))</f>
        <v>524858.6145558838</v>
      </c>
    </row>
    <row r="102" spans="1:18">
      <c r="A102" t="s">
        <v>273</v>
      </c>
      <c r="B102" s="15" t="s">
        <v>141</v>
      </c>
      <c r="C102" s="8">
        <f>VLOOKUP(Table3[[#This Row],[MD5]],Table2[],3,FALSE)+(Distances!$V$5*(ABS(Distances!$J$2-VLOOKUP(Table3[[#This Row],[MD5]],Table2[],3,FALSE))*Distances!$N$2))</f>
        <v>46.98857143</v>
      </c>
      <c r="D102" s="9">
        <f>VLOOKUP(Table3[[#This Row],[MD5]],Table2[],4,FALSE)+(Distances!$V$6*(ABS(Distances!$W$6-VLOOKUP(Table3[[#This Row],[MD5]],Table2[],4,FALSE))*Distances!$N$3))</f>
        <v>71.233333333333334</v>
      </c>
      <c r="E102" s="9">
        <f>VLOOKUP(Table3[[#This Row],[MD5]],Table2[],5,FALSE)+(Distances!$V$7*(ABS(Distances!$W$7-VLOOKUP(Table3[[#This Row],[MD5]],Table2[],5,FALSE))*Distances!$N$4))</f>
        <v>36.346666666666671</v>
      </c>
      <c r="F102" s="10">
        <f>SQRT(SUM((Table3[[#This Row],[time]]-Distances!$J$2)^2,(Table3[[#This Row],[price]]-Distances!$W$6)^2,(Table3[[#This Row],[energy]]-Distances!$W$7)^2))</f>
        <v>79.60572778220444</v>
      </c>
      <c r="G102" s="11">
        <f>VLOOKUP(Table3[[#This Row],[MD5]],Table2[],9,FALSE)+(Distances!$V$5*(ABS(Distances!$J$2-VLOOKUP(Table3[[#This Row],[MD5]],Table2[],9,FALSE))*Distances!$N$2))</f>
        <v>-14.440516313571429</v>
      </c>
      <c r="H102" s="9">
        <f>VLOOKUP(Table3[[#This Row],[MD5]],Table2[],10,FALSE)+(Distances!$V$6*(ABS(Distances!$W$6-VLOOKUP(Table3[[#This Row],[MD5]],Table2[],10,FALSE))*Distances!$N$3))</f>
        <v>1.0314954864583257</v>
      </c>
      <c r="I102" s="9">
        <f>VLOOKUP(Table3[[#This Row],[MD5]],Table2[],11,FALSE)+(Distances!$V$7*(ABS(Distances!$W$7-VLOOKUP(Table3[[#This Row],[MD5]],Table2[],11,FALSE))*Distances!$N$4))</f>
        <v>0.53081255500000013</v>
      </c>
      <c r="J102" s="10">
        <f>SQRT(SUM((Table3[[#This Row],[time''2]]-Distances!$J$2)^2,(Table3[[#This Row],[price''2]]-Distances!$W$6)^2,(Table3[[#This Row],[energy''2]]-Distances!$W$7)^2))</f>
        <v>46.463760708592098</v>
      </c>
      <c r="K102" s="11">
        <f>VLOOKUP(Table3[[#This Row],[MD5]],Table2[],15,FALSE)+(Distances!$V$5*(ABS(Distances!$J$2-VLOOKUP(Table3[[#This Row],[MD5]],Table2[],15,FALSE))*Distances!$N$2))</f>
        <v>-14.44165161535715</v>
      </c>
      <c r="L102" s="9">
        <f>VLOOKUP(Table3[[#This Row],[MD5]],Table2[],16,FALSE)+(Distances!$V$6*(ABS(Distances!$W$6-VLOOKUP(Table3[[#This Row],[MD5]],Table2[],16,FALSE))*Distances!$N$3))</f>
        <v>67.646860612500006</v>
      </c>
      <c r="M102" s="9">
        <f>VLOOKUP(Table3[[#This Row],[MD5]],Table2[],17,FALSE)+(Distances!$V$7*(ABS(Distances!$W$7-VLOOKUP(Table3[[#This Row],[MD5]],Table2[],17,FALSE))*Distances!$N$4))</f>
        <v>34.255872816111065</v>
      </c>
      <c r="N102" s="10">
        <f>SQRT(SUM((Table3[[#This Row],[time''3]]-Distances!$J$2)^2,(Table3[[#This Row],[price''3]]-Distances!$W$6)^2,(Table3[[#This Row],[energy''3]]-Distances!$W$7)^2))</f>
        <v>87.401786969108031</v>
      </c>
      <c r="O102" s="11">
        <f>VLOOKUP(Table3[[#This Row],[MD5]],Table2[],21,FALSE)+(Distances!$V$5*(ABS(Distances!$J$2-VLOOKUP(Table3[[#This Row],[MD5]],Table2[],21,FALSE))*Distances!$N$2))</f>
        <v>214.43806166666636</v>
      </c>
      <c r="P102" s="9">
        <f>VLOOKUP(Table3[[#This Row],[MD5]],Table2[],22,FALSE)+(Distances!$V$6*(ABS(Distances!$W$6-VLOOKUP(Table3[[#This Row],[MD5]],Table2[],22,FALSE))*Distances!$N$3))</f>
        <v>1285.8268773148125</v>
      </c>
      <c r="Q102" s="9">
        <f>VLOOKUP(Table3[[#This Row],[MD5]],Table2[],23,FALSE)+(Distances!$V$7*(ABS(Distances!$W$7-VLOOKUP(Table3[[#This Row],[MD5]],Table2[],23,FALSE))*Distances!$N$4))</f>
        <v>440.15306999999956</v>
      </c>
      <c r="R102" s="10">
        <f>SQRT(SUM((Table3[[#This Row],[time''4]]-Distances!$J$2)^2,(Table3[[#This Row],[price''4]]-Distances!$W$6)^2,(Table3[[#This Row],[energy''4]]-Distances!$W$7)^2))</f>
        <v>1369.6867757869486</v>
      </c>
    </row>
    <row r="103" spans="1:18">
      <c r="A103" t="s">
        <v>274</v>
      </c>
      <c r="B103" s="15" t="s">
        <v>142</v>
      </c>
      <c r="C103" s="8">
        <f>VLOOKUP(Table3[[#This Row],[MD5]],Table2[],3,FALSE)+(Distances!$V$5*(ABS(Distances!$J$2-VLOOKUP(Table3[[#This Row],[MD5]],Table2[],3,FALSE))*Distances!$N$2))</f>
        <v>46.98857143</v>
      </c>
      <c r="D103" s="9">
        <f>VLOOKUP(Table3[[#This Row],[MD5]],Table2[],4,FALSE)+(Distances!$V$6*(ABS(Distances!$W$6-VLOOKUP(Table3[[#This Row],[MD5]],Table2[],4,FALSE))*Distances!$N$3))</f>
        <v>71.233333333333334</v>
      </c>
      <c r="E103" s="9">
        <f>VLOOKUP(Table3[[#This Row],[MD5]],Table2[],5,FALSE)+(Distances!$V$7*(ABS(Distances!$W$7-VLOOKUP(Table3[[#This Row],[MD5]],Table2[],5,FALSE))*Distances!$N$4))</f>
        <v>36.346666666666671</v>
      </c>
      <c r="F103" s="10">
        <f>SQRT(SUM((Table3[[#This Row],[time]]-Distances!$J$2)^2,(Table3[[#This Row],[price]]-Distances!$W$6)^2,(Table3[[#This Row],[energy]]-Distances!$W$7)^2))</f>
        <v>79.60572778220444</v>
      </c>
      <c r="G103" s="11">
        <f>VLOOKUP(Table3[[#This Row],[MD5]],Table2[],9,FALSE)+(Distances!$V$5*(ABS(Distances!$J$2-VLOOKUP(Table3[[#This Row],[MD5]],Table2[],9,FALSE))*Distances!$N$2))</f>
        <v>38.641977682842231</v>
      </c>
      <c r="H103" s="9">
        <f>VLOOKUP(Table3[[#This Row],[MD5]],Table2[],10,FALSE)+(Distances!$V$6*(ABS(Distances!$W$6-VLOOKUP(Table3[[#This Row],[MD5]],Table2[],10,FALSE))*Distances!$N$3))</f>
        <v>54.599875433854081</v>
      </c>
      <c r="I103" s="9">
        <f>VLOOKUP(Table3[[#This Row],[MD5]],Table2[],11,FALSE)+(Distances!$V$7*(ABS(Distances!$W$7-VLOOKUP(Table3[[#This Row],[MD5]],Table2[],11,FALSE))*Distances!$N$4))</f>
        <v>28.000048650138847</v>
      </c>
      <c r="J103" s="10">
        <f>SQRT(SUM((Table3[[#This Row],[time''2]]-Distances!$J$2)^2,(Table3[[#This Row],[price''2]]-Distances!$W$6)^2,(Table3[[#This Row],[energy''2]]-Distances!$W$7)^2))</f>
        <v>59.942180840153249</v>
      </c>
      <c r="K103" s="11">
        <f>VLOOKUP(Table3[[#This Row],[MD5]],Table2[],15,FALSE)+(Distances!$V$5*(ABS(Distances!$J$2-VLOOKUP(Table3[[#This Row],[MD5]],Table2[],15,FALSE))*Distances!$N$2))</f>
        <v>36.423788742217234</v>
      </c>
      <c r="L103" s="9">
        <f>VLOOKUP(Table3[[#This Row],[MD5]],Table2[],16,FALSE)+(Distances!$V$6*(ABS(Distances!$W$6-VLOOKUP(Table3[[#This Row],[MD5]],Table2[],16,FALSE))*Distances!$N$3))</f>
        <v>112.24210609531211</v>
      </c>
      <c r="M103" s="9">
        <f>VLOOKUP(Table3[[#This Row],[MD5]],Table2[],17,FALSE)+(Distances!$V$7*(ABS(Distances!$W$7-VLOOKUP(Table3[[#This Row],[MD5]],Table2[],17,FALSE))*Distances!$N$4))</f>
        <v>56.546677168194229</v>
      </c>
      <c r="N103" s="10">
        <f>SQRT(SUM((Table3[[#This Row],[time''3]]-Distances!$J$2)^2,(Table3[[#This Row],[price''3]]-Distances!$W$6)^2,(Table3[[#This Row],[energy''3]]-Distances!$W$7)^2))</f>
        <v>123.97465896483703</v>
      </c>
      <c r="O103" s="11">
        <f>VLOOKUP(Table3[[#This Row],[MD5]],Table2[],21,FALSE)+(Distances!$V$5*(ABS(Distances!$J$2-VLOOKUP(Table3[[#This Row],[MD5]],Table2[],21,FALSE))*Distances!$N$2))</f>
        <v>489559.10953666666</v>
      </c>
      <c r="P103" s="9">
        <f>VLOOKUP(Table3[[#This Row],[MD5]],Table2[],22,FALSE)+(Distances!$V$6*(ABS(Distances!$W$6-VLOOKUP(Table3[[#This Row],[MD5]],Table2[],22,FALSE))*Distances!$N$3))</f>
        <v>393085.61851944443</v>
      </c>
      <c r="Q103" s="9">
        <f>VLOOKUP(Table3[[#This Row],[MD5]],Table2[],23,FALSE)+(Distances!$V$7*(ABS(Distances!$W$7-VLOOKUP(Table3[[#This Row],[MD5]],Table2[],23,FALSE))*Distances!$N$4))</f>
        <v>131282.42163777736</v>
      </c>
      <c r="R103" s="10">
        <f>SQRT(SUM((Table3[[#This Row],[time''4]]-Distances!$J$2)^2,(Table3[[#This Row],[price''4]]-Distances!$W$6)^2,(Table3[[#This Row],[energy''4]]-Distances!$W$7)^2))</f>
        <v>641394.46317636175</v>
      </c>
    </row>
    <row r="104" spans="1:18">
      <c r="A104" t="s">
        <v>275</v>
      </c>
      <c r="B104" s="15" t="s">
        <v>143</v>
      </c>
      <c r="C104" s="8">
        <f>VLOOKUP(Table3[[#This Row],[MD5]],Table2[],3,FALSE)+(Distances!$V$5*(ABS(Distances!$J$2-VLOOKUP(Table3[[#This Row],[MD5]],Table2[],3,FALSE))*Distances!$N$2))</f>
        <v>46.98857143</v>
      </c>
      <c r="D104" s="9">
        <f>VLOOKUP(Table3[[#This Row],[MD5]],Table2[],4,FALSE)+(Distances!$V$6*(ABS(Distances!$W$6-VLOOKUP(Table3[[#This Row],[MD5]],Table2[],4,FALSE))*Distances!$N$3))</f>
        <v>71.233333333333334</v>
      </c>
      <c r="E104" s="9">
        <f>VLOOKUP(Table3[[#This Row],[MD5]],Table2[],5,FALSE)+(Distances!$V$7*(ABS(Distances!$W$7-VLOOKUP(Table3[[#This Row],[MD5]],Table2[],5,FALSE))*Distances!$N$4))</f>
        <v>36.346666666666671</v>
      </c>
      <c r="F104" s="10">
        <f>SQRT(SUM((Table3[[#This Row],[time]]-Distances!$J$2)^2,(Table3[[#This Row],[price]]-Distances!$W$6)^2,(Table3[[#This Row],[energy]]-Distances!$W$7)^2))</f>
        <v>79.60572778220444</v>
      </c>
      <c r="G104" s="11">
        <f>VLOOKUP(Table3[[#This Row],[MD5]],Table2[],9,FALSE)+(Distances!$V$5*(ABS(Distances!$J$2-VLOOKUP(Table3[[#This Row],[MD5]],Table2[],9,FALSE))*Distances!$N$2))</f>
        <v>-14.286987312589289</v>
      </c>
      <c r="H104" s="9">
        <f>VLOOKUP(Table3[[#This Row],[MD5]],Table2[],10,FALSE)+(Distances!$V$6*(ABS(Distances!$W$6-VLOOKUP(Table3[[#This Row],[MD5]],Table2[],10,FALSE))*Distances!$N$3))</f>
        <v>1.1593324906250002</v>
      </c>
      <c r="I104" s="9">
        <f>VLOOKUP(Table3[[#This Row],[MD5]],Table2[],11,FALSE)+(Distances!$V$7*(ABS(Distances!$W$7-VLOOKUP(Table3[[#This Row],[MD5]],Table2[],11,FALSE))*Distances!$N$4))</f>
        <v>0.65831400388888883</v>
      </c>
      <c r="J104" s="10">
        <f>SQRT(SUM((Table3[[#This Row],[time''2]]-Distances!$J$2)^2,(Table3[[#This Row],[price''2]]-Distances!$W$6)^2,(Table3[[#This Row],[energy''2]]-Distances!$W$7)^2))</f>
        <v>46.306702567020807</v>
      </c>
      <c r="K104" s="11">
        <f>VLOOKUP(Table3[[#This Row],[MD5]],Table2[],15,FALSE)+(Distances!$V$5*(ABS(Distances!$J$2-VLOOKUP(Table3[[#This Row],[MD5]],Table2[],15,FALSE))*Distances!$N$2))</f>
        <v>-14.313541955892861</v>
      </c>
      <c r="L104" s="9">
        <f>VLOOKUP(Table3[[#This Row],[MD5]],Table2[],16,FALSE)+(Distances!$V$6*(ABS(Distances!$W$6-VLOOKUP(Table3[[#This Row],[MD5]],Table2[],16,FALSE))*Distances!$N$3))</f>
        <v>67.735554068749991</v>
      </c>
      <c r="M104" s="9">
        <f>VLOOKUP(Table3[[#This Row],[MD5]],Table2[],17,FALSE)+(Distances!$V$7*(ABS(Distances!$W$7-VLOOKUP(Table3[[#This Row],[MD5]],Table2[],17,FALSE))*Distances!$N$4))</f>
        <v>34.300238164444409</v>
      </c>
      <c r="N104" s="10">
        <f>SQRT(SUM((Table3[[#This Row],[time''3]]-Distances!$J$2)^2,(Table3[[#This Row],[price''3]]-Distances!$W$6)^2,(Table3[[#This Row],[energy''3]]-Distances!$W$7)^2))</f>
        <v>87.417868487187064</v>
      </c>
      <c r="O104" s="11">
        <f>VLOOKUP(Table3[[#This Row],[MD5]],Table2[],21,FALSE)+(Distances!$V$5*(ABS(Distances!$J$2-VLOOKUP(Table3[[#This Row],[MD5]],Table2[],21,FALSE))*Distances!$N$2))</f>
        <v>2330.4649233333334</v>
      </c>
      <c r="P104" s="9">
        <f>VLOOKUP(Table3[[#This Row],[MD5]],Table2[],22,FALSE)+(Distances!$V$6*(ABS(Distances!$W$6-VLOOKUP(Table3[[#This Row],[MD5]],Table2[],22,FALSE))*Distances!$N$3))</f>
        <v>2736.4933861111112</v>
      </c>
      <c r="Q104" s="9">
        <f>VLOOKUP(Table3[[#This Row],[MD5]],Table2[],23,FALSE)+(Distances!$V$7*(ABS(Distances!$W$7-VLOOKUP(Table3[[#This Row],[MD5]],Table2[],23,FALSE))*Distances!$N$4))</f>
        <v>922.43690888888887</v>
      </c>
      <c r="R104" s="10">
        <f>SQRT(SUM((Table3[[#This Row],[time''4]]-Distances!$J$2)^2,(Table3[[#This Row],[price''4]]-Distances!$W$6)^2,(Table3[[#This Row],[energy''4]]-Distances!$W$7)^2))</f>
        <v>3689.5892959103553</v>
      </c>
    </row>
    <row r="105" spans="1:18">
      <c r="A105" t="s">
        <v>276</v>
      </c>
      <c r="B105" s="15" t="s">
        <v>144</v>
      </c>
      <c r="C105" s="8">
        <f>VLOOKUP(Table3[[#This Row],[MD5]],Table2[],3,FALSE)+(Distances!$V$5*(ABS(Distances!$J$2-VLOOKUP(Table3[[#This Row],[MD5]],Table2[],3,FALSE))*Distances!$N$2))</f>
        <v>46.98857143</v>
      </c>
      <c r="D105" s="9">
        <f>VLOOKUP(Table3[[#This Row],[MD5]],Table2[],4,FALSE)+(Distances!$V$6*(ABS(Distances!$W$6-VLOOKUP(Table3[[#This Row],[MD5]],Table2[],4,FALSE))*Distances!$N$3))</f>
        <v>71.233333333333334</v>
      </c>
      <c r="E105" s="9">
        <f>VLOOKUP(Table3[[#This Row],[MD5]],Table2[],5,FALSE)+(Distances!$V$7*(ABS(Distances!$W$7-VLOOKUP(Table3[[#This Row],[MD5]],Table2[],5,FALSE))*Distances!$N$4))</f>
        <v>36.346666666666671</v>
      </c>
      <c r="F105" s="10">
        <f>SQRT(SUM((Table3[[#This Row],[time]]-Distances!$J$2)^2,(Table3[[#This Row],[price]]-Distances!$W$6)^2,(Table3[[#This Row],[energy]]-Distances!$W$7)^2))</f>
        <v>79.60572778220444</v>
      </c>
      <c r="G105" s="11">
        <f>VLOOKUP(Table3[[#This Row],[MD5]],Table2[],9,FALSE)+(Distances!$V$5*(ABS(Distances!$J$2-VLOOKUP(Table3[[#This Row],[MD5]],Table2[],9,FALSE))*Distances!$N$2))</f>
        <v>33.7707463853869</v>
      </c>
      <c r="H105" s="9">
        <f>VLOOKUP(Table3[[#This Row],[MD5]],Table2[],10,FALSE)+(Distances!$V$6*(ABS(Distances!$W$6-VLOOKUP(Table3[[#This Row],[MD5]],Table2[],10,FALSE))*Distances!$N$3))</f>
        <v>40.952753844791594</v>
      </c>
      <c r="I105" s="9">
        <f>VLOOKUP(Table3[[#This Row],[MD5]],Table2[],11,FALSE)+(Distances!$V$7*(ABS(Distances!$W$7-VLOOKUP(Table3[[#This Row],[MD5]],Table2[],11,FALSE))*Distances!$N$4))</f>
        <v>21.212540996388888</v>
      </c>
      <c r="J105" s="10">
        <f>SQRT(SUM((Table3[[#This Row],[time''2]]-Distances!$J$2)^2,(Table3[[#This Row],[price''2]]-Distances!$W$6)^2,(Table3[[#This Row],[energy''2]]-Distances!$W$7)^2))</f>
        <v>44.367553618402198</v>
      </c>
      <c r="K105" s="11">
        <f>VLOOKUP(Table3[[#This Row],[MD5]],Table2[],15,FALSE)+(Distances!$V$5*(ABS(Distances!$J$2-VLOOKUP(Table3[[#This Row],[MD5]],Table2[],15,FALSE))*Distances!$N$2))</f>
        <v>33.621924389404732</v>
      </c>
      <c r="L105" s="9">
        <f>VLOOKUP(Table3[[#This Row],[MD5]],Table2[],16,FALSE)+(Distances!$V$6*(ABS(Distances!$W$6-VLOOKUP(Table3[[#This Row],[MD5]],Table2[],16,FALSE))*Distances!$N$3))</f>
        <v>103.17308199583333</v>
      </c>
      <c r="M105" s="9">
        <f>VLOOKUP(Table3[[#This Row],[MD5]],Table2[],17,FALSE)+(Distances!$V$7*(ABS(Distances!$W$7-VLOOKUP(Table3[[#This Row],[MD5]],Table2[],17,FALSE))*Distances!$N$4))</f>
        <v>52.026417794999553</v>
      </c>
      <c r="N105" s="10">
        <f>SQRT(SUM((Table3[[#This Row],[time''3]]-Distances!$J$2)^2,(Table3[[#This Row],[price''3]]-Distances!$W$6)^2,(Table3[[#This Row],[energy''3]]-Distances!$W$7)^2))</f>
        <v>113.77438991553448</v>
      </c>
      <c r="O105" s="11">
        <f>VLOOKUP(Table3[[#This Row],[MD5]],Table2[],21,FALSE)+(Distances!$V$5*(ABS(Distances!$J$2-VLOOKUP(Table3[[#This Row],[MD5]],Table2[],21,FALSE))*Distances!$N$2))</f>
        <v>424337.04860333336</v>
      </c>
      <c r="P105" s="9">
        <f>VLOOKUP(Table3[[#This Row],[MD5]],Table2[],22,FALSE)+(Distances!$V$6*(ABS(Distances!$W$6-VLOOKUP(Table3[[#This Row],[MD5]],Table2[],22,FALSE))*Distances!$N$3))</f>
        <v>292234.16307499999</v>
      </c>
      <c r="Q105" s="9">
        <f>VLOOKUP(Table3[[#This Row],[MD5]],Table2[],23,FALSE)+(Distances!$V$7*(ABS(Distances!$W$7-VLOOKUP(Table3[[#This Row],[MD5]],Table2[],23,FALSE))*Distances!$N$4))</f>
        <v>97169.827059999559</v>
      </c>
      <c r="R105" s="10">
        <f>SQRT(SUM((Table3[[#This Row],[time''4]]-Distances!$J$2)^2,(Table3[[#This Row],[price''4]]-Distances!$W$6)^2,(Table3[[#This Row],[energy''4]]-Distances!$W$7)^2))</f>
        <v>524286.73689752881</v>
      </c>
    </row>
    <row r="106" spans="1:18">
      <c r="A106" t="s">
        <v>277</v>
      </c>
      <c r="B106" s="15" t="s">
        <v>145</v>
      </c>
      <c r="C106" s="8">
        <f>VLOOKUP(Table3[[#This Row],[MD5]],Table2[],3,FALSE)+(Distances!$V$5*(ABS(Distances!$J$2-VLOOKUP(Table3[[#This Row],[MD5]],Table2[],3,FALSE))*Distances!$N$2))</f>
        <v>46.98857143</v>
      </c>
      <c r="D106" s="9">
        <f>VLOOKUP(Table3[[#This Row],[MD5]],Table2[],4,FALSE)+(Distances!$V$6*(ABS(Distances!$W$6-VLOOKUP(Table3[[#This Row],[MD5]],Table2[],4,FALSE))*Distances!$N$3))</f>
        <v>71.233333333333334</v>
      </c>
      <c r="E106" s="9">
        <f>VLOOKUP(Table3[[#This Row],[MD5]],Table2[],5,FALSE)+(Distances!$V$7*(ABS(Distances!$W$7-VLOOKUP(Table3[[#This Row],[MD5]],Table2[],5,FALSE))*Distances!$N$4))</f>
        <v>36.346666666666671</v>
      </c>
      <c r="F106" s="10">
        <f>SQRT(SUM((Table3[[#This Row],[time]]-Distances!$J$2)^2,(Table3[[#This Row],[price]]-Distances!$W$6)^2,(Table3[[#This Row],[energy]]-Distances!$W$7)^2))</f>
        <v>79.60572778220444</v>
      </c>
      <c r="G106" s="11">
        <f>VLOOKUP(Table3[[#This Row],[MD5]],Table2[],9,FALSE)+(Distances!$V$5*(ABS(Distances!$J$2-VLOOKUP(Table3[[#This Row],[MD5]],Table2[],9,FALSE))*Distances!$N$2))</f>
        <v>33.770745504136897</v>
      </c>
      <c r="H106" s="9">
        <f>VLOOKUP(Table3[[#This Row],[MD5]],Table2[],10,FALSE)+(Distances!$V$6*(ABS(Distances!$W$6-VLOOKUP(Table3[[#This Row],[MD5]],Table2[],10,FALSE))*Distances!$N$3))</f>
        <v>40.952750782291588</v>
      </c>
      <c r="I106" s="9">
        <f>VLOOKUP(Table3[[#This Row],[MD5]],Table2[],11,FALSE)+(Distances!$V$7*(ABS(Distances!$W$7-VLOOKUP(Table3[[#This Row],[MD5]],Table2[],11,FALSE))*Distances!$N$4))</f>
        <v>21.212539479722224</v>
      </c>
      <c r="J106" s="10">
        <f>SQRT(SUM((Table3[[#This Row],[time''2]]-Distances!$J$2)^2,(Table3[[#This Row],[price''2]]-Distances!$W$6)^2,(Table3[[#This Row],[energy''2]]-Distances!$W$7)^2))</f>
        <v>44.367550168701079</v>
      </c>
      <c r="K106" s="11">
        <f>VLOOKUP(Table3[[#This Row],[MD5]],Table2[],15,FALSE)+(Distances!$V$5*(ABS(Distances!$J$2-VLOOKUP(Table3[[#This Row],[MD5]],Table2[],15,FALSE))*Distances!$N$2))</f>
        <v>33.621922920654733</v>
      </c>
      <c r="L106" s="9">
        <f>VLOOKUP(Table3[[#This Row],[MD5]],Table2[],16,FALSE)+(Distances!$V$6*(ABS(Distances!$W$6-VLOOKUP(Table3[[#This Row],[MD5]],Table2[],16,FALSE))*Distances!$N$3))</f>
        <v>103.17307944375001</v>
      </c>
      <c r="M106" s="9">
        <f>VLOOKUP(Table3[[#This Row],[MD5]],Table2[],17,FALSE)+(Distances!$V$7*(ABS(Distances!$W$7-VLOOKUP(Table3[[#This Row],[MD5]],Table2[],17,FALSE))*Distances!$N$4))</f>
        <v>52.026416531111117</v>
      </c>
      <c r="N106" s="10">
        <f>SQRT(SUM((Table3[[#This Row],[time''3]]-Distances!$J$2)^2,(Table3[[#This Row],[price''3]]-Distances!$W$6)^2,(Table3[[#This Row],[energy''3]]-Distances!$W$7)^2))</f>
        <v>113.77438704701346</v>
      </c>
      <c r="O106" s="11">
        <f>VLOOKUP(Table3[[#This Row],[MD5]],Table2[],21,FALSE)+(Distances!$V$5*(ABS(Distances!$J$2-VLOOKUP(Table3[[#This Row],[MD5]],Table2[],21,FALSE))*Distances!$N$2))</f>
        <v>424336.22727000003</v>
      </c>
      <c r="P106" s="9">
        <f>VLOOKUP(Table3[[#This Row],[MD5]],Table2[],22,FALSE)+(Distances!$V$6*(ABS(Distances!$W$6-VLOOKUP(Table3[[#This Row],[MD5]],Table2[],22,FALSE))*Distances!$N$3))</f>
        <v>292233.8208527778</v>
      </c>
      <c r="Q106" s="9">
        <f>VLOOKUP(Table3[[#This Row],[MD5]],Table2[],23,FALSE)+(Distances!$V$7*(ABS(Distances!$W$7-VLOOKUP(Table3[[#This Row],[MD5]],Table2[],23,FALSE))*Distances!$N$4))</f>
        <v>97169.709726666217</v>
      </c>
      <c r="R106" s="10">
        <f>SQRT(SUM((Table3[[#This Row],[time''4]]-Distances!$J$2)^2,(Table3[[#This Row],[price''4]]-Distances!$W$6)^2,(Table3[[#This Row],[energy''4]]-Distances!$W$7)^2))</f>
        <v>524285.8596951564</v>
      </c>
    </row>
    <row r="107" spans="1:18">
      <c r="A107" t="s">
        <v>278</v>
      </c>
      <c r="B107" s="15" t="s">
        <v>146</v>
      </c>
      <c r="C107" s="8">
        <f>VLOOKUP(Table3[[#This Row],[MD5]],Table2[],3,FALSE)+(Distances!$V$5*(ABS(Distances!$J$2-VLOOKUP(Table3[[#This Row],[MD5]],Table2[],3,FALSE))*Distances!$N$2))</f>
        <v>46.98857143</v>
      </c>
      <c r="D107" s="9">
        <f>VLOOKUP(Table3[[#This Row],[MD5]],Table2[],4,FALSE)+(Distances!$V$6*(ABS(Distances!$W$6-VLOOKUP(Table3[[#This Row],[MD5]],Table2[],4,FALSE))*Distances!$N$3))</f>
        <v>71.233333333333334</v>
      </c>
      <c r="E107" s="9">
        <f>VLOOKUP(Table3[[#This Row],[MD5]],Table2[],5,FALSE)+(Distances!$V$7*(ABS(Distances!$W$7-VLOOKUP(Table3[[#This Row],[MD5]],Table2[],5,FALSE))*Distances!$N$4))</f>
        <v>36.346666666666671</v>
      </c>
      <c r="F107" s="10">
        <f>SQRT(SUM((Table3[[#This Row],[time]]-Distances!$J$2)^2,(Table3[[#This Row],[price]]-Distances!$W$6)^2,(Table3[[#This Row],[energy]]-Distances!$W$7)^2))</f>
        <v>79.60572778220444</v>
      </c>
      <c r="G107" s="11">
        <f>VLOOKUP(Table3[[#This Row],[MD5]],Table2[],9,FALSE)+(Distances!$V$5*(ABS(Distances!$J$2-VLOOKUP(Table3[[#This Row],[MD5]],Table2[],9,FALSE))*Distances!$N$2))</f>
        <v>-14.037346956428578</v>
      </c>
      <c r="H107" s="9">
        <f>VLOOKUP(Table3[[#This Row],[MD5]],Table2[],10,FALSE)+(Distances!$V$6*(ABS(Distances!$W$6-VLOOKUP(Table3[[#This Row],[MD5]],Table2[],10,FALSE))*Distances!$N$3))</f>
        <v>1.4985238197916588</v>
      </c>
      <c r="I107" s="9">
        <f>VLOOKUP(Table3[[#This Row],[MD5]],Table2[],11,FALSE)+(Distances!$V$7*(ABS(Distances!$W$7-VLOOKUP(Table3[[#This Row],[MD5]],Table2[],11,FALSE))*Distances!$N$4))</f>
        <v>0.99339299944444437</v>
      </c>
      <c r="J107" s="10">
        <f>SQRT(SUM((Table3[[#This Row],[time''2]]-Distances!$J$2)^2,(Table3[[#This Row],[price''2]]-Distances!$W$6)^2,(Table3[[#This Row],[energy''2]]-Distances!$W$7)^2))</f>
        <v>46.051048831042394</v>
      </c>
      <c r="K107" s="11">
        <f>VLOOKUP(Table3[[#This Row],[MD5]],Table2[],15,FALSE)+(Distances!$V$5*(ABS(Distances!$J$2-VLOOKUP(Table3[[#This Row],[MD5]],Table2[],15,FALSE))*Distances!$N$2))</f>
        <v>-14.44165161535715</v>
      </c>
      <c r="L107" s="9">
        <f>VLOOKUP(Table3[[#This Row],[MD5]],Table2[],16,FALSE)+(Distances!$V$6*(ABS(Distances!$W$6-VLOOKUP(Table3[[#This Row],[MD5]],Table2[],16,FALSE))*Distances!$N$3))</f>
        <v>67.646860612500006</v>
      </c>
      <c r="M107" s="9">
        <f>VLOOKUP(Table3[[#This Row],[MD5]],Table2[],17,FALSE)+(Distances!$V$7*(ABS(Distances!$W$7-VLOOKUP(Table3[[#This Row],[MD5]],Table2[],17,FALSE))*Distances!$N$4))</f>
        <v>34.255872816111065</v>
      </c>
      <c r="N107" s="10">
        <f>SQRT(SUM((Table3[[#This Row],[time''3]]-Distances!$J$2)^2,(Table3[[#This Row],[price''3]]-Distances!$W$6)^2,(Table3[[#This Row],[energy''3]]-Distances!$W$7)^2))</f>
        <v>87.401786969108031</v>
      </c>
      <c r="O107" s="11">
        <f>VLOOKUP(Table3[[#This Row],[MD5]],Table2[],21,FALSE)+(Distances!$V$5*(ABS(Distances!$J$2-VLOOKUP(Table3[[#This Row],[MD5]],Table2[],21,FALSE))*Distances!$N$2))</f>
        <v>214.43806166666636</v>
      </c>
      <c r="P107" s="9">
        <f>VLOOKUP(Table3[[#This Row],[MD5]],Table2[],22,FALSE)+(Distances!$V$6*(ABS(Distances!$W$6-VLOOKUP(Table3[[#This Row],[MD5]],Table2[],22,FALSE))*Distances!$N$3))</f>
        <v>1285.8268773148125</v>
      </c>
      <c r="Q107" s="9">
        <f>VLOOKUP(Table3[[#This Row],[MD5]],Table2[],23,FALSE)+(Distances!$V$7*(ABS(Distances!$W$7-VLOOKUP(Table3[[#This Row],[MD5]],Table2[],23,FALSE))*Distances!$N$4))</f>
        <v>440.15306999999956</v>
      </c>
      <c r="R107" s="10">
        <f>SQRT(SUM((Table3[[#This Row],[time''4]]-Distances!$J$2)^2,(Table3[[#This Row],[price''4]]-Distances!$W$6)^2,(Table3[[#This Row],[energy''4]]-Distances!$W$7)^2))</f>
        <v>1369.6867757869486</v>
      </c>
    </row>
    <row r="108" spans="1:18">
      <c r="A108" t="s">
        <v>279</v>
      </c>
      <c r="B108" s="15" t="s">
        <v>147</v>
      </c>
      <c r="C108" s="8">
        <f>VLOOKUP(Table3[[#This Row],[MD5]],Table2[],3,FALSE)+(Distances!$V$5*(ABS(Distances!$J$2-VLOOKUP(Table3[[#This Row],[MD5]],Table2[],3,FALSE))*Distances!$N$2))</f>
        <v>41.255714284999996</v>
      </c>
      <c r="D108" s="9">
        <f>VLOOKUP(Table3[[#This Row],[MD5]],Table2[],4,FALSE)+(Distances!$V$6*(ABS(Distances!$W$6-VLOOKUP(Table3[[#This Row],[MD5]],Table2[],4,FALSE))*Distances!$N$3))</f>
        <v>79.983333333333334</v>
      </c>
      <c r="E108" s="9">
        <f>VLOOKUP(Table3[[#This Row],[MD5]],Table2[],5,FALSE)+(Distances!$V$7*(ABS(Distances!$W$7-VLOOKUP(Table3[[#This Row],[MD5]],Table2[],5,FALSE))*Distances!$N$4))</f>
        <v>40.680000000000007</v>
      </c>
      <c r="F108" s="10">
        <f>SQRT(SUM((Table3[[#This Row],[time]]-Distances!$J$2)^2,(Table3[[#This Row],[price]]-Distances!$W$6)^2,(Table3[[#This Row],[energy]]-Distances!$W$7)^2))</f>
        <v>88.431767998666629</v>
      </c>
      <c r="G108" s="11">
        <f>VLOOKUP(Table3[[#This Row],[MD5]],Table2[],9,FALSE)+(Distances!$V$5*(ABS(Distances!$J$2-VLOOKUP(Table3[[#This Row],[MD5]],Table2[],9,FALSE))*Distances!$N$2))</f>
        <v>38.072892351889863</v>
      </c>
      <c r="H108" s="9">
        <f>VLOOKUP(Table3[[#This Row],[MD5]],Table2[],10,FALSE)+(Distances!$V$6*(ABS(Distances!$W$6-VLOOKUP(Table3[[#This Row],[MD5]],Table2[],10,FALSE))*Distances!$N$3))</f>
        <v>48.264531037499921</v>
      </c>
      <c r="I108" s="9">
        <f>VLOOKUP(Table3[[#This Row],[MD5]],Table2[],11,FALSE)+(Distances!$V$7*(ABS(Distances!$W$7-VLOOKUP(Table3[[#This Row],[MD5]],Table2[],11,FALSE))*Distances!$N$4))</f>
        <v>24.83361160611107</v>
      </c>
      <c r="J108" s="10">
        <f>SQRT(SUM((Table3[[#This Row],[time''2]]-Distances!$J$2)^2,(Table3[[#This Row],[price''2]]-Distances!$W$6)^2,(Table3[[#This Row],[energy''2]]-Distances!$W$7)^2))</f>
        <v>52.841174614983402</v>
      </c>
      <c r="K108" s="11">
        <f>VLOOKUP(Table3[[#This Row],[MD5]],Table2[],15,FALSE)+(Distances!$V$5*(ABS(Distances!$J$2-VLOOKUP(Table3[[#This Row],[MD5]],Table2[],15,FALSE))*Distances!$N$2))</f>
        <v>38.050642111264864</v>
      </c>
      <c r="L108" s="9">
        <f>VLOOKUP(Table3[[#This Row],[MD5]],Table2[],16,FALSE)+(Distances!$V$6*(ABS(Distances!$W$6-VLOOKUP(Table3[[#This Row],[MD5]],Table2[],16,FALSE))*Distances!$N$3))</f>
        <v>110.91489653229087</v>
      </c>
      <c r="M108" s="9">
        <f>VLOOKUP(Table3[[#This Row],[MD5]],Table2[],17,FALSE)+(Distances!$V$7*(ABS(Distances!$W$7-VLOOKUP(Table3[[#This Row],[MD5]],Table2[],17,FALSE))*Distances!$N$4))</f>
        <v>55.860459279722221</v>
      </c>
      <c r="N108" s="10">
        <f>SQRT(SUM((Table3[[#This Row],[time''3]]-Distances!$J$2)^2,(Table3[[#This Row],[price''3]]-Distances!$W$6)^2,(Table3[[#This Row],[energy''3]]-Distances!$W$7)^2))</f>
        <v>122.55139258076765</v>
      </c>
      <c r="O108" s="11">
        <f>VLOOKUP(Table3[[#This Row],[MD5]],Table2[],21,FALSE)+(Distances!$V$5*(ABS(Distances!$J$2-VLOOKUP(Table3[[#This Row],[MD5]],Table2[],21,FALSE))*Distances!$N$2))</f>
        <v>741857.75080000004</v>
      </c>
      <c r="P108" s="9">
        <f>VLOOKUP(Table3[[#This Row],[MD5]],Table2[],22,FALSE)+(Distances!$V$6*(ABS(Distances!$W$6-VLOOKUP(Table3[[#This Row],[MD5]],Table2[],22,FALSE))*Distances!$N$3))</f>
        <v>424534.91421388893</v>
      </c>
      <c r="Q108" s="9">
        <f>VLOOKUP(Table3[[#This Row],[MD5]],Table2[],23,FALSE)+(Distances!$V$7*(ABS(Distances!$W$7-VLOOKUP(Table3[[#This Row],[MD5]],Table2[],23,FALSE))*Distances!$N$4))</f>
        <v>142530.0845933329</v>
      </c>
      <c r="R108" s="10">
        <f>SQRT(SUM((Table3[[#This Row],[time''4]]-Distances!$J$2)^2,(Table3[[#This Row],[price''4]]-Distances!$W$6)^2,(Table3[[#This Row],[energy''4]]-Distances!$W$7)^2))</f>
        <v>866515.28766986774</v>
      </c>
    </row>
    <row r="109" spans="1:18">
      <c r="A109" t="s">
        <v>280</v>
      </c>
      <c r="B109" s="15" t="s">
        <v>148</v>
      </c>
      <c r="C109" s="8">
        <f>VLOOKUP(Table3[[#This Row],[MD5]],Table2[],3,FALSE)+(Distances!$V$5*(ABS(Distances!$J$2-VLOOKUP(Table3[[#This Row],[MD5]],Table2[],3,FALSE))*Distances!$N$2))</f>
        <v>46.98857143</v>
      </c>
      <c r="D109" s="9">
        <f>VLOOKUP(Table3[[#This Row],[MD5]],Table2[],4,FALSE)+(Distances!$V$6*(ABS(Distances!$W$6-VLOOKUP(Table3[[#This Row],[MD5]],Table2[],4,FALSE))*Distances!$N$3))</f>
        <v>71.233333333333334</v>
      </c>
      <c r="E109" s="9">
        <f>VLOOKUP(Table3[[#This Row],[MD5]],Table2[],5,FALSE)+(Distances!$V$7*(ABS(Distances!$W$7-VLOOKUP(Table3[[#This Row],[MD5]],Table2[],5,FALSE))*Distances!$N$4))</f>
        <v>36.346666666666671</v>
      </c>
      <c r="F109" s="10">
        <f>SQRT(SUM((Table3[[#This Row],[time]]-Distances!$J$2)^2,(Table3[[#This Row],[price]]-Distances!$W$6)^2,(Table3[[#This Row],[energy]]-Distances!$W$7)^2))</f>
        <v>79.60572778220444</v>
      </c>
      <c r="G109" s="11">
        <f>VLOOKUP(Table3[[#This Row],[MD5]],Table2[],9,FALSE)+(Distances!$V$5*(ABS(Distances!$J$2-VLOOKUP(Table3[[#This Row],[MD5]],Table2[],9,FALSE))*Distances!$N$2))</f>
        <v>-14.058887666035719</v>
      </c>
      <c r="H109" s="9">
        <f>VLOOKUP(Table3[[#This Row],[MD5]],Table2[],10,FALSE)+(Distances!$V$6*(ABS(Distances!$W$6-VLOOKUP(Table3[[#This Row],[MD5]],Table2[],10,FALSE))*Distances!$N$3))</f>
        <v>1.4720478058333255</v>
      </c>
      <c r="I109" s="9">
        <f>VLOOKUP(Table3[[#This Row],[MD5]],Table2[],11,FALSE)+(Distances!$V$7*(ABS(Distances!$W$7-VLOOKUP(Table3[[#This Row],[MD5]],Table2[],11,FALSE))*Distances!$N$4))</f>
        <v>0.96719600399999983</v>
      </c>
      <c r="J109" s="10">
        <f>SQRT(SUM((Table3[[#This Row],[time''2]]-Distances!$J$2)^2,(Table3[[#This Row],[price''2]]-Distances!$W$6)^2,(Table3[[#This Row],[energy''2]]-Distances!$W$7)^2))</f>
        <v>46.072884067069673</v>
      </c>
      <c r="K109" s="11">
        <f>VLOOKUP(Table3[[#This Row],[MD5]],Table2[],15,FALSE)+(Distances!$V$5*(ABS(Distances!$J$2-VLOOKUP(Table3[[#This Row],[MD5]],Table2[],15,FALSE))*Distances!$N$2))</f>
        <v>-14.437753495232149</v>
      </c>
      <c r="L109" s="9">
        <f>VLOOKUP(Table3[[#This Row],[MD5]],Table2[],16,FALSE)+(Distances!$V$6*(ABS(Distances!$W$6-VLOOKUP(Table3[[#This Row],[MD5]],Table2[],16,FALSE))*Distances!$N$3))</f>
        <v>67.649267604791675</v>
      </c>
      <c r="M109" s="9">
        <f>VLOOKUP(Table3[[#This Row],[MD5]],Table2[],17,FALSE)+(Distances!$V$7*(ABS(Distances!$W$7-VLOOKUP(Table3[[#This Row],[MD5]],Table2[],17,FALSE))*Distances!$N$4))</f>
        <v>34.25707828338885</v>
      </c>
      <c r="N109" s="10">
        <f>SQRT(SUM((Table3[[#This Row],[time''3]]-Distances!$J$2)^2,(Table3[[#This Row],[price''3]]-Distances!$W$6)^2,(Table3[[#This Row],[energy''3]]-Distances!$W$7)^2))</f>
        <v>87.401996094595887</v>
      </c>
      <c r="O109" s="11">
        <f>VLOOKUP(Table3[[#This Row],[MD5]],Table2[],21,FALSE)+(Distances!$V$5*(ABS(Distances!$J$2-VLOOKUP(Table3[[#This Row],[MD5]],Table2[],21,FALSE))*Distances!$N$2))</f>
        <v>216.084117111111</v>
      </c>
      <c r="P109" s="9">
        <f>VLOOKUP(Table3[[#This Row],[MD5]],Table2[],22,FALSE)+(Distances!$V$6*(ABS(Distances!$W$6-VLOOKUP(Table3[[#This Row],[MD5]],Table2[],22,FALSE))*Distances!$N$3))</f>
        <v>1286.9416979629577</v>
      </c>
      <c r="Q109" s="9">
        <f>VLOOKUP(Table3[[#This Row],[MD5]],Table2[],23,FALSE)+(Distances!$V$7*(ABS(Distances!$W$7-VLOOKUP(Table3[[#This Row],[MD5]],Table2[],23,FALSE))*Distances!$N$4))</f>
        <v>440.51983096296266</v>
      </c>
      <c r="R109" s="10">
        <f>SQRT(SUM((Table3[[#This Row],[time''4]]-Distances!$J$2)^2,(Table3[[#This Row],[price''4]]-Distances!$W$6)^2,(Table3[[#This Row],[energy''4]]-Distances!$W$7)^2))</f>
        <v>1371.0698942359638</v>
      </c>
    </row>
    <row r="110" spans="1:18">
      <c r="A110" t="s">
        <v>281</v>
      </c>
      <c r="B110" s="15" t="s">
        <v>149</v>
      </c>
      <c r="C110" s="8">
        <f>VLOOKUP(Table3[[#This Row],[MD5]],Table2[],3,FALSE)+(Distances!$V$5*(ABS(Distances!$J$2-VLOOKUP(Table3[[#This Row],[MD5]],Table2[],3,FALSE))*Distances!$N$2))</f>
        <v>46.98857143</v>
      </c>
      <c r="D110" s="9">
        <f>VLOOKUP(Table3[[#This Row],[MD5]],Table2[],4,FALSE)+(Distances!$V$6*(ABS(Distances!$W$6-VLOOKUP(Table3[[#This Row],[MD5]],Table2[],4,FALSE))*Distances!$N$3))</f>
        <v>71.233333333333334</v>
      </c>
      <c r="E110" s="9">
        <f>VLOOKUP(Table3[[#This Row],[MD5]],Table2[],5,FALSE)+(Distances!$V$7*(ABS(Distances!$W$7-VLOOKUP(Table3[[#This Row],[MD5]],Table2[],5,FALSE))*Distances!$N$4))</f>
        <v>36.346666666666671</v>
      </c>
      <c r="F110" s="10">
        <f>SQRT(SUM((Table3[[#This Row],[time]]-Distances!$J$2)^2,(Table3[[#This Row],[price]]-Distances!$W$6)^2,(Table3[[#This Row],[energy]]-Distances!$W$7)^2))</f>
        <v>79.60572778220444</v>
      </c>
      <c r="G110" s="11">
        <f>VLOOKUP(Table3[[#This Row],[MD5]],Table2[],9,FALSE)+(Distances!$V$5*(ABS(Distances!$J$2-VLOOKUP(Table3[[#This Row],[MD5]],Table2[],9,FALSE))*Distances!$N$2))</f>
        <v>33.659618343556531</v>
      </c>
      <c r="H110" s="9">
        <f>VLOOKUP(Table3[[#This Row],[MD5]],Table2[],10,FALSE)+(Distances!$V$6*(ABS(Distances!$W$6-VLOOKUP(Table3[[#This Row],[MD5]],Table2[],10,FALSE))*Distances!$N$3))</f>
        <v>40.558381475520754</v>
      </c>
      <c r="I110" s="9">
        <f>VLOOKUP(Table3[[#This Row],[MD5]],Table2[],11,FALSE)+(Distances!$V$7*(ABS(Distances!$W$7-VLOOKUP(Table3[[#This Row],[MD5]],Table2[],11,FALSE))*Distances!$N$4))</f>
        <v>21.017304927916669</v>
      </c>
      <c r="J110" s="10">
        <f>SQRT(SUM((Table3[[#This Row],[time''2]]-Distances!$J$2)^2,(Table3[[#This Row],[price''2]]-Distances!$W$6)^2,(Table3[[#This Row],[energy''2]]-Distances!$W$7)^2))</f>
        <v>43.923544537417023</v>
      </c>
      <c r="K110" s="11">
        <f>VLOOKUP(Table3[[#This Row],[MD5]],Table2[],15,FALSE)+(Distances!$V$5*(ABS(Distances!$J$2-VLOOKUP(Table3[[#This Row],[MD5]],Table2[],15,FALSE))*Distances!$N$2))</f>
        <v>33.628910117217231</v>
      </c>
      <c r="L110" s="9">
        <f>VLOOKUP(Table3[[#This Row],[MD5]],Table2[],16,FALSE)+(Distances!$V$6*(ABS(Distances!$W$6-VLOOKUP(Table3[[#This Row],[MD5]],Table2[],16,FALSE))*Distances!$N$3))</f>
        <v>103.1956954703121</v>
      </c>
      <c r="M110" s="9">
        <f>VLOOKUP(Table3[[#This Row],[MD5]],Table2[],17,FALSE)+(Distances!$V$7*(ABS(Distances!$W$7-VLOOKUP(Table3[[#This Row],[MD5]],Table2[],17,FALSE))*Distances!$N$4))</f>
        <v>52.037689001527554</v>
      </c>
      <c r="N110" s="10">
        <f>SQRT(SUM((Table3[[#This Row],[time''3]]-Distances!$J$2)^2,(Table3[[#This Row],[price''3]]-Distances!$W$6)^2,(Table3[[#This Row],[energy''3]]-Distances!$W$7)^2))</f>
        <v>113.79975325739655</v>
      </c>
      <c r="O110" s="11">
        <f>VLOOKUP(Table3[[#This Row],[MD5]],Table2[],21,FALSE)+(Distances!$V$5*(ABS(Distances!$J$2-VLOOKUP(Table3[[#This Row],[MD5]],Table2[],21,FALSE))*Distances!$N$2))</f>
        <v>424659.63753666671</v>
      </c>
      <c r="P110" s="9">
        <f>VLOOKUP(Table3[[#This Row],[MD5]],Table2[],22,FALSE)+(Distances!$V$6*(ABS(Distances!$W$6-VLOOKUP(Table3[[#This Row],[MD5]],Table2[],22,FALSE))*Distances!$N$3))</f>
        <v>292733.89851944445</v>
      </c>
      <c r="Q110" s="9">
        <f>VLOOKUP(Table3[[#This Row],[MD5]],Table2[],23,FALSE)+(Distances!$V$7*(ABS(Distances!$W$7-VLOOKUP(Table3[[#This Row],[MD5]],Table2[],23,FALSE))*Distances!$N$4))</f>
        <v>97338.858971110662</v>
      </c>
      <c r="R110" s="10">
        <f>SQRT(SUM((Table3[[#This Row],[time''4]]-Distances!$J$2)^2,(Table3[[#This Row],[price''4]]-Distances!$W$6)^2,(Table3[[#This Row],[energy''4]]-Distances!$W$7)^2))</f>
        <v>524857.73743932554</v>
      </c>
    </row>
    <row r="111" spans="1:18">
      <c r="A111" t="s">
        <v>282</v>
      </c>
      <c r="B111" s="15" t="s">
        <v>150</v>
      </c>
      <c r="C111" s="8">
        <f>VLOOKUP(Table3[[#This Row],[MD5]],Table2[],3,FALSE)+(Distances!$V$5*(ABS(Distances!$J$2-VLOOKUP(Table3[[#This Row],[MD5]],Table2[],3,FALSE))*Distances!$N$2))</f>
        <v>46.98857143</v>
      </c>
      <c r="D111" s="9">
        <f>VLOOKUP(Table3[[#This Row],[MD5]],Table2[],4,FALSE)+(Distances!$V$6*(ABS(Distances!$W$6-VLOOKUP(Table3[[#This Row],[MD5]],Table2[],4,FALSE))*Distances!$N$3))</f>
        <v>71.233333333333334</v>
      </c>
      <c r="E111" s="9">
        <f>VLOOKUP(Table3[[#This Row],[MD5]],Table2[],5,FALSE)+(Distances!$V$7*(ABS(Distances!$W$7-VLOOKUP(Table3[[#This Row],[MD5]],Table2[],5,FALSE))*Distances!$N$4))</f>
        <v>36.346666666666671</v>
      </c>
      <c r="F111" s="10">
        <f>SQRT(SUM((Table3[[#This Row],[time]]-Distances!$J$2)^2,(Table3[[#This Row],[price]]-Distances!$W$6)^2,(Table3[[#This Row],[energy]]-Distances!$W$7)^2))</f>
        <v>79.60572778220444</v>
      </c>
      <c r="G111" s="11">
        <f>VLOOKUP(Table3[[#This Row],[MD5]],Table2[],9,FALSE)+(Distances!$V$5*(ABS(Distances!$J$2-VLOOKUP(Table3[[#This Row],[MD5]],Table2[],9,FALSE))*Distances!$N$2))</f>
        <v>-14.28005313401786</v>
      </c>
      <c r="H111" s="9">
        <f>VLOOKUP(Table3[[#This Row],[MD5]],Table2[],10,FALSE)+(Distances!$V$6*(ABS(Distances!$W$6-VLOOKUP(Table3[[#This Row],[MD5]],Table2[],10,FALSE))*Distances!$N$3))</f>
        <v>1.1673649906249921</v>
      </c>
      <c r="I111" s="9">
        <f>VLOOKUP(Table3[[#This Row],[MD5]],Table2[],11,FALSE)+(Distances!$V$7*(ABS(Distances!$W$7-VLOOKUP(Table3[[#This Row],[MD5]],Table2[],11,FALSE))*Distances!$N$4))</f>
        <v>0.66627000388888891</v>
      </c>
      <c r="J111" s="10">
        <f>SQRT(SUM((Table3[[#This Row],[time''2]]-Distances!$J$2)^2,(Table3[[#This Row],[price''2]]-Distances!$W$6)^2,(Table3[[#This Row],[energy''2]]-Distances!$W$7)^2))</f>
        <v>46.299569812581737</v>
      </c>
      <c r="K111" s="11">
        <f>VLOOKUP(Table3[[#This Row],[MD5]],Table2[],15,FALSE)+(Distances!$V$5*(ABS(Distances!$J$2-VLOOKUP(Table3[[#This Row],[MD5]],Table2[],15,FALSE))*Distances!$N$2))</f>
        <v>-14.313541955892861</v>
      </c>
      <c r="L111" s="9">
        <f>VLOOKUP(Table3[[#This Row],[MD5]],Table2[],16,FALSE)+(Distances!$V$6*(ABS(Distances!$W$6-VLOOKUP(Table3[[#This Row],[MD5]],Table2[],16,FALSE))*Distances!$N$3))</f>
        <v>67.735554068749991</v>
      </c>
      <c r="M111" s="9">
        <f>VLOOKUP(Table3[[#This Row],[MD5]],Table2[],17,FALSE)+(Distances!$V$7*(ABS(Distances!$W$7-VLOOKUP(Table3[[#This Row],[MD5]],Table2[],17,FALSE))*Distances!$N$4))</f>
        <v>34.300238164444409</v>
      </c>
      <c r="N111" s="10">
        <f>SQRT(SUM((Table3[[#This Row],[time''3]]-Distances!$J$2)^2,(Table3[[#This Row],[price''3]]-Distances!$W$6)^2,(Table3[[#This Row],[energy''3]]-Distances!$W$7)^2))</f>
        <v>87.417868487187064</v>
      </c>
      <c r="O111" s="11">
        <f>VLOOKUP(Table3[[#This Row],[MD5]],Table2[],21,FALSE)+(Distances!$V$5*(ABS(Distances!$J$2-VLOOKUP(Table3[[#This Row],[MD5]],Table2[],21,FALSE))*Distances!$N$2))</f>
        <v>2330.4649233333334</v>
      </c>
      <c r="P111" s="9">
        <f>VLOOKUP(Table3[[#This Row],[MD5]],Table2[],22,FALSE)+(Distances!$V$6*(ABS(Distances!$W$6-VLOOKUP(Table3[[#This Row],[MD5]],Table2[],22,FALSE))*Distances!$N$3))</f>
        <v>2736.4933861111112</v>
      </c>
      <c r="Q111" s="9">
        <f>VLOOKUP(Table3[[#This Row],[MD5]],Table2[],23,FALSE)+(Distances!$V$7*(ABS(Distances!$W$7-VLOOKUP(Table3[[#This Row],[MD5]],Table2[],23,FALSE))*Distances!$N$4))</f>
        <v>922.43690888888887</v>
      </c>
      <c r="R111" s="10">
        <f>SQRT(SUM((Table3[[#This Row],[time''4]]-Distances!$J$2)^2,(Table3[[#This Row],[price''4]]-Distances!$W$6)^2,(Table3[[#This Row],[energy''4]]-Distances!$W$7)^2))</f>
        <v>3689.5892959103553</v>
      </c>
    </row>
    <row r="112" spans="1:18">
      <c r="A112" t="s">
        <v>283</v>
      </c>
      <c r="B112" s="15" t="s">
        <v>151</v>
      </c>
      <c r="C112" s="8">
        <f>VLOOKUP(Table3[[#This Row],[MD5]],Table2[],3,FALSE)+(Distances!$V$5*(ABS(Distances!$J$2-VLOOKUP(Table3[[#This Row],[MD5]],Table2[],3,FALSE))*Distances!$N$2))</f>
        <v>41.255714284999996</v>
      </c>
      <c r="D112" s="9">
        <f>VLOOKUP(Table3[[#This Row],[MD5]],Table2[],4,FALSE)+(Distances!$V$6*(ABS(Distances!$W$6-VLOOKUP(Table3[[#This Row],[MD5]],Table2[],4,FALSE))*Distances!$N$3))</f>
        <v>81.733333333333334</v>
      </c>
      <c r="E112" s="9">
        <f>VLOOKUP(Table3[[#This Row],[MD5]],Table2[],5,FALSE)+(Distances!$V$7*(ABS(Distances!$W$7-VLOOKUP(Table3[[#This Row],[MD5]],Table2[],5,FALSE))*Distances!$N$4))</f>
        <v>41.546666666666667</v>
      </c>
      <c r="F112" s="10">
        <f>SQRT(SUM((Table3[[#This Row],[time]]-Distances!$J$2)^2,(Table3[[#This Row],[price]]-Distances!$W$6)^2,(Table3[[#This Row],[energy]]-Distances!$W$7)^2))</f>
        <v>90.374101392385128</v>
      </c>
      <c r="G112" s="11">
        <f>VLOOKUP(Table3[[#This Row],[MD5]],Table2[],9,FALSE)+(Distances!$V$5*(ABS(Distances!$J$2-VLOOKUP(Table3[[#This Row],[MD5]],Table2[],9,FALSE))*Distances!$N$2))</f>
        <v>38.072892792514864</v>
      </c>
      <c r="H112" s="9">
        <f>VLOOKUP(Table3[[#This Row],[MD5]],Table2[],10,FALSE)+(Distances!$V$6*(ABS(Distances!$W$6-VLOOKUP(Table3[[#This Row],[MD5]],Table2[],10,FALSE))*Distances!$N$3))</f>
        <v>48.26457467812493</v>
      </c>
      <c r="I112" s="9">
        <f>VLOOKUP(Table3[[#This Row],[MD5]],Table2[],11,FALSE)+(Distances!$V$7*(ABS(Distances!$W$7-VLOOKUP(Table3[[#This Row],[MD5]],Table2[],11,FALSE))*Distances!$N$4))</f>
        <v>24.83363321861107</v>
      </c>
      <c r="J112" s="10">
        <f>SQRT(SUM((Table3[[#This Row],[time''2]]-Distances!$J$2)^2,(Table3[[#This Row],[price''2]]-Distances!$W$6)^2,(Table3[[#This Row],[energy''2]]-Distances!$W$7)^2))</f>
        <v>52.841223039739404</v>
      </c>
      <c r="K112" s="11">
        <f>VLOOKUP(Table3[[#This Row],[MD5]],Table2[],15,FALSE)+(Distances!$V$5*(ABS(Distances!$J$2-VLOOKUP(Table3[[#This Row],[MD5]],Table2[],15,FALSE))*Distances!$N$2))</f>
        <v>38.050643580014864</v>
      </c>
      <c r="L112" s="9">
        <f>VLOOKUP(Table3[[#This Row],[MD5]],Table2[],16,FALSE)+(Distances!$V$6*(ABS(Distances!$W$6-VLOOKUP(Table3[[#This Row],[MD5]],Table2[],16,FALSE))*Distances!$N$3))</f>
        <v>110.91490699583255</v>
      </c>
      <c r="M112" s="9">
        <f>VLOOKUP(Table3[[#This Row],[MD5]],Table2[],17,FALSE)+(Distances!$V$7*(ABS(Distances!$W$7-VLOOKUP(Table3[[#This Row],[MD5]],Table2[],17,FALSE))*Distances!$N$4))</f>
        <v>55.860464461666673</v>
      </c>
      <c r="N112" s="10">
        <f>SQRT(SUM((Table3[[#This Row],[time''3]]-Distances!$J$2)^2,(Table3[[#This Row],[price''3]]-Distances!$W$6)^2,(Table3[[#This Row],[energy''3]]-Distances!$W$7)^2))</f>
        <v>122.55140431533763</v>
      </c>
      <c r="O112" s="11">
        <f>VLOOKUP(Table3[[#This Row],[MD5]],Table2[],21,FALSE)+(Distances!$V$5*(ABS(Distances!$J$2-VLOOKUP(Table3[[#This Row],[MD5]],Table2[],21,FALSE))*Distances!$N$2))</f>
        <v>741858.57213333331</v>
      </c>
      <c r="P112" s="9">
        <f>VLOOKUP(Table3[[#This Row],[MD5]],Table2[],22,FALSE)+(Distances!$V$6*(ABS(Distances!$W$6-VLOOKUP(Table3[[#This Row],[MD5]],Table2[],22,FALSE))*Distances!$N$3))</f>
        <v>424536.10421388887</v>
      </c>
      <c r="Q112" s="9">
        <f>VLOOKUP(Table3[[#This Row],[MD5]],Table2[],23,FALSE)+(Distances!$V$7*(ABS(Distances!$W$7-VLOOKUP(Table3[[#This Row],[MD5]],Table2[],23,FALSE))*Distances!$N$4))</f>
        <v>142530.49259333289</v>
      </c>
      <c r="R112" s="10">
        <f>SQRT(SUM((Table3[[#This Row],[time''4]]-Distances!$J$2)^2,(Table3[[#This Row],[price''4]]-Distances!$W$6)^2,(Table3[[#This Row],[energy''4]]-Distances!$W$7)^2))</f>
        <v>866516.6409446022</v>
      </c>
    </row>
    <row r="113" spans="1:18">
      <c r="A113" t="s">
        <v>284</v>
      </c>
      <c r="B113" s="15" t="s">
        <v>152</v>
      </c>
      <c r="C113" s="8">
        <f>VLOOKUP(Table3[[#This Row],[MD5]],Table2[],3,FALSE)+(Distances!$V$5*(ABS(Distances!$J$2-VLOOKUP(Table3[[#This Row],[MD5]],Table2[],3,FALSE))*Distances!$N$2))</f>
        <v>41.255714284999996</v>
      </c>
      <c r="D113" s="9">
        <f>VLOOKUP(Table3[[#This Row],[MD5]],Table2[],4,FALSE)+(Distances!$V$6*(ABS(Distances!$W$6-VLOOKUP(Table3[[#This Row],[MD5]],Table2[],4,FALSE))*Distances!$N$3))</f>
        <v>81.733333333333334</v>
      </c>
      <c r="E113" s="9">
        <f>VLOOKUP(Table3[[#This Row],[MD5]],Table2[],5,FALSE)+(Distances!$V$7*(ABS(Distances!$W$7-VLOOKUP(Table3[[#This Row],[MD5]],Table2[],5,FALSE))*Distances!$N$4))</f>
        <v>41.546666666666667</v>
      </c>
      <c r="F113" s="10">
        <f>SQRT(SUM((Table3[[#This Row],[time]]-Distances!$J$2)^2,(Table3[[#This Row],[price]]-Distances!$W$6)^2,(Table3[[#This Row],[energy]]-Distances!$W$7)^2))</f>
        <v>90.374101392385128</v>
      </c>
      <c r="G113" s="11">
        <f>VLOOKUP(Table3[[#This Row],[MD5]],Table2[],9,FALSE)+(Distances!$V$5*(ABS(Distances!$J$2-VLOOKUP(Table3[[#This Row],[MD5]],Table2[],9,FALSE))*Distances!$N$2))</f>
        <v>38.072883392514868</v>
      </c>
      <c r="H113" s="9">
        <f>VLOOKUP(Table3[[#This Row],[MD5]],Table2[],10,FALSE)+(Distances!$V$6*(ABS(Distances!$W$6-VLOOKUP(Table3[[#This Row],[MD5]],Table2[],10,FALSE))*Distances!$N$3))</f>
        <v>48.26458284479159</v>
      </c>
      <c r="I113" s="9">
        <f>VLOOKUP(Table3[[#This Row],[MD5]],Table2[],11,FALSE)+(Distances!$V$7*(ABS(Distances!$W$7-VLOOKUP(Table3[[#This Row],[MD5]],Table2[],11,FALSE))*Distances!$N$4))</f>
        <v>24.833637263055515</v>
      </c>
      <c r="J113" s="10">
        <f>SQRT(SUM((Table3[[#This Row],[time''2]]-Distances!$J$2)^2,(Table3[[#This Row],[price''2]]-Distances!$W$6)^2,(Table3[[#This Row],[energy''2]]-Distances!$W$7)^2))</f>
        <v>52.841231011891161</v>
      </c>
      <c r="K113" s="11">
        <f>VLOOKUP(Table3[[#This Row],[MD5]],Table2[],15,FALSE)+(Distances!$V$5*(ABS(Distances!$J$2-VLOOKUP(Table3[[#This Row],[MD5]],Table2[],15,FALSE))*Distances!$N$2))</f>
        <v>38.050643580014864</v>
      </c>
      <c r="L113" s="9">
        <f>VLOOKUP(Table3[[#This Row],[MD5]],Table2[],16,FALSE)+(Distances!$V$6*(ABS(Distances!$W$6-VLOOKUP(Table3[[#This Row],[MD5]],Table2[],16,FALSE))*Distances!$N$3))</f>
        <v>110.91490699583255</v>
      </c>
      <c r="M113" s="9">
        <f>VLOOKUP(Table3[[#This Row],[MD5]],Table2[],17,FALSE)+(Distances!$V$7*(ABS(Distances!$W$7-VLOOKUP(Table3[[#This Row],[MD5]],Table2[],17,FALSE))*Distances!$N$4))</f>
        <v>55.860464461666673</v>
      </c>
      <c r="N113" s="10">
        <f>SQRT(SUM((Table3[[#This Row],[time''3]]-Distances!$J$2)^2,(Table3[[#This Row],[price''3]]-Distances!$W$6)^2,(Table3[[#This Row],[energy''3]]-Distances!$W$7)^2))</f>
        <v>122.55140431533763</v>
      </c>
      <c r="O113" s="11">
        <f>VLOOKUP(Table3[[#This Row],[MD5]],Table2[],21,FALSE)+(Distances!$V$5*(ABS(Distances!$J$2-VLOOKUP(Table3[[#This Row],[MD5]],Table2[],21,FALSE))*Distances!$N$2))</f>
        <v>741858.57213333331</v>
      </c>
      <c r="P113" s="9">
        <f>VLOOKUP(Table3[[#This Row],[MD5]],Table2[],22,FALSE)+(Distances!$V$6*(ABS(Distances!$W$6-VLOOKUP(Table3[[#This Row],[MD5]],Table2[],22,FALSE))*Distances!$N$3))</f>
        <v>424536.10421388887</v>
      </c>
      <c r="Q113" s="9">
        <f>VLOOKUP(Table3[[#This Row],[MD5]],Table2[],23,FALSE)+(Distances!$V$7*(ABS(Distances!$W$7-VLOOKUP(Table3[[#This Row],[MD5]],Table2[],23,FALSE))*Distances!$N$4))</f>
        <v>142530.49259333289</v>
      </c>
      <c r="R113" s="10">
        <f>SQRT(SUM((Table3[[#This Row],[time''4]]-Distances!$J$2)^2,(Table3[[#This Row],[price''4]]-Distances!$W$6)^2,(Table3[[#This Row],[energy''4]]-Distances!$W$7)^2))</f>
        <v>866516.6409446022</v>
      </c>
    </row>
    <row r="114" spans="1:18">
      <c r="A114" t="s">
        <v>285</v>
      </c>
      <c r="B114" s="15" t="s">
        <v>153</v>
      </c>
      <c r="C114" s="8">
        <f>VLOOKUP(Table3[[#This Row],[MD5]],Table2[],3,FALSE)+(Distances!$V$5*(ABS(Distances!$J$2-VLOOKUP(Table3[[#This Row],[MD5]],Table2[],3,FALSE))*Distances!$N$2))</f>
        <v>44.122142855</v>
      </c>
      <c r="D114" s="9">
        <f>VLOOKUP(Table3[[#This Row],[MD5]],Table2[],4,FALSE)+(Distances!$V$6*(ABS(Distances!$W$6-VLOOKUP(Table3[[#This Row],[MD5]],Table2[],4,FALSE))*Distances!$N$3))</f>
        <v>74.733333333333334</v>
      </c>
      <c r="E114" s="9">
        <f>VLOOKUP(Table3[[#This Row],[MD5]],Table2[],5,FALSE)+(Distances!$V$7*(ABS(Distances!$W$7-VLOOKUP(Table3[[#This Row],[MD5]],Table2[],5,FALSE))*Distances!$N$4))</f>
        <v>38.08</v>
      </c>
      <c r="F114" s="10">
        <f>SQRT(SUM((Table3[[#This Row],[time]]-Distances!$J$2)^2,(Table3[[#This Row],[price]]-Distances!$W$6)^2,(Table3[[#This Row],[energy]]-Distances!$W$7)^2))</f>
        <v>82.977811442827729</v>
      </c>
      <c r="G114" s="11">
        <f>VLOOKUP(Table3[[#This Row],[MD5]],Table2[],9,FALSE)+(Distances!$V$5*(ABS(Distances!$J$2-VLOOKUP(Table3[[#This Row],[MD5]],Table2[],9,FALSE))*Distances!$N$2))</f>
        <v>-14.06572923316072</v>
      </c>
      <c r="H114" s="9">
        <f>VLOOKUP(Table3[[#This Row],[MD5]],Table2[],10,FALSE)+(Distances!$V$6*(ABS(Distances!$W$6-VLOOKUP(Table3[[#This Row],[MD5]],Table2[],10,FALSE))*Distances!$N$3))</f>
        <v>1.2505923306249922</v>
      </c>
      <c r="I114" s="9">
        <f>VLOOKUP(Table3[[#This Row],[MD5]],Table2[],11,FALSE)+(Distances!$V$7*(ABS(Distances!$W$7-VLOOKUP(Table3[[#This Row],[MD5]],Table2[],11,FALSE))*Distances!$N$4))</f>
        <v>0.74782167322222204</v>
      </c>
      <c r="J114" s="10">
        <f>SQRT(SUM((Table3[[#This Row],[time''2]]-Distances!$J$2)^2,(Table3[[#This Row],[price''2]]-Distances!$W$6)^2,(Table3[[#This Row],[energy''2]]-Distances!$W$7)^2))</f>
        <v>46.083426053854744</v>
      </c>
      <c r="K114" s="11">
        <f>VLOOKUP(Table3[[#This Row],[MD5]],Table2[],15,FALSE)+(Distances!$V$5*(ABS(Distances!$J$2-VLOOKUP(Table3[[#This Row],[MD5]],Table2[],15,FALSE))*Distances!$N$2))</f>
        <v>-14.066769699857149</v>
      </c>
      <c r="L114" s="9">
        <f>VLOOKUP(Table3[[#This Row],[MD5]],Table2[],16,FALSE)+(Distances!$V$6*(ABS(Distances!$W$6-VLOOKUP(Table3[[#This Row],[MD5]],Table2[],16,FALSE))*Distances!$N$3))</f>
        <v>67.866069864999929</v>
      </c>
      <c r="M114" s="9">
        <f>VLOOKUP(Table3[[#This Row],[MD5]],Table2[],17,FALSE)+(Distances!$V$7*(ABS(Distances!$W$7-VLOOKUP(Table3[[#This Row],[MD5]],Table2[],17,FALSE))*Distances!$N$4))</f>
        <v>34.364433044111067</v>
      </c>
      <c r="N114" s="10">
        <f>SQRT(SUM((Table3[[#This Row],[time''3]]-Distances!$J$2)^2,(Table3[[#This Row],[price''3]]-Distances!$W$6)^2,(Table3[[#This Row],[energy''3]]-Distances!$W$7)^2))</f>
        <v>87.410955240390066</v>
      </c>
      <c r="O114" s="11">
        <f>VLOOKUP(Table3[[#This Row],[MD5]],Table2[],21,FALSE)+(Distances!$V$5*(ABS(Distances!$J$2-VLOOKUP(Table3[[#This Row],[MD5]],Table2[],21,FALSE))*Distances!$N$2))</f>
        <v>336.31422711111099</v>
      </c>
      <c r="P114" s="9">
        <f>VLOOKUP(Table3[[#This Row],[MD5]],Table2[],22,FALSE)+(Distances!$V$6*(ABS(Distances!$W$6-VLOOKUP(Table3[[#This Row],[MD5]],Table2[],22,FALSE))*Distances!$N$3))</f>
        <v>1332.9733025925902</v>
      </c>
      <c r="Q114" s="9">
        <f>VLOOKUP(Table3[[#This Row],[MD5]],Table2[],23,FALSE)+(Distances!$V$7*(ABS(Distances!$W$7-VLOOKUP(Table3[[#This Row],[MD5]],Table2[],23,FALSE))*Distances!$N$4))</f>
        <v>456.38013096296004</v>
      </c>
      <c r="R114" s="10">
        <f>SQRT(SUM((Table3[[#This Row],[time''4]]-Distances!$J$2)^2,(Table3[[#This Row],[price''4]]-Distances!$W$6)^2,(Table3[[#This Row],[energy''4]]-Distances!$W$7)^2))</f>
        <v>1439.8685117244427</v>
      </c>
    </row>
    <row r="115" spans="1:18">
      <c r="A115" t="s">
        <v>286</v>
      </c>
      <c r="B115" s="15" t="s">
        <v>154</v>
      </c>
      <c r="C115" s="8">
        <f>VLOOKUP(Table3[[#This Row],[MD5]],Table2[],3,FALSE)+(Distances!$V$5*(ABS(Distances!$J$2-VLOOKUP(Table3[[#This Row],[MD5]],Table2[],3,FALSE))*Distances!$N$2))</f>
        <v>44.122142855</v>
      </c>
      <c r="D115" s="9">
        <f>VLOOKUP(Table3[[#This Row],[MD5]],Table2[],4,FALSE)+(Distances!$V$6*(ABS(Distances!$W$6-VLOOKUP(Table3[[#This Row],[MD5]],Table2[],4,FALSE))*Distances!$N$3))</f>
        <v>74.733333333333334</v>
      </c>
      <c r="E115" s="9">
        <f>VLOOKUP(Table3[[#This Row],[MD5]],Table2[],5,FALSE)+(Distances!$V$7*(ABS(Distances!$W$7-VLOOKUP(Table3[[#This Row],[MD5]],Table2[],5,FALSE))*Distances!$N$4))</f>
        <v>38.08</v>
      </c>
      <c r="F115" s="10">
        <f>SQRT(SUM((Table3[[#This Row],[time]]-Distances!$J$2)^2,(Table3[[#This Row],[price]]-Distances!$W$6)^2,(Table3[[#This Row],[energy]]-Distances!$W$7)^2))</f>
        <v>82.977811442827729</v>
      </c>
      <c r="G115" s="11">
        <f>VLOOKUP(Table3[[#This Row],[MD5]],Table2[],9,FALSE)+(Distances!$V$5*(ABS(Distances!$J$2-VLOOKUP(Table3[[#This Row],[MD5]],Table2[],9,FALSE))*Distances!$N$2))</f>
        <v>-14.06584446725893</v>
      </c>
      <c r="H115" s="9">
        <f>VLOOKUP(Table3[[#This Row],[MD5]],Table2[],10,FALSE)+(Distances!$V$6*(ABS(Distances!$W$6-VLOOKUP(Table3[[#This Row],[MD5]],Table2[],10,FALSE))*Distances!$N$3))</f>
        <v>1.2504719430208255</v>
      </c>
      <c r="I115" s="9">
        <f>VLOOKUP(Table3[[#This Row],[MD5]],Table2[],11,FALSE)+(Distances!$V$7*(ABS(Distances!$W$7-VLOOKUP(Table3[[#This Row],[MD5]],Table2[],11,FALSE))*Distances!$N$4))</f>
        <v>0.74770220116666675</v>
      </c>
      <c r="J115" s="10">
        <f>SQRT(SUM((Table3[[#This Row],[time''2]]-Distances!$J$2)^2,(Table3[[#This Row],[price''2]]-Distances!$W$6)^2,(Table3[[#This Row],[energy''2]]-Distances!$W$7)^2))</f>
        <v>46.083543835656705</v>
      </c>
      <c r="K115" s="11">
        <f>VLOOKUP(Table3[[#This Row],[MD5]],Table2[],15,FALSE)+(Distances!$V$5*(ABS(Distances!$J$2-VLOOKUP(Table3[[#This Row],[MD5]],Table2[],15,FALSE))*Distances!$N$2))</f>
        <v>-14.066803254669651</v>
      </c>
      <c r="L115" s="9">
        <f>VLOOKUP(Table3[[#This Row],[MD5]],Table2[],16,FALSE)+(Distances!$V$6*(ABS(Distances!$W$6-VLOOKUP(Table3[[#This Row],[MD5]],Table2[],16,FALSE))*Distances!$N$3))</f>
        <v>67.866024844062494</v>
      </c>
      <c r="M115" s="9">
        <f>VLOOKUP(Table3[[#This Row],[MD5]],Table2[],17,FALSE)+(Distances!$V$7*(ABS(Distances!$W$7-VLOOKUP(Table3[[#This Row],[MD5]],Table2[],17,FALSE))*Distances!$N$4))</f>
        <v>34.364410632527736</v>
      </c>
      <c r="N115" s="10">
        <f>SQRT(SUM((Table3[[#This Row],[time''3]]-Distances!$J$2)^2,(Table3[[#This Row],[price''3]]-Distances!$W$6)^2,(Table3[[#This Row],[energy''3]]-Distances!$W$7)^2))</f>
        <v>87.410930186917128</v>
      </c>
      <c r="O115" s="11">
        <f>VLOOKUP(Table3[[#This Row],[MD5]],Table2[],21,FALSE)+(Distances!$V$5*(ABS(Distances!$J$2-VLOOKUP(Table3[[#This Row],[MD5]],Table2[],21,FALSE))*Distances!$N$2))</f>
        <v>334.29631011111104</v>
      </c>
      <c r="P115" s="9">
        <f>VLOOKUP(Table3[[#This Row],[MD5]],Table2[],22,FALSE)+(Distances!$V$6*(ABS(Distances!$W$6-VLOOKUP(Table3[[#This Row],[MD5]],Table2[],22,FALSE))*Distances!$N$3))</f>
        <v>1328.9267886111111</v>
      </c>
      <c r="Q115" s="9">
        <f>VLOOKUP(Table3[[#This Row],[MD5]],Table2[],23,FALSE)+(Distances!$V$7*(ABS(Distances!$W$7-VLOOKUP(Table3[[#This Row],[MD5]],Table2[],23,FALSE))*Distances!$N$4))</f>
        <v>455.00714274073783</v>
      </c>
      <c r="R115" s="10">
        <f>SQRT(SUM((Table3[[#This Row],[time''4]]-Distances!$J$2)^2,(Table3[[#This Row],[price''4]]-Distances!$W$6)^2,(Table3[[#This Row],[energy''4]]-Distances!$W$7)^2))</f>
        <v>1435.265859132704</v>
      </c>
    </row>
    <row r="116" spans="1:18">
      <c r="A116" t="s">
        <v>287</v>
      </c>
      <c r="B116" s="15" t="s">
        <v>155</v>
      </c>
      <c r="C116" s="8">
        <f>VLOOKUP(Table3[[#This Row],[MD5]],Table2[],3,FALSE)+(Distances!$V$5*(ABS(Distances!$J$2-VLOOKUP(Table3[[#This Row],[MD5]],Table2[],3,FALSE))*Distances!$N$2))</f>
        <v>46.98857143</v>
      </c>
      <c r="D116" s="9">
        <f>VLOOKUP(Table3[[#This Row],[MD5]],Table2[],4,FALSE)+(Distances!$V$6*(ABS(Distances!$W$6-VLOOKUP(Table3[[#This Row],[MD5]],Table2[],4,FALSE))*Distances!$N$3))</f>
        <v>71.233333333333334</v>
      </c>
      <c r="E116" s="9">
        <f>VLOOKUP(Table3[[#This Row],[MD5]],Table2[],5,FALSE)+(Distances!$V$7*(ABS(Distances!$W$7-VLOOKUP(Table3[[#This Row],[MD5]],Table2[],5,FALSE))*Distances!$N$4))</f>
        <v>36.346666666666671</v>
      </c>
      <c r="F116" s="10">
        <f>SQRT(SUM((Table3[[#This Row],[time]]-Distances!$J$2)^2,(Table3[[#This Row],[price]]-Distances!$W$6)^2,(Table3[[#This Row],[energy]]-Distances!$W$7)^2))</f>
        <v>79.60572778220444</v>
      </c>
      <c r="G116" s="11">
        <f>VLOOKUP(Table3[[#This Row],[MD5]],Table2[],9,FALSE)+(Distances!$V$5*(ABS(Distances!$J$2-VLOOKUP(Table3[[#This Row],[MD5]],Table2[],9,FALSE))*Distances!$N$2))</f>
        <v>33.785046380610098</v>
      </c>
      <c r="H116" s="9">
        <f>VLOOKUP(Table3[[#This Row],[MD5]],Table2[],10,FALSE)+(Distances!$V$6*(ABS(Distances!$W$6-VLOOKUP(Table3[[#This Row],[MD5]],Table2[],10,FALSE))*Distances!$N$3))</f>
        <v>40.975789032812422</v>
      </c>
      <c r="I116" s="9">
        <f>VLOOKUP(Table3[[#This Row],[MD5]],Table2[],11,FALSE)+(Distances!$V$7*(ABS(Distances!$W$7-VLOOKUP(Table3[[#This Row],[MD5]],Table2[],11,FALSE))*Distances!$N$4))</f>
        <v>21.224183976527733</v>
      </c>
      <c r="J116" s="10">
        <f>SQRT(SUM((Table3[[#This Row],[time''2]]-Distances!$J$2)^2,(Table3[[#This Row],[price''2]]-Distances!$W$6)^2,(Table3[[#This Row],[energy''2]]-Distances!$W$7)^2))</f>
        <v>44.393911169666509</v>
      </c>
      <c r="K116" s="11">
        <f>VLOOKUP(Table3[[#This Row],[MD5]],Table2[],15,FALSE)+(Distances!$V$5*(ABS(Distances!$J$2-VLOOKUP(Table3[[#This Row],[MD5]],Table2[],15,FALSE))*Distances!$N$2))</f>
        <v>33.644686189092234</v>
      </c>
      <c r="L116" s="9">
        <f>VLOOKUP(Table3[[#This Row],[MD5]],Table2[],16,FALSE)+(Distances!$V$6*(ABS(Distances!$W$6-VLOOKUP(Table3[[#This Row],[MD5]],Table2[],16,FALSE))*Distances!$N$3))</f>
        <v>103.21524391822877</v>
      </c>
      <c r="M116" s="9">
        <f>VLOOKUP(Table3[[#This Row],[MD5]],Table2[],17,FALSE)+(Distances!$V$7*(ABS(Distances!$W$7-VLOOKUP(Table3[[#This Row],[MD5]],Table2[],17,FALSE))*Distances!$N$4))</f>
        <v>52.047533062638664</v>
      </c>
      <c r="N116" s="10">
        <f>SQRT(SUM((Table3[[#This Row],[time''3]]-Distances!$J$2)^2,(Table3[[#This Row],[price''3]]-Distances!$W$6)^2,(Table3[[#This Row],[energy''3]]-Distances!$W$7)^2))</f>
        <v>113.82186366238915</v>
      </c>
      <c r="O116" s="11">
        <f>VLOOKUP(Table3[[#This Row],[MD5]],Table2[],21,FALSE)+(Distances!$V$5*(ABS(Distances!$J$2-VLOOKUP(Table3[[#This Row],[MD5]],Table2[],21,FALSE))*Distances!$N$2))</f>
        <v>426938.17113666667</v>
      </c>
      <c r="P116" s="9">
        <f>VLOOKUP(Table3[[#This Row],[MD5]],Table2[],22,FALSE)+(Distances!$V$6*(ABS(Distances!$W$6-VLOOKUP(Table3[[#This Row],[MD5]],Table2[],22,FALSE))*Distances!$N$3))</f>
        <v>293832.7211861111</v>
      </c>
      <c r="Q116" s="9">
        <f>VLOOKUP(Table3[[#This Row],[MD5]],Table2[],23,FALSE)+(Distances!$V$7*(ABS(Distances!$W$7-VLOOKUP(Table3[[#This Row],[MD5]],Table2[],23,FALSE))*Distances!$N$4))</f>
        <v>97699.348215555117</v>
      </c>
      <c r="R116" s="10">
        <f>SQRT(SUM((Table3[[#This Row],[time''4]]-Distances!$J$2)^2,(Table3[[#This Row],[price''4]]-Distances!$W$6)^2,(Table3[[#This Row],[energy''4]]-Distances!$W$7)^2))</f>
        <v>527381.01139319839</v>
      </c>
    </row>
    <row r="117" spans="1:18">
      <c r="A117" t="s">
        <v>288</v>
      </c>
      <c r="B117" s="15" t="s">
        <v>156</v>
      </c>
      <c r="C117" s="8">
        <f>VLOOKUP(Table3[[#This Row],[MD5]],Table2[],3,FALSE)+(Distances!$V$5*(ABS(Distances!$J$2-VLOOKUP(Table3[[#This Row],[MD5]],Table2[],3,FALSE))*Distances!$N$2))</f>
        <v>44.122142855</v>
      </c>
      <c r="D117" s="9">
        <f>VLOOKUP(Table3[[#This Row],[MD5]],Table2[],4,FALSE)+(Distances!$V$6*(ABS(Distances!$W$6-VLOOKUP(Table3[[#This Row],[MD5]],Table2[],4,FALSE))*Distances!$N$3))</f>
        <v>74.733333333333334</v>
      </c>
      <c r="E117" s="9">
        <f>VLOOKUP(Table3[[#This Row],[MD5]],Table2[],5,FALSE)+(Distances!$V$7*(ABS(Distances!$W$7-VLOOKUP(Table3[[#This Row],[MD5]],Table2[],5,FALSE))*Distances!$N$4))</f>
        <v>38.08</v>
      </c>
      <c r="F117" s="10">
        <f>SQRT(SUM((Table3[[#This Row],[time]]-Distances!$J$2)^2,(Table3[[#This Row],[price]]-Distances!$W$6)^2,(Table3[[#This Row],[energy]]-Distances!$W$7)^2))</f>
        <v>82.977811442827729</v>
      </c>
      <c r="G117" s="11">
        <f>VLOOKUP(Table3[[#This Row],[MD5]],Table2[],9,FALSE)+(Distances!$V$5*(ABS(Distances!$J$2-VLOOKUP(Table3[[#This Row],[MD5]],Table2[],9,FALSE))*Distances!$N$2))</f>
        <v>-13.91106281799108</v>
      </c>
      <c r="H117" s="9">
        <f>VLOOKUP(Table3[[#This Row],[MD5]],Table2[],10,FALSE)+(Distances!$V$6*(ABS(Distances!$W$6-VLOOKUP(Table3[[#This Row],[MD5]],Table2[],10,FALSE))*Distances!$N$3))</f>
        <v>1.3718133453125001</v>
      </c>
      <c r="I117" s="9">
        <f>VLOOKUP(Table3[[#This Row],[MD5]],Table2[],11,FALSE)+(Distances!$V$7*(ABS(Distances!$W$7-VLOOKUP(Table3[[#This Row],[MD5]],Table2[],11,FALSE))*Distances!$N$4))</f>
        <v>0.8689100530555558</v>
      </c>
      <c r="J117" s="10">
        <f>SQRT(SUM((Table3[[#This Row],[time''2]]-Distances!$J$2)^2,(Table3[[#This Row],[price''2]]-Distances!$W$6)^2,(Table3[[#This Row],[energy''2]]-Distances!$W$7)^2))</f>
        <v>45.926498872757044</v>
      </c>
      <c r="K117" s="11">
        <f>VLOOKUP(Table3[[#This Row],[MD5]],Table2[],15,FALSE)+(Distances!$V$5*(ABS(Distances!$J$2-VLOOKUP(Table3[[#This Row],[MD5]],Table2[],15,FALSE))*Distances!$N$2))</f>
        <v>-13.9183367184375</v>
      </c>
      <c r="L117" s="9">
        <f>VLOOKUP(Table3[[#This Row],[MD5]],Table2[],16,FALSE)+(Distances!$V$6*(ABS(Distances!$W$6-VLOOKUP(Table3[[#This Row],[MD5]],Table2[],16,FALSE))*Distances!$N$3))</f>
        <v>67.9703721421875</v>
      </c>
      <c r="M117" s="9">
        <f>VLOOKUP(Table3[[#This Row],[MD5]],Table2[],17,FALSE)+(Distances!$V$7*(ABS(Distances!$W$7-VLOOKUP(Table3[[#This Row],[MD5]],Table2[],17,FALSE))*Distances!$N$4))</f>
        <v>34.416598430694407</v>
      </c>
      <c r="N117" s="10">
        <f>SQRT(SUM((Table3[[#This Row],[time''3]]-Distances!$J$2)^2,(Table3[[#This Row],[price''3]]-Distances!$W$6)^2,(Table3[[#This Row],[energy''3]]-Distances!$W$7)^2))</f>
        <v>87.432032148794235</v>
      </c>
      <c r="O117" s="11">
        <f>VLOOKUP(Table3[[#This Row],[MD5]],Table2[],21,FALSE)+(Distances!$V$5*(ABS(Distances!$J$2-VLOOKUP(Table3[[#This Row],[MD5]],Table2[],21,FALSE))*Distances!$N$2))</f>
        <v>2451.6178766666667</v>
      </c>
      <c r="P117" s="9">
        <f>VLOOKUP(Table3[[#This Row],[MD5]],Table2[],22,FALSE)+(Distances!$V$6*(ABS(Distances!$W$6-VLOOKUP(Table3[[#This Row],[MD5]],Table2[],22,FALSE))*Distances!$N$3))</f>
        <v>2783.030688888889</v>
      </c>
      <c r="Q117" s="9">
        <f>VLOOKUP(Table3[[#This Row],[MD5]],Table2[],23,FALSE)+(Distances!$V$7*(ABS(Distances!$W$7-VLOOKUP(Table3[[#This Row],[MD5]],Table2[],23,FALSE))*Distances!$N$4))</f>
        <v>938.46028444444016</v>
      </c>
      <c r="R117" s="10">
        <f>SQRT(SUM((Table3[[#This Row],[time''4]]-Distances!$J$2)^2,(Table3[[#This Row],[price''4]]-Distances!$W$6)^2,(Table3[[#This Row],[energy''4]]-Distances!$W$7)^2))</f>
        <v>3804.1034801049059</v>
      </c>
    </row>
    <row r="118" spans="1:18">
      <c r="A118" t="s">
        <v>289</v>
      </c>
      <c r="B118" s="15" t="s">
        <v>157</v>
      </c>
      <c r="C118" s="8">
        <f>VLOOKUP(Table3[[#This Row],[MD5]],Table2[],3,FALSE)+(Distances!$V$5*(ABS(Distances!$J$2-VLOOKUP(Table3[[#This Row],[MD5]],Table2[],3,FALSE))*Distances!$N$2))</f>
        <v>46.98857143</v>
      </c>
      <c r="D118" s="9">
        <f>VLOOKUP(Table3[[#This Row],[MD5]],Table2[],4,FALSE)+(Distances!$V$6*(ABS(Distances!$W$6-VLOOKUP(Table3[[#This Row],[MD5]],Table2[],4,FALSE))*Distances!$N$3))</f>
        <v>71.233333333333334</v>
      </c>
      <c r="E118" s="9">
        <f>VLOOKUP(Table3[[#This Row],[MD5]],Table2[],5,FALSE)+(Distances!$V$7*(ABS(Distances!$W$7-VLOOKUP(Table3[[#This Row],[MD5]],Table2[],5,FALSE))*Distances!$N$4))</f>
        <v>36.346666666666671</v>
      </c>
      <c r="F118" s="10">
        <f>SQRT(SUM((Table3[[#This Row],[time]]-Distances!$J$2)^2,(Table3[[#This Row],[price]]-Distances!$W$6)^2,(Table3[[#This Row],[energy]]-Distances!$W$7)^2))</f>
        <v>79.60572778220444</v>
      </c>
      <c r="G118" s="11">
        <f>VLOOKUP(Table3[[#This Row],[MD5]],Table2[],9,FALSE)+(Distances!$V$5*(ABS(Distances!$J$2-VLOOKUP(Table3[[#This Row],[MD5]],Table2[],9,FALSE))*Distances!$N$2))</f>
        <v>-14.058886344160721</v>
      </c>
      <c r="H118" s="9">
        <f>VLOOKUP(Table3[[#This Row],[MD5]],Table2[],10,FALSE)+(Distances!$V$6*(ABS(Distances!$W$6-VLOOKUP(Table3[[#This Row],[MD5]],Table2[],10,FALSE))*Distances!$N$3))</f>
        <v>1.4720493370833254</v>
      </c>
      <c r="I118" s="9">
        <f>VLOOKUP(Table3[[#This Row],[MD5]],Table2[],11,FALSE)+(Distances!$V$7*(ABS(Distances!$W$7-VLOOKUP(Table3[[#This Row],[MD5]],Table2[],11,FALSE))*Distances!$N$4))</f>
        <v>0.96719752066666675</v>
      </c>
      <c r="J118" s="10">
        <f>SQRT(SUM((Table3[[#This Row],[time''2]]-Distances!$J$2)^2,(Table3[[#This Row],[price''2]]-Distances!$W$6)^2,(Table3[[#This Row],[energy''2]]-Distances!$W$7)^2))</f>
        <v>46.072882727286256</v>
      </c>
      <c r="K118" s="11">
        <f>VLOOKUP(Table3[[#This Row],[MD5]],Table2[],15,FALSE)+(Distances!$V$5*(ABS(Distances!$J$2-VLOOKUP(Table3[[#This Row],[MD5]],Table2[],15,FALSE))*Distances!$N$2))</f>
        <v>-14.437753495232149</v>
      </c>
      <c r="L118" s="9">
        <f>VLOOKUP(Table3[[#This Row],[MD5]],Table2[],16,FALSE)+(Distances!$V$6*(ABS(Distances!$W$6-VLOOKUP(Table3[[#This Row],[MD5]],Table2[],16,FALSE))*Distances!$N$3))</f>
        <v>67.649267604791675</v>
      </c>
      <c r="M118" s="9">
        <f>VLOOKUP(Table3[[#This Row],[MD5]],Table2[],17,FALSE)+(Distances!$V$7*(ABS(Distances!$W$7-VLOOKUP(Table3[[#This Row],[MD5]],Table2[],17,FALSE))*Distances!$N$4))</f>
        <v>34.25707828338885</v>
      </c>
      <c r="N118" s="10">
        <f>SQRT(SUM((Table3[[#This Row],[time''3]]-Distances!$J$2)^2,(Table3[[#This Row],[price''3]]-Distances!$W$6)^2,(Table3[[#This Row],[energy''3]]-Distances!$W$7)^2))</f>
        <v>87.401996094595887</v>
      </c>
      <c r="O118" s="11">
        <f>VLOOKUP(Table3[[#This Row],[MD5]],Table2[],21,FALSE)+(Distances!$V$5*(ABS(Distances!$J$2-VLOOKUP(Table3[[#This Row],[MD5]],Table2[],21,FALSE))*Distances!$N$2))</f>
        <v>216.084117111111</v>
      </c>
      <c r="P118" s="9">
        <f>VLOOKUP(Table3[[#This Row],[MD5]],Table2[],22,FALSE)+(Distances!$V$6*(ABS(Distances!$W$6-VLOOKUP(Table3[[#This Row],[MD5]],Table2[],22,FALSE))*Distances!$N$3))</f>
        <v>1286.9416979629577</v>
      </c>
      <c r="Q118" s="9">
        <f>VLOOKUP(Table3[[#This Row],[MD5]],Table2[],23,FALSE)+(Distances!$V$7*(ABS(Distances!$W$7-VLOOKUP(Table3[[#This Row],[MD5]],Table2[],23,FALSE))*Distances!$N$4))</f>
        <v>440.51983096296266</v>
      </c>
      <c r="R118" s="10">
        <f>SQRT(SUM((Table3[[#This Row],[time''4]]-Distances!$J$2)^2,(Table3[[#This Row],[price''4]]-Distances!$W$6)^2,(Table3[[#This Row],[energy''4]]-Distances!$W$7)^2))</f>
        <v>1371.0698942359638</v>
      </c>
    </row>
    <row r="119" spans="1:18">
      <c r="A119" t="s">
        <v>290</v>
      </c>
      <c r="B119" s="15" t="s">
        <v>158</v>
      </c>
      <c r="C119" s="8">
        <f>VLOOKUP(Table3[[#This Row],[MD5]],Table2[],3,FALSE)+(Distances!$V$5*(ABS(Distances!$J$2-VLOOKUP(Table3[[#This Row],[MD5]],Table2[],3,FALSE))*Distances!$N$2))</f>
        <v>46.98857143</v>
      </c>
      <c r="D119" s="9">
        <f>VLOOKUP(Table3[[#This Row],[MD5]],Table2[],4,FALSE)+(Distances!$V$6*(ABS(Distances!$W$6-VLOOKUP(Table3[[#This Row],[MD5]],Table2[],4,FALSE))*Distances!$N$3))</f>
        <v>71.233333333333334</v>
      </c>
      <c r="E119" s="9">
        <f>VLOOKUP(Table3[[#This Row],[MD5]],Table2[],5,FALSE)+(Distances!$V$7*(ABS(Distances!$W$7-VLOOKUP(Table3[[#This Row],[MD5]],Table2[],5,FALSE))*Distances!$N$4))</f>
        <v>36.346666666666671</v>
      </c>
      <c r="F119" s="10">
        <f>SQRT(SUM((Table3[[#This Row],[time]]-Distances!$J$2)^2,(Table3[[#This Row],[price]]-Distances!$W$6)^2,(Table3[[#This Row],[energy]]-Distances!$W$7)^2))</f>
        <v>79.60572778220444</v>
      </c>
      <c r="G119" s="11">
        <f>VLOOKUP(Table3[[#This Row],[MD5]],Table2[],9,FALSE)+(Distances!$V$5*(ABS(Distances!$J$2-VLOOKUP(Table3[[#This Row],[MD5]],Table2[],9,FALSE))*Distances!$N$2))</f>
        <v>-14.03736237830358</v>
      </c>
      <c r="H119" s="9">
        <f>VLOOKUP(Table3[[#This Row],[MD5]],Table2[],10,FALSE)+(Distances!$V$6*(ABS(Distances!$W$6-VLOOKUP(Table3[[#This Row],[MD5]],Table2[],10,FALSE))*Distances!$N$3))</f>
        <v>1.4985059552083257</v>
      </c>
      <c r="I119" s="9">
        <f>VLOOKUP(Table3[[#This Row],[MD5]],Table2[],11,FALSE)+(Distances!$V$7*(ABS(Distances!$W$7-VLOOKUP(Table3[[#This Row],[MD5]],Table2[],11,FALSE))*Distances!$N$4))</f>
        <v>0.99337530499999127</v>
      </c>
      <c r="J119" s="10">
        <f>SQRT(SUM((Table3[[#This Row],[time''2]]-Distances!$J$2)^2,(Table3[[#This Row],[price''2]]-Distances!$W$6)^2,(Table3[[#This Row],[energy''2]]-Distances!$W$7)^2))</f>
        <v>46.051064441717351</v>
      </c>
      <c r="K119" s="11">
        <f>VLOOKUP(Table3[[#This Row],[MD5]],Table2[],15,FALSE)+(Distances!$V$5*(ABS(Distances!$J$2-VLOOKUP(Table3[[#This Row],[MD5]],Table2[],15,FALSE))*Distances!$N$2))</f>
        <v>-14.44165602160715</v>
      </c>
      <c r="L119" s="9">
        <f>VLOOKUP(Table3[[#This Row],[MD5]],Table2[],16,FALSE)+(Distances!$V$6*(ABS(Distances!$W$6-VLOOKUP(Table3[[#This Row],[MD5]],Table2[],16,FALSE))*Distances!$N$3))</f>
        <v>67.646858060416676</v>
      </c>
      <c r="M119" s="9">
        <f>VLOOKUP(Table3[[#This Row],[MD5]],Table2[],17,FALSE)+(Distances!$V$7*(ABS(Distances!$W$7-VLOOKUP(Table3[[#This Row],[MD5]],Table2[],17,FALSE))*Distances!$N$4))</f>
        <v>34.255871552222224</v>
      </c>
      <c r="N119" s="10">
        <f>SQRT(SUM((Table3[[#This Row],[time''3]]-Distances!$J$2)^2,(Table3[[#This Row],[price''3]]-Distances!$W$6)^2,(Table3[[#This Row],[energy''3]]-Distances!$W$7)^2))</f>
        <v>87.401786897912245</v>
      </c>
      <c r="O119" s="11">
        <f>VLOOKUP(Table3[[#This Row],[MD5]],Table2[],21,FALSE)+(Distances!$V$5*(ABS(Distances!$J$2-VLOOKUP(Table3[[#This Row],[MD5]],Table2[],21,FALSE))*Distances!$N$2))</f>
        <v>213.91539499999968</v>
      </c>
      <c r="P119" s="9">
        <f>VLOOKUP(Table3[[#This Row],[MD5]],Table2[],22,FALSE)+(Distances!$V$6*(ABS(Distances!$W$6-VLOOKUP(Table3[[#This Row],[MD5]],Table2[],22,FALSE))*Distances!$N$3))</f>
        <v>1285.6090995370346</v>
      </c>
      <c r="Q119" s="9">
        <f>VLOOKUP(Table3[[#This Row],[MD5]],Table2[],23,FALSE)+(Distances!$V$7*(ABS(Distances!$W$7-VLOOKUP(Table3[[#This Row],[MD5]],Table2[],23,FALSE))*Distances!$N$4))</f>
        <v>440.07840333333291</v>
      </c>
      <c r="R119" s="10">
        <f>SQRT(SUM((Table3[[#This Row],[time''4]]-Distances!$J$2)^2,(Table3[[#This Row],[price''4]]-Distances!$W$6)^2,(Table3[[#This Row],[energy''4]]-Distances!$W$7)^2))</f>
        <v>1369.3890743752993</v>
      </c>
    </row>
    <row r="120" spans="1:18">
      <c r="A120" t="s">
        <v>291</v>
      </c>
      <c r="B120" s="15" t="s">
        <v>159</v>
      </c>
      <c r="C120" s="8">
        <f>VLOOKUP(Table3[[#This Row],[MD5]],Table2[],3,FALSE)+(Distances!$V$5*(ABS(Distances!$J$2-VLOOKUP(Table3[[#This Row],[MD5]],Table2[],3,FALSE))*Distances!$N$2))</f>
        <v>46.98857143</v>
      </c>
      <c r="D120" s="9">
        <f>VLOOKUP(Table3[[#This Row],[MD5]],Table2[],4,FALSE)+(Distances!$V$6*(ABS(Distances!$W$6-VLOOKUP(Table3[[#This Row],[MD5]],Table2[],4,FALSE))*Distances!$N$3))</f>
        <v>71.233333333333334</v>
      </c>
      <c r="E120" s="9">
        <f>VLOOKUP(Table3[[#This Row],[MD5]],Table2[],5,FALSE)+(Distances!$V$7*(ABS(Distances!$W$7-VLOOKUP(Table3[[#This Row],[MD5]],Table2[],5,FALSE))*Distances!$N$4))</f>
        <v>36.346666666666671</v>
      </c>
      <c r="F120" s="10">
        <f>SQRT(SUM((Table3[[#This Row],[time]]-Distances!$J$2)^2,(Table3[[#This Row],[price]]-Distances!$W$6)^2,(Table3[[#This Row],[energy]]-Distances!$W$7)^2))</f>
        <v>79.60572778220444</v>
      </c>
      <c r="G120" s="11">
        <f>VLOOKUP(Table3[[#This Row],[MD5]],Table2[],9,FALSE)+(Distances!$V$5*(ABS(Distances!$J$2-VLOOKUP(Table3[[#This Row],[MD5]],Table2[],9,FALSE))*Distances!$N$2))</f>
        <v>-14.03736105642858</v>
      </c>
      <c r="H120" s="9">
        <f>VLOOKUP(Table3[[#This Row],[MD5]],Table2[],10,FALSE)+(Distances!$V$6*(ABS(Distances!$W$6-VLOOKUP(Table3[[#This Row],[MD5]],Table2[],10,FALSE))*Distances!$N$3))</f>
        <v>1.4985074864583332</v>
      </c>
      <c r="I120" s="9">
        <f>VLOOKUP(Table3[[#This Row],[MD5]],Table2[],11,FALSE)+(Distances!$V$7*(ABS(Distances!$W$7-VLOOKUP(Table3[[#This Row],[MD5]],Table2[],11,FALSE))*Distances!$N$4))</f>
        <v>0.99337682166666652</v>
      </c>
      <c r="J120" s="10">
        <f>SQRT(SUM((Table3[[#This Row],[time''2]]-Distances!$J$2)^2,(Table3[[#This Row],[price''2]]-Distances!$W$6)^2,(Table3[[#This Row],[energy''2]]-Distances!$W$7)^2))</f>
        <v>46.051063103658961</v>
      </c>
      <c r="K120" s="11">
        <f>VLOOKUP(Table3[[#This Row],[MD5]],Table2[],15,FALSE)+(Distances!$V$5*(ABS(Distances!$J$2-VLOOKUP(Table3[[#This Row],[MD5]],Table2[],15,FALSE))*Distances!$N$2))</f>
        <v>-14.44165602160715</v>
      </c>
      <c r="L120" s="9">
        <f>VLOOKUP(Table3[[#This Row],[MD5]],Table2[],16,FALSE)+(Distances!$V$6*(ABS(Distances!$W$6-VLOOKUP(Table3[[#This Row],[MD5]],Table2[],16,FALSE))*Distances!$N$3))</f>
        <v>67.646858060416676</v>
      </c>
      <c r="M120" s="9">
        <f>VLOOKUP(Table3[[#This Row],[MD5]],Table2[],17,FALSE)+(Distances!$V$7*(ABS(Distances!$W$7-VLOOKUP(Table3[[#This Row],[MD5]],Table2[],17,FALSE))*Distances!$N$4))</f>
        <v>34.255871552222224</v>
      </c>
      <c r="N120" s="10">
        <f>SQRT(SUM((Table3[[#This Row],[time''3]]-Distances!$J$2)^2,(Table3[[#This Row],[price''3]]-Distances!$W$6)^2,(Table3[[#This Row],[energy''3]]-Distances!$W$7)^2))</f>
        <v>87.401786897912245</v>
      </c>
      <c r="O120" s="11">
        <f>VLOOKUP(Table3[[#This Row],[MD5]],Table2[],21,FALSE)+(Distances!$V$5*(ABS(Distances!$J$2-VLOOKUP(Table3[[#This Row],[MD5]],Table2[],21,FALSE))*Distances!$N$2))</f>
        <v>213.91539499999968</v>
      </c>
      <c r="P120" s="9">
        <f>VLOOKUP(Table3[[#This Row],[MD5]],Table2[],22,FALSE)+(Distances!$V$6*(ABS(Distances!$W$6-VLOOKUP(Table3[[#This Row],[MD5]],Table2[],22,FALSE))*Distances!$N$3))</f>
        <v>1285.6090995370346</v>
      </c>
      <c r="Q120" s="9">
        <f>VLOOKUP(Table3[[#This Row],[MD5]],Table2[],23,FALSE)+(Distances!$V$7*(ABS(Distances!$W$7-VLOOKUP(Table3[[#This Row],[MD5]],Table2[],23,FALSE))*Distances!$N$4))</f>
        <v>440.07840333333291</v>
      </c>
      <c r="R120" s="10">
        <f>SQRT(SUM((Table3[[#This Row],[time''4]]-Distances!$J$2)^2,(Table3[[#This Row],[price''4]]-Distances!$W$6)^2,(Table3[[#This Row],[energy''4]]-Distances!$W$7)^2))</f>
        <v>1369.3890743752993</v>
      </c>
    </row>
    <row r="121" spans="1:18">
      <c r="A121" t="s">
        <v>292</v>
      </c>
      <c r="B121" s="15" t="s">
        <v>160</v>
      </c>
      <c r="C121" s="8">
        <f>VLOOKUP(Table3[[#This Row],[MD5]],Table2[],3,FALSE)+(Distances!$V$5*(ABS(Distances!$J$2-VLOOKUP(Table3[[#This Row],[MD5]],Table2[],3,FALSE))*Distances!$N$2))</f>
        <v>46.98857143</v>
      </c>
      <c r="D121" s="9">
        <f>VLOOKUP(Table3[[#This Row],[MD5]],Table2[],4,FALSE)+(Distances!$V$6*(ABS(Distances!$W$6-VLOOKUP(Table3[[#This Row],[MD5]],Table2[],4,FALSE))*Distances!$N$3))</f>
        <v>71.233333333333334</v>
      </c>
      <c r="E121" s="9">
        <f>VLOOKUP(Table3[[#This Row],[MD5]],Table2[],5,FALSE)+(Distances!$V$7*(ABS(Distances!$W$7-VLOOKUP(Table3[[#This Row],[MD5]],Table2[],5,FALSE))*Distances!$N$4))</f>
        <v>36.346666666666671</v>
      </c>
      <c r="F121" s="10">
        <f>SQRT(SUM((Table3[[#This Row],[time]]-Distances!$J$2)^2,(Table3[[#This Row],[price]]-Distances!$W$6)^2,(Table3[[#This Row],[energy]]-Distances!$W$7)^2))</f>
        <v>79.60572778220444</v>
      </c>
      <c r="G121" s="11">
        <f>VLOOKUP(Table3[[#This Row],[MD5]],Table2[],9,FALSE)+(Distances!$V$5*(ABS(Distances!$J$2-VLOOKUP(Table3[[#This Row],[MD5]],Table2[],9,FALSE))*Distances!$N$2))</f>
        <v>-14.440522041696431</v>
      </c>
      <c r="H121" s="9">
        <f>VLOOKUP(Table3[[#This Row],[MD5]],Table2[],10,FALSE)+(Distances!$V$6*(ABS(Distances!$W$6-VLOOKUP(Table3[[#This Row],[MD5]],Table2[],10,FALSE))*Distances!$N$3))</f>
        <v>1.0314888510416589</v>
      </c>
      <c r="I121" s="9">
        <f>VLOOKUP(Table3[[#This Row],[MD5]],Table2[],11,FALSE)+(Distances!$V$7*(ABS(Distances!$W$7-VLOOKUP(Table3[[#This Row],[MD5]],Table2[],11,FALSE))*Distances!$N$4))</f>
        <v>0.53080598277777769</v>
      </c>
      <c r="J121" s="10">
        <f>SQRT(SUM((Table3[[#This Row],[time''2]]-Distances!$J$2)^2,(Table3[[#This Row],[price''2]]-Distances!$W$6)^2,(Table3[[#This Row],[energy''2]]-Distances!$W$7)^2))</f>
        <v>46.463766637168732</v>
      </c>
      <c r="K121" s="11">
        <f>VLOOKUP(Table3[[#This Row],[MD5]],Table2[],15,FALSE)+(Distances!$V$5*(ABS(Distances!$J$2-VLOOKUP(Table3[[#This Row],[MD5]],Table2[],15,FALSE))*Distances!$N$2))</f>
        <v>-14.441647209107151</v>
      </c>
      <c r="L121" s="9">
        <f>VLOOKUP(Table3[[#This Row],[MD5]],Table2[],16,FALSE)+(Distances!$V$6*(ABS(Distances!$W$6-VLOOKUP(Table3[[#This Row],[MD5]],Table2[],16,FALSE))*Distances!$N$3))</f>
        <v>67.646863164583266</v>
      </c>
      <c r="M121" s="9">
        <f>VLOOKUP(Table3[[#This Row],[MD5]],Table2[],17,FALSE)+(Distances!$V$7*(ABS(Distances!$W$7-VLOOKUP(Table3[[#This Row],[MD5]],Table2[],17,FALSE))*Distances!$N$4))</f>
        <v>34.255874079999998</v>
      </c>
      <c r="N121" s="10">
        <f>SQRT(SUM((Table3[[#This Row],[time''3]]-Distances!$J$2)^2,(Table3[[#This Row],[price''3]]-Distances!$W$6)^2,(Table3[[#This Row],[energy''3]]-Distances!$W$7)^2))</f>
        <v>87.4017870403041</v>
      </c>
      <c r="O121" s="11">
        <f>VLOOKUP(Table3[[#This Row],[MD5]],Table2[],21,FALSE)+(Distances!$V$5*(ABS(Distances!$J$2-VLOOKUP(Table3[[#This Row],[MD5]],Table2[],21,FALSE))*Distances!$N$2))</f>
        <v>215.25939499999967</v>
      </c>
      <c r="P121" s="9">
        <f>VLOOKUP(Table3[[#This Row],[MD5]],Table2[],22,FALSE)+(Distances!$V$6*(ABS(Distances!$W$6-VLOOKUP(Table3[[#This Row],[MD5]],Table2[],22,FALSE))*Distances!$N$3))</f>
        <v>1286.1690995370345</v>
      </c>
      <c r="Q121" s="9">
        <f>VLOOKUP(Table3[[#This Row],[MD5]],Table2[],23,FALSE)+(Distances!$V$7*(ABS(Distances!$W$7-VLOOKUP(Table3[[#This Row],[MD5]],Table2[],23,FALSE))*Distances!$N$4))</f>
        <v>440.27040333333292</v>
      </c>
      <c r="R121" s="10">
        <f>SQRT(SUM((Table3[[#This Row],[time''4]]-Distances!$J$2)^2,(Table3[[#This Row],[price''4]]-Distances!$W$6)^2,(Table3[[#This Row],[energy''4]]-Distances!$W$7)^2))</f>
        <v>1370.1549425880858</v>
      </c>
    </row>
    <row r="122" spans="1:18">
      <c r="A122" t="s">
        <v>293</v>
      </c>
      <c r="B122" s="15" t="s">
        <v>161</v>
      </c>
      <c r="C122" s="8">
        <f>VLOOKUP(Table3[[#This Row],[MD5]],Table2[],3,FALSE)+(Distances!$V$5*(ABS(Distances!$J$2-VLOOKUP(Table3[[#This Row],[MD5]],Table2[],3,FALSE))*Distances!$N$2))</f>
        <v>46.98857143</v>
      </c>
      <c r="D122" s="9">
        <f>VLOOKUP(Table3[[#This Row],[MD5]],Table2[],4,FALSE)+(Distances!$V$6*(ABS(Distances!$W$6-VLOOKUP(Table3[[#This Row],[MD5]],Table2[],4,FALSE))*Distances!$N$3))</f>
        <v>71.233333333333334</v>
      </c>
      <c r="E122" s="9">
        <f>VLOOKUP(Table3[[#This Row],[MD5]],Table2[],5,FALSE)+(Distances!$V$7*(ABS(Distances!$W$7-VLOOKUP(Table3[[#This Row],[MD5]],Table2[],5,FALSE))*Distances!$N$4))</f>
        <v>36.346666666666671</v>
      </c>
      <c r="F122" s="10">
        <f>SQRT(SUM((Table3[[#This Row],[time]]-Distances!$J$2)^2,(Table3[[#This Row],[price]]-Distances!$W$6)^2,(Table3[[#This Row],[energy]]-Distances!$W$7)^2))</f>
        <v>79.60572778220444</v>
      </c>
      <c r="G122" s="11">
        <f>VLOOKUP(Table3[[#This Row],[MD5]],Table2[],9,FALSE)+(Distances!$V$5*(ABS(Distances!$J$2-VLOOKUP(Table3[[#This Row],[MD5]],Table2[],9,FALSE))*Distances!$N$2))</f>
        <v>-13.925583081428581</v>
      </c>
      <c r="H122" s="9">
        <f>VLOOKUP(Table3[[#This Row],[MD5]],Table2[],10,FALSE)+(Distances!$V$6*(ABS(Distances!$W$6-VLOOKUP(Table3[[#This Row],[MD5]],Table2[],10,FALSE))*Distances!$N$3))</f>
        <v>1.5762163458333336</v>
      </c>
      <c r="I122" s="9">
        <f>VLOOKUP(Table3[[#This Row],[MD5]],Table2[],11,FALSE)+(Distances!$V$7*(ABS(Distances!$W$7-VLOOKUP(Table3[[#This Row],[MD5]],Table2[],11,FALSE))*Distances!$N$4))</f>
        <v>1.0712586466666665</v>
      </c>
      <c r="J122" s="10">
        <f>SQRT(SUM((Table3[[#This Row],[time''2]]-Distances!$J$2)^2,(Table3[[#This Row],[price''2]]-Distances!$W$6)^2,(Table3[[#This Row],[energy''2]]-Distances!$W$7)^2))</f>
        <v>45.938586908478108</v>
      </c>
      <c r="K122" s="11">
        <f>VLOOKUP(Table3[[#This Row],[MD5]],Table2[],15,FALSE)+(Distances!$V$5*(ABS(Distances!$J$2-VLOOKUP(Table3[[#This Row],[MD5]],Table2[],15,FALSE))*Distances!$N$2))</f>
        <v>-14.309018544375009</v>
      </c>
      <c r="L122" s="9">
        <f>VLOOKUP(Table3[[#This Row],[MD5]],Table2[],16,FALSE)+(Distances!$V$6*(ABS(Distances!$W$6-VLOOKUP(Table3[[#This Row],[MD5]],Table2[],16,FALSE))*Distances!$N$3))</f>
        <v>67.738910189583336</v>
      </c>
      <c r="M122" s="9">
        <f>VLOOKUP(Table3[[#This Row],[MD5]],Table2[],17,FALSE)+(Distances!$V$7*(ABS(Distances!$W$7-VLOOKUP(Table3[[#This Row],[MD5]],Table2[],17,FALSE))*Distances!$N$4))</f>
        <v>34.30191579833334</v>
      </c>
      <c r="N122" s="10">
        <f>SQRT(SUM((Table3[[#This Row],[time''3]]-Distances!$J$2)^2,(Table3[[#This Row],[price''3]]-Distances!$W$6)^2,(Table3[[#This Row],[energy''3]]-Distances!$W$7)^2))</f>
        <v>87.418654165339078</v>
      </c>
      <c r="O122" s="11">
        <f>VLOOKUP(Table3[[#This Row],[MD5]],Table2[],21,FALSE)+(Distances!$V$5*(ABS(Distances!$J$2-VLOOKUP(Table3[[#This Row],[MD5]],Table2[],21,FALSE))*Distances!$N$2))</f>
        <v>3732.4598033333</v>
      </c>
      <c r="P122" s="9">
        <f>VLOOKUP(Table3[[#This Row],[MD5]],Table2[],22,FALSE)+(Distances!$V$6*(ABS(Distances!$W$6-VLOOKUP(Table3[[#This Row],[MD5]],Table2[],22,FALSE))*Distances!$N$3))</f>
        <v>3696.6045194444441</v>
      </c>
      <c r="Q122" s="9">
        <f>VLOOKUP(Table3[[#This Row],[MD5]],Table2[],23,FALSE)+(Distances!$V$7*(ABS(Distances!$W$7-VLOOKUP(Table3[[#This Row],[MD5]],Table2[],23,FALSE))*Distances!$N$4))</f>
        <v>1241.6273266666667</v>
      </c>
      <c r="R122" s="10">
        <f>SQRT(SUM((Table3[[#This Row],[time''4]]-Distances!$J$2)^2,(Table3[[#This Row],[price''4]]-Distances!$W$6)^2,(Table3[[#This Row],[energy''4]]-Distances!$W$7)^2))</f>
        <v>5374.715939400191</v>
      </c>
    </row>
    <row r="123" spans="1:18">
      <c r="A123" t="s">
        <v>294</v>
      </c>
      <c r="B123" s="15" t="s">
        <v>162</v>
      </c>
      <c r="C123" s="8">
        <f>VLOOKUP(Table3[[#This Row],[MD5]],Table2[],3,FALSE)+(Distances!$V$5*(ABS(Distances!$J$2-VLOOKUP(Table3[[#This Row],[MD5]],Table2[],3,FALSE))*Distances!$N$2))</f>
        <v>46.98857143</v>
      </c>
      <c r="D123" s="9">
        <f>VLOOKUP(Table3[[#This Row],[MD5]],Table2[],4,FALSE)+(Distances!$V$6*(ABS(Distances!$W$6-VLOOKUP(Table3[[#This Row],[MD5]],Table2[],4,FALSE))*Distances!$N$3))</f>
        <v>71.233333333333334</v>
      </c>
      <c r="E123" s="9">
        <f>VLOOKUP(Table3[[#This Row],[MD5]],Table2[],5,FALSE)+(Distances!$V$7*(ABS(Distances!$W$7-VLOOKUP(Table3[[#This Row],[MD5]],Table2[],5,FALSE))*Distances!$N$4))</f>
        <v>36.346666666666671</v>
      </c>
      <c r="F123" s="10">
        <f>SQRT(SUM((Table3[[#This Row],[time]]-Distances!$J$2)^2,(Table3[[#This Row],[price]]-Distances!$W$6)^2,(Table3[[#This Row],[energy]]-Distances!$W$7)^2))</f>
        <v>79.60572778220444</v>
      </c>
      <c r="G123" s="11">
        <f>VLOOKUP(Table3[[#This Row],[MD5]],Table2[],9,FALSE)+(Distances!$V$5*(ABS(Distances!$J$2-VLOOKUP(Table3[[#This Row],[MD5]],Table2[],9,FALSE))*Distances!$N$2))</f>
        <v>-14.253908472455361</v>
      </c>
      <c r="H123" s="9">
        <f>VLOOKUP(Table3[[#This Row],[MD5]],Table2[],10,FALSE)+(Distances!$V$6*(ABS(Distances!$W$6-VLOOKUP(Table3[[#This Row],[MD5]],Table2[],10,FALSE))*Distances!$N$3))</f>
        <v>1.1894680484374922</v>
      </c>
      <c r="I123" s="9">
        <f>VLOOKUP(Table3[[#This Row],[MD5]],Table2[],11,FALSE)+(Distances!$V$7*(ABS(Distances!$W$7-VLOOKUP(Table3[[#This Row],[MD5]],Table2[],11,FALSE))*Distances!$N$4))</f>
        <v>0.68830686138888897</v>
      </c>
      <c r="J123" s="10">
        <f>SQRT(SUM((Table3[[#This Row],[time''2]]-Distances!$J$2)^2,(Table3[[#This Row],[price''2]]-Distances!$W$6)^2,(Table3[[#This Row],[energy''2]]-Distances!$W$7)^2))</f>
        <v>46.272891480969037</v>
      </c>
      <c r="K123" s="11">
        <f>VLOOKUP(Table3[[#This Row],[MD5]],Table2[],15,FALSE)+(Distances!$V$5*(ABS(Distances!$J$2-VLOOKUP(Table3[[#This Row],[MD5]],Table2[],15,FALSE))*Distances!$N$2))</f>
        <v>-14.292575959955359</v>
      </c>
      <c r="L123" s="9">
        <f>VLOOKUP(Table3[[#This Row],[MD5]],Table2[],16,FALSE)+(Distances!$V$6*(ABS(Distances!$W$6-VLOOKUP(Table3[[#This Row],[MD5]],Table2[],16,FALSE))*Distances!$N$3))</f>
        <v>67.758172647395838</v>
      </c>
      <c r="M123" s="9">
        <f>VLOOKUP(Table3[[#This Row],[MD5]],Table2[],17,FALSE)+(Distances!$V$7*(ABS(Distances!$W$7-VLOOKUP(Table3[[#This Row],[MD5]],Table2[],17,FALSE))*Distances!$N$4))</f>
        <v>34.311511898749998</v>
      </c>
      <c r="N123" s="10">
        <f>SQRT(SUM((Table3[[#This Row],[time''3]]-Distances!$J$2)^2,(Table3[[#This Row],[price''3]]-Distances!$W$6)^2,(Table3[[#This Row],[energy''3]]-Distances!$W$7)^2))</f>
        <v>87.428199143130058</v>
      </c>
      <c r="O123" s="11">
        <f>VLOOKUP(Table3[[#This Row],[MD5]],Table2[],21,FALSE)+(Distances!$V$5*(ABS(Distances!$J$2-VLOOKUP(Table3[[#This Row],[MD5]],Table2[],21,FALSE))*Distances!$N$2))</f>
        <v>2654.6965233333299</v>
      </c>
      <c r="P123" s="9">
        <f>VLOOKUP(Table3[[#This Row],[MD5]],Table2[],22,FALSE)+(Distances!$V$6*(ABS(Distances!$W$6-VLOOKUP(Table3[[#This Row],[MD5]],Table2[],22,FALSE))*Distances!$N$3))</f>
        <v>3236.9132750000003</v>
      </c>
      <c r="Q123" s="9">
        <f>VLOOKUP(Table3[[#This Row],[MD5]],Table2[],23,FALSE)+(Distances!$V$7*(ABS(Distances!$W$7-VLOOKUP(Table3[[#This Row],[MD5]],Table2[],23,FALSE))*Distances!$N$4))</f>
        <v>1091.7034866666668</v>
      </c>
      <c r="R123" s="10">
        <f>SQRT(SUM((Table3[[#This Row],[time''4]]-Distances!$J$2)^2,(Table3[[#This Row],[price''4]]-Distances!$W$6)^2,(Table3[[#This Row],[energy''4]]-Distances!$W$7)^2))</f>
        <v>4305.4762182224922</v>
      </c>
    </row>
    <row r="124" spans="1:18">
      <c r="A124" t="s">
        <v>295</v>
      </c>
      <c r="B124" s="15" t="s">
        <v>163</v>
      </c>
      <c r="C124" s="8">
        <f>VLOOKUP(Table3[[#This Row],[MD5]],Table2[],3,FALSE)+(Distances!$V$5*(ABS(Distances!$J$2-VLOOKUP(Table3[[#This Row],[MD5]],Table2[],3,FALSE))*Distances!$N$2))</f>
        <v>46.98857143</v>
      </c>
      <c r="D124" s="9">
        <f>VLOOKUP(Table3[[#This Row],[MD5]],Table2[],4,FALSE)+(Distances!$V$6*(ABS(Distances!$W$6-VLOOKUP(Table3[[#This Row],[MD5]],Table2[],4,FALSE))*Distances!$N$3))</f>
        <v>71.233333333333334</v>
      </c>
      <c r="E124" s="9">
        <f>VLOOKUP(Table3[[#This Row],[MD5]],Table2[],5,FALSE)+(Distances!$V$7*(ABS(Distances!$W$7-VLOOKUP(Table3[[#This Row],[MD5]],Table2[],5,FALSE))*Distances!$N$4))</f>
        <v>36.346666666666671</v>
      </c>
      <c r="F124" s="10">
        <f>SQRT(SUM((Table3[[#This Row],[time]]-Distances!$J$2)^2,(Table3[[#This Row],[price]]-Distances!$W$6)^2,(Table3[[#This Row],[energy]]-Distances!$W$7)^2))</f>
        <v>79.60572778220444</v>
      </c>
      <c r="G124" s="11">
        <f>VLOOKUP(Table3[[#This Row],[MD5]],Table2[],9,FALSE)+(Distances!$V$5*(ABS(Distances!$J$2-VLOOKUP(Table3[[#This Row],[MD5]],Table2[],9,FALSE))*Distances!$N$2))</f>
        <v>-14.03751077258036</v>
      </c>
      <c r="H124" s="9">
        <f>VLOOKUP(Table3[[#This Row],[MD5]],Table2[],10,FALSE)+(Distances!$V$6*(ABS(Distances!$W$6-VLOOKUP(Table3[[#This Row],[MD5]],Table2[],10,FALSE))*Distances!$N$3))</f>
        <v>1.4983471551041592</v>
      </c>
      <c r="I124" s="9">
        <f>VLOOKUP(Table3[[#This Row],[MD5]],Table2[],11,FALSE)+(Distances!$V$7*(ABS(Distances!$W$7-VLOOKUP(Table3[[#This Row],[MD5]],Table2[],11,FALSE))*Distances!$N$4))</f>
        <v>0.9932177862777779</v>
      </c>
      <c r="J124" s="10">
        <f>SQRT(SUM((Table3[[#This Row],[time''2]]-Distances!$J$2)^2,(Table3[[#This Row],[price''2]]-Distances!$W$6)^2,(Table3[[#This Row],[energy''2]]-Distances!$W$7)^2))</f>
        <v>46.051214516539304</v>
      </c>
      <c r="K124" s="11">
        <f>VLOOKUP(Table3[[#This Row],[MD5]],Table2[],15,FALSE)+(Distances!$V$5*(ABS(Distances!$J$2-VLOOKUP(Table3[[#This Row],[MD5]],Table2[],15,FALSE))*Distances!$N$2))</f>
        <v>-14.44168957641965</v>
      </c>
      <c r="L124" s="9">
        <f>VLOOKUP(Table3[[#This Row],[MD5]],Table2[],16,FALSE)+(Distances!$V$6*(ABS(Distances!$W$6-VLOOKUP(Table3[[#This Row],[MD5]],Table2[],16,FALSE))*Distances!$N$3))</f>
        <v>67.64681303947917</v>
      </c>
      <c r="M124" s="9">
        <f>VLOOKUP(Table3[[#This Row],[MD5]],Table2[],17,FALSE)+(Distances!$V$7*(ABS(Distances!$W$7-VLOOKUP(Table3[[#This Row],[MD5]],Table2[],17,FALSE))*Distances!$N$4))</f>
        <v>34.255849140638894</v>
      </c>
      <c r="N124" s="10">
        <f>SQRT(SUM((Table3[[#This Row],[time''3]]-Distances!$J$2)^2,(Table3[[#This Row],[price''3]]-Distances!$W$6)^2,(Table3[[#This Row],[energy''3]]-Distances!$W$7)^2))</f>
        <v>87.401762126489587</v>
      </c>
      <c r="O124" s="11">
        <f>VLOOKUP(Table3[[#This Row],[MD5]],Table2[],21,FALSE)+(Distances!$V$5*(ABS(Distances!$J$2-VLOOKUP(Table3[[#This Row],[MD5]],Table2[],21,FALSE))*Distances!$N$2))</f>
        <v>211.89747799999967</v>
      </c>
      <c r="P124" s="9">
        <f>VLOOKUP(Table3[[#This Row],[MD5]],Table2[],22,FALSE)+(Distances!$V$6*(ABS(Distances!$W$6-VLOOKUP(Table3[[#This Row],[MD5]],Table2[],22,FALSE))*Distances!$N$3))</f>
        <v>1281.5625855555556</v>
      </c>
      <c r="Q124" s="9">
        <f>VLOOKUP(Table3[[#This Row],[MD5]],Table2[],23,FALSE)+(Distances!$V$7*(ABS(Distances!$W$7-VLOOKUP(Table3[[#This Row],[MD5]],Table2[],23,FALSE))*Distances!$N$4))</f>
        <v>438.70541511111071</v>
      </c>
      <c r="R124" s="10">
        <f>SQRT(SUM((Table3[[#This Row],[time''4]]-Distances!$J$2)^2,(Table3[[#This Row],[price''4]]-Distances!$W$6)^2,(Table3[[#This Row],[energy''4]]-Distances!$W$7)^2))</f>
        <v>1364.8865365673653</v>
      </c>
    </row>
    <row r="125" spans="1:18">
      <c r="A125" t="s">
        <v>296</v>
      </c>
      <c r="B125" s="15" t="s">
        <v>164</v>
      </c>
      <c r="C125" s="8">
        <f>VLOOKUP(Table3[[#This Row],[MD5]],Table2[],3,FALSE)+(Distances!$V$5*(ABS(Distances!$J$2-VLOOKUP(Table3[[#This Row],[MD5]],Table2[],3,FALSE))*Distances!$N$2))</f>
        <v>41.255714284999996</v>
      </c>
      <c r="D125" s="9">
        <f>VLOOKUP(Table3[[#This Row],[MD5]],Table2[],4,FALSE)+(Distances!$V$6*(ABS(Distances!$W$6-VLOOKUP(Table3[[#This Row],[MD5]],Table2[],4,FALSE))*Distances!$N$3))</f>
        <v>76.483333333333334</v>
      </c>
      <c r="E125" s="9">
        <f>VLOOKUP(Table3[[#This Row],[MD5]],Table2[],5,FALSE)+(Distances!$V$7*(ABS(Distances!$W$7-VLOOKUP(Table3[[#This Row],[MD5]],Table2[],5,FALSE))*Distances!$N$4))</f>
        <v>38.946666666666673</v>
      </c>
      <c r="F125" s="10">
        <f>SQRT(SUM((Table3[[#This Row],[time]]-Distances!$J$2)^2,(Table3[[#This Row],[price]]-Distances!$W$6)^2,(Table3[[#This Row],[energy]]-Distances!$W$7)^2))</f>
        <v>84.548554309428866</v>
      </c>
      <c r="G125" s="11">
        <f>VLOOKUP(Table3[[#This Row],[MD5]],Table2[],9,FALSE)+(Distances!$V$5*(ABS(Distances!$J$2-VLOOKUP(Table3[[#This Row],[MD5]],Table2[],9,FALSE))*Distances!$N$2))</f>
        <v>38.053351020342234</v>
      </c>
      <c r="H125" s="9">
        <f>VLOOKUP(Table3[[#This Row],[MD5]],Table2[],10,FALSE)+(Distances!$V$6*(ABS(Distances!$W$6-VLOOKUP(Table3[[#This Row],[MD5]],Table2[],10,FALSE))*Distances!$N$3))</f>
        <v>48.211267964583257</v>
      </c>
      <c r="I125" s="9">
        <f>VLOOKUP(Table3[[#This Row],[MD5]],Table2[],11,FALSE)+(Distances!$V$7*(ABS(Distances!$W$7-VLOOKUP(Table3[[#This Row],[MD5]],Table2[],11,FALSE))*Distances!$N$4))</f>
        <v>24.807233703333292</v>
      </c>
      <c r="J125" s="10">
        <f>SQRT(SUM((Table3[[#This Row],[time''2]]-Distances!$J$2)^2,(Table3[[#This Row],[price''2]]-Distances!$W$6)^2,(Table3[[#This Row],[energy''2]]-Distances!$W$7)^2))</f>
        <v>52.779890020704151</v>
      </c>
      <c r="K125" s="11">
        <f>VLOOKUP(Table3[[#This Row],[MD5]],Table2[],15,FALSE)+(Distances!$V$5*(ABS(Distances!$J$2-VLOOKUP(Table3[[#This Row],[MD5]],Table2[],15,FALSE))*Distances!$N$2))</f>
        <v>38.042203795342232</v>
      </c>
      <c r="L125" s="9">
        <f>VLOOKUP(Table3[[#This Row],[MD5]],Table2[],16,FALSE)+(Distances!$V$6*(ABS(Distances!$W$6-VLOOKUP(Table3[[#This Row],[MD5]],Table2[],16,FALSE))*Distances!$N$3))</f>
        <v>110.89062385000001</v>
      </c>
      <c r="M125" s="9">
        <f>VLOOKUP(Table3[[#This Row],[MD5]],Table2[],17,FALSE)+(Distances!$V$7*(ABS(Distances!$W$7-VLOOKUP(Table3[[#This Row],[MD5]],Table2[],17,FALSE))*Distances!$N$4))</f>
        <v>55.848438522777784</v>
      </c>
      <c r="N125" s="10">
        <f>SQRT(SUM((Table3[[#This Row],[time''3]]-Distances!$J$2)^2,(Table3[[#This Row],[price''3]]-Distances!$W$6)^2,(Table3[[#This Row],[energy''3]]-Distances!$W$7)^2))</f>
        <v>122.52392324843348</v>
      </c>
      <c r="O125" s="11">
        <f>VLOOKUP(Table3[[#This Row],[MD5]],Table2[],21,FALSE)+(Distances!$V$5*(ABS(Distances!$J$2-VLOOKUP(Table3[[#This Row],[MD5]],Table2[],21,FALSE))*Distances!$N$2))</f>
        <v>741084.26333333331</v>
      </c>
      <c r="P125" s="9">
        <f>VLOOKUP(Table3[[#This Row],[MD5]],Table2[],22,FALSE)+(Distances!$V$6*(ABS(Distances!$W$6-VLOOKUP(Table3[[#This Row],[MD5]],Table2[],22,FALSE))*Distances!$N$3))</f>
        <v>424212.36529722228</v>
      </c>
      <c r="Q125" s="9">
        <f>VLOOKUP(Table3[[#This Row],[MD5]],Table2[],23,FALSE)+(Distances!$V$7*(ABS(Distances!$W$7-VLOOKUP(Table3[[#This Row],[MD5]],Table2[],23,FALSE))*Distances!$N$4))</f>
        <v>142419.4963933329</v>
      </c>
      <c r="R125" s="10">
        <f>SQRT(SUM((Table3[[#This Row],[time''4]]-Distances!$J$2)^2,(Table3[[#This Row],[price''4]]-Distances!$W$6)^2,(Table3[[#This Row],[energy''4]]-Distances!$W$7)^2))</f>
        <v>865676.89279415004</v>
      </c>
    </row>
    <row r="126" spans="1:18">
      <c r="A126" t="s">
        <v>297</v>
      </c>
      <c r="B126" s="15" t="s">
        <v>165</v>
      </c>
      <c r="C126" s="8">
        <f>VLOOKUP(Table3[[#This Row],[MD5]],Table2[],3,FALSE)+(Distances!$V$5*(ABS(Distances!$J$2-VLOOKUP(Table3[[#This Row],[MD5]],Table2[],3,FALSE))*Distances!$N$2))</f>
        <v>41.255714284999996</v>
      </c>
      <c r="D126" s="9">
        <f>VLOOKUP(Table3[[#This Row],[MD5]],Table2[],4,FALSE)+(Distances!$V$6*(ABS(Distances!$W$6-VLOOKUP(Table3[[#This Row],[MD5]],Table2[],4,FALSE))*Distances!$N$3))</f>
        <v>76.483333333333334</v>
      </c>
      <c r="E126" s="9">
        <f>VLOOKUP(Table3[[#This Row],[MD5]],Table2[],5,FALSE)+(Distances!$V$7*(ABS(Distances!$W$7-VLOOKUP(Table3[[#This Row],[MD5]],Table2[],5,FALSE))*Distances!$N$4))</f>
        <v>38.946666666666673</v>
      </c>
      <c r="F126" s="10">
        <f>SQRT(SUM((Table3[[#This Row],[time]]-Distances!$J$2)^2,(Table3[[#This Row],[price]]-Distances!$W$6)^2,(Table3[[#This Row],[energy]]-Distances!$W$7)^2))</f>
        <v>84.548554309428866</v>
      </c>
      <c r="G126" s="11">
        <f>VLOOKUP(Table3[[#This Row],[MD5]],Table2[],9,FALSE)+(Distances!$V$5*(ABS(Distances!$J$2-VLOOKUP(Table3[[#This Row],[MD5]],Table2[],9,FALSE))*Distances!$N$2))</f>
        <v>38.053351020342234</v>
      </c>
      <c r="H126" s="9">
        <f>VLOOKUP(Table3[[#This Row],[MD5]],Table2[],10,FALSE)+(Distances!$V$6*(ABS(Distances!$W$6-VLOOKUP(Table3[[#This Row],[MD5]],Table2[],10,FALSE))*Distances!$N$3))</f>
        <v>48.211267964583257</v>
      </c>
      <c r="I126" s="9">
        <f>VLOOKUP(Table3[[#This Row],[MD5]],Table2[],11,FALSE)+(Distances!$V$7*(ABS(Distances!$W$7-VLOOKUP(Table3[[#This Row],[MD5]],Table2[],11,FALSE))*Distances!$N$4))</f>
        <v>24.807233703333292</v>
      </c>
      <c r="J126" s="10">
        <f>SQRT(SUM((Table3[[#This Row],[time''2]]-Distances!$J$2)^2,(Table3[[#This Row],[price''2]]-Distances!$W$6)^2,(Table3[[#This Row],[energy''2]]-Distances!$W$7)^2))</f>
        <v>52.779890020704151</v>
      </c>
      <c r="K126" s="11">
        <f>VLOOKUP(Table3[[#This Row],[MD5]],Table2[],15,FALSE)+(Distances!$V$5*(ABS(Distances!$J$2-VLOOKUP(Table3[[#This Row],[MD5]],Table2[],15,FALSE))*Distances!$N$2))</f>
        <v>38.042203795342232</v>
      </c>
      <c r="L126" s="9">
        <f>VLOOKUP(Table3[[#This Row],[MD5]],Table2[],16,FALSE)+(Distances!$V$6*(ABS(Distances!$W$6-VLOOKUP(Table3[[#This Row],[MD5]],Table2[],16,FALSE))*Distances!$N$3))</f>
        <v>110.89062385000001</v>
      </c>
      <c r="M126" s="9">
        <f>VLOOKUP(Table3[[#This Row],[MD5]],Table2[],17,FALSE)+(Distances!$V$7*(ABS(Distances!$W$7-VLOOKUP(Table3[[#This Row],[MD5]],Table2[],17,FALSE))*Distances!$N$4))</f>
        <v>55.848438522777784</v>
      </c>
      <c r="N126" s="10">
        <f>SQRT(SUM((Table3[[#This Row],[time''3]]-Distances!$J$2)^2,(Table3[[#This Row],[price''3]]-Distances!$W$6)^2,(Table3[[#This Row],[energy''3]]-Distances!$W$7)^2))</f>
        <v>122.52392324843348</v>
      </c>
      <c r="O126" s="11">
        <f>VLOOKUP(Table3[[#This Row],[MD5]],Table2[],21,FALSE)+(Distances!$V$5*(ABS(Distances!$J$2-VLOOKUP(Table3[[#This Row],[MD5]],Table2[],21,FALSE))*Distances!$N$2))</f>
        <v>741084.26333333331</v>
      </c>
      <c r="P126" s="9">
        <f>VLOOKUP(Table3[[#This Row],[MD5]],Table2[],22,FALSE)+(Distances!$V$6*(ABS(Distances!$W$6-VLOOKUP(Table3[[#This Row],[MD5]],Table2[],22,FALSE))*Distances!$N$3))</f>
        <v>424212.36529722228</v>
      </c>
      <c r="Q126" s="9">
        <f>VLOOKUP(Table3[[#This Row],[MD5]],Table2[],23,FALSE)+(Distances!$V$7*(ABS(Distances!$W$7-VLOOKUP(Table3[[#This Row],[MD5]],Table2[],23,FALSE))*Distances!$N$4))</f>
        <v>142419.4963933329</v>
      </c>
      <c r="R126" s="10">
        <f>SQRT(SUM((Table3[[#This Row],[time''4]]-Distances!$J$2)^2,(Table3[[#This Row],[price''4]]-Distances!$W$6)^2,(Table3[[#This Row],[energy''4]]-Distances!$W$7)^2))</f>
        <v>865676.89279415004</v>
      </c>
    </row>
    <row r="127" spans="1:18">
      <c r="A127" t="s">
        <v>298</v>
      </c>
      <c r="B127" s="15" t="s">
        <v>166</v>
      </c>
      <c r="C127" s="8">
        <f>VLOOKUP(Table3[[#This Row],[MD5]],Table2[],3,FALSE)+(Distances!$V$5*(ABS(Distances!$J$2-VLOOKUP(Table3[[#This Row],[MD5]],Table2[],3,FALSE))*Distances!$N$2))</f>
        <v>46.98857143</v>
      </c>
      <c r="D127" s="9">
        <f>VLOOKUP(Table3[[#This Row],[MD5]],Table2[],4,FALSE)+(Distances!$V$6*(ABS(Distances!$W$6-VLOOKUP(Table3[[#This Row],[MD5]],Table2[],4,FALSE))*Distances!$N$3))</f>
        <v>71.233333333333334</v>
      </c>
      <c r="E127" s="9">
        <f>VLOOKUP(Table3[[#This Row],[MD5]],Table2[],5,FALSE)+(Distances!$V$7*(ABS(Distances!$W$7-VLOOKUP(Table3[[#This Row],[MD5]],Table2[],5,FALSE))*Distances!$N$4))</f>
        <v>36.346666666666671</v>
      </c>
      <c r="F127" s="10">
        <f>SQRT(SUM((Table3[[#This Row],[time]]-Distances!$J$2)^2,(Table3[[#This Row],[price]]-Distances!$W$6)^2,(Table3[[#This Row],[energy]]-Distances!$W$7)^2))</f>
        <v>79.60572778220444</v>
      </c>
      <c r="G127" s="11">
        <f>VLOOKUP(Table3[[#This Row],[MD5]],Table2[],9,FALSE)+(Distances!$V$5*(ABS(Distances!$J$2-VLOOKUP(Table3[[#This Row],[MD5]],Table2[],9,FALSE))*Distances!$N$2))</f>
        <v>-13.86570499258929</v>
      </c>
      <c r="H127" s="9">
        <f>VLOOKUP(Table3[[#This Row],[MD5]],Table2[],10,FALSE)+(Distances!$V$6*(ABS(Distances!$W$6-VLOOKUP(Table3[[#This Row],[MD5]],Table2[],10,FALSE))*Distances!$N$3))</f>
        <v>1.6403391895833335</v>
      </c>
      <c r="I127" s="9">
        <f>VLOOKUP(Table3[[#This Row],[MD5]],Table2[],11,FALSE)+(Distances!$V$7*(ABS(Distances!$W$7-VLOOKUP(Table3[[#This Row],[MD5]],Table2[],11,FALSE))*Distances!$N$4))</f>
        <v>1.1348631966666669</v>
      </c>
      <c r="J127" s="10">
        <f>SQRT(SUM((Table3[[#This Row],[time''2]]-Distances!$J$2)^2,(Table3[[#This Row],[price''2]]-Distances!$W$6)^2,(Table3[[#This Row],[energy''2]]-Distances!$W$7)^2))</f>
        <v>45.878332472240395</v>
      </c>
      <c r="K127" s="11">
        <f>VLOOKUP(Table3[[#This Row],[MD5]],Table2[],15,FALSE)+(Distances!$V$5*(ABS(Distances!$J$2-VLOOKUP(Table3[[#This Row],[MD5]],Table2[],15,FALSE))*Distances!$N$2))</f>
        <v>-14.295605431875011</v>
      </c>
      <c r="L127" s="9">
        <f>VLOOKUP(Table3[[#This Row],[MD5]],Table2[],16,FALSE)+(Distances!$V$6*(ABS(Distances!$W$6-VLOOKUP(Table3[[#This Row],[MD5]],Table2[],16,FALSE))*Distances!$N$3))</f>
        <v>67.756913460416669</v>
      </c>
      <c r="M127" s="9">
        <f>VLOOKUP(Table3[[#This Row],[MD5]],Table2[],17,FALSE)+(Distances!$V$7*(ABS(Distances!$W$7-VLOOKUP(Table3[[#This Row],[MD5]],Table2[],17,FALSE))*Distances!$N$4))</f>
        <v>34.310877903888887</v>
      </c>
      <c r="N127" s="10">
        <f>SQRT(SUM((Table3[[#This Row],[time''3]]-Distances!$J$2)^2,(Table3[[#This Row],[price''3]]-Distances!$W$6)^2,(Table3[[#This Row],[energy''3]]-Distances!$W$7)^2))</f>
        <v>87.428607491972727</v>
      </c>
      <c r="O127" s="11">
        <f>VLOOKUP(Table3[[#This Row],[MD5]],Table2[],21,FALSE)+(Distances!$V$5*(ABS(Distances!$J$2-VLOOKUP(Table3[[#This Row],[MD5]],Table2[],21,FALSE))*Distances!$N$2))</f>
        <v>4134.6992033332999</v>
      </c>
      <c r="P127" s="9">
        <f>VLOOKUP(Table3[[#This Row],[MD5]],Table2[],22,FALSE)+(Distances!$V$6*(ABS(Distances!$W$6-VLOOKUP(Table3[[#This Row],[MD5]],Table2[],22,FALSE))*Distances!$N$3))</f>
        <v>4505.3473157407352</v>
      </c>
      <c r="Q127" s="9">
        <f>VLOOKUP(Table3[[#This Row],[MD5]],Table2[],23,FALSE)+(Distances!$V$7*(ABS(Distances!$W$7-VLOOKUP(Table3[[#This Row],[MD5]],Table2[],23,FALSE))*Distances!$N$4))</f>
        <v>1516.0329711111112</v>
      </c>
      <c r="R127" s="10">
        <f>SQRT(SUM((Table3[[#This Row],[time''4]]-Distances!$J$2)^2,(Table3[[#This Row],[price''4]]-Distances!$W$6)^2,(Table3[[#This Row],[energy''4]]-Distances!$W$7)^2))</f>
        <v>6278.0236803841381</v>
      </c>
    </row>
    <row r="128" spans="1:18">
      <c r="A128" t="s">
        <v>299</v>
      </c>
      <c r="B128" s="15" t="s">
        <v>167</v>
      </c>
      <c r="C128" s="8">
        <f>VLOOKUP(Table3[[#This Row],[MD5]],Table2[],3,FALSE)+(Distances!$V$5*(ABS(Distances!$J$2-VLOOKUP(Table3[[#This Row],[MD5]],Table2[],3,FALSE))*Distances!$N$2))</f>
        <v>44.122142855</v>
      </c>
      <c r="D128" s="9">
        <f>VLOOKUP(Table3[[#This Row],[MD5]],Table2[],4,FALSE)+(Distances!$V$6*(ABS(Distances!$W$6-VLOOKUP(Table3[[#This Row],[MD5]],Table2[],4,FALSE))*Distances!$N$3))</f>
        <v>74.733333333333334</v>
      </c>
      <c r="E128" s="9">
        <f>VLOOKUP(Table3[[#This Row],[MD5]],Table2[],5,FALSE)+(Distances!$V$7*(ABS(Distances!$W$7-VLOOKUP(Table3[[#This Row],[MD5]],Table2[],5,FALSE))*Distances!$N$4))</f>
        <v>38.08</v>
      </c>
      <c r="F128" s="10">
        <f>SQRT(SUM((Table3[[#This Row],[time]]-Distances!$J$2)^2,(Table3[[#This Row],[price]]-Distances!$W$6)^2,(Table3[[#This Row],[energy]]-Distances!$W$7)^2))</f>
        <v>82.977811442827729</v>
      </c>
      <c r="G128" s="11">
        <f>VLOOKUP(Table3[[#This Row],[MD5]],Table2[],9,FALSE)+(Distances!$V$5*(ABS(Distances!$J$2-VLOOKUP(Table3[[#This Row],[MD5]],Table2[],9,FALSE))*Distances!$N$2))</f>
        <v>-14.06548012830358</v>
      </c>
      <c r="H128" s="9">
        <f>VLOOKUP(Table3[[#This Row],[MD5]],Table2[],10,FALSE)+(Distances!$V$6*(ABS(Distances!$W$6-VLOOKUP(Table3[[#This Row],[MD5]],Table2[],10,FALSE))*Distances!$N$3))</f>
        <v>1.2508191218749922</v>
      </c>
      <c r="I128" s="9">
        <f>VLOOKUP(Table3[[#This Row],[MD5]],Table2[],11,FALSE)+(Distances!$V$7*(ABS(Distances!$W$7-VLOOKUP(Table3[[#This Row],[MD5]],Table2[],11,FALSE))*Distances!$N$4))</f>
        <v>0.74804739388888897</v>
      </c>
      <c r="J128" s="10">
        <f>SQRT(SUM((Table3[[#This Row],[time''2]]-Distances!$J$2)^2,(Table3[[#This Row],[price''2]]-Distances!$W$6)^2,(Table3[[#This Row],[energy''2]]-Distances!$W$7)^2))</f>
        <v>46.083172145708225</v>
      </c>
      <c r="K128" s="11">
        <f>VLOOKUP(Table3[[#This Row],[MD5]],Table2[],15,FALSE)+(Distances!$V$5*(ABS(Distances!$J$2-VLOOKUP(Table3[[#This Row],[MD5]],Table2[],15,FALSE))*Distances!$N$2))</f>
        <v>-14.066607058214291</v>
      </c>
      <c r="L128" s="9">
        <f>VLOOKUP(Table3[[#This Row],[MD5]],Table2[],16,FALSE)+(Distances!$V$6*(ABS(Distances!$W$6-VLOOKUP(Table3[[#This Row],[MD5]],Table2[],16,FALSE))*Distances!$N$3))</f>
        <v>67.86619394583326</v>
      </c>
      <c r="M128" s="9">
        <f>VLOOKUP(Table3[[#This Row],[MD5]],Table2[],17,FALSE)+(Distances!$V$7*(ABS(Distances!$W$7-VLOOKUP(Table3[[#This Row],[MD5]],Table2[],17,FALSE))*Distances!$N$4))</f>
        <v>34.364495038333288</v>
      </c>
      <c r="N128" s="10">
        <f>SQRT(SUM((Table3[[#This Row],[time''3]]-Distances!$J$2)^2,(Table3[[#This Row],[price''3]]-Distances!$W$6)^2,(Table3[[#This Row],[energy''3]]-Distances!$W$7)^2))</f>
        <v>87.410987397145931</v>
      </c>
      <c r="O128" s="11">
        <f>VLOOKUP(Table3[[#This Row],[MD5]],Table2[],21,FALSE)+(Distances!$V$5*(ABS(Distances!$J$2-VLOOKUP(Table3[[#This Row],[MD5]],Table2[],21,FALSE))*Distances!$N$2))</f>
        <v>345.61265833333334</v>
      </c>
      <c r="P128" s="9">
        <f>VLOOKUP(Table3[[#This Row],[MD5]],Table2[],22,FALSE)+(Distances!$V$6*(ABS(Distances!$W$6-VLOOKUP(Table3[[#This Row],[MD5]],Table2[],22,FALSE))*Distances!$N$3))</f>
        <v>1340.5824328703677</v>
      </c>
      <c r="Q128" s="9">
        <f>VLOOKUP(Table3[[#This Row],[MD5]],Table2[],23,FALSE)+(Distances!$V$7*(ABS(Distances!$W$7-VLOOKUP(Table3[[#This Row],[MD5]],Table2[],23,FALSE))*Distances!$N$4))</f>
        <v>458.92640333333333</v>
      </c>
      <c r="R128" s="10">
        <f>SQRT(SUM((Table3[[#This Row],[time''4]]-Distances!$J$2)^2,(Table3[[#This Row],[price''4]]-Distances!$W$6)^2,(Table3[[#This Row],[energy''4]]-Distances!$W$7)^2))</f>
        <v>1449.6950479272975</v>
      </c>
    </row>
    <row r="129" spans="1:18">
      <c r="A129" t="s">
        <v>300</v>
      </c>
      <c r="B129" s="15" t="s">
        <v>168</v>
      </c>
      <c r="C129" s="8">
        <f>VLOOKUP(Table3[[#This Row],[MD5]],Table2[],3,FALSE)+(Distances!$V$5*(ABS(Distances!$J$2-VLOOKUP(Table3[[#This Row],[MD5]],Table2[],3,FALSE))*Distances!$N$2))</f>
        <v>46.98857143</v>
      </c>
      <c r="D129" s="9">
        <f>VLOOKUP(Table3[[#This Row],[MD5]],Table2[],4,FALSE)+(Distances!$V$6*(ABS(Distances!$W$6-VLOOKUP(Table3[[#This Row],[MD5]],Table2[],4,FALSE))*Distances!$N$3))</f>
        <v>71.233333333333334</v>
      </c>
      <c r="E129" s="9">
        <f>VLOOKUP(Table3[[#This Row],[MD5]],Table2[],5,FALSE)+(Distances!$V$7*(ABS(Distances!$W$7-VLOOKUP(Table3[[#This Row],[MD5]],Table2[],5,FALSE))*Distances!$N$4))</f>
        <v>36.346666666666671</v>
      </c>
      <c r="F129" s="10">
        <f>SQRT(SUM((Table3[[#This Row],[time]]-Distances!$J$2)^2,(Table3[[#This Row],[price]]-Distances!$W$6)^2,(Table3[[#This Row],[energy]]-Distances!$W$7)^2))</f>
        <v>79.60572778220444</v>
      </c>
      <c r="G129" s="11">
        <f>VLOOKUP(Table3[[#This Row],[MD5]],Table2[],9,FALSE)+(Distances!$V$5*(ABS(Distances!$J$2-VLOOKUP(Table3[[#This Row],[MD5]],Table2[],9,FALSE))*Distances!$N$2))</f>
        <v>-13.883825005446431</v>
      </c>
      <c r="H129" s="9">
        <f>VLOOKUP(Table3[[#This Row],[MD5]],Table2[],10,FALSE)+(Distances!$V$6*(ABS(Distances!$W$6-VLOOKUP(Table3[[#This Row],[MD5]],Table2[],10,FALSE))*Distances!$N$3))</f>
        <v>1.6263526572916589</v>
      </c>
      <c r="I129" s="9">
        <f>VLOOKUP(Table3[[#This Row],[MD5]],Table2[],11,FALSE)+(Distances!$V$7*(ABS(Distances!$W$7-VLOOKUP(Table3[[#This Row],[MD5]],Table2[],11,FALSE))*Distances!$N$4))</f>
        <v>1.1208863594444445</v>
      </c>
      <c r="J129" s="10">
        <f>SQRT(SUM((Table3[[#This Row],[time''2]]-Distances!$J$2)^2,(Table3[[#This Row],[price''2]]-Distances!$W$6)^2,(Table3[[#This Row],[energy''2]]-Distances!$W$7)^2))</f>
        <v>45.896520081317036</v>
      </c>
      <c r="K129" s="11">
        <f>VLOOKUP(Table3[[#This Row],[MD5]],Table2[],15,FALSE)+(Distances!$V$5*(ABS(Distances!$J$2-VLOOKUP(Table3[[#This Row],[MD5]],Table2[],15,FALSE))*Distances!$N$2))</f>
        <v>-14.31354636214286</v>
      </c>
      <c r="L129" s="9">
        <f>VLOOKUP(Table3[[#This Row],[MD5]],Table2[],16,FALSE)+(Distances!$V$6*(ABS(Distances!$W$6-VLOOKUP(Table3[[#This Row],[MD5]],Table2[],16,FALSE))*Distances!$N$3))</f>
        <v>67.735551516666675</v>
      </c>
      <c r="M129" s="9">
        <f>VLOOKUP(Table3[[#This Row],[MD5]],Table2[],17,FALSE)+(Distances!$V$7*(ABS(Distances!$W$7-VLOOKUP(Table3[[#This Row],[MD5]],Table2[],17,FALSE))*Distances!$N$4))</f>
        <v>34.300236900555518</v>
      </c>
      <c r="N129" s="10">
        <f>SQRT(SUM((Table3[[#This Row],[time''3]]-Distances!$J$2)^2,(Table3[[#This Row],[price''3]]-Distances!$W$6)^2,(Table3[[#This Row],[energy''3]]-Distances!$W$7)^2))</f>
        <v>87.417868406316316</v>
      </c>
      <c r="O129" s="11">
        <f>VLOOKUP(Table3[[#This Row],[MD5]],Table2[],21,FALSE)+(Distances!$V$5*(ABS(Distances!$J$2-VLOOKUP(Table3[[#This Row],[MD5]],Table2[],21,FALSE))*Distances!$N$2))</f>
        <v>2329.9422566666667</v>
      </c>
      <c r="P129" s="9">
        <f>VLOOKUP(Table3[[#This Row],[MD5]],Table2[],22,FALSE)+(Distances!$V$6*(ABS(Distances!$W$6-VLOOKUP(Table3[[#This Row],[MD5]],Table2[],22,FALSE))*Distances!$N$3))</f>
        <v>2736.2756083333334</v>
      </c>
      <c r="Q129" s="9">
        <f>VLOOKUP(Table3[[#This Row],[MD5]],Table2[],23,FALSE)+(Distances!$V$7*(ABS(Distances!$W$7-VLOOKUP(Table3[[#This Row],[MD5]],Table2[],23,FALSE))*Distances!$N$4))</f>
        <v>922.36224222222222</v>
      </c>
      <c r="R129" s="10">
        <f>SQRT(SUM((Table3[[#This Row],[time''4]]-Distances!$J$2)^2,(Table3[[#This Row],[price''4]]-Distances!$W$6)^2,(Table3[[#This Row],[energy''4]]-Distances!$W$7)^2))</f>
        <v>3689.0836159439241</v>
      </c>
    </row>
    <row r="130" spans="1:18">
      <c r="A130" t="s">
        <v>301</v>
      </c>
      <c r="B130" s="15" t="s">
        <v>169</v>
      </c>
      <c r="C130" s="8">
        <f>VLOOKUP(Table3[[#This Row],[MD5]],Table2[],3,FALSE)+(Distances!$V$5*(ABS(Distances!$J$2-VLOOKUP(Table3[[#This Row],[MD5]],Table2[],3,FALSE))*Distances!$N$2))</f>
        <v>44.122142855</v>
      </c>
      <c r="D130" s="9">
        <f>VLOOKUP(Table3[[#This Row],[MD5]],Table2[],4,FALSE)+(Distances!$V$6*(ABS(Distances!$W$6-VLOOKUP(Table3[[#This Row],[MD5]],Table2[],4,FALSE))*Distances!$N$3))</f>
        <v>74.733333333333334</v>
      </c>
      <c r="E130" s="9">
        <f>VLOOKUP(Table3[[#This Row],[MD5]],Table2[],5,FALSE)+(Distances!$V$7*(ABS(Distances!$W$7-VLOOKUP(Table3[[#This Row],[MD5]],Table2[],5,FALSE))*Distances!$N$4))</f>
        <v>38.08</v>
      </c>
      <c r="F130" s="10">
        <f>SQRT(SUM((Table3[[#This Row],[time]]-Distances!$J$2)^2,(Table3[[#This Row],[price]]-Distances!$W$6)^2,(Table3[[#This Row],[energy]]-Distances!$W$7)^2))</f>
        <v>82.977811442827729</v>
      </c>
      <c r="G130" s="11">
        <f>VLOOKUP(Table3[[#This Row],[MD5]],Table2[],9,FALSE)+(Distances!$V$5*(ABS(Distances!$J$2-VLOOKUP(Table3[[#This Row],[MD5]],Table2[],9,FALSE))*Distances!$N$2))</f>
        <v>-13.815809335446431</v>
      </c>
      <c r="H130" s="9">
        <f>VLOOKUP(Table3[[#This Row],[MD5]],Table2[],10,FALSE)+(Distances!$V$6*(ABS(Distances!$W$6-VLOOKUP(Table3[[#This Row],[MD5]],Table2[],10,FALSE))*Distances!$N$3))</f>
        <v>1.4739715385416587</v>
      </c>
      <c r="I130" s="9">
        <f>VLOOKUP(Table3[[#This Row],[MD5]],Table2[],11,FALSE)+(Distances!$V$7*(ABS(Distances!$W$7-VLOOKUP(Table3[[#This Row],[MD5]],Table2[],11,FALSE))*Distances!$N$4))</f>
        <v>0.97023961611110232</v>
      </c>
      <c r="J130" s="10">
        <f>SQRT(SUM((Table3[[#This Row],[time''2]]-Distances!$J$2)^2,(Table3[[#This Row],[price''2]]-Distances!$W$6)^2,(Table3[[#This Row],[energy''2]]-Distances!$W$7)^2))</f>
        <v>45.829831338654898</v>
      </c>
      <c r="K130" s="11">
        <f>VLOOKUP(Table3[[#This Row],[MD5]],Table2[],15,FALSE)+(Distances!$V$5*(ABS(Distances!$J$2-VLOOKUP(Table3[[#This Row],[MD5]],Table2[],15,FALSE))*Distances!$N$2))</f>
        <v>-13.897366316250009</v>
      </c>
      <c r="L130" s="9">
        <f>VLOOKUP(Table3[[#This Row],[MD5]],Table2[],16,FALSE)+(Distances!$V$6*(ABS(Distances!$W$6-VLOOKUP(Table3[[#This Row],[MD5]],Table2[],16,FALSE))*Distances!$N$3))</f>
        <v>67.992993272916664</v>
      </c>
      <c r="M130" s="9">
        <f>VLOOKUP(Table3[[#This Row],[MD5]],Table2[],17,FALSE)+(Distances!$V$7*(ABS(Distances!$W$7-VLOOKUP(Table3[[#This Row],[MD5]],Table2[],17,FALSE))*Distances!$N$4))</f>
        <v>34.427873428888844</v>
      </c>
      <c r="N130" s="10">
        <f>SQRT(SUM((Table3[[#This Row],[time''3]]-Distances!$J$2)^2,(Table3[[#This Row],[price''3]]-Distances!$W$6)^2,(Table3[[#This Row],[energy''3]]-Distances!$W$7)^2))</f>
        <v>87.442531742585842</v>
      </c>
      <c r="O130" s="11">
        <f>VLOOKUP(Table3[[#This Row],[MD5]],Table2[],21,FALSE)+(Distances!$V$5*(ABS(Distances!$J$2-VLOOKUP(Table3[[#This Row],[MD5]],Table2[],21,FALSE))*Distances!$N$2))</f>
        <v>2776.3721433333299</v>
      </c>
      <c r="P130" s="9">
        <f>VLOOKUP(Table3[[#This Row],[MD5]],Table2[],22,FALSE)+(Distances!$V$6*(ABS(Distances!$W$6-VLOOKUP(Table3[[#This Row],[MD5]],Table2[],22,FALSE))*Distances!$N$3))</f>
        <v>3283.6683555555555</v>
      </c>
      <c r="Q130" s="9">
        <f>VLOOKUP(Table3[[#This Row],[MD5]],Table2[],23,FALSE)+(Distances!$V$7*(ABS(Distances!$W$7-VLOOKUP(Table3[[#This Row],[MD5]],Table2[],23,FALSE))*Distances!$N$4))</f>
        <v>1107.8015288888846</v>
      </c>
      <c r="R130" s="10">
        <f>SQRT(SUM((Table3[[#This Row],[time''4]]-Distances!$J$2)^2,(Table3[[#This Row],[price''4]]-Distances!$W$6)^2,(Table3[[#This Row],[energy''4]]-Distances!$W$7)^2))</f>
        <v>4419.3084317529574</v>
      </c>
    </row>
    <row r="131" spans="1:18">
      <c r="A131" t="s">
        <v>302</v>
      </c>
      <c r="B131" s="16" t="s">
        <v>170</v>
      </c>
      <c r="C131" s="8">
        <f>VLOOKUP(Table3[[#This Row],[MD5]],Table2[],3,FALSE)+(Distances!$V$5*(ABS(Distances!$J$2-VLOOKUP(Table3[[#This Row],[MD5]],Table2[],3,FALSE))*Distances!$N$2))</f>
        <v>46.98857143</v>
      </c>
      <c r="D131" s="9">
        <f>VLOOKUP(Table3[[#This Row],[MD5]],Table2[],4,FALSE)+(Distances!$V$6*(ABS(Distances!$W$6-VLOOKUP(Table3[[#This Row],[MD5]],Table2[],4,FALSE))*Distances!$N$3))</f>
        <v>71.233333333333334</v>
      </c>
      <c r="E131" s="9">
        <f>VLOOKUP(Table3[[#This Row],[MD5]],Table2[],5,FALSE)+(Distances!$V$7*(ABS(Distances!$W$7-VLOOKUP(Table3[[#This Row],[MD5]],Table2[],5,FALSE))*Distances!$N$4))</f>
        <v>36.346666666666671</v>
      </c>
      <c r="F131" s="10">
        <f>SQRT(SUM((Table3[[#This Row],[time]]-Distances!$J$2)^2,(Table3[[#This Row],[price]]-Distances!$W$6)^2,(Table3[[#This Row],[energy]]-Distances!$W$7)^2))</f>
        <v>79.60572778220444</v>
      </c>
      <c r="G131" s="11">
        <f>VLOOKUP(Table3[[#This Row],[MD5]],Table2[],9,FALSE)+(Distances!$V$5*(ABS(Distances!$J$2-VLOOKUP(Table3[[#This Row],[MD5]],Table2[],9,FALSE))*Distances!$N$2))</f>
        <v>-13.91309750102679</v>
      </c>
      <c r="H131" s="9">
        <f>VLOOKUP(Table3[[#This Row],[MD5]],Table2[],10,FALSE)+(Distances!$V$6*(ABS(Distances!$W$6-VLOOKUP(Table3[[#This Row],[MD5]],Table2[],10,FALSE))*Distances!$N$3))</f>
        <v>1.5909831994791668</v>
      </c>
      <c r="I131" s="9">
        <f>VLOOKUP(Table3[[#This Row],[MD5]],Table2[],11,FALSE)+(Distances!$V$7*(ABS(Distances!$W$7-VLOOKUP(Table3[[#This Row],[MD5]],Table2[],11,FALSE))*Distances!$N$4))</f>
        <v>1.0858795086111022</v>
      </c>
      <c r="J131" s="10">
        <f>SQRT(SUM((Table3[[#This Row],[time''2]]-Distances!$J$2)^2,(Table3[[#This Row],[price''2]]-Distances!$W$6)^2,(Table3[[#This Row],[energy''2]]-Distances!$W$7)^2))</f>
        <v>45.925999167722374</v>
      </c>
      <c r="K131" s="11">
        <f>VLOOKUP(Table3[[#This Row],[MD5]],Table2[],15,FALSE)+(Distances!$V$5*(ABS(Distances!$J$2-VLOOKUP(Table3[[#This Row],[MD5]],Table2[],15,FALSE))*Distances!$N$2))</f>
        <v>-14.3098052184375</v>
      </c>
      <c r="L131" s="9">
        <f>VLOOKUP(Table3[[#This Row],[MD5]],Table2[],16,FALSE)+(Distances!$V$6*(ABS(Distances!$W$6-VLOOKUP(Table3[[#This Row],[MD5]],Table2[],16,FALSE))*Distances!$N$3))</f>
        <v>67.737861418229173</v>
      </c>
      <c r="M131" s="9">
        <f>VLOOKUP(Table3[[#This Row],[MD5]],Table2[],17,FALSE)+(Distances!$V$7*(ABS(Distances!$W$7-VLOOKUP(Table3[[#This Row],[MD5]],Table2[],17,FALSE))*Distances!$N$4))</f>
        <v>34.301393729305559</v>
      </c>
      <c r="N131" s="10">
        <f>SQRT(SUM((Table3[[#This Row],[time''3]]-Distances!$J$2)^2,(Table3[[#This Row],[price''3]]-Distances!$W$6)^2,(Table3[[#This Row],[energy''3]]-Distances!$W$7)^2))</f>
        <v>87.418077323308836</v>
      </c>
      <c r="O131" s="11">
        <f>VLOOKUP(Table3[[#This Row],[MD5]],Table2[],21,FALSE)+(Distances!$V$5*(ABS(Distances!$J$2-VLOOKUP(Table3[[#This Row],[MD5]],Table2[],21,FALSE))*Distances!$N$2))</f>
        <v>3732.7988033332999</v>
      </c>
      <c r="P131" s="9">
        <f>VLOOKUP(Table3[[#This Row],[MD5]],Table2[],22,FALSE)+(Distances!$V$6*(ABS(Distances!$W$6-VLOOKUP(Table3[[#This Row],[MD5]],Table2[],22,FALSE))*Distances!$N$3))</f>
        <v>3699.4194268518468</v>
      </c>
      <c r="Q131" s="9">
        <f>VLOOKUP(Table3[[#This Row],[MD5]],Table2[],23,FALSE)+(Distances!$V$7*(ABS(Distances!$W$7-VLOOKUP(Table3[[#This Row],[MD5]],Table2[],23,FALSE))*Distances!$N$4))</f>
        <v>1242.5804377777779</v>
      </c>
      <c r="R131" s="10">
        <f>SQRT(SUM((Table3[[#This Row],[time''4]]-Distances!$J$2)^2,(Table3[[#This Row],[price''4]]-Distances!$W$6)^2,(Table3[[#This Row],[energy''4]]-Distances!$W$7)^2))</f>
        <v>5377.1049703595363</v>
      </c>
    </row>
    <row r="132" spans="1:18">
      <c r="A132" t="s">
        <v>303</v>
      </c>
      <c r="B132" s="15" t="s">
        <v>171</v>
      </c>
      <c r="C132" s="8">
        <f>VLOOKUP(Table3[[#This Row],[MD5]],Table2[],3,FALSE)+(Distances!$V$5*(ABS(Distances!$J$2-VLOOKUP(Table3[[#This Row],[MD5]],Table2[],3,FALSE))*Distances!$N$2))</f>
        <v>41.255714284999996</v>
      </c>
      <c r="D132" s="9">
        <f>VLOOKUP(Table3[[#This Row],[MD5]],Table2[],4,FALSE)+(Distances!$V$6*(ABS(Distances!$W$6-VLOOKUP(Table3[[#This Row],[MD5]],Table2[],4,FALSE))*Distances!$N$3))</f>
        <v>76.483333333333334</v>
      </c>
      <c r="E132" s="9">
        <f>VLOOKUP(Table3[[#This Row],[MD5]],Table2[],5,FALSE)+(Distances!$V$7*(ABS(Distances!$W$7-VLOOKUP(Table3[[#This Row],[MD5]],Table2[],5,FALSE))*Distances!$N$4))</f>
        <v>38.946666666666673</v>
      </c>
      <c r="F132" s="10">
        <f>SQRT(SUM((Table3[[#This Row],[time]]-Distances!$J$2)^2,(Table3[[#This Row],[price]]-Distances!$W$6)^2,(Table3[[#This Row],[energy]]-Distances!$W$7)^2))</f>
        <v>84.548554309428866</v>
      </c>
      <c r="G132" s="11">
        <f>VLOOKUP(Table3[[#This Row],[MD5]],Table2[],9,FALSE)+(Distances!$V$5*(ABS(Distances!$J$2-VLOOKUP(Table3[[#This Row],[MD5]],Table2[],9,FALSE))*Distances!$N$2))</f>
        <v>44.524320952380933</v>
      </c>
      <c r="H132" s="9">
        <f>VLOOKUP(Table3[[#This Row],[MD5]],Table2[],10,FALSE)+(Distances!$V$6*(ABS(Distances!$W$6-VLOOKUP(Table3[[#This Row],[MD5]],Table2[],10,FALSE))*Distances!$N$3))</f>
        <v>64.930708767187497</v>
      </c>
      <c r="I132" s="9">
        <f>VLOOKUP(Table3[[#This Row],[MD5]],Table2[],11,FALSE)+(Distances!$V$7*(ABS(Distances!$W$7-VLOOKUP(Table3[[#This Row],[MD5]],Table2[],11,FALSE))*Distances!$N$4))</f>
        <v>33.116270872361071</v>
      </c>
      <c r="J132" s="10">
        <f>SQRT(SUM((Table3[[#This Row],[time''2]]-Distances!$J$2)^2,(Table3[[#This Row],[price''2]]-Distances!$W$6)^2,(Table3[[#This Row],[energy''2]]-Distances!$W$7)^2))</f>
        <v>72.195681669995594</v>
      </c>
      <c r="K132" s="11">
        <f>VLOOKUP(Table3[[#This Row],[MD5]],Table2[],15,FALSE)+(Distances!$V$5*(ABS(Distances!$J$2-VLOOKUP(Table3[[#This Row],[MD5]],Table2[],15,FALSE))*Distances!$N$2))</f>
        <v>44.524320952380933</v>
      </c>
      <c r="L132" s="9">
        <f>VLOOKUP(Table3[[#This Row],[MD5]],Table2[],16,FALSE)+(Distances!$V$6*(ABS(Distances!$W$6-VLOOKUP(Table3[[#This Row],[MD5]],Table2[],16,FALSE))*Distances!$N$3))</f>
        <v>126.41127276197878</v>
      </c>
      <c r="M132" s="9">
        <f>VLOOKUP(Table3[[#This Row],[MD5]],Table2[],17,FALSE)+(Distances!$V$7*(ABS(Distances!$W$7-VLOOKUP(Table3[[#This Row],[MD5]],Table2[],17,FALSE))*Distances!$N$4))</f>
        <v>63.563788279305342</v>
      </c>
      <c r="N132" s="10">
        <f>SQRT(SUM((Table3[[#This Row],[time''3]]-Distances!$J$2)^2,(Table3[[#This Row],[price''3]]-Distances!$W$6)^2,(Table3[[#This Row],[energy''3]]-Distances!$W$7)^2))</f>
        <v>140.26740882470463</v>
      </c>
      <c r="O132" s="11">
        <f>VLOOKUP(Table3[[#This Row],[MD5]],Table2[],21,FALSE)+(Distances!$V$5*(ABS(Distances!$J$2-VLOOKUP(Table3[[#This Row],[MD5]],Table2[],21,FALSE))*Distances!$N$2))</f>
        <v>1073125.9306666667</v>
      </c>
      <c r="P132" s="9">
        <f>VLOOKUP(Table3[[#This Row],[MD5]],Table2[],22,FALSE)+(Distances!$V$6*(ABS(Distances!$W$6-VLOOKUP(Table3[[#This Row],[MD5]],Table2[],22,FALSE))*Distances!$N$3))</f>
        <v>636685.61851944448</v>
      </c>
      <c r="Q132" s="9">
        <f>VLOOKUP(Table3[[#This Row],[MD5]],Table2[],23,FALSE)+(Distances!$V$7*(ABS(Distances!$W$7-VLOOKUP(Table3[[#This Row],[MD5]],Table2[],23,FALSE))*Distances!$N$4))</f>
        <v>214802.42163777779</v>
      </c>
      <c r="R132" s="10">
        <f>SQRT(SUM((Table3[[#This Row],[time''4]]-Distances!$J$2)^2,(Table3[[#This Row],[price''4]]-Distances!$W$6)^2,(Table3[[#This Row],[energy''4]]-Distances!$W$7)^2))</f>
        <v>1266111.0174975395</v>
      </c>
    </row>
    <row r="133" spans="1:18">
      <c r="A133" t="s">
        <v>304</v>
      </c>
      <c r="B133" s="15" t="s">
        <v>172</v>
      </c>
      <c r="C133" s="8">
        <f>VLOOKUP(Table3[[#This Row],[MD5]],Table2[],3,FALSE)+(Distances!$V$5*(ABS(Distances!$J$2-VLOOKUP(Table3[[#This Row],[MD5]],Table2[],3,FALSE))*Distances!$N$2))</f>
        <v>41.255714284999996</v>
      </c>
      <c r="D133" s="9">
        <f>VLOOKUP(Table3[[#This Row],[MD5]],Table2[],4,FALSE)+(Distances!$V$6*(ABS(Distances!$W$6-VLOOKUP(Table3[[#This Row],[MD5]],Table2[],4,FALSE))*Distances!$N$3))</f>
        <v>76.483333333333334</v>
      </c>
      <c r="E133" s="9">
        <f>VLOOKUP(Table3[[#This Row],[MD5]],Table2[],5,FALSE)+(Distances!$V$7*(ABS(Distances!$W$7-VLOOKUP(Table3[[#This Row],[MD5]],Table2[],5,FALSE))*Distances!$N$4))</f>
        <v>38.946666666666673</v>
      </c>
      <c r="F133" s="10">
        <f>SQRT(SUM((Table3[[#This Row],[time]]-Distances!$J$2)^2,(Table3[[#This Row],[price]]-Distances!$W$6)^2,(Table3[[#This Row],[energy]]-Distances!$W$7)^2))</f>
        <v>84.548554309428866</v>
      </c>
      <c r="G133" s="11">
        <f>VLOOKUP(Table3[[#This Row],[MD5]],Table2[],9,FALSE)+(Distances!$V$5*(ABS(Distances!$J$2-VLOOKUP(Table3[[#This Row],[MD5]],Table2[],9,FALSE))*Distances!$N$2))</f>
        <v>38.07430460261903</v>
      </c>
      <c r="H133" s="9">
        <f>VLOOKUP(Table3[[#This Row],[MD5]],Table2[],10,FALSE)+(Distances!$V$6*(ABS(Distances!$W$6-VLOOKUP(Table3[[#This Row],[MD5]],Table2[],10,FALSE))*Distances!$N$3))</f>
        <v>48.275902657812424</v>
      </c>
      <c r="I133" s="9">
        <f>VLOOKUP(Table3[[#This Row],[MD5]],Table2[],11,FALSE)+(Distances!$V$7*(ABS(Distances!$W$7-VLOOKUP(Table3[[#This Row],[MD5]],Table2[],11,FALSE))*Distances!$N$4))</f>
        <v>24.839315418194399</v>
      </c>
      <c r="J133" s="10">
        <f>SQRT(SUM((Table3[[#This Row],[time''2]]-Distances!$J$2)^2,(Table3[[#This Row],[price''2]]-Distances!$W$6)^2,(Table3[[#This Row],[energy''2]]-Distances!$W$7)^2))</f>
        <v>52.853973145716552</v>
      </c>
      <c r="K133" s="11">
        <f>VLOOKUP(Table3[[#This Row],[MD5]],Table2[],15,FALSE)+(Distances!$V$5*(ABS(Distances!$J$2-VLOOKUP(Table3[[#This Row],[MD5]],Table2[],15,FALSE))*Distances!$N$2))</f>
        <v>38.049192460654737</v>
      </c>
      <c r="L133" s="9">
        <f>VLOOKUP(Table3[[#This Row],[MD5]],Table2[],16,FALSE)+(Distances!$V$6*(ABS(Distances!$W$6-VLOOKUP(Table3[[#This Row],[MD5]],Table2[],16,FALSE))*Distances!$N$3))</f>
        <v>110.91324242864545</v>
      </c>
      <c r="M133" s="9">
        <f>VLOOKUP(Table3[[#This Row],[MD5]],Table2[],17,FALSE)+(Distances!$V$7*(ABS(Distances!$W$7-VLOOKUP(Table3[[#This Row],[MD5]],Table2[],17,FALSE))*Distances!$N$4))</f>
        <v>55.85971225708311</v>
      </c>
      <c r="N133" s="10">
        <f>SQRT(SUM((Table3[[#This Row],[time''3]]-Distances!$J$2)^2,(Table3[[#This Row],[price''3]]-Distances!$W$6)^2,(Table3[[#This Row],[energy''3]]-Distances!$W$7)^2))</f>
        <v>122.54950915862541</v>
      </c>
      <c r="O133" s="11">
        <f>VLOOKUP(Table3[[#This Row],[MD5]],Table2[],21,FALSE)+(Distances!$V$5*(ABS(Distances!$J$2-VLOOKUP(Table3[[#This Row],[MD5]],Table2[],21,FALSE))*Distances!$N$2))</f>
        <v>741408.19626666664</v>
      </c>
      <c r="P133" s="9">
        <f>VLOOKUP(Table3[[#This Row],[MD5]],Table2[],22,FALSE)+(Distances!$V$6*(ABS(Distances!$W$6-VLOOKUP(Table3[[#This Row],[MD5]],Table2[],22,FALSE))*Distances!$N$3))</f>
        <v>424712.66074166662</v>
      </c>
      <c r="Q133" s="9">
        <f>VLOOKUP(Table3[[#This Row],[MD5]],Table2[],23,FALSE)+(Distances!$V$7*(ABS(Distances!$W$7-VLOOKUP(Table3[[#This Row],[MD5]],Table2[],23,FALSE))*Distances!$N$4))</f>
        <v>142588.720304444</v>
      </c>
      <c r="R133" s="10">
        <f>SQRT(SUM((Table3[[#This Row],[time''4]]-Distances!$J$2)^2,(Table3[[#This Row],[price''4]]-Distances!$W$6)^2,(Table3[[#This Row],[energy''4]]-Distances!$W$7)^2))</f>
        <v>866227.24037515314</v>
      </c>
    </row>
    <row r="134" spans="1:18">
      <c r="A134" t="s">
        <v>305</v>
      </c>
      <c r="B134" s="15" t="s">
        <v>173</v>
      </c>
      <c r="C134" s="8">
        <f>VLOOKUP(Table3[[#This Row],[MD5]],Table2[],3,FALSE)+(Distances!$V$5*(ABS(Distances!$J$2-VLOOKUP(Table3[[#This Row],[MD5]],Table2[],3,FALSE))*Distances!$N$2))</f>
        <v>46.98857143</v>
      </c>
      <c r="D134" s="9">
        <f>VLOOKUP(Table3[[#This Row],[MD5]],Table2[],4,FALSE)+(Distances!$V$6*(ABS(Distances!$W$6-VLOOKUP(Table3[[#This Row],[MD5]],Table2[],4,FALSE))*Distances!$N$3))</f>
        <v>71.233333333333334</v>
      </c>
      <c r="E134" s="9">
        <f>VLOOKUP(Table3[[#This Row],[MD5]],Table2[],5,FALSE)+(Distances!$V$7*(ABS(Distances!$W$7-VLOOKUP(Table3[[#This Row],[MD5]],Table2[],5,FALSE))*Distances!$N$4))</f>
        <v>36.346666666666671</v>
      </c>
      <c r="F134" s="10">
        <f>SQRT(SUM((Table3[[#This Row],[time]]-Distances!$J$2)^2,(Table3[[#This Row],[price]]-Distances!$W$6)^2,(Table3[[#This Row],[energy]]-Distances!$W$7)^2))</f>
        <v>79.60572778220444</v>
      </c>
      <c r="G134" s="11">
        <f>VLOOKUP(Table3[[#This Row],[MD5]],Table2[],9,FALSE)+(Distances!$V$5*(ABS(Distances!$J$2-VLOOKUP(Table3[[#This Row],[MD5]],Table2[],9,FALSE))*Distances!$N$2))</f>
        <v>-14.28699436258929</v>
      </c>
      <c r="H134" s="9">
        <f>VLOOKUP(Table3[[#This Row],[MD5]],Table2[],10,FALSE)+(Distances!$V$6*(ABS(Distances!$W$6-VLOOKUP(Table3[[#This Row],[MD5]],Table2[],10,FALSE))*Distances!$N$3))</f>
        <v>1.1593243239583255</v>
      </c>
      <c r="I134" s="9">
        <f>VLOOKUP(Table3[[#This Row],[MD5]],Table2[],11,FALSE)+(Distances!$V$7*(ABS(Distances!$W$7-VLOOKUP(Table3[[#This Row],[MD5]],Table2[],11,FALSE))*Distances!$N$4))</f>
        <v>0.65830591500000002</v>
      </c>
      <c r="J134" s="10">
        <f>SQRT(SUM((Table3[[#This Row],[time''2]]-Distances!$J$2)^2,(Table3[[#This Row],[price''2]]-Distances!$W$6)^2,(Table3[[#This Row],[energy''2]]-Distances!$W$7)^2))</f>
        <v>46.306709820287402</v>
      </c>
      <c r="K134" s="11">
        <f>VLOOKUP(Table3[[#This Row],[MD5]],Table2[],15,FALSE)+(Distances!$V$5*(ABS(Distances!$J$2-VLOOKUP(Table3[[#This Row],[MD5]],Table2[],15,FALSE))*Distances!$N$2))</f>
        <v>-14.31354636214286</v>
      </c>
      <c r="L134" s="9">
        <f>VLOOKUP(Table3[[#This Row],[MD5]],Table2[],16,FALSE)+(Distances!$V$6*(ABS(Distances!$W$6-VLOOKUP(Table3[[#This Row],[MD5]],Table2[],16,FALSE))*Distances!$N$3))</f>
        <v>67.735551516666675</v>
      </c>
      <c r="M134" s="9">
        <f>VLOOKUP(Table3[[#This Row],[MD5]],Table2[],17,FALSE)+(Distances!$V$7*(ABS(Distances!$W$7-VLOOKUP(Table3[[#This Row],[MD5]],Table2[],17,FALSE))*Distances!$N$4))</f>
        <v>34.300236900555518</v>
      </c>
      <c r="N134" s="10">
        <f>SQRT(SUM((Table3[[#This Row],[time''3]]-Distances!$J$2)^2,(Table3[[#This Row],[price''3]]-Distances!$W$6)^2,(Table3[[#This Row],[energy''3]]-Distances!$W$7)^2))</f>
        <v>87.417868406316316</v>
      </c>
      <c r="O134" s="11">
        <f>VLOOKUP(Table3[[#This Row],[MD5]],Table2[],21,FALSE)+(Distances!$V$5*(ABS(Distances!$J$2-VLOOKUP(Table3[[#This Row],[MD5]],Table2[],21,FALSE))*Distances!$N$2))</f>
        <v>2329.9422566666667</v>
      </c>
      <c r="P134" s="9">
        <f>VLOOKUP(Table3[[#This Row],[MD5]],Table2[],22,FALSE)+(Distances!$V$6*(ABS(Distances!$W$6-VLOOKUP(Table3[[#This Row],[MD5]],Table2[],22,FALSE))*Distances!$N$3))</f>
        <v>2736.2756083333334</v>
      </c>
      <c r="Q134" s="9">
        <f>VLOOKUP(Table3[[#This Row],[MD5]],Table2[],23,FALSE)+(Distances!$V$7*(ABS(Distances!$W$7-VLOOKUP(Table3[[#This Row],[MD5]],Table2[],23,FALSE))*Distances!$N$4))</f>
        <v>922.36224222222222</v>
      </c>
      <c r="R134" s="10">
        <f>SQRT(SUM((Table3[[#This Row],[time''4]]-Distances!$J$2)^2,(Table3[[#This Row],[price''4]]-Distances!$W$6)^2,(Table3[[#This Row],[energy''4]]-Distances!$W$7)^2))</f>
        <v>3689.0836159439241</v>
      </c>
    </row>
    <row r="135" spans="1:18">
      <c r="A135" t="s">
        <v>306</v>
      </c>
      <c r="B135" s="15" t="s">
        <v>174</v>
      </c>
      <c r="C135" s="8">
        <f>VLOOKUP(Table3[[#This Row],[MD5]],Table2[],3,FALSE)+(Distances!$V$5*(ABS(Distances!$J$2-VLOOKUP(Table3[[#This Row],[MD5]],Table2[],3,FALSE))*Distances!$N$2))</f>
        <v>38.389285715</v>
      </c>
      <c r="D135" s="9">
        <f>VLOOKUP(Table3[[#This Row],[MD5]],Table2[],4,FALSE)+(Distances!$V$6*(ABS(Distances!$W$6-VLOOKUP(Table3[[#This Row],[MD5]],Table2[],4,FALSE))*Distances!$N$3))</f>
        <v>78.233333333333334</v>
      </c>
      <c r="E135" s="9">
        <f>VLOOKUP(Table3[[#This Row],[MD5]],Table2[],5,FALSE)+(Distances!$V$7*(ABS(Distances!$W$7-VLOOKUP(Table3[[#This Row],[MD5]],Table2[],5,FALSE))*Distances!$N$4))</f>
        <v>39.813333333333333</v>
      </c>
      <c r="F135" s="10">
        <f>SQRT(SUM((Table3[[#This Row],[time]]-Distances!$J$2)^2,(Table3[[#This Row],[price]]-Distances!$W$6)^2,(Table3[[#This Row],[energy]]-Distances!$W$7)^2))</f>
        <v>86.230266887581067</v>
      </c>
      <c r="G135" s="11">
        <f>VLOOKUP(Table3[[#This Row],[MD5]],Table2[],9,FALSE)+(Distances!$V$5*(ABS(Distances!$J$2-VLOOKUP(Table3[[#This Row],[MD5]],Table2[],9,FALSE))*Distances!$N$2))</f>
        <v>38.053366182529729</v>
      </c>
      <c r="H135" s="9">
        <f>VLOOKUP(Table3[[#This Row],[MD5]],Table2[],10,FALSE)+(Distances!$V$6*(ABS(Distances!$W$6-VLOOKUP(Table3[[#This Row],[MD5]],Table2[],10,FALSE))*Distances!$N$3))</f>
        <v>48.211313646874913</v>
      </c>
      <c r="I135" s="9">
        <f>VLOOKUP(Table3[[#This Row],[MD5]],Table2[],11,FALSE)+(Distances!$V$7*(ABS(Distances!$W$7-VLOOKUP(Table3[[#This Row],[MD5]],Table2[],11,FALSE))*Distances!$N$4))</f>
        <v>24.807256326944405</v>
      </c>
      <c r="J135" s="10">
        <f>SQRT(SUM((Table3[[#This Row],[time''2]]-Distances!$J$2)^2,(Table3[[#This Row],[price''2]]-Distances!$W$6)^2,(Table3[[#This Row],[energy''2]]-Distances!$W$7)^2))</f>
        <v>52.77994239828552</v>
      </c>
      <c r="K135" s="11">
        <f>VLOOKUP(Table3[[#This Row],[MD5]],Table2[],15,FALSE)+(Distances!$V$5*(ABS(Distances!$J$2-VLOOKUP(Table3[[#This Row],[MD5]],Table2[],15,FALSE))*Distances!$N$2))</f>
        <v>38.042220573154736</v>
      </c>
      <c r="L135" s="9">
        <f>VLOOKUP(Table3[[#This Row],[MD5]],Table2[],16,FALSE)+(Distances!$V$6*(ABS(Distances!$W$6-VLOOKUP(Table3[[#This Row],[MD5]],Table2[],16,FALSE))*Distances!$N$3))</f>
        <v>110.89066825625</v>
      </c>
      <c r="M135" s="9">
        <f>VLOOKUP(Table3[[#This Row],[MD5]],Table2[],17,FALSE)+(Distances!$V$7*(ABS(Distances!$W$7-VLOOKUP(Table3[[#This Row],[MD5]],Table2[],17,FALSE))*Distances!$N$4))</f>
        <v>55.84846051444444</v>
      </c>
      <c r="N135" s="10">
        <f>SQRT(SUM((Table3[[#This Row],[time''3]]-Distances!$J$2)^2,(Table3[[#This Row],[price''3]]-Distances!$W$6)^2,(Table3[[#This Row],[energy''3]]-Distances!$W$7)^2))</f>
        <v>122.52397356858586</v>
      </c>
      <c r="O135" s="11">
        <f>VLOOKUP(Table3[[#This Row],[MD5]],Table2[],21,FALSE)+(Distances!$V$5*(ABS(Distances!$J$2-VLOOKUP(Table3[[#This Row],[MD5]],Table2[],21,FALSE))*Distances!$N$2))</f>
        <v>741095.96373333328</v>
      </c>
      <c r="P135" s="9">
        <f>VLOOKUP(Table3[[#This Row],[MD5]],Table2[],22,FALSE)+(Distances!$V$6*(ABS(Distances!$W$6-VLOOKUP(Table3[[#This Row],[MD5]],Table2[],22,FALSE))*Distances!$N$3))</f>
        <v>424217.45196388889</v>
      </c>
      <c r="Q135" s="9">
        <f>VLOOKUP(Table3[[#This Row],[MD5]],Table2[],23,FALSE)+(Distances!$V$7*(ABS(Distances!$W$7-VLOOKUP(Table3[[#This Row],[MD5]],Table2[],23,FALSE))*Distances!$N$4))</f>
        <v>142421.2403933329</v>
      </c>
      <c r="R135" s="10">
        <f>SQRT(SUM((Table3[[#This Row],[time''4]]-Distances!$J$2)^2,(Table3[[#This Row],[price''4]]-Distances!$W$6)^2,(Table3[[#This Row],[energy''4]]-Distances!$W$7)^2))</f>
        <v>865689.68833826564</v>
      </c>
    </row>
    <row r="136" spans="1:18">
      <c r="A136" t="s">
        <v>307</v>
      </c>
      <c r="B136" s="15" t="s">
        <v>175</v>
      </c>
      <c r="C136" s="8">
        <f>VLOOKUP(Table3[[#This Row],[MD5]],Table2[],3,FALSE)+(Distances!$V$5*(ABS(Distances!$J$2-VLOOKUP(Table3[[#This Row],[MD5]],Table2[],3,FALSE))*Distances!$N$2))</f>
        <v>44.122142855</v>
      </c>
      <c r="D136" s="9">
        <f>VLOOKUP(Table3[[#This Row],[MD5]],Table2[],4,FALSE)+(Distances!$V$6*(ABS(Distances!$W$6-VLOOKUP(Table3[[#This Row],[MD5]],Table2[],4,FALSE))*Distances!$N$3))</f>
        <v>74.733333333333334</v>
      </c>
      <c r="E136" s="9">
        <f>VLOOKUP(Table3[[#This Row],[MD5]],Table2[],5,FALSE)+(Distances!$V$7*(ABS(Distances!$W$7-VLOOKUP(Table3[[#This Row],[MD5]],Table2[],5,FALSE))*Distances!$N$4))</f>
        <v>38.08</v>
      </c>
      <c r="F136" s="10">
        <f>SQRT(SUM((Table3[[#This Row],[time]]-Distances!$J$2)^2,(Table3[[#This Row],[price]]-Distances!$W$6)^2,(Table3[[#This Row],[energy]]-Distances!$W$7)^2))</f>
        <v>82.977811442827729</v>
      </c>
      <c r="G136" s="11">
        <f>VLOOKUP(Table3[[#This Row],[MD5]],Table2[],9,FALSE)+(Distances!$V$5*(ABS(Distances!$J$2-VLOOKUP(Table3[[#This Row],[MD5]],Table2[],9,FALSE))*Distances!$N$2))</f>
        <v>38.053345777946404</v>
      </c>
      <c r="H136" s="9">
        <f>VLOOKUP(Table3[[#This Row],[MD5]],Table2[],10,FALSE)+(Distances!$V$6*(ABS(Distances!$W$6-VLOOKUP(Table3[[#This Row],[MD5]],Table2[],10,FALSE))*Distances!$N$3))</f>
        <v>48.211254948958256</v>
      </c>
      <c r="I136" s="9">
        <f>VLOOKUP(Table3[[#This Row],[MD5]],Table2[],11,FALSE)+(Distances!$V$7*(ABS(Distances!$W$7-VLOOKUP(Table3[[#This Row],[MD5]],Table2[],11,FALSE))*Distances!$N$4))</f>
        <v>24.807227257499957</v>
      </c>
      <c r="J136" s="10">
        <f>SQRT(SUM((Table3[[#This Row],[time''2]]-Distances!$J$2)^2,(Table3[[#This Row],[price''2]]-Distances!$W$6)^2,(Table3[[#This Row],[energy''2]]-Distances!$W$7)^2))</f>
        <v>52.779874991687564</v>
      </c>
      <c r="K136" s="11">
        <f>VLOOKUP(Table3[[#This Row],[MD5]],Table2[],15,FALSE)+(Distances!$V$5*(ABS(Distances!$J$2-VLOOKUP(Table3[[#This Row],[MD5]],Table2[],15,FALSE))*Distances!$N$2))</f>
        <v>38.042182837321398</v>
      </c>
      <c r="L136" s="9">
        <f>VLOOKUP(Table3[[#This Row],[MD5]],Table2[],16,FALSE)+(Distances!$V$6*(ABS(Distances!$W$6-VLOOKUP(Table3[[#This Row],[MD5]],Table2[],16,FALSE))*Distances!$N$3))</f>
        <v>110.89057944375</v>
      </c>
      <c r="M136" s="9">
        <f>VLOOKUP(Table3[[#This Row],[MD5]],Table2[],17,FALSE)+(Distances!$V$7*(ABS(Distances!$W$7-VLOOKUP(Table3[[#This Row],[MD5]],Table2[],17,FALSE))*Distances!$N$4))</f>
        <v>55.84841653111112</v>
      </c>
      <c r="N136" s="10">
        <f>SQRT(SUM((Table3[[#This Row],[time''3]]-Distances!$J$2)^2,(Table3[[#This Row],[price''3]]-Distances!$W$6)^2,(Table3[[#This Row],[energy''3]]-Distances!$W$7)^2))</f>
        <v>122.52387272213849</v>
      </c>
      <c r="O136" s="11">
        <f>VLOOKUP(Table3[[#This Row],[MD5]],Table2[],21,FALSE)+(Distances!$V$5*(ABS(Distances!$J$2-VLOOKUP(Table3[[#This Row],[MD5]],Table2[],21,FALSE))*Distances!$N$2))</f>
        <v>741071.98853333329</v>
      </c>
      <c r="P136" s="9">
        <f>VLOOKUP(Table3[[#This Row],[MD5]],Table2[],22,FALSE)+(Distances!$V$6*(ABS(Distances!$W$6-VLOOKUP(Table3[[#This Row],[MD5]],Table2[],22,FALSE))*Distances!$N$3))</f>
        <v>424207.15418611112</v>
      </c>
      <c r="Q136" s="9">
        <f>VLOOKUP(Table3[[#This Row],[MD5]],Table2[],23,FALSE)+(Distances!$V$7*(ABS(Distances!$W$7-VLOOKUP(Table3[[#This Row],[MD5]],Table2[],23,FALSE))*Distances!$N$4))</f>
        <v>142417.70972666622</v>
      </c>
      <c r="R136" s="10">
        <f>SQRT(SUM((Table3[[#This Row],[time''4]]-Distances!$J$2)^2,(Table3[[#This Row],[price''4]]-Distances!$W$6)^2,(Table3[[#This Row],[energy''4]]-Distances!$W$7)^2))</f>
        <v>865663.53754319786</v>
      </c>
    </row>
    <row r="137" spans="1:18">
      <c r="A137" t="s">
        <v>308</v>
      </c>
      <c r="B137" s="15" t="s">
        <v>176</v>
      </c>
      <c r="C137" s="8">
        <f>VLOOKUP(Table3[[#This Row],[MD5]],Table2[],3,FALSE)+(Distances!$V$5*(ABS(Distances!$J$2-VLOOKUP(Table3[[#This Row],[MD5]],Table2[],3,FALSE))*Distances!$N$2))</f>
        <v>44.122142855</v>
      </c>
      <c r="D137" s="9">
        <f>VLOOKUP(Table3[[#This Row],[MD5]],Table2[],4,FALSE)+(Distances!$V$6*(ABS(Distances!$W$6-VLOOKUP(Table3[[#This Row],[MD5]],Table2[],4,FALSE))*Distances!$N$3))</f>
        <v>74.733333333333334</v>
      </c>
      <c r="E137" s="9">
        <f>VLOOKUP(Table3[[#This Row],[MD5]],Table2[],5,FALSE)+(Distances!$V$7*(ABS(Distances!$W$7-VLOOKUP(Table3[[#This Row],[MD5]],Table2[],5,FALSE))*Distances!$N$4))</f>
        <v>38.08</v>
      </c>
      <c r="F137" s="10">
        <f>SQRT(SUM((Table3[[#This Row],[time]]-Distances!$J$2)^2,(Table3[[#This Row],[price]]-Distances!$W$6)^2,(Table3[[#This Row],[energy]]-Distances!$W$7)^2))</f>
        <v>82.977811442827729</v>
      </c>
      <c r="G137" s="11">
        <f>VLOOKUP(Table3[[#This Row],[MD5]],Table2[],9,FALSE)+(Distances!$V$5*(ABS(Distances!$J$2-VLOOKUP(Table3[[#This Row],[MD5]],Table2[],9,FALSE))*Distances!$N$2))</f>
        <v>-14.06563557258036</v>
      </c>
      <c r="H137" s="9">
        <f>VLOOKUP(Table3[[#This Row],[MD5]],Table2[],10,FALSE)+(Distances!$V$6*(ABS(Distances!$W$6-VLOOKUP(Table3[[#This Row],[MD5]],Table2[],10,FALSE))*Distances!$N$3))</f>
        <v>1.2506521551041587</v>
      </c>
      <c r="I137" s="9">
        <f>VLOOKUP(Table3[[#This Row],[MD5]],Table2[],11,FALSE)+(Distances!$V$7*(ABS(Distances!$W$7-VLOOKUP(Table3[[#This Row],[MD5]],Table2[],11,FALSE))*Distances!$N$4))</f>
        <v>0.7478817862777779</v>
      </c>
      <c r="J137" s="10">
        <f>SQRT(SUM((Table3[[#This Row],[time''2]]-Distances!$J$2)^2,(Table3[[#This Row],[price''2]]-Distances!$W$6)^2,(Table3[[#This Row],[energy''2]]-Distances!$W$7)^2))</f>
        <v>46.083331121239219</v>
      </c>
      <c r="K137" s="11">
        <f>VLOOKUP(Table3[[#This Row],[MD5]],Table2[],15,FALSE)+(Distances!$V$5*(ABS(Distances!$J$2-VLOOKUP(Table3[[#This Row],[MD5]],Table2[],15,FALSE))*Distances!$N$2))</f>
        <v>-14.066645019276789</v>
      </c>
      <c r="L137" s="9">
        <f>VLOOKUP(Table3[[#This Row],[MD5]],Table2[],16,FALSE)+(Distances!$V$6*(ABS(Distances!$W$6-VLOOKUP(Table3[[#This Row],[MD5]],Table2[],16,FALSE))*Distances!$N$3))</f>
        <v>67.866146372812509</v>
      </c>
      <c r="M137" s="9">
        <f>VLOOKUP(Table3[[#This Row],[MD5]],Table2[],17,FALSE)+(Distances!$V$7*(ABS(Distances!$W$7-VLOOKUP(Table3[[#This Row],[MD5]],Table2[],17,FALSE))*Distances!$N$4))</f>
        <v>34.36447136286111</v>
      </c>
      <c r="N137" s="10">
        <f>SQRT(SUM((Table3[[#This Row],[time''3]]-Distances!$J$2)^2,(Table3[[#This Row],[price''3]]-Distances!$W$6)^2,(Table3[[#This Row],[energy''3]]-Distances!$W$7)^2))</f>
        <v>87.410962245475275</v>
      </c>
      <c r="O137" s="11">
        <f>VLOOKUP(Table3[[#This Row],[MD5]],Table2[],21,FALSE)+(Distances!$V$5*(ABS(Distances!$J$2-VLOOKUP(Table3[[#This Row],[MD5]],Table2[],21,FALSE))*Distances!$N$2))</f>
        <v>343.07207466666665</v>
      </c>
      <c r="P137" s="9">
        <f>VLOOKUP(Table3[[#This Row],[MD5]],Table2[],22,FALSE)+(Distances!$V$6*(ABS(Distances!$W$6-VLOOKUP(Table3[[#This Row],[MD5]],Table2[],22,FALSE))*Distances!$N$3))</f>
        <v>1336.3181411111113</v>
      </c>
      <c r="Q137" s="9">
        <f>VLOOKUP(Table3[[#This Row],[MD5]],Table2[],23,FALSE)+(Distances!$V$7*(ABS(Distances!$W$7-VLOOKUP(Table3[[#This Row],[MD5]],Table2[],23,FALSE))*Distances!$N$4))</f>
        <v>457.47874844444448</v>
      </c>
      <c r="R137" s="10">
        <f>SQRT(SUM((Table3[[#This Row],[time''4]]-Distances!$J$2)^2,(Table3[[#This Row],[price''4]]-Distances!$W$6)^2,(Table3[[#This Row],[energy''4]]-Distances!$W$7)^2))</f>
        <v>1444.7495505804372</v>
      </c>
    </row>
    <row r="138" spans="1:18">
      <c r="A138" t="s">
        <v>309</v>
      </c>
      <c r="B138" s="15" t="s">
        <v>177</v>
      </c>
      <c r="C138" s="8">
        <f>VLOOKUP(Table3[[#This Row],[MD5]],Table2[],3,FALSE)+(Distances!$V$5*(ABS(Distances!$J$2-VLOOKUP(Table3[[#This Row],[MD5]],Table2[],3,FALSE))*Distances!$N$2))</f>
        <v>38.389285715</v>
      </c>
      <c r="D138" s="9">
        <f>VLOOKUP(Table3[[#This Row],[MD5]],Table2[],4,FALSE)+(Distances!$V$6*(ABS(Distances!$W$6-VLOOKUP(Table3[[#This Row],[MD5]],Table2[],4,FALSE))*Distances!$N$3))</f>
        <v>78.233333333333334</v>
      </c>
      <c r="E138" s="9">
        <f>VLOOKUP(Table3[[#This Row],[MD5]],Table2[],5,FALSE)+(Distances!$V$7*(ABS(Distances!$W$7-VLOOKUP(Table3[[#This Row],[MD5]],Table2[],5,FALSE))*Distances!$N$4))</f>
        <v>39.813333333333333</v>
      </c>
      <c r="F138" s="10">
        <f>SQRT(SUM((Table3[[#This Row],[time]]-Distances!$J$2)^2,(Table3[[#This Row],[price]]-Distances!$W$6)^2,(Table3[[#This Row],[energy]]-Distances!$W$7)^2))</f>
        <v>86.230266887581067</v>
      </c>
      <c r="G138" s="11">
        <f>VLOOKUP(Table3[[#This Row],[MD5]],Table2[],9,FALSE)+(Distances!$V$5*(ABS(Distances!$J$2-VLOOKUP(Table3[[#This Row],[MD5]],Table2[],9,FALSE))*Distances!$N$2))</f>
        <v>38.053366182529729</v>
      </c>
      <c r="H138" s="9">
        <f>VLOOKUP(Table3[[#This Row],[MD5]],Table2[],10,FALSE)+(Distances!$V$6*(ABS(Distances!$W$6-VLOOKUP(Table3[[#This Row],[MD5]],Table2[],10,FALSE))*Distances!$N$3))</f>
        <v>48.211313646874913</v>
      </c>
      <c r="I138" s="9">
        <f>VLOOKUP(Table3[[#This Row],[MD5]],Table2[],11,FALSE)+(Distances!$V$7*(ABS(Distances!$W$7-VLOOKUP(Table3[[#This Row],[MD5]],Table2[],11,FALSE))*Distances!$N$4))</f>
        <v>24.807256326944405</v>
      </c>
      <c r="J138" s="10">
        <f>SQRT(SUM((Table3[[#This Row],[time''2]]-Distances!$J$2)^2,(Table3[[#This Row],[price''2]]-Distances!$W$6)^2,(Table3[[#This Row],[energy''2]]-Distances!$W$7)^2))</f>
        <v>52.77994239828552</v>
      </c>
      <c r="K138" s="11">
        <f>VLOOKUP(Table3[[#This Row],[MD5]],Table2[],15,FALSE)+(Distances!$V$5*(ABS(Distances!$J$2-VLOOKUP(Table3[[#This Row],[MD5]],Table2[],15,FALSE))*Distances!$N$2))</f>
        <v>38.042220573154736</v>
      </c>
      <c r="L138" s="9">
        <f>VLOOKUP(Table3[[#This Row],[MD5]],Table2[],16,FALSE)+(Distances!$V$6*(ABS(Distances!$W$6-VLOOKUP(Table3[[#This Row],[MD5]],Table2[],16,FALSE))*Distances!$N$3))</f>
        <v>110.89066825625</v>
      </c>
      <c r="M138" s="9">
        <f>VLOOKUP(Table3[[#This Row],[MD5]],Table2[],17,FALSE)+(Distances!$V$7*(ABS(Distances!$W$7-VLOOKUP(Table3[[#This Row],[MD5]],Table2[],17,FALSE))*Distances!$N$4))</f>
        <v>55.84846051444444</v>
      </c>
      <c r="N138" s="10">
        <f>SQRT(SUM((Table3[[#This Row],[time''3]]-Distances!$J$2)^2,(Table3[[#This Row],[price''3]]-Distances!$W$6)^2,(Table3[[#This Row],[energy''3]]-Distances!$W$7)^2))</f>
        <v>122.52397356858586</v>
      </c>
      <c r="O138" s="11">
        <f>VLOOKUP(Table3[[#This Row],[MD5]],Table2[],21,FALSE)+(Distances!$V$5*(ABS(Distances!$J$2-VLOOKUP(Table3[[#This Row],[MD5]],Table2[],21,FALSE))*Distances!$N$2))</f>
        <v>741095.96373333328</v>
      </c>
      <c r="P138" s="9">
        <f>VLOOKUP(Table3[[#This Row],[MD5]],Table2[],22,FALSE)+(Distances!$V$6*(ABS(Distances!$W$6-VLOOKUP(Table3[[#This Row],[MD5]],Table2[],22,FALSE))*Distances!$N$3))</f>
        <v>424217.45196388889</v>
      </c>
      <c r="Q138" s="9">
        <f>VLOOKUP(Table3[[#This Row],[MD5]],Table2[],23,FALSE)+(Distances!$V$7*(ABS(Distances!$W$7-VLOOKUP(Table3[[#This Row],[MD5]],Table2[],23,FALSE))*Distances!$N$4))</f>
        <v>142421.2403933329</v>
      </c>
      <c r="R138" s="10">
        <f>SQRT(SUM((Table3[[#This Row],[time''4]]-Distances!$J$2)^2,(Table3[[#This Row],[price''4]]-Distances!$W$6)^2,(Table3[[#This Row],[energy''4]]-Distances!$W$7)^2))</f>
        <v>865689.68833826564</v>
      </c>
    </row>
    <row r="139" spans="1:18">
      <c r="A139" t="s">
        <v>310</v>
      </c>
      <c r="B139" s="15" t="s">
        <v>178</v>
      </c>
      <c r="C139" s="8">
        <f>VLOOKUP(Table3[[#This Row],[MD5]],Table2[],3,FALSE)+(Distances!$V$5*(ABS(Distances!$J$2-VLOOKUP(Table3[[#This Row],[MD5]],Table2[],3,FALSE))*Distances!$N$2))</f>
        <v>46.98857143</v>
      </c>
      <c r="D139" s="9">
        <f>VLOOKUP(Table3[[#This Row],[MD5]],Table2[],4,FALSE)+(Distances!$V$6*(ABS(Distances!$W$6-VLOOKUP(Table3[[#This Row],[MD5]],Table2[],4,FALSE))*Distances!$N$3))</f>
        <v>71.233333333333334</v>
      </c>
      <c r="E139" s="9">
        <f>VLOOKUP(Table3[[#This Row],[MD5]],Table2[],5,FALSE)+(Distances!$V$7*(ABS(Distances!$W$7-VLOOKUP(Table3[[#This Row],[MD5]],Table2[],5,FALSE))*Distances!$N$4))</f>
        <v>36.346666666666671</v>
      </c>
      <c r="F139" s="10">
        <f>SQRT(SUM((Table3[[#This Row],[time]]-Distances!$J$2)^2,(Table3[[#This Row],[price]]-Distances!$W$6)^2,(Table3[[#This Row],[energy]]-Distances!$W$7)^2))</f>
        <v>79.60572778220444</v>
      </c>
      <c r="G139" s="11">
        <f>VLOOKUP(Table3[[#This Row],[MD5]],Table2[],9,FALSE)+(Distances!$V$5*(ABS(Distances!$J$2-VLOOKUP(Table3[[#This Row],[MD5]],Table2[],9,FALSE))*Distances!$N$2))</f>
        <v>-13.883809583571431</v>
      </c>
      <c r="H139" s="9">
        <f>VLOOKUP(Table3[[#This Row],[MD5]],Table2[],10,FALSE)+(Distances!$V$6*(ABS(Distances!$W$6-VLOOKUP(Table3[[#This Row],[MD5]],Table2[],10,FALSE))*Distances!$N$3))</f>
        <v>1.6263705218749922</v>
      </c>
      <c r="I139" s="9">
        <f>VLOOKUP(Table3[[#This Row],[MD5]],Table2[],11,FALSE)+(Distances!$V$7*(ABS(Distances!$W$7-VLOOKUP(Table3[[#This Row],[MD5]],Table2[],11,FALSE))*Distances!$N$4))</f>
        <v>1.120904053888889</v>
      </c>
      <c r="J139" s="10">
        <f>SQRT(SUM((Table3[[#This Row],[time''2]]-Distances!$J$2)^2,(Table3[[#This Row],[price''2]]-Distances!$W$6)^2,(Table3[[#This Row],[energy''2]]-Distances!$W$7)^2))</f>
        <v>45.896504568589798</v>
      </c>
      <c r="K139" s="11">
        <f>VLOOKUP(Table3[[#This Row],[MD5]],Table2[],15,FALSE)+(Distances!$V$5*(ABS(Distances!$J$2-VLOOKUP(Table3[[#This Row],[MD5]],Table2[],15,FALSE))*Distances!$N$2))</f>
        <v>-14.313541955892861</v>
      </c>
      <c r="L139" s="9">
        <f>VLOOKUP(Table3[[#This Row],[MD5]],Table2[],16,FALSE)+(Distances!$V$6*(ABS(Distances!$W$6-VLOOKUP(Table3[[#This Row],[MD5]],Table2[],16,FALSE))*Distances!$N$3))</f>
        <v>67.735554068749991</v>
      </c>
      <c r="M139" s="9">
        <f>VLOOKUP(Table3[[#This Row],[MD5]],Table2[],17,FALSE)+(Distances!$V$7*(ABS(Distances!$W$7-VLOOKUP(Table3[[#This Row],[MD5]],Table2[],17,FALSE))*Distances!$N$4))</f>
        <v>34.300238164444409</v>
      </c>
      <c r="N139" s="10">
        <f>SQRT(SUM((Table3[[#This Row],[time''3]]-Distances!$J$2)^2,(Table3[[#This Row],[price''3]]-Distances!$W$6)^2,(Table3[[#This Row],[energy''3]]-Distances!$W$7)^2))</f>
        <v>87.417868487187064</v>
      </c>
      <c r="O139" s="11">
        <f>VLOOKUP(Table3[[#This Row],[MD5]],Table2[],21,FALSE)+(Distances!$V$5*(ABS(Distances!$J$2-VLOOKUP(Table3[[#This Row],[MD5]],Table2[],21,FALSE))*Distances!$N$2))</f>
        <v>2330.4649233333334</v>
      </c>
      <c r="P139" s="9">
        <f>VLOOKUP(Table3[[#This Row],[MD5]],Table2[],22,FALSE)+(Distances!$V$6*(ABS(Distances!$W$6-VLOOKUP(Table3[[#This Row],[MD5]],Table2[],22,FALSE))*Distances!$N$3))</f>
        <v>2736.4933861111112</v>
      </c>
      <c r="Q139" s="9">
        <f>VLOOKUP(Table3[[#This Row],[MD5]],Table2[],23,FALSE)+(Distances!$V$7*(ABS(Distances!$W$7-VLOOKUP(Table3[[#This Row],[MD5]],Table2[],23,FALSE))*Distances!$N$4))</f>
        <v>922.43690888888887</v>
      </c>
      <c r="R139" s="10">
        <f>SQRT(SUM((Table3[[#This Row],[time''4]]-Distances!$J$2)^2,(Table3[[#This Row],[price''4]]-Distances!$W$6)^2,(Table3[[#This Row],[energy''4]]-Distances!$W$7)^2))</f>
        <v>3689.5892959103553</v>
      </c>
    </row>
    <row r="140" spans="1:18">
      <c r="A140" t="s">
        <v>311</v>
      </c>
      <c r="B140" s="15" t="s">
        <v>179</v>
      </c>
      <c r="C140" s="8">
        <f>VLOOKUP(Table3[[#This Row],[MD5]],Table2[],3,FALSE)+(Distances!$V$5*(ABS(Distances!$J$2-VLOOKUP(Table3[[#This Row],[MD5]],Table2[],3,FALSE))*Distances!$N$2))</f>
        <v>46.98857143</v>
      </c>
      <c r="D140" s="9">
        <f>VLOOKUP(Table3[[#This Row],[MD5]],Table2[],4,FALSE)+(Distances!$V$6*(ABS(Distances!$W$6-VLOOKUP(Table3[[#This Row],[MD5]],Table2[],4,FALSE))*Distances!$N$3))</f>
        <v>71.233333333333334</v>
      </c>
      <c r="E140" s="9">
        <f>VLOOKUP(Table3[[#This Row],[MD5]],Table2[],5,FALSE)+(Distances!$V$7*(ABS(Distances!$W$7-VLOOKUP(Table3[[#This Row],[MD5]],Table2[],5,FALSE))*Distances!$N$4))</f>
        <v>36.346666666666671</v>
      </c>
      <c r="F140" s="10">
        <f>SQRT(SUM((Table3[[#This Row],[time]]-Distances!$J$2)^2,(Table3[[#This Row],[price]]-Distances!$W$6)^2,(Table3[[#This Row],[energy]]-Distances!$W$7)^2))</f>
        <v>79.60572778220444</v>
      </c>
      <c r="G140" s="11">
        <f>VLOOKUP(Table3[[#This Row],[MD5]],Table2[],9,FALSE)+(Distances!$V$5*(ABS(Distances!$J$2-VLOOKUP(Table3[[#This Row],[MD5]],Table2[],9,FALSE))*Distances!$N$2))</f>
        <v>-14.058872244160721</v>
      </c>
      <c r="H140" s="9">
        <f>VLOOKUP(Table3[[#This Row],[MD5]],Table2[],10,FALSE)+(Distances!$V$6*(ABS(Distances!$W$6-VLOOKUP(Table3[[#This Row],[MD5]],Table2[],10,FALSE))*Distances!$N$3))</f>
        <v>1.4720656704166668</v>
      </c>
      <c r="I140" s="9">
        <f>VLOOKUP(Table3[[#This Row],[MD5]],Table2[],11,FALSE)+(Distances!$V$7*(ABS(Distances!$W$7-VLOOKUP(Table3[[#This Row],[MD5]],Table2[],11,FALSE))*Distances!$N$4))</f>
        <v>0.96721369844444438</v>
      </c>
      <c r="J140" s="10">
        <f>SQRT(SUM((Table3[[#This Row],[time''2]]-Distances!$J$2)^2,(Table3[[#This Row],[price''2]]-Distances!$W$6)^2,(Table3[[#This Row],[energy''2]]-Distances!$W$7)^2))</f>
        <v>46.072868436269367</v>
      </c>
      <c r="K140" s="11">
        <f>VLOOKUP(Table3[[#This Row],[MD5]],Table2[],15,FALSE)+(Distances!$V$5*(ABS(Distances!$J$2-VLOOKUP(Table3[[#This Row],[MD5]],Table2[],15,FALSE))*Distances!$N$2))</f>
        <v>-14.43774908898215</v>
      </c>
      <c r="L140" s="9">
        <f>VLOOKUP(Table3[[#This Row],[MD5]],Table2[],16,FALSE)+(Distances!$V$6*(ABS(Distances!$W$6-VLOOKUP(Table3[[#This Row],[MD5]],Table2[],16,FALSE))*Distances!$N$3))</f>
        <v>67.649270156874934</v>
      </c>
      <c r="M140" s="9">
        <f>VLOOKUP(Table3[[#This Row],[MD5]],Table2[],17,FALSE)+(Distances!$V$7*(ABS(Distances!$W$7-VLOOKUP(Table3[[#This Row],[MD5]],Table2[],17,FALSE))*Distances!$N$4))</f>
        <v>34.257079547277741</v>
      </c>
      <c r="N140" s="10">
        <f>SQRT(SUM((Table3[[#This Row],[time''3]]-Distances!$J$2)^2,(Table3[[#This Row],[price''3]]-Distances!$W$6)^2,(Table3[[#This Row],[energy''3]]-Distances!$W$7)^2))</f>
        <v>87.401996166076017</v>
      </c>
      <c r="O140" s="11">
        <f>VLOOKUP(Table3[[#This Row],[MD5]],Table2[],21,FALSE)+(Distances!$V$5*(ABS(Distances!$J$2-VLOOKUP(Table3[[#This Row],[MD5]],Table2[],21,FALSE))*Distances!$N$2))</f>
        <v>216.60678377777765</v>
      </c>
      <c r="P140" s="9">
        <f>VLOOKUP(Table3[[#This Row],[MD5]],Table2[],22,FALSE)+(Distances!$V$6*(ABS(Distances!$W$6-VLOOKUP(Table3[[#This Row],[MD5]],Table2[],22,FALSE))*Distances!$N$3))</f>
        <v>1287.1594757407356</v>
      </c>
      <c r="Q140" s="9">
        <f>VLOOKUP(Table3[[#This Row],[MD5]],Table2[],23,FALSE)+(Distances!$V$7*(ABS(Distances!$W$7-VLOOKUP(Table3[[#This Row],[MD5]],Table2[],23,FALSE))*Distances!$N$4))</f>
        <v>440.59449762962936</v>
      </c>
      <c r="R140" s="10">
        <f>SQRT(SUM((Table3[[#This Row],[time''4]]-Distances!$J$2)^2,(Table3[[#This Row],[price''4]]-Distances!$W$6)^2,(Table3[[#This Row],[energy''4]]-Distances!$W$7)^2))</f>
        <v>1371.368292985311</v>
      </c>
    </row>
    <row r="141" spans="1:18">
      <c r="A141" t="s">
        <v>312</v>
      </c>
      <c r="B141" s="15" t="s">
        <v>180</v>
      </c>
      <c r="C141" s="8">
        <f>VLOOKUP(Table3[[#This Row],[MD5]],Table2[],3,FALSE)+(Distances!$V$5*(ABS(Distances!$J$2-VLOOKUP(Table3[[#This Row],[MD5]],Table2[],3,FALSE))*Distances!$N$2))</f>
        <v>46.98857143</v>
      </c>
      <c r="D141" s="9">
        <f>VLOOKUP(Table3[[#This Row],[MD5]],Table2[],4,FALSE)+(Distances!$V$6*(ABS(Distances!$W$6-VLOOKUP(Table3[[#This Row],[MD5]],Table2[],4,FALSE))*Distances!$N$3))</f>
        <v>71.233333333333334</v>
      </c>
      <c r="E141" s="9">
        <f>VLOOKUP(Table3[[#This Row],[MD5]],Table2[],5,FALSE)+(Distances!$V$7*(ABS(Distances!$W$7-VLOOKUP(Table3[[#This Row],[MD5]],Table2[],5,FALSE))*Distances!$N$4))</f>
        <v>36.346666666666671</v>
      </c>
      <c r="F141" s="10">
        <f>SQRT(SUM((Table3[[#This Row],[time]]-Distances!$J$2)^2,(Table3[[#This Row],[price]]-Distances!$W$6)^2,(Table3[[#This Row],[energy]]-Distances!$W$7)^2))</f>
        <v>79.60572778220444</v>
      </c>
      <c r="G141" s="11">
        <f>VLOOKUP(Table3[[#This Row],[MD5]],Table2[],9,FALSE)+(Distances!$V$5*(ABS(Distances!$J$2-VLOOKUP(Table3[[#This Row],[MD5]],Table2[],9,FALSE))*Distances!$N$2))</f>
        <v>-14.280058862142859</v>
      </c>
      <c r="H141" s="9">
        <f>VLOOKUP(Table3[[#This Row],[MD5]],Table2[],10,FALSE)+(Distances!$V$6*(ABS(Distances!$W$6-VLOOKUP(Table3[[#This Row],[MD5]],Table2[],10,FALSE))*Distances!$N$3))</f>
        <v>1.1673583552083255</v>
      </c>
      <c r="I141" s="9">
        <f>VLOOKUP(Table3[[#This Row],[MD5]],Table2[],11,FALSE)+(Distances!$V$7*(ABS(Distances!$W$7-VLOOKUP(Table3[[#This Row],[MD5]],Table2[],11,FALSE))*Distances!$N$4))</f>
        <v>0.66626343166666668</v>
      </c>
      <c r="J141" s="10">
        <f>SQRT(SUM((Table3[[#This Row],[time''2]]-Distances!$J$2)^2,(Table3[[#This Row],[price''2]]-Distances!$W$6)^2,(Table3[[#This Row],[energy''2]]-Distances!$W$7)^2))</f>
        <v>46.299575703630104</v>
      </c>
      <c r="K141" s="11">
        <f>VLOOKUP(Table3[[#This Row],[MD5]],Table2[],15,FALSE)+(Distances!$V$5*(ABS(Distances!$J$2-VLOOKUP(Table3[[#This Row],[MD5]],Table2[],15,FALSE))*Distances!$N$2))</f>
        <v>-14.31354636214286</v>
      </c>
      <c r="L141" s="9">
        <f>VLOOKUP(Table3[[#This Row],[MD5]],Table2[],16,FALSE)+(Distances!$V$6*(ABS(Distances!$W$6-VLOOKUP(Table3[[#This Row],[MD5]],Table2[],16,FALSE))*Distances!$N$3))</f>
        <v>67.735551516666675</v>
      </c>
      <c r="M141" s="9">
        <f>VLOOKUP(Table3[[#This Row],[MD5]],Table2[],17,FALSE)+(Distances!$V$7*(ABS(Distances!$W$7-VLOOKUP(Table3[[#This Row],[MD5]],Table2[],17,FALSE))*Distances!$N$4))</f>
        <v>34.300236900555561</v>
      </c>
      <c r="N141" s="10">
        <f>SQRT(SUM((Table3[[#This Row],[time''3]]-Distances!$J$2)^2,(Table3[[#This Row],[price''3]]-Distances!$W$6)^2,(Table3[[#This Row],[energy''3]]-Distances!$W$7)^2))</f>
        <v>87.41786840631633</v>
      </c>
      <c r="O141" s="11">
        <f>VLOOKUP(Table3[[#This Row],[MD5]],Table2[],21,FALSE)+(Distances!$V$5*(ABS(Distances!$J$2-VLOOKUP(Table3[[#This Row],[MD5]],Table2[],21,FALSE))*Distances!$N$2))</f>
        <v>2329.9422566666667</v>
      </c>
      <c r="P141" s="9">
        <f>VLOOKUP(Table3[[#This Row],[MD5]],Table2[],22,FALSE)+(Distances!$V$6*(ABS(Distances!$W$6-VLOOKUP(Table3[[#This Row],[MD5]],Table2[],22,FALSE))*Distances!$N$3))</f>
        <v>2736.2756083333334</v>
      </c>
      <c r="Q141" s="9">
        <f>VLOOKUP(Table3[[#This Row],[MD5]],Table2[],23,FALSE)+(Distances!$V$7*(ABS(Distances!$W$7-VLOOKUP(Table3[[#This Row],[MD5]],Table2[],23,FALSE))*Distances!$N$4))</f>
        <v>922.36224222222222</v>
      </c>
      <c r="R141" s="10">
        <f>SQRT(SUM((Table3[[#This Row],[time''4]]-Distances!$J$2)^2,(Table3[[#This Row],[price''4]]-Distances!$W$6)^2,(Table3[[#This Row],[energy''4]]-Distances!$W$7)^2))</f>
        <v>3689.0836159439241</v>
      </c>
    </row>
    <row r="142" spans="1:18">
      <c r="A142" t="s">
        <v>313</v>
      </c>
      <c r="B142" s="15" t="s">
        <v>181</v>
      </c>
      <c r="C142" s="8">
        <f>VLOOKUP(Table3[[#This Row],[MD5]],Table2[],3,FALSE)+(Distances!$V$5*(ABS(Distances!$J$2-VLOOKUP(Table3[[#This Row],[MD5]],Table2[],3,FALSE))*Distances!$N$2))</f>
        <v>41.255714284999996</v>
      </c>
      <c r="D142" s="9">
        <f>VLOOKUP(Table3[[#This Row],[MD5]],Table2[],4,FALSE)+(Distances!$V$6*(ABS(Distances!$W$6-VLOOKUP(Table3[[#This Row],[MD5]],Table2[],4,FALSE))*Distances!$N$3))</f>
        <v>81.733333333333334</v>
      </c>
      <c r="E142" s="9">
        <f>VLOOKUP(Table3[[#This Row],[MD5]],Table2[],5,FALSE)+(Distances!$V$7*(ABS(Distances!$W$7-VLOOKUP(Table3[[#This Row],[MD5]],Table2[],5,FALSE))*Distances!$N$4))</f>
        <v>41.546666666666667</v>
      </c>
      <c r="F142" s="10">
        <f>SQRT(SUM((Table3[[#This Row],[time]]-Distances!$J$2)^2,(Table3[[#This Row],[price]]-Distances!$W$6)^2,(Table3[[#This Row],[energy]]-Distances!$W$7)^2))</f>
        <v>90.374101392385128</v>
      </c>
      <c r="G142" s="11">
        <f>VLOOKUP(Table3[[#This Row],[MD5]],Table2[],9,FALSE)+(Distances!$V$5*(ABS(Distances!$J$2-VLOOKUP(Table3[[#This Row],[MD5]],Table2[],9,FALSE))*Distances!$N$2))</f>
        <v>38.072882951889866</v>
      </c>
      <c r="H142" s="9">
        <f>VLOOKUP(Table3[[#This Row],[MD5]],Table2[],10,FALSE)+(Distances!$V$6*(ABS(Distances!$W$6-VLOOKUP(Table3[[#This Row],[MD5]],Table2[],10,FALSE))*Distances!$N$3))</f>
        <v>48.264581313541584</v>
      </c>
      <c r="I142" s="9">
        <f>VLOOKUP(Table3[[#This Row],[MD5]],Table2[],11,FALSE)+(Distances!$V$7*(ABS(Distances!$W$7-VLOOKUP(Table3[[#This Row],[MD5]],Table2[],11,FALSE))*Distances!$N$4))</f>
        <v>24.833636504722179</v>
      </c>
      <c r="J142" s="10">
        <f>SQRT(SUM((Table3[[#This Row],[time''2]]-Distances!$J$2)^2,(Table3[[#This Row],[price''2]]-Distances!$W$6)^2,(Table3[[#This Row],[energy''2]]-Distances!$W$7)^2))</f>
        <v>52.841229263913988</v>
      </c>
      <c r="K142" s="11">
        <f>VLOOKUP(Table3[[#This Row],[MD5]],Table2[],15,FALSE)+(Distances!$V$5*(ABS(Distances!$J$2-VLOOKUP(Table3[[#This Row],[MD5]],Table2[],15,FALSE))*Distances!$N$2))</f>
        <v>38.050642111264864</v>
      </c>
      <c r="L142" s="9">
        <f>VLOOKUP(Table3[[#This Row],[MD5]],Table2[],16,FALSE)+(Distances!$V$6*(ABS(Distances!$W$6-VLOOKUP(Table3[[#This Row],[MD5]],Table2[],16,FALSE))*Distances!$N$3))</f>
        <v>110.91490444375</v>
      </c>
      <c r="M142" s="9">
        <f>VLOOKUP(Table3[[#This Row],[MD5]],Table2[],17,FALSE)+(Distances!$V$7*(ABS(Distances!$W$7-VLOOKUP(Table3[[#This Row],[MD5]],Table2[],17,FALSE))*Distances!$N$4))</f>
        <v>55.860463197777783</v>
      </c>
      <c r="N142" s="10">
        <f>SQRT(SUM((Table3[[#This Row],[time''3]]-Distances!$J$2)^2,(Table3[[#This Row],[price''3]]-Distances!$W$6)^2,(Table3[[#This Row],[energy''3]]-Distances!$W$7)^2))</f>
        <v>122.55140139841927</v>
      </c>
      <c r="O142" s="11">
        <f>VLOOKUP(Table3[[#This Row],[MD5]],Table2[],21,FALSE)+(Distances!$V$5*(ABS(Distances!$J$2-VLOOKUP(Table3[[#This Row],[MD5]],Table2[],21,FALSE))*Distances!$N$2))</f>
        <v>741857.75080000004</v>
      </c>
      <c r="P142" s="9">
        <f>VLOOKUP(Table3[[#This Row],[MD5]],Table2[],22,FALSE)+(Distances!$V$6*(ABS(Distances!$W$6-VLOOKUP(Table3[[#This Row],[MD5]],Table2[],22,FALSE))*Distances!$N$3))</f>
        <v>424535.76199166663</v>
      </c>
      <c r="Q142" s="9">
        <f>VLOOKUP(Table3[[#This Row],[MD5]],Table2[],23,FALSE)+(Distances!$V$7*(ABS(Distances!$W$7-VLOOKUP(Table3[[#This Row],[MD5]],Table2[],23,FALSE))*Distances!$N$4))</f>
        <v>142530.37525999956</v>
      </c>
      <c r="R142" s="10">
        <f>SQRT(SUM((Table3[[#This Row],[time''4]]-Distances!$J$2)^2,(Table3[[#This Row],[price''4]]-Distances!$W$6)^2,(Table3[[#This Row],[energy''4]]-Distances!$W$7)^2))</f>
        <v>866515.75083408609</v>
      </c>
    </row>
    <row r="143" spans="1:18">
      <c r="A143" t="s">
        <v>314</v>
      </c>
      <c r="B143" s="15" t="s">
        <v>182</v>
      </c>
      <c r="C143" s="8">
        <f>VLOOKUP(Table3[[#This Row],[MD5]],Table2[],3,FALSE)+(Distances!$V$5*(ABS(Distances!$J$2-VLOOKUP(Table3[[#This Row],[MD5]],Table2[],3,FALSE))*Distances!$N$2))</f>
        <v>44.122142855</v>
      </c>
      <c r="D143" s="9">
        <f>VLOOKUP(Table3[[#This Row],[MD5]],Table2[],4,FALSE)+(Distances!$V$6*(ABS(Distances!$W$6-VLOOKUP(Table3[[#This Row],[MD5]],Table2[],4,FALSE))*Distances!$N$3))</f>
        <v>74.733333333333334</v>
      </c>
      <c r="E143" s="9">
        <f>VLOOKUP(Table3[[#This Row],[MD5]],Table2[],5,FALSE)+(Distances!$V$7*(ABS(Distances!$W$7-VLOOKUP(Table3[[#This Row],[MD5]],Table2[],5,FALSE))*Distances!$N$4))</f>
        <v>38.08</v>
      </c>
      <c r="F143" s="10">
        <f>SQRT(SUM((Table3[[#This Row],[time]]-Distances!$J$2)^2,(Table3[[#This Row],[price]]-Distances!$W$6)^2,(Table3[[#This Row],[energy]]-Distances!$W$7)^2))</f>
        <v>82.977811442827729</v>
      </c>
      <c r="G143" s="11">
        <f>VLOOKUP(Table3[[#This Row],[MD5]],Table2[],9,FALSE)+(Distances!$V$5*(ABS(Distances!$J$2-VLOOKUP(Table3[[#This Row],[MD5]],Table2[],9,FALSE))*Distances!$N$2))</f>
        <v>-14.065477484553581</v>
      </c>
      <c r="H143" s="9">
        <f>VLOOKUP(Table3[[#This Row],[MD5]],Table2[],10,FALSE)+(Distances!$V$6*(ABS(Distances!$W$6-VLOOKUP(Table3[[#This Row],[MD5]],Table2[],10,FALSE))*Distances!$N$3))</f>
        <v>1.2508221843749923</v>
      </c>
      <c r="I143" s="9">
        <f>VLOOKUP(Table3[[#This Row],[MD5]],Table2[],11,FALSE)+(Distances!$V$7*(ABS(Distances!$W$7-VLOOKUP(Table3[[#This Row],[MD5]],Table2[],11,FALSE))*Distances!$N$4))</f>
        <v>0.74805042722222215</v>
      </c>
      <c r="J143" s="10">
        <f>SQRT(SUM((Table3[[#This Row],[time''2]]-Distances!$J$2)^2,(Table3[[#This Row],[price''2]]-Distances!$W$6)^2,(Table3[[#This Row],[energy''2]]-Distances!$W$7)^2))</f>
        <v>46.083169437234524</v>
      </c>
      <c r="K143" s="11">
        <f>VLOOKUP(Table3[[#This Row],[MD5]],Table2[],15,FALSE)+(Distances!$V$5*(ABS(Distances!$J$2-VLOOKUP(Table3[[#This Row],[MD5]],Table2[],15,FALSE))*Distances!$N$2))</f>
        <v>-14.06660265196429</v>
      </c>
      <c r="L143" s="9">
        <f>VLOOKUP(Table3[[#This Row],[MD5]],Table2[],16,FALSE)+(Distances!$V$6*(ABS(Distances!$W$6-VLOOKUP(Table3[[#This Row],[MD5]],Table2[],16,FALSE))*Distances!$N$3))</f>
        <v>67.86619649791659</v>
      </c>
      <c r="M143" s="9">
        <f>VLOOKUP(Table3[[#This Row],[MD5]],Table2[],17,FALSE)+(Distances!$V$7*(ABS(Distances!$W$7-VLOOKUP(Table3[[#This Row],[MD5]],Table2[],17,FALSE))*Distances!$N$4))</f>
        <v>34.364496302222221</v>
      </c>
      <c r="N143" s="10">
        <f>SQRT(SUM((Table3[[#This Row],[time''3]]-Distances!$J$2)^2,(Table3[[#This Row],[price''3]]-Distances!$W$6)^2,(Table3[[#This Row],[energy''3]]-Distances!$W$7)^2))</f>
        <v>87.410987495214314</v>
      </c>
      <c r="O143" s="11">
        <f>VLOOKUP(Table3[[#This Row],[MD5]],Table2[],21,FALSE)+(Distances!$V$5*(ABS(Distances!$J$2-VLOOKUP(Table3[[#This Row],[MD5]],Table2[],21,FALSE))*Distances!$N$2))</f>
        <v>346.43399166666666</v>
      </c>
      <c r="P143" s="9">
        <f>VLOOKUP(Table3[[#This Row],[MD5]],Table2[],22,FALSE)+(Distances!$V$6*(ABS(Distances!$W$6-VLOOKUP(Table3[[#This Row],[MD5]],Table2[],22,FALSE))*Distances!$N$3))</f>
        <v>1340.92465509259</v>
      </c>
      <c r="Q143" s="9">
        <f>VLOOKUP(Table3[[#This Row],[MD5]],Table2[],23,FALSE)+(Distances!$V$7*(ABS(Distances!$W$7-VLOOKUP(Table3[[#This Row],[MD5]],Table2[],23,FALSE))*Distances!$N$4))</f>
        <v>459.04373666666669</v>
      </c>
      <c r="R143" s="10">
        <f>SQRT(SUM((Table3[[#This Row],[time''4]]-Distances!$J$2)^2,(Table3[[#This Row],[price''4]]-Distances!$W$6)^2,(Table3[[#This Row],[energy''4]]-Distances!$W$7)^2))</f>
        <v>1450.2261181162953</v>
      </c>
    </row>
    <row r="144" spans="1:18">
      <c r="A144" t="s">
        <v>315</v>
      </c>
      <c r="B144" s="15" t="s">
        <v>183</v>
      </c>
      <c r="C144" s="8">
        <f>VLOOKUP(Table3[[#This Row],[MD5]],Table2[],3,FALSE)+(Distances!$V$5*(ABS(Distances!$J$2-VLOOKUP(Table3[[#This Row],[MD5]],Table2[],3,FALSE))*Distances!$N$2))</f>
        <v>46.98857143</v>
      </c>
      <c r="D144" s="9">
        <f>VLOOKUP(Table3[[#This Row],[MD5]],Table2[],4,FALSE)+(Distances!$V$6*(ABS(Distances!$W$6-VLOOKUP(Table3[[#This Row],[MD5]],Table2[],4,FALSE))*Distances!$N$3))</f>
        <v>71.233333333333334</v>
      </c>
      <c r="E144" s="9">
        <f>VLOOKUP(Table3[[#This Row],[MD5]],Table2[],5,FALSE)+(Distances!$V$7*(ABS(Distances!$W$7-VLOOKUP(Table3[[#This Row],[MD5]],Table2[],5,FALSE))*Distances!$N$4))</f>
        <v>36.346666666666671</v>
      </c>
      <c r="F144" s="10">
        <f>SQRT(SUM((Table3[[#This Row],[time]]-Distances!$J$2)^2,(Table3[[#This Row],[price]]-Distances!$W$6)^2,(Table3[[#This Row],[energy]]-Distances!$W$7)^2))</f>
        <v>79.60572778220444</v>
      </c>
      <c r="G144" s="11">
        <f>VLOOKUP(Table3[[#This Row],[MD5]],Table2[],9,FALSE)+(Distances!$V$5*(ABS(Distances!$J$2-VLOOKUP(Table3[[#This Row],[MD5]],Table2[],9,FALSE))*Distances!$N$2))</f>
        <v>-14.28697894071429</v>
      </c>
      <c r="H144" s="9">
        <f>VLOOKUP(Table3[[#This Row],[MD5]],Table2[],10,FALSE)+(Distances!$V$6*(ABS(Distances!$W$6-VLOOKUP(Table3[[#This Row],[MD5]],Table2[],10,FALSE))*Distances!$N$3))</f>
        <v>1.1593421885416666</v>
      </c>
      <c r="I144" s="9">
        <f>VLOOKUP(Table3[[#This Row],[MD5]],Table2[],11,FALSE)+(Distances!$V$7*(ABS(Distances!$W$7-VLOOKUP(Table3[[#This Row],[MD5]],Table2[],11,FALSE))*Distances!$N$4))</f>
        <v>0.65832360944444435</v>
      </c>
      <c r="J144" s="10">
        <f>SQRT(SUM((Table3[[#This Row],[time''2]]-Distances!$J$2)^2,(Table3[[#This Row],[price''2]]-Distances!$W$6)^2,(Table3[[#This Row],[energy''2]]-Distances!$W$7)^2))</f>
        <v>46.306693953770356</v>
      </c>
      <c r="K144" s="11">
        <f>VLOOKUP(Table3[[#This Row],[MD5]],Table2[],15,FALSE)+(Distances!$V$5*(ABS(Distances!$J$2-VLOOKUP(Table3[[#This Row],[MD5]],Table2[],15,FALSE))*Distances!$N$2))</f>
        <v>-14.313541955892861</v>
      </c>
      <c r="L144" s="9">
        <f>VLOOKUP(Table3[[#This Row],[MD5]],Table2[],16,FALSE)+(Distances!$V$6*(ABS(Distances!$W$6-VLOOKUP(Table3[[#This Row],[MD5]],Table2[],16,FALSE))*Distances!$N$3))</f>
        <v>67.735554068749991</v>
      </c>
      <c r="M144" s="9">
        <f>VLOOKUP(Table3[[#This Row],[MD5]],Table2[],17,FALSE)+(Distances!$V$7*(ABS(Distances!$W$7-VLOOKUP(Table3[[#This Row],[MD5]],Table2[],17,FALSE))*Distances!$N$4))</f>
        <v>34.300238164444409</v>
      </c>
      <c r="N144" s="10">
        <f>SQRT(SUM((Table3[[#This Row],[time''3]]-Distances!$J$2)^2,(Table3[[#This Row],[price''3]]-Distances!$W$6)^2,(Table3[[#This Row],[energy''3]]-Distances!$W$7)^2))</f>
        <v>87.417868487187064</v>
      </c>
      <c r="O144" s="11">
        <f>VLOOKUP(Table3[[#This Row],[MD5]],Table2[],21,FALSE)+(Distances!$V$5*(ABS(Distances!$J$2-VLOOKUP(Table3[[#This Row],[MD5]],Table2[],21,FALSE))*Distances!$N$2))</f>
        <v>2330.4649233333334</v>
      </c>
      <c r="P144" s="9">
        <f>VLOOKUP(Table3[[#This Row],[MD5]],Table2[],22,FALSE)+(Distances!$V$6*(ABS(Distances!$W$6-VLOOKUP(Table3[[#This Row],[MD5]],Table2[],22,FALSE))*Distances!$N$3))</f>
        <v>2736.4933861111112</v>
      </c>
      <c r="Q144" s="9">
        <f>VLOOKUP(Table3[[#This Row],[MD5]],Table2[],23,FALSE)+(Distances!$V$7*(ABS(Distances!$W$7-VLOOKUP(Table3[[#This Row],[MD5]],Table2[],23,FALSE))*Distances!$N$4))</f>
        <v>922.43690888888887</v>
      </c>
      <c r="R144" s="10">
        <f>SQRT(SUM((Table3[[#This Row],[time''4]]-Distances!$J$2)^2,(Table3[[#This Row],[price''4]]-Distances!$W$6)^2,(Table3[[#This Row],[energy''4]]-Distances!$W$7)^2))</f>
        <v>3689.5892959103553</v>
      </c>
    </row>
    <row r="145" spans="1:18">
      <c r="A145" t="s">
        <v>316</v>
      </c>
      <c r="B145" s="15" t="s">
        <v>184</v>
      </c>
      <c r="C145" s="8">
        <f>VLOOKUP(Table3[[#This Row],[MD5]],Table2[],3,FALSE)+(Distances!$V$5*(ABS(Distances!$J$2-VLOOKUP(Table3[[#This Row],[MD5]],Table2[],3,FALSE))*Distances!$N$2))</f>
        <v>46.98857143</v>
      </c>
      <c r="D145" s="9">
        <f>VLOOKUP(Table3[[#This Row],[MD5]],Table2[],4,FALSE)+(Distances!$V$6*(ABS(Distances!$W$6-VLOOKUP(Table3[[#This Row],[MD5]],Table2[],4,FALSE))*Distances!$N$3))</f>
        <v>71.233333333333334</v>
      </c>
      <c r="E145" s="9">
        <f>VLOOKUP(Table3[[#This Row],[MD5]],Table2[],5,FALSE)+(Distances!$V$7*(ABS(Distances!$W$7-VLOOKUP(Table3[[#This Row],[MD5]],Table2[],5,FALSE))*Distances!$N$4))</f>
        <v>36.346666666666671</v>
      </c>
      <c r="F145" s="10">
        <f>SQRT(SUM((Table3[[#This Row],[time]]-Distances!$J$2)^2,(Table3[[#This Row],[price]]-Distances!$W$6)^2,(Table3[[#This Row],[energy]]-Distances!$W$7)^2))</f>
        <v>79.60572778220444</v>
      </c>
      <c r="G145" s="11">
        <f>VLOOKUP(Table3[[#This Row],[MD5]],Table2[],9,FALSE)+(Distances!$V$5*(ABS(Distances!$J$2-VLOOKUP(Table3[[#This Row],[MD5]],Table2[],9,FALSE))*Distances!$N$2))</f>
        <v>33.800846674047605</v>
      </c>
      <c r="H145" s="9">
        <f>VLOOKUP(Table3[[#This Row],[MD5]],Table2[],10,FALSE)+(Distances!$V$6*(ABS(Distances!$W$6-VLOOKUP(Table3[[#This Row],[MD5]],Table2[],10,FALSE))*Distances!$N$3))</f>
        <v>41.025154720833257</v>
      </c>
      <c r="I145" s="9">
        <f>VLOOKUP(Table3[[#This Row],[MD5]],Table2[],11,FALSE)+(Distances!$V$7*(ABS(Distances!$W$7-VLOOKUP(Table3[[#This Row],[MD5]],Table2[],11,FALSE))*Distances!$N$4))</f>
        <v>21.248680623333289</v>
      </c>
      <c r="J145" s="10">
        <f>SQRT(SUM((Table3[[#This Row],[time''2]]-Distances!$J$2)^2,(Table3[[#This Row],[price''2]]-Distances!$W$6)^2,(Table3[[#This Row],[energy''2]]-Distances!$W$7)^2))</f>
        <v>44.449609277350859</v>
      </c>
      <c r="K145" s="11">
        <f>VLOOKUP(Table3[[#This Row],[MD5]],Table2[],15,FALSE)+(Distances!$V$5*(ABS(Distances!$J$2-VLOOKUP(Table3[[#This Row],[MD5]],Table2[],15,FALSE))*Distances!$N$2))</f>
        <v>33.649422388779733</v>
      </c>
      <c r="L145" s="9">
        <f>VLOOKUP(Table3[[#This Row],[MD5]],Table2[],16,FALSE)+(Distances!$V$6*(ABS(Distances!$W$6-VLOOKUP(Table3[[#This Row],[MD5]],Table2[],16,FALSE))*Distances!$N$3))</f>
        <v>103.23430106458333</v>
      </c>
      <c r="M145" s="9">
        <f>VLOOKUP(Table3[[#This Row],[MD5]],Table2[],17,FALSE)+(Distances!$V$7*(ABS(Distances!$W$7-VLOOKUP(Table3[[#This Row],[MD5]],Table2[],17,FALSE))*Distances!$N$4))</f>
        <v>52.057019765000007</v>
      </c>
      <c r="N145" s="10">
        <f>SQRT(SUM((Table3[[#This Row],[time''3]]-Distances!$J$2)^2,(Table3[[#This Row],[price''3]]-Distances!$W$6)^2,(Table3[[#This Row],[energy''3]]-Distances!$W$7)^2))</f>
        <v>113.84321734795655</v>
      </c>
      <c r="O145" s="11">
        <f>VLOOKUP(Table3[[#This Row],[MD5]],Table2[],21,FALSE)+(Distances!$V$5*(ABS(Distances!$J$2-VLOOKUP(Table3[[#This Row],[MD5]],Table2[],21,FALSE))*Distances!$N$2))</f>
        <v>427341.4155366667</v>
      </c>
      <c r="P145" s="9">
        <f>VLOOKUP(Table3[[#This Row],[MD5]],Table2[],22,FALSE)+(Distances!$V$6*(ABS(Distances!$W$6-VLOOKUP(Table3[[#This Row],[MD5]],Table2[],22,FALSE))*Distances!$N$3))</f>
        <v>294639.20907500002</v>
      </c>
      <c r="Q145" s="9">
        <f>VLOOKUP(Table3[[#This Row],[MD5]],Table2[],23,FALSE)+(Distances!$V$7*(ABS(Distances!$W$7-VLOOKUP(Table3[[#This Row],[MD5]],Table2[],23,FALSE))*Distances!$N$4))</f>
        <v>97972.992748888442</v>
      </c>
      <c r="R145" s="10">
        <f>SQRT(SUM((Table3[[#This Row],[time''4]]-Distances!$J$2)^2,(Table3[[#This Row],[price''4]]-Distances!$W$6)^2,(Table3[[#This Row],[energy''4]]-Distances!$W$7)^2))</f>
        <v>528207.65450096794</v>
      </c>
    </row>
    <row r="146" spans="1:18">
      <c r="A146" t="s">
        <v>317</v>
      </c>
      <c r="B146" s="15" t="s">
        <v>185</v>
      </c>
      <c r="C146" s="8">
        <f>VLOOKUP(Table3[[#This Row],[MD5]],Table2[],3,FALSE)+(Distances!$V$5*(ABS(Distances!$J$2-VLOOKUP(Table3[[#This Row],[MD5]],Table2[],3,FALSE))*Distances!$N$2))</f>
        <v>41.255714284999996</v>
      </c>
      <c r="D146" s="9">
        <f>VLOOKUP(Table3[[#This Row],[MD5]],Table2[],4,FALSE)+(Distances!$V$6*(ABS(Distances!$W$6-VLOOKUP(Table3[[#This Row],[MD5]],Table2[],4,FALSE))*Distances!$N$3))</f>
        <v>76.483333333333334</v>
      </c>
      <c r="E146" s="9">
        <f>VLOOKUP(Table3[[#This Row],[MD5]],Table2[],5,FALSE)+(Distances!$V$7*(ABS(Distances!$W$7-VLOOKUP(Table3[[#This Row],[MD5]],Table2[],5,FALSE))*Distances!$N$4))</f>
        <v>38.946666666666673</v>
      </c>
      <c r="F146" s="10">
        <f>SQRT(SUM((Table3[[#This Row],[time]]-Distances!$J$2)^2,(Table3[[#This Row],[price]]-Distances!$W$6)^2,(Table3[[#This Row],[energy]]-Distances!$W$7)^2))</f>
        <v>84.548554309428866</v>
      </c>
      <c r="G146" s="11">
        <f>VLOOKUP(Table3[[#This Row],[MD5]],Table2[],9,FALSE)+(Distances!$V$5*(ABS(Distances!$J$2-VLOOKUP(Table3[[#This Row],[MD5]],Table2[],9,FALSE))*Distances!$N$2))</f>
        <v>38.053356160967233</v>
      </c>
      <c r="H146" s="9">
        <f>VLOOKUP(Table3[[#This Row],[MD5]],Table2[],10,FALSE)+(Distances!$V$6*(ABS(Distances!$W$6-VLOOKUP(Table3[[#This Row],[MD5]],Table2[],10,FALSE))*Distances!$N$3))</f>
        <v>48.211285829166592</v>
      </c>
      <c r="I146" s="9">
        <f>VLOOKUP(Table3[[#This Row],[MD5]],Table2[],11,FALSE)+(Distances!$V$7*(ABS(Distances!$W$7-VLOOKUP(Table3[[#This Row],[MD5]],Table2[],11,FALSE))*Distances!$N$4))</f>
        <v>24.807242550555515</v>
      </c>
      <c r="J146" s="10">
        <f>SQRT(SUM((Table3[[#This Row],[time''2]]-Distances!$J$2)^2,(Table3[[#This Row],[price''2]]-Distances!$W$6)^2,(Table3[[#This Row],[energy''2]]-Distances!$W$7)^2))</f>
        <v>52.779910413098051</v>
      </c>
      <c r="K146" s="11">
        <f>VLOOKUP(Table3[[#This Row],[MD5]],Table2[],15,FALSE)+(Distances!$V$5*(ABS(Distances!$J$2-VLOOKUP(Table3[[#This Row],[MD5]],Table2[],15,FALSE))*Distances!$N$2))</f>
        <v>38.042181176592237</v>
      </c>
      <c r="L146" s="9">
        <f>VLOOKUP(Table3[[#This Row],[MD5]],Table2[],16,FALSE)+(Distances!$V$6*(ABS(Distances!$W$6-VLOOKUP(Table3[[#This Row],[MD5]],Table2[],16,FALSE))*Distances!$N$3))</f>
        <v>110.89058454791667</v>
      </c>
      <c r="M146" s="9">
        <f>VLOOKUP(Table3[[#This Row],[MD5]],Table2[],17,FALSE)+(Distances!$V$7*(ABS(Distances!$W$7-VLOOKUP(Table3[[#This Row],[MD5]],Table2[],17,FALSE))*Distances!$N$4))</f>
        <v>55.848419058888894</v>
      </c>
      <c r="N146" s="10">
        <f>SQRT(SUM((Table3[[#This Row],[time''3]]-Distances!$J$2)^2,(Table3[[#This Row],[price''3]]-Distances!$W$6)^2,(Table3[[#This Row],[energy''3]]-Distances!$W$7)^2))</f>
        <v>122.52387832906408</v>
      </c>
      <c r="O146" s="11">
        <f>VLOOKUP(Table3[[#This Row],[MD5]],Table2[],21,FALSE)+(Distances!$V$5*(ABS(Distances!$J$2-VLOOKUP(Table3[[#This Row],[MD5]],Table2[],21,FALSE))*Distances!$N$2))</f>
        <v>741073.10066666664</v>
      </c>
      <c r="P146" s="9">
        <f>VLOOKUP(Table3[[#This Row],[MD5]],Table2[],22,FALSE)+(Distances!$V$6*(ABS(Distances!$W$6-VLOOKUP(Table3[[#This Row],[MD5]],Table2[],22,FALSE))*Distances!$N$3))</f>
        <v>424207.71418611112</v>
      </c>
      <c r="Q146" s="9">
        <f>VLOOKUP(Table3[[#This Row],[MD5]],Table2[],23,FALSE)+(Distances!$V$7*(ABS(Distances!$W$7-VLOOKUP(Table3[[#This Row],[MD5]],Table2[],23,FALSE))*Distances!$N$4))</f>
        <v>142417.90172666623</v>
      </c>
      <c r="R146" s="10">
        <f>SQRT(SUM((Table3[[#This Row],[time''4]]-Distances!$J$2)^2,(Table3[[#This Row],[price''4]]-Distances!$W$6)^2,(Table3[[#This Row],[energy''4]]-Distances!$W$7)^2))</f>
        <v>865664.79557763075</v>
      </c>
    </row>
    <row r="147" spans="1:18">
      <c r="A147" t="s">
        <v>318</v>
      </c>
      <c r="B147" s="16" t="s">
        <v>186</v>
      </c>
      <c r="C147" s="8">
        <f>VLOOKUP(Table3[[#This Row],[MD5]],Table2[],3,FALSE)+(Distances!$V$5*(ABS(Distances!$J$2-VLOOKUP(Table3[[#This Row],[MD5]],Table2[],3,FALSE))*Distances!$N$2))</f>
        <v>44.122142855</v>
      </c>
      <c r="D147" s="9">
        <f>VLOOKUP(Table3[[#This Row],[MD5]],Table2[],4,FALSE)+(Distances!$V$6*(ABS(Distances!$W$6-VLOOKUP(Table3[[#This Row],[MD5]],Table2[],4,FALSE))*Distances!$N$3))</f>
        <v>74.733333333333334</v>
      </c>
      <c r="E147" s="9">
        <f>VLOOKUP(Table3[[#This Row],[MD5]],Table2[],5,FALSE)+(Distances!$V$7*(ABS(Distances!$W$7-VLOOKUP(Table3[[#This Row],[MD5]],Table2[],5,FALSE))*Distances!$N$4))</f>
        <v>38.08</v>
      </c>
      <c r="F147" s="10">
        <f>SQRT(SUM((Table3[[#This Row],[time]]-Distances!$J$2)^2,(Table3[[#This Row],[price]]-Distances!$W$6)^2,(Table3[[#This Row],[energy]]-Distances!$W$7)^2))</f>
        <v>82.977811442827729</v>
      </c>
      <c r="G147" s="11">
        <f>VLOOKUP(Table3[[#This Row],[MD5]],Table2[],9,FALSE)+(Distances!$V$5*(ABS(Distances!$J$2-VLOOKUP(Table3[[#This Row],[MD5]],Table2[],9,FALSE))*Distances!$N$2))</f>
        <v>38.074297010223198</v>
      </c>
      <c r="H147" s="9">
        <f>VLOOKUP(Table3[[#This Row],[MD5]],Table2[],10,FALSE)+(Distances!$V$6*(ABS(Distances!$W$6-VLOOKUP(Table3[[#This Row],[MD5]],Table2[],10,FALSE))*Distances!$N$3))</f>
        <v>48.275881475520762</v>
      </c>
      <c r="I147" s="9">
        <f>VLOOKUP(Table3[[#This Row],[MD5]],Table2[],11,FALSE)+(Distances!$V$7*(ABS(Distances!$W$7-VLOOKUP(Table3[[#This Row],[MD5]],Table2[],11,FALSE))*Distances!$N$4))</f>
        <v>24.839304927916626</v>
      </c>
      <c r="J147" s="10">
        <f>SQRT(SUM((Table3[[#This Row],[time''2]]-Distances!$J$2)^2,(Table3[[#This Row],[price''2]]-Distances!$W$6)^2,(Table3[[#This Row],[energy''2]]-Distances!$W$7)^2))</f>
        <v>52.853948793313926</v>
      </c>
      <c r="K147" s="11">
        <f>VLOOKUP(Table3[[#This Row],[MD5]],Table2[],15,FALSE)+(Distances!$V$5*(ABS(Distances!$J$2-VLOOKUP(Table3[[#This Row],[MD5]],Table2[],15,FALSE))*Distances!$N$2))</f>
        <v>38.049170033883897</v>
      </c>
      <c r="L147" s="9">
        <f>VLOOKUP(Table3[[#This Row],[MD5]],Table2[],16,FALSE)+(Distances!$V$6*(ABS(Distances!$W$6-VLOOKUP(Table3[[#This Row],[MD5]],Table2[],16,FALSE))*Distances!$N$3))</f>
        <v>110.9131954703121</v>
      </c>
      <c r="M147" s="9">
        <f>VLOOKUP(Table3[[#This Row],[MD5]],Table2[],17,FALSE)+(Distances!$V$7*(ABS(Distances!$W$7-VLOOKUP(Table3[[#This Row],[MD5]],Table2[],17,FALSE))*Distances!$N$4))</f>
        <v>55.859689001527556</v>
      </c>
      <c r="N147" s="10">
        <f>SQRT(SUM((Table3[[#This Row],[time''3]]-Distances!$J$2)^2,(Table3[[#This Row],[price''3]]-Distances!$W$6)^2,(Table3[[#This Row],[energy''3]]-Distances!$W$7)^2))</f>
        <v>122.54945571456099</v>
      </c>
      <c r="O147" s="11">
        <f>VLOOKUP(Table3[[#This Row],[MD5]],Table2[],21,FALSE)+(Distances!$V$5*(ABS(Distances!$J$2-VLOOKUP(Table3[[#This Row],[MD5]],Table2[],21,FALSE))*Distances!$N$2))</f>
        <v>741395.39879999997</v>
      </c>
      <c r="P147" s="9">
        <f>VLOOKUP(Table3[[#This Row],[MD5]],Table2[],22,FALSE)+(Distances!$V$6*(ABS(Distances!$W$6-VLOOKUP(Table3[[#This Row],[MD5]],Table2[],22,FALSE))*Distances!$N$3))</f>
        <v>424707.23185277777</v>
      </c>
      <c r="Q147" s="9">
        <f>VLOOKUP(Table3[[#This Row],[MD5]],Table2[],23,FALSE)+(Distances!$V$7*(ABS(Distances!$W$7-VLOOKUP(Table3[[#This Row],[MD5]],Table2[],23,FALSE))*Distances!$N$4))</f>
        <v>142586.85897111066</v>
      </c>
      <c r="R147" s="10">
        <f>SQRT(SUM((Table3[[#This Row],[time''4]]-Distances!$J$2)^2,(Table3[[#This Row],[price''4]]-Distances!$W$6)^2,(Table3[[#This Row],[energy''4]]-Distances!$W$7)^2))</f>
        <v>866213.31925957173</v>
      </c>
    </row>
    <row r="148" spans="1:18">
      <c r="A148" t="s">
        <v>319</v>
      </c>
      <c r="B148" s="15" t="s">
        <v>187</v>
      </c>
      <c r="C148" s="8">
        <f>VLOOKUP(Table3[[#This Row],[MD5]],Table2[],3,FALSE)+(Distances!$V$5*(ABS(Distances!$J$2-VLOOKUP(Table3[[#This Row],[MD5]],Table2[],3,FALSE))*Distances!$N$2))</f>
        <v>44.122142855</v>
      </c>
      <c r="D148" s="9">
        <f>VLOOKUP(Table3[[#This Row],[MD5]],Table2[],4,FALSE)+(Distances!$V$6*(ABS(Distances!$W$6-VLOOKUP(Table3[[#This Row],[MD5]],Table2[],4,FALSE))*Distances!$N$3))</f>
        <v>74.733333333333334</v>
      </c>
      <c r="E148" s="9">
        <f>VLOOKUP(Table3[[#This Row],[MD5]],Table2[],5,FALSE)+(Distances!$V$7*(ABS(Distances!$W$7-VLOOKUP(Table3[[#This Row],[MD5]],Table2[],5,FALSE))*Distances!$N$4))</f>
        <v>38.08</v>
      </c>
      <c r="F148" s="10">
        <f>SQRT(SUM((Table3[[#This Row],[time]]-Distances!$J$2)^2,(Table3[[#This Row],[price]]-Distances!$W$6)^2,(Table3[[#This Row],[energy]]-Distances!$W$7)^2))</f>
        <v>82.977811442827729</v>
      </c>
      <c r="G148" s="11">
        <f>VLOOKUP(Table3[[#This Row],[MD5]],Table2[],9,FALSE)+(Distances!$V$5*(ABS(Distances!$J$2-VLOOKUP(Table3[[#This Row],[MD5]],Table2[],9,FALSE))*Distances!$N$2))</f>
        <v>-13.911934383571429</v>
      </c>
      <c r="H148" s="9">
        <f>VLOOKUP(Table3[[#This Row],[MD5]],Table2[],10,FALSE)+(Distances!$V$6*(ABS(Distances!$W$6-VLOOKUP(Table3[[#This Row],[MD5]],Table2[],10,FALSE))*Distances!$N$3))</f>
        <v>1.378675521875</v>
      </c>
      <c r="I148" s="9">
        <f>VLOOKUP(Table3[[#This Row],[MD5]],Table2[],11,FALSE)+(Distances!$V$7*(ABS(Distances!$W$7-VLOOKUP(Table3[[#This Row],[MD5]],Table2[],11,FALSE))*Distances!$N$4))</f>
        <v>0.87556805388888903</v>
      </c>
      <c r="J148" s="10">
        <f>SQRT(SUM((Table3[[#This Row],[time''2]]-Distances!$J$2)^2,(Table3[[#This Row],[price''2]]-Distances!$W$6)^2,(Table3[[#This Row],[energy''2]]-Distances!$W$7)^2))</f>
        <v>45.927262722632086</v>
      </c>
      <c r="K148" s="11">
        <f>VLOOKUP(Table3[[#This Row],[MD5]],Table2[],15,FALSE)+(Distances!$V$5*(ABS(Distances!$J$2-VLOOKUP(Table3[[#This Row],[MD5]],Table2[],15,FALSE))*Distances!$N$2))</f>
        <v>-13.938497398750011</v>
      </c>
      <c r="L148" s="9">
        <f>VLOOKUP(Table3[[#This Row],[MD5]],Table2[],16,FALSE)+(Distances!$V$6*(ABS(Distances!$W$6-VLOOKUP(Table3[[#This Row],[MD5]],Table2[],16,FALSE))*Distances!$N$3))</f>
        <v>67.95488740208333</v>
      </c>
      <c r="M148" s="9">
        <f>VLOOKUP(Table3[[#This Row],[MD5]],Table2[],17,FALSE)+(Distances!$V$7*(ABS(Distances!$W$7-VLOOKUP(Table3[[#This Row],[MD5]],Table2[],17,FALSE))*Distances!$N$4))</f>
        <v>34.408860386666625</v>
      </c>
      <c r="N148" s="10">
        <f>SQRT(SUM((Table3[[#This Row],[time''3]]-Distances!$J$2)^2,(Table3[[#This Row],[price''3]]-Distances!$W$6)^2,(Table3[[#This Row],[energy''3]]-Distances!$W$7)^2))</f>
        <v>87.427894415015317</v>
      </c>
      <c r="O148" s="11">
        <f>VLOOKUP(Table3[[#This Row],[MD5]],Table2[],21,FALSE)+(Distances!$V$5*(ABS(Distances!$J$2-VLOOKUP(Table3[[#This Row],[MD5]],Table2[],21,FALSE))*Distances!$N$2))</f>
        <v>2461.639519999997</v>
      </c>
      <c r="P148" s="9">
        <f>VLOOKUP(Table3[[#This Row],[MD5]],Table2[],22,FALSE)+(Distances!$V$6*(ABS(Distances!$W$6-VLOOKUP(Table3[[#This Row],[MD5]],Table2[],22,FALSE))*Distances!$N$3))</f>
        <v>2791.2489416666667</v>
      </c>
      <c r="Q148" s="9">
        <f>VLOOKUP(Table3[[#This Row],[MD5]],Table2[],23,FALSE)+(Distances!$V$7*(ABS(Distances!$W$7-VLOOKUP(Table3[[#This Row],[MD5]],Table2[],23,FALSE))*Distances!$N$4))</f>
        <v>941.21024222221774</v>
      </c>
      <c r="R148" s="10">
        <f>SQRT(SUM((Table3[[#This Row],[time''4]]-Distances!$J$2)^2,(Table3[[#This Row],[price''4]]-Distances!$W$6)^2,(Table3[[#This Row],[energy''4]]-Distances!$W$7)^2))</f>
        <v>3817.165601950338</v>
      </c>
    </row>
    <row r="149" spans="1:18">
      <c r="A149" t="s">
        <v>320</v>
      </c>
      <c r="B149" s="15" t="s">
        <v>188</v>
      </c>
      <c r="C149" s="8">
        <f>VLOOKUP(Table3[[#This Row],[MD5]],Table2[],3,FALSE)+(Distances!$V$5*(ABS(Distances!$J$2-VLOOKUP(Table3[[#This Row],[MD5]],Table2[],3,FALSE))*Distances!$N$2))</f>
        <v>44.122142855</v>
      </c>
      <c r="D149" s="9">
        <f>VLOOKUP(Table3[[#This Row],[MD5]],Table2[],4,FALSE)+(Distances!$V$6*(ABS(Distances!$W$6-VLOOKUP(Table3[[#This Row],[MD5]],Table2[],4,FALSE))*Distances!$N$3))</f>
        <v>74.733333333333334</v>
      </c>
      <c r="E149" s="9">
        <f>VLOOKUP(Table3[[#This Row],[MD5]],Table2[],5,FALSE)+(Distances!$V$7*(ABS(Distances!$W$7-VLOOKUP(Table3[[#This Row],[MD5]],Table2[],5,FALSE))*Distances!$N$4))</f>
        <v>38.08</v>
      </c>
      <c r="F149" s="10">
        <f>SQRT(SUM((Table3[[#This Row],[time]]-Distances!$J$2)^2,(Table3[[#This Row],[price]]-Distances!$W$6)^2,(Table3[[#This Row],[energy]]-Distances!$W$7)^2))</f>
        <v>82.977811442827729</v>
      </c>
      <c r="G149" s="11">
        <f>VLOOKUP(Table3[[#This Row],[MD5]],Table2[],9,FALSE)+(Distances!$V$5*(ABS(Distances!$J$2-VLOOKUP(Table3[[#This Row],[MD5]],Table2[],9,FALSE))*Distances!$N$2))</f>
        <v>-14.06547043455358</v>
      </c>
      <c r="H149" s="9">
        <f>VLOOKUP(Table3[[#This Row],[MD5]],Table2[],10,FALSE)+(Distances!$V$6*(ABS(Distances!$W$6-VLOOKUP(Table3[[#This Row],[MD5]],Table2[],10,FALSE))*Distances!$N$3))</f>
        <v>1.250830351041659</v>
      </c>
      <c r="I149" s="9">
        <f>VLOOKUP(Table3[[#This Row],[MD5]],Table2[],11,FALSE)+(Distances!$V$7*(ABS(Distances!$W$7-VLOOKUP(Table3[[#This Row],[MD5]],Table2[],11,FALSE))*Distances!$N$4))</f>
        <v>0.74805851611111096</v>
      </c>
      <c r="J149" s="10">
        <f>SQRT(SUM((Table3[[#This Row],[time''2]]-Distances!$J$2)^2,(Table3[[#This Row],[price''2]]-Distances!$W$6)^2,(Table3[[#This Row],[energy''2]]-Distances!$W$7)^2))</f>
        <v>46.083162214639906</v>
      </c>
      <c r="K149" s="11">
        <f>VLOOKUP(Table3[[#This Row],[MD5]],Table2[],15,FALSE)+(Distances!$V$5*(ABS(Distances!$J$2-VLOOKUP(Table3[[#This Row],[MD5]],Table2[],15,FALSE))*Distances!$N$2))</f>
        <v>-14.06660265196429</v>
      </c>
      <c r="L149" s="9">
        <f>VLOOKUP(Table3[[#This Row],[MD5]],Table2[],16,FALSE)+(Distances!$V$6*(ABS(Distances!$W$6-VLOOKUP(Table3[[#This Row],[MD5]],Table2[],16,FALSE))*Distances!$N$3))</f>
        <v>67.86619649791659</v>
      </c>
      <c r="M149" s="9">
        <f>VLOOKUP(Table3[[#This Row],[MD5]],Table2[],17,FALSE)+(Distances!$V$7*(ABS(Distances!$W$7-VLOOKUP(Table3[[#This Row],[MD5]],Table2[],17,FALSE))*Distances!$N$4))</f>
        <v>34.364496302222221</v>
      </c>
      <c r="N149" s="10">
        <f>SQRT(SUM((Table3[[#This Row],[time''3]]-Distances!$J$2)^2,(Table3[[#This Row],[price''3]]-Distances!$W$6)^2,(Table3[[#This Row],[energy''3]]-Distances!$W$7)^2))</f>
        <v>87.410987495214314</v>
      </c>
      <c r="O149" s="11">
        <f>VLOOKUP(Table3[[#This Row],[MD5]],Table2[],21,FALSE)+(Distances!$V$5*(ABS(Distances!$J$2-VLOOKUP(Table3[[#This Row],[MD5]],Table2[],21,FALSE))*Distances!$N$2))</f>
        <v>346.43399166666666</v>
      </c>
      <c r="P149" s="9">
        <f>VLOOKUP(Table3[[#This Row],[MD5]],Table2[],22,FALSE)+(Distances!$V$6*(ABS(Distances!$W$6-VLOOKUP(Table3[[#This Row],[MD5]],Table2[],22,FALSE))*Distances!$N$3))</f>
        <v>1340.92465509259</v>
      </c>
      <c r="Q149" s="9">
        <f>VLOOKUP(Table3[[#This Row],[MD5]],Table2[],23,FALSE)+(Distances!$V$7*(ABS(Distances!$W$7-VLOOKUP(Table3[[#This Row],[MD5]],Table2[],23,FALSE))*Distances!$N$4))</f>
        <v>459.04373666666669</v>
      </c>
      <c r="R149" s="10">
        <f>SQRT(SUM((Table3[[#This Row],[time''4]]-Distances!$J$2)^2,(Table3[[#This Row],[price''4]]-Distances!$W$6)^2,(Table3[[#This Row],[energy''4]]-Distances!$W$7)^2))</f>
        <v>1450.2261181162953</v>
      </c>
    </row>
    <row r="150" spans="1:18">
      <c r="A150" t="s">
        <v>321</v>
      </c>
      <c r="B150" s="15" t="s">
        <v>189</v>
      </c>
      <c r="C150" s="8">
        <f>VLOOKUP(Table3[[#This Row],[MD5]],Table2[],3,FALSE)+(Distances!$V$5*(ABS(Distances!$J$2-VLOOKUP(Table3[[#This Row],[MD5]],Table2[],3,FALSE))*Distances!$N$2))</f>
        <v>41.255714284999996</v>
      </c>
      <c r="D150" s="9">
        <f>VLOOKUP(Table3[[#This Row],[MD5]],Table2[],4,FALSE)+(Distances!$V$6*(ABS(Distances!$W$6-VLOOKUP(Table3[[#This Row],[MD5]],Table2[],4,FALSE))*Distances!$N$3))</f>
        <v>76.483333333333334</v>
      </c>
      <c r="E150" s="9">
        <f>VLOOKUP(Table3[[#This Row],[MD5]],Table2[],5,FALSE)+(Distances!$V$7*(ABS(Distances!$W$7-VLOOKUP(Table3[[#This Row],[MD5]],Table2[],5,FALSE))*Distances!$N$4))</f>
        <v>38.946666666666673</v>
      </c>
      <c r="F150" s="10">
        <f>SQRT(SUM((Table3[[#This Row],[time]]-Distances!$J$2)^2,(Table3[[#This Row],[price]]-Distances!$W$6)^2,(Table3[[#This Row],[energy]]-Distances!$W$7)^2))</f>
        <v>84.548554309428866</v>
      </c>
      <c r="G150" s="11">
        <f>VLOOKUP(Table3[[#This Row],[MD5]],Table2[],9,FALSE)+(Distances!$V$5*(ABS(Distances!$J$2-VLOOKUP(Table3[[#This Row],[MD5]],Table2[],9,FALSE))*Distances!$N$2))</f>
        <v>38.053346399508897</v>
      </c>
      <c r="H150" s="9">
        <f>VLOOKUP(Table3[[#This Row],[MD5]],Table2[],10,FALSE)+(Distances!$V$6*(ABS(Distances!$W$6-VLOOKUP(Table3[[#This Row],[MD5]],Table2[],10,FALSE))*Distances!$N$3))</f>
        <v>48.211271282291591</v>
      </c>
      <c r="I150" s="9">
        <f>VLOOKUP(Table3[[#This Row],[MD5]],Table2[],11,FALSE)+(Distances!$V$7*(ABS(Distances!$W$7-VLOOKUP(Table3[[#This Row],[MD5]],Table2[],11,FALSE))*Distances!$N$4))</f>
        <v>24.807235346388889</v>
      </c>
      <c r="J150" s="10">
        <f>SQRT(SUM((Table3[[#This Row],[time''2]]-Distances!$J$2)^2,(Table3[[#This Row],[price''2]]-Distances!$W$6)^2,(Table3[[#This Row],[energy''2]]-Distances!$W$7)^2))</f>
        <v>52.779893168404087</v>
      </c>
      <c r="K150" s="11">
        <f>VLOOKUP(Table3[[#This Row],[MD5]],Table2[],15,FALSE)+(Distances!$V$5*(ABS(Distances!$J$2-VLOOKUP(Table3[[#This Row],[MD5]],Table2[],15,FALSE))*Distances!$N$2))</f>
        <v>38.042171121383902</v>
      </c>
      <c r="L150" s="9">
        <f>VLOOKUP(Table3[[#This Row],[MD5]],Table2[],16,FALSE)+(Distances!$V$6*(ABS(Distances!$W$6-VLOOKUP(Table3[[#This Row],[MD5]],Table2[],16,FALSE))*Distances!$N$3))</f>
        <v>110.89057433958334</v>
      </c>
      <c r="M150" s="9">
        <f>VLOOKUP(Table3[[#This Row],[MD5]],Table2[],17,FALSE)+(Distances!$V$7*(ABS(Distances!$W$7-VLOOKUP(Table3[[#This Row],[MD5]],Table2[],17,FALSE))*Distances!$N$4))</f>
        <v>55.848414003333339</v>
      </c>
      <c r="N150" s="10">
        <f>SQRT(SUM((Table3[[#This Row],[time''3]]-Distances!$J$2)^2,(Table3[[#This Row],[price''3]]-Distances!$W$6)^2,(Table3[[#This Row],[energy''3]]-Distances!$W$7)^2))</f>
        <v>122.5238664555521</v>
      </c>
      <c r="O150" s="11">
        <f>VLOOKUP(Table3[[#This Row],[MD5]],Table2[],21,FALSE)+(Distances!$V$5*(ABS(Distances!$J$2-VLOOKUP(Table3[[#This Row],[MD5]],Table2[],21,FALSE))*Distances!$N$2))</f>
        <v>741070.13693333336</v>
      </c>
      <c r="P150" s="9">
        <f>VLOOKUP(Table3[[#This Row],[MD5]],Table2[],22,FALSE)+(Distances!$V$6*(ABS(Distances!$W$6-VLOOKUP(Table3[[#This Row],[MD5]],Table2[],22,FALSE))*Distances!$N$3))</f>
        <v>424206.59418611106</v>
      </c>
      <c r="Q150" s="9">
        <f>VLOOKUP(Table3[[#This Row],[MD5]],Table2[],23,FALSE)+(Distances!$V$7*(ABS(Distances!$W$7-VLOOKUP(Table3[[#This Row],[MD5]],Table2[],23,FALSE))*Distances!$N$4))</f>
        <v>142417.51772666624</v>
      </c>
      <c r="R150" s="10">
        <f>SQRT(SUM((Table3[[#This Row],[time''4]]-Distances!$J$2)^2,(Table3[[#This Row],[price''4]]-Distances!$W$6)^2,(Table3[[#This Row],[energy''4]]-Distances!$W$7)^2))</f>
        <v>865661.64649808279</v>
      </c>
    </row>
    <row r="151" spans="1:18">
      <c r="A151" t="s">
        <v>322</v>
      </c>
      <c r="B151" s="15" t="s">
        <v>190</v>
      </c>
      <c r="C151" s="8">
        <f>VLOOKUP(Table3[[#This Row],[MD5]],Table2[],3,FALSE)+(Distances!$V$5*(ABS(Distances!$J$2-VLOOKUP(Table3[[#This Row],[MD5]],Table2[],3,FALSE))*Distances!$N$2))</f>
        <v>46.98857143</v>
      </c>
      <c r="D151" s="9">
        <f>VLOOKUP(Table3[[#This Row],[MD5]],Table2[],4,FALSE)+(Distances!$V$6*(ABS(Distances!$W$6-VLOOKUP(Table3[[#This Row],[MD5]],Table2[],4,FALSE))*Distances!$N$3))</f>
        <v>71.233333333333334</v>
      </c>
      <c r="E151" s="9">
        <f>VLOOKUP(Table3[[#This Row],[MD5]],Table2[],5,FALSE)+(Distances!$V$7*(ABS(Distances!$W$7-VLOOKUP(Table3[[#This Row],[MD5]],Table2[],5,FALSE))*Distances!$N$4))</f>
        <v>36.346666666666671</v>
      </c>
      <c r="F151" s="10">
        <f>SQRT(SUM((Table3[[#This Row],[time]]-Distances!$J$2)^2,(Table3[[#This Row],[price]]-Distances!$W$6)^2,(Table3[[#This Row],[energy]]-Distances!$W$7)^2))</f>
        <v>79.60572778220444</v>
      </c>
      <c r="G151" s="11">
        <f>VLOOKUP(Table3[[#This Row],[MD5]],Table2[],9,FALSE)+(Distances!$V$5*(ABS(Distances!$J$2-VLOOKUP(Table3[[#This Row],[MD5]],Table2[],9,FALSE))*Distances!$N$2))</f>
        <v>-14.44067175784822</v>
      </c>
      <c r="H151" s="9">
        <f>VLOOKUP(Table3[[#This Row],[MD5]],Table2[],10,FALSE)+(Distances!$V$6*(ABS(Distances!$W$6-VLOOKUP(Table3[[#This Row],[MD5]],Table2[],10,FALSE))*Distances!$N$3))</f>
        <v>1.031328519687492</v>
      </c>
      <c r="I151" s="9">
        <f>VLOOKUP(Table3[[#This Row],[MD5]],Table2[],11,FALSE)+(Distances!$V$7*(ABS(Distances!$W$7-VLOOKUP(Table3[[#This Row],[MD5]],Table2[],11,FALSE))*Distances!$N$4))</f>
        <v>0.53064694738888885</v>
      </c>
      <c r="J151" s="10">
        <f>SQRT(SUM((Table3[[#This Row],[time''2]]-Distances!$J$2)^2,(Table3[[#This Row],[price''2]]-Distances!$W$6)^2,(Table3[[#This Row],[energy''2]]-Distances!$W$7)^2))</f>
        <v>46.463921199028874</v>
      </c>
      <c r="K151" s="11">
        <f>VLOOKUP(Table3[[#This Row],[MD5]],Table2[],15,FALSE)+(Distances!$V$5*(ABS(Distances!$J$2-VLOOKUP(Table3[[#This Row],[MD5]],Table2[],15,FALSE))*Distances!$N$2))</f>
        <v>-14.441680763919649</v>
      </c>
      <c r="L151" s="9">
        <f>VLOOKUP(Table3[[#This Row],[MD5]],Table2[],16,FALSE)+(Distances!$V$6*(ABS(Distances!$W$6-VLOOKUP(Table3[[#This Row],[MD5]],Table2[],16,FALSE))*Distances!$N$3))</f>
        <v>67.64681814364576</v>
      </c>
      <c r="M151" s="9">
        <f>VLOOKUP(Table3[[#This Row],[MD5]],Table2[],17,FALSE)+(Distances!$V$7*(ABS(Distances!$W$7-VLOOKUP(Table3[[#This Row],[MD5]],Table2[],17,FALSE))*Distances!$N$4))</f>
        <v>34.255851668416668</v>
      </c>
      <c r="N151" s="10">
        <f>SQRT(SUM((Table3[[#This Row],[time''3]]-Distances!$J$2)^2,(Table3[[#This Row],[price''3]]-Distances!$W$6)^2,(Table3[[#This Row],[energy''3]]-Distances!$W$7)^2))</f>
        <v>87.401762268874833</v>
      </c>
      <c r="O151" s="11">
        <f>VLOOKUP(Table3[[#This Row],[MD5]],Table2[],21,FALSE)+(Distances!$V$5*(ABS(Distances!$J$2-VLOOKUP(Table3[[#This Row],[MD5]],Table2[],21,FALSE))*Distances!$N$2))</f>
        <v>213.24147799999966</v>
      </c>
      <c r="P151" s="9">
        <f>VLOOKUP(Table3[[#This Row],[MD5]],Table2[],22,FALSE)+(Distances!$V$6*(ABS(Distances!$W$6-VLOOKUP(Table3[[#This Row],[MD5]],Table2[],22,FALSE))*Distances!$N$3))</f>
        <v>1282.1225855555556</v>
      </c>
      <c r="Q151" s="9">
        <f>VLOOKUP(Table3[[#This Row],[MD5]],Table2[],23,FALSE)+(Distances!$V$7*(ABS(Distances!$W$7-VLOOKUP(Table3[[#This Row],[MD5]],Table2[],23,FALSE))*Distances!$N$4))</f>
        <v>438.89741511111072</v>
      </c>
      <c r="R151" s="10">
        <f>SQRT(SUM((Table3[[#This Row],[time''4]]-Distances!$J$2)^2,(Table3[[#This Row],[price''4]]-Distances!$W$6)^2,(Table3[[#This Row],[energy''4]]-Distances!$W$7)^2))</f>
        <v>1365.6510915672957</v>
      </c>
    </row>
    <row r="152" spans="1:18">
      <c r="A152" t="s">
        <v>323</v>
      </c>
      <c r="B152" s="15" t="s">
        <v>191</v>
      </c>
      <c r="C152" s="8">
        <f>VLOOKUP(Table3[[#This Row],[MD5]],Table2[],3,FALSE)+(Distances!$V$5*(ABS(Distances!$J$2-VLOOKUP(Table3[[#This Row],[MD5]],Table2[],3,FALSE))*Distances!$N$2))</f>
        <v>44.122142855</v>
      </c>
      <c r="D152" s="9">
        <f>VLOOKUP(Table3[[#This Row],[MD5]],Table2[],4,FALSE)+(Distances!$V$6*(ABS(Distances!$W$6-VLOOKUP(Table3[[#This Row],[MD5]],Table2[],4,FALSE))*Distances!$N$3))</f>
        <v>74.733333333333334</v>
      </c>
      <c r="E152" s="9">
        <f>VLOOKUP(Table3[[#This Row],[MD5]],Table2[],5,FALSE)+(Distances!$V$7*(ABS(Distances!$W$7-VLOOKUP(Table3[[#This Row],[MD5]],Table2[],5,FALSE))*Distances!$N$4))</f>
        <v>38.08</v>
      </c>
      <c r="F152" s="10">
        <f>SQRT(SUM((Table3[[#This Row],[time]]-Distances!$J$2)^2,(Table3[[#This Row],[price]]-Distances!$W$6)^2,(Table3[[#This Row],[energy]]-Distances!$W$7)^2))</f>
        <v>82.977811442827729</v>
      </c>
      <c r="G152" s="11">
        <f>VLOOKUP(Table3[[#This Row],[MD5]],Table2[],9,FALSE)+(Distances!$V$5*(ABS(Distances!$J$2-VLOOKUP(Table3[[#This Row],[MD5]],Table2[],9,FALSE))*Distances!$N$2))</f>
        <v>-14.065487178303579</v>
      </c>
      <c r="H152" s="9">
        <f>VLOOKUP(Table3[[#This Row],[MD5]],Table2[],10,FALSE)+(Distances!$V$6*(ABS(Distances!$W$6-VLOOKUP(Table3[[#This Row],[MD5]],Table2[],10,FALSE))*Distances!$N$3))</f>
        <v>1.2508109552083255</v>
      </c>
      <c r="I152" s="9">
        <f>VLOOKUP(Table3[[#This Row],[MD5]],Table2[],11,FALSE)+(Distances!$V$7*(ABS(Distances!$W$7-VLOOKUP(Table3[[#This Row],[MD5]],Table2[],11,FALSE))*Distances!$N$4))</f>
        <v>0.74803930500000015</v>
      </c>
      <c r="J152" s="10">
        <f>SQRT(SUM((Table3[[#This Row],[time''2]]-Distances!$J$2)^2,(Table3[[#This Row],[price''2]]-Distances!$W$6)^2,(Table3[[#This Row],[energy''2]]-Distances!$W$7)^2))</f>
        <v>46.083179368306702</v>
      </c>
      <c r="K152" s="11">
        <f>VLOOKUP(Table3[[#This Row],[MD5]],Table2[],15,FALSE)+(Distances!$V$5*(ABS(Distances!$J$2-VLOOKUP(Table3[[#This Row],[MD5]],Table2[],15,FALSE))*Distances!$N$2))</f>
        <v>-14.066611464464291</v>
      </c>
      <c r="L152" s="9">
        <f>VLOOKUP(Table3[[#This Row],[MD5]],Table2[],16,FALSE)+(Distances!$V$6*(ABS(Distances!$W$6-VLOOKUP(Table3[[#This Row],[MD5]],Table2[],16,FALSE))*Distances!$N$3))</f>
        <v>67.86619139375</v>
      </c>
      <c r="M152" s="9">
        <f>VLOOKUP(Table3[[#This Row],[MD5]],Table2[],17,FALSE)+(Distances!$V$7*(ABS(Distances!$W$7-VLOOKUP(Table3[[#This Row],[MD5]],Table2[],17,FALSE))*Distances!$N$4))</f>
        <v>34.364493774444448</v>
      </c>
      <c r="N152" s="10">
        <f>SQRT(SUM((Table3[[#This Row],[time''3]]-Distances!$J$2)^2,(Table3[[#This Row],[price''3]]-Distances!$W$6)^2,(Table3[[#This Row],[energy''3]]-Distances!$W$7)^2))</f>
        <v>87.410987299077988</v>
      </c>
      <c r="O152" s="11">
        <f>VLOOKUP(Table3[[#This Row],[MD5]],Table2[],21,FALSE)+(Distances!$V$5*(ABS(Distances!$J$2-VLOOKUP(Table3[[#This Row],[MD5]],Table2[],21,FALSE))*Distances!$N$2))</f>
        <v>345.08999166666666</v>
      </c>
      <c r="P152" s="9">
        <f>VLOOKUP(Table3[[#This Row],[MD5]],Table2[],22,FALSE)+(Distances!$V$6*(ABS(Distances!$W$6-VLOOKUP(Table3[[#This Row],[MD5]],Table2[],22,FALSE))*Distances!$N$3))</f>
        <v>1340.3646550925898</v>
      </c>
      <c r="Q152" s="9">
        <f>VLOOKUP(Table3[[#This Row],[MD5]],Table2[],23,FALSE)+(Distances!$V$7*(ABS(Distances!$W$7-VLOOKUP(Table3[[#This Row],[MD5]],Table2[],23,FALSE))*Distances!$N$4))</f>
        <v>458.85173666666668</v>
      </c>
      <c r="R152" s="10">
        <f>SQRT(SUM((Table3[[#This Row],[time''4]]-Distances!$J$2)^2,(Table3[[#This Row],[price''4]]-Distances!$W$6)^2,(Table3[[#This Row],[energy''4]]-Distances!$W$7)^2))</f>
        <v>1449.3572822076947</v>
      </c>
    </row>
    <row r="153" spans="1:18">
      <c r="A153" t="s">
        <v>324</v>
      </c>
      <c r="B153" s="15" t="s">
        <v>192</v>
      </c>
      <c r="C153" s="8">
        <f>VLOOKUP(Table3[[#This Row],[MD5]],Table2[],3,FALSE)+(Distances!$V$5*(ABS(Distances!$J$2-VLOOKUP(Table3[[#This Row],[MD5]],Table2[],3,FALSE))*Distances!$N$2))</f>
        <v>46.98857143</v>
      </c>
      <c r="D153" s="9">
        <f>VLOOKUP(Table3[[#This Row],[MD5]],Table2[],4,FALSE)+(Distances!$V$6*(ABS(Distances!$W$6-VLOOKUP(Table3[[#This Row],[MD5]],Table2[],4,FALSE))*Distances!$N$3))</f>
        <v>71.233333333333334</v>
      </c>
      <c r="E153" s="9">
        <f>VLOOKUP(Table3[[#This Row],[MD5]],Table2[],5,FALSE)+(Distances!$V$7*(ABS(Distances!$W$7-VLOOKUP(Table3[[#This Row],[MD5]],Table2[],5,FALSE))*Distances!$N$4))</f>
        <v>36.346666666666671</v>
      </c>
      <c r="F153" s="10">
        <f>SQRT(SUM((Table3[[#This Row],[time]]-Distances!$J$2)^2,(Table3[[#This Row],[price]]-Distances!$W$6)^2,(Table3[[#This Row],[energy]]-Distances!$W$7)^2))</f>
        <v>79.60572778220444</v>
      </c>
      <c r="G153" s="11">
        <f>VLOOKUP(Table3[[#This Row],[MD5]],Table2[],9,FALSE)+(Distances!$V$5*(ABS(Distances!$J$2-VLOOKUP(Table3[[#This Row],[MD5]],Table2[],9,FALSE))*Distances!$N$2))</f>
        <v>-14.057273938848221</v>
      </c>
      <c r="H153" s="9">
        <f>VLOOKUP(Table3[[#This Row],[MD5]],Table2[],10,FALSE)+(Distances!$V$6*(ABS(Distances!$W$6-VLOOKUP(Table3[[#This Row],[MD5]],Table2[],10,FALSE))*Distances!$N$3))</f>
        <v>1.4736134834374923</v>
      </c>
      <c r="I153" s="9">
        <f>VLOOKUP(Table3[[#This Row],[MD5]],Table2[],11,FALSE)+(Distances!$V$7*(ABS(Distances!$W$7-VLOOKUP(Table3[[#This Row],[MD5]],Table2[],11,FALSE))*Distances!$N$4))</f>
        <v>0.96875212538888889</v>
      </c>
      <c r="J153" s="10">
        <f>SQRT(SUM((Table3[[#This Row],[time''2]]-Distances!$J$2)^2,(Table3[[#This Row],[price''2]]-Distances!$W$6)^2,(Table3[[#This Row],[energy''2]]-Distances!$W$7)^2))</f>
        <v>46.071252040602189</v>
      </c>
      <c r="K153" s="11">
        <f>VLOOKUP(Table3[[#This Row],[MD5]],Table2[],15,FALSE)+(Distances!$V$5*(ABS(Distances!$J$2-VLOOKUP(Table3[[#This Row],[MD5]],Table2[],15,FALSE))*Distances!$N$2))</f>
        <v>-14.43696682116965</v>
      </c>
      <c r="L153" s="9">
        <f>VLOOKUP(Table3[[#This Row],[MD5]],Table2[],16,FALSE)+(Distances!$V$6*(ABS(Distances!$W$6-VLOOKUP(Table3[[#This Row],[MD5]],Table2[],16,FALSE))*Distances!$N$3))</f>
        <v>67.650316376145753</v>
      </c>
      <c r="M153" s="9">
        <f>VLOOKUP(Table3[[#This Row],[MD5]],Table2[],17,FALSE)+(Distances!$V$7*(ABS(Distances!$W$7-VLOOKUP(Table3[[#This Row],[MD5]],Table2[],17,FALSE))*Distances!$N$4))</f>
        <v>34.257600352416624</v>
      </c>
      <c r="N153" s="10">
        <f>SQRT(SUM((Table3[[#This Row],[time''3]]-Distances!$J$2)^2,(Table3[[#This Row],[price''3]]-Distances!$W$6)^2,(Table3[[#This Row],[energy''3]]-Distances!$W$7)^2))</f>
        <v>87.402570563381957</v>
      </c>
      <c r="O153" s="11">
        <f>VLOOKUP(Table3[[#This Row],[MD5]],Table2[],21,FALSE)+(Distances!$V$5*(ABS(Distances!$J$2-VLOOKUP(Table3[[#This Row],[MD5]],Table2[],21,FALSE))*Distances!$N$2))</f>
        <v>215.745117111111</v>
      </c>
      <c r="P153" s="9">
        <f>VLOOKUP(Table3[[#This Row],[MD5]],Table2[],22,FALSE)+(Distances!$V$6*(ABS(Distances!$W$6-VLOOKUP(Table3[[#This Row],[MD5]],Table2[],22,FALSE))*Distances!$N$3))</f>
        <v>1284.1267905555555</v>
      </c>
      <c r="Q153" s="9">
        <f>VLOOKUP(Table3[[#This Row],[MD5]],Table2[],23,FALSE)+(Distances!$V$7*(ABS(Distances!$W$7-VLOOKUP(Table3[[#This Row],[MD5]],Table2[],23,FALSE))*Distances!$N$4))</f>
        <v>439.56671985185153</v>
      </c>
      <c r="R153" s="10">
        <f>SQRT(SUM((Table3[[#This Row],[time''4]]-Distances!$J$2)^2,(Table3[[#This Row],[price''4]]-Distances!$W$6)^2,(Table3[[#This Row],[energy''4]]-Distances!$W$7)^2))</f>
        <v>1368.079406695929</v>
      </c>
    </row>
    <row r="154" spans="1:18">
      <c r="A154" t="s">
        <v>325</v>
      </c>
      <c r="B154" s="15" t="s">
        <v>193</v>
      </c>
      <c r="C154" s="8">
        <f>VLOOKUP(Table3[[#This Row],[MD5]],Table2[],3,FALSE)+(Distances!$V$5*(ABS(Distances!$J$2-VLOOKUP(Table3[[#This Row],[MD5]],Table2[],3,FALSE))*Distances!$N$2))</f>
        <v>44.122142855</v>
      </c>
      <c r="D154" s="9">
        <f>VLOOKUP(Table3[[#This Row],[MD5]],Table2[],4,FALSE)+(Distances!$V$6*(ABS(Distances!$W$6-VLOOKUP(Table3[[#This Row],[MD5]],Table2[],4,FALSE))*Distances!$N$3))</f>
        <v>74.733333333333334</v>
      </c>
      <c r="E154" s="9">
        <f>VLOOKUP(Table3[[#This Row],[MD5]],Table2[],5,FALSE)+(Distances!$V$7*(ABS(Distances!$W$7-VLOOKUP(Table3[[#This Row],[MD5]],Table2[],5,FALSE))*Distances!$N$4))</f>
        <v>38.08</v>
      </c>
      <c r="F154" s="10">
        <f>SQRT(SUM((Table3[[#This Row],[time]]-Distances!$J$2)^2,(Table3[[#This Row],[price]]-Distances!$W$6)^2,(Table3[[#This Row],[energy]]-Distances!$W$7)^2))</f>
        <v>82.977811442827729</v>
      </c>
      <c r="G154" s="11">
        <f>VLOOKUP(Table3[[#This Row],[MD5]],Table2[],9,FALSE)+(Distances!$V$5*(ABS(Distances!$J$2-VLOOKUP(Table3[[#This Row],[MD5]],Table2[],9,FALSE))*Distances!$N$2))</f>
        <v>41.556416349508901</v>
      </c>
      <c r="H154" s="9">
        <f>VLOOKUP(Table3[[#This Row],[MD5]],Table2[],10,FALSE)+(Distances!$V$6*(ABS(Distances!$W$6-VLOOKUP(Table3[[#This Row],[MD5]],Table2[],10,FALSE))*Distances!$N$3))</f>
        <v>59.704042100520752</v>
      </c>
      <c r="I154" s="9">
        <f>VLOOKUP(Table3[[#This Row],[MD5]],Table2[],11,FALSE)+(Distances!$V$7*(ABS(Distances!$W$7-VLOOKUP(Table3[[#This Row],[MD5]],Table2[],11,FALSE))*Distances!$N$4))</f>
        <v>30.527826427916622</v>
      </c>
      <c r="J154" s="10">
        <f>SQRT(SUM((Table3[[#This Row],[time''2]]-Distances!$J$2)^2,(Table3[[#This Row],[price''2]]-Distances!$W$6)^2,(Table3[[#This Row],[energy''2]]-Distances!$W$7)^2))</f>
        <v>65.964585446178717</v>
      </c>
      <c r="K154" s="11">
        <f>VLOOKUP(Table3[[#This Row],[MD5]],Table2[],15,FALSE)+(Distances!$V$5*(ABS(Distances!$J$2-VLOOKUP(Table3[[#This Row],[MD5]],Table2[],15,FALSE))*Distances!$N$2))</f>
        <v>37.131048658883898</v>
      </c>
      <c r="L154" s="9">
        <f>VLOOKUP(Table3[[#This Row],[MD5]],Table2[],16,FALSE)+(Distances!$V$6*(ABS(Distances!$W$6-VLOOKUP(Table3[[#This Row],[MD5]],Table2[],16,FALSE))*Distances!$N$3))</f>
        <v>113.50793942864546</v>
      </c>
      <c r="M154" s="9">
        <f>VLOOKUP(Table3[[#This Row],[MD5]],Table2[],17,FALSE)+(Distances!$V$7*(ABS(Distances!$W$7-VLOOKUP(Table3[[#This Row],[MD5]],Table2[],17,FALSE))*Distances!$N$4))</f>
        <v>57.173566057083114</v>
      </c>
      <c r="N154" s="10">
        <f>SQRT(SUM((Table3[[#This Row],[time''3]]-Distances!$J$2)^2,(Table3[[#This Row],[price''3]]-Distances!$W$6)^2,(Table3[[#This Row],[energy''3]]-Distances!$W$7)^2))</f>
        <v>125.4132628005304</v>
      </c>
      <c r="O154" s="11">
        <f>VLOOKUP(Table3[[#This Row],[MD5]],Table2[],21,FALSE)+(Distances!$V$5*(ABS(Distances!$J$2-VLOOKUP(Table3[[#This Row],[MD5]],Table2[],21,FALSE))*Distances!$N$2))</f>
        <v>538390.87080000003</v>
      </c>
      <c r="P154" s="9">
        <f>VLOOKUP(Table3[[#This Row],[MD5]],Table2[],22,FALSE)+(Distances!$V$6*(ABS(Distances!$W$6-VLOOKUP(Table3[[#This Row],[MD5]],Table2[],22,FALSE))*Distances!$N$3))</f>
        <v>413432.28518611111</v>
      </c>
      <c r="Q154" s="9">
        <f>VLOOKUP(Table3[[#This Row],[MD5]],Table2[],23,FALSE)+(Distances!$V$7*(ABS(Distances!$W$7-VLOOKUP(Table3[[#This Row],[MD5]],Table2[],23,FALSE))*Distances!$N$4))</f>
        <v>138258.42163777736</v>
      </c>
      <c r="R154" s="10">
        <f>SQRT(SUM((Table3[[#This Row],[time''4]]-Distances!$J$2)^2,(Table3[[#This Row],[price''4]]-Distances!$W$6)^2,(Table3[[#This Row],[energy''4]]-Distances!$W$7)^2))</f>
        <v>692726.88663265668</v>
      </c>
    </row>
    <row r="155" spans="1:18">
      <c r="A155" t="s">
        <v>326</v>
      </c>
      <c r="B155" s="15" t="s">
        <v>194</v>
      </c>
      <c r="C155" s="8">
        <f>VLOOKUP(Table3[[#This Row],[MD5]],Table2[],3,FALSE)+(Distances!$V$5*(ABS(Distances!$J$2-VLOOKUP(Table3[[#This Row],[MD5]],Table2[],3,FALSE))*Distances!$N$2))</f>
        <v>46.98857143</v>
      </c>
      <c r="D155" s="9">
        <f>VLOOKUP(Table3[[#This Row],[MD5]],Table2[],4,FALSE)+(Distances!$V$6*(ABS(Distances!$W$6-VLOOKUP(Table3[[#This Row],[MD5]],Table2[],4,FALSE))*Distances!$N$3))</f>
        <v>71.233333333333334</v>
      </c>
      <c r="E155" s="9">
        <f>VLOOKUP(Table3[[#This Row],[MD5]],Table2[],5,FALSE)+(Distances!$V$7*(ABS(Distances!$W$7-VLOOKUP(Table3[[#This Row],[MD5]],Table2[],5,FALSE))*Distances!$N$4))</f>
        <v>36.346666666666671</v>
      </c>
      <c r="F155" s="10">
        <f>SQRT(SUM((Table3[[#This Row],[time]]-Distances!$J$2)^2,(Table3[[#This Row],[price]]-Distances!$W$6)^2,(Table3[[#This Row],[energy]]-Distances!$W$7)^2))</f>
        <v>79.60572778220444</v>
      </c>
      <c r="G155" s="11">
        <f>VLOOKUP(Table3[[#This Row],[MD5]],Table2[],9,FALSE)+(Distances!$V$5*(ABS(Distances!$J$2-VLOOKUP(Table3[[#This Row],[MD5]],Table2[],9,FALSE))*Distances!$N$2))</f>
        <v>-14.05887092228572</v>
      </c>
      <c r="H155" s="9">
        <f>VLOOKUP(Table3[[#This Row],[MD5]],Table2[],10,FALSE)+(Distances!$V$6*(ABS(Distances!$W$6-VLOOKUP(Table3[[#This Row],[MD5]],Table2[],10,FALSE))*Distances!$N$3))</f>
        <v>1.4720672016666589</v>
      </c>
      <c r="I155" s="9">
        <f>VLOOKUP(Table3[[#This Row],[MD5]],Table2[],11,FALSE)+(Distances!$V$7*(ABS(Distances!$W$7-VLOOKUP(Table3[[#This Row],[MD5]],Table2[],11,FALSE))*Distances!$N$4))</f>
        <v>0.9672152151111113</v>
      </c>
      <c r="J155" s="10">
        <f>SQRT(SUM((Table3[[#This Row],[time''2]]-Distances!$J$2)^2,(Table3[[#This Row],[price''2]]-Distances!$W$6)^2,(Table3[[#This Row],[energy''2]]-Distances!$W$7)^2))</f>
        <v>46.072867096487109</v>
      </c>
      <c r="K155" s="11">
        <f>VLOOKUP(Table3[[#This Row],[MD5]],Table2[],15,FALSE)+(Distances!$V$5*(ABS(Distances!$J$2-VLOOKUP(Table3[[#This Row],[MD5]],Table2[],15,FALSE))*Distances!$N$2))</f>
        <v>-14.43774468273215</v>
      </c>
      <c r="L155" s="9">
        <f>VLOOKUP(Table3[[#This Row],[MD5]],Table2[],16,FALSE)+(Distances!$V$6*(ABS(Distances!$W$6-VLOOKUP(Table3[[#This Row],[MD5]],Table2[],16,FALSE))*Distances!$N$3))</f>
        <v>67.649272708958335</v>
      </c>
      <c r="M155" s="9">
        <f>VLOOKUP(Table3[[#This Row],[MD5]],Table2[],17,FALSE)+(Distances!$V$7*(ABS(Distances!$W$7-VLOOKUP(Table3[[#This Row],[MD5]],Table2[],17,FALSE))*Distances!$N$4))</f>
        <v>34.257080811166624</v>
      </c>
      <c r="N155" s="10">
        <f>SQRT(SUM((Table3[[#This Row],[time''3]]-Distances!$J$2)^2,(Table3[[#This Row],[price''3]]-Distances!$W$6)^2,(Table3[[#This Row],[energy''3]]-Distances!$W$7)^2))</f>
        <v>87.40199623755656</v>
      </c>
      <c r="O155" s="11">
        <f>VLOOKUP(Table3[[#This Row],[MD5]],Table2[],21,FALSE)+(Distances!$V$5*(ABS(Distances!$J$2-VLOOKUP(Table3[[#This Row],[MD5]],Table2[],21,FALSE))*Distances!$N$2))</f>
        <v>217.42811711111099</v>
      </c>
      <c r="P155" s="9">
        <f>VLOOKUP(Table3[[#This Row],[MD5]],Table2[],22,FALSE)+(Distances!$V$6*(ABS(Distances!$W$6-VLOOKUP(Table3[[#This Row],[MD5]],Table2[],22,FALSE))*Distances!$N$3))</f>
        <v>1287.5016979629577</v>
      </c>
      <c r="Q155" s="9">
        <f>VLOOKUP(Table3[[#This Row],[MD5]],Table2[],23,FALSE)+(Distances!$V$7*(ABS(Distances!$W$7-VLOOKUP(Table3[[#This Row],[MD5]],Table2[],23,FALSE))*Distances!$N$4))</f>
        <v>440.71183096296267</v>
      </c>
      <c r="R155" s="10">
        <f>SQRT(SUM((Table3[[#This Row],[time''4]]-Distances!$J$2)^2,(Table3[[#This Row],[price''4]]-Distances!$W$6)^2,(Table3[[#This Row],[energy''4]]-Distances!$W$7)^2))</f>
        <v>1371.8375545609692</v>
      </c>
    </row>
    <row r="156" spans="1:18">
      <c r="A156" t="s">
        <v>327</v>
      </c>
      <c r="B156" s="15" t="s">
        <v>195</v>
      </c>
      <c r="C156" s="8">
        <f>VLOOKUP(Table3[[#This Row],[MD5]],Table2[],3,FALSE)+(Distances!$V$5*(ABS(Distances!$J$2-VLOOKUP(Table3[[#This Row],[MD5]],Table2[],3,FALSE))*Distances!$N$2))</f>
        <v>46.98857143</v>
      </c>
      <c r="D156" s="9">
        <f>VLOOKUP(Table3[[#This Row],[MD5]],Table2[],4,FALSE)+(Distances!$V$6*(ABS(Distances!$W$6-VLOOKUP(Table3[[#This Row],[MD5]],Table2[],4,FALSE))*Distances!$N$3))</f>
        <v>71.233333333333334</v>
      </c>
      <c r="E156" s="9">
        <f>VLOOKUP(Table3[[#This Row],[MD5]],Table2[],5,FALSE)+(Distances!$V$7*(ABS(Distances!$W$7-VLOOKUP(Table3[[#This Row],[MD5]],Table2[],5,FALSE))*Distances!$N$4))</f>
        <v>36.346666666666671</v>
      </c>
      <c r="F156" s="10">
        <f>SQRT(SUM((Table3[[#This Row],[time]]-Distances!$J$2)^2,(Table3[[#This Row],[price]]-Distances!$W$6)^2,(Table3[[#This Row],[energy]]-Distances!$W$7)^2))</f>
        <v>79.60572778220444</v>
      </c>
      <c r="G156" s="11">
        <f>VLOOKUP(Table3[[#This Row],[MD5]],Table2[],9,FALSE)+(Distances!$V$5*(ABS(Distances!$J$2-VLOOKUP(Table3[[#This Row],[MD5]],Table2[],9,FALSE))*Distances!$N$2))</f>
        <v>33.770743154136895</v>
      </c>
      <c r="H156" s="9">
        <f>VLOOKUP(Table3[[#This Row],[MD5]],Table2[],10,FALSE)+(Distances!$V$6*(ABS(Distances!$W$6-VLOOKUP(Table3[[#This Row],[MD5]],Table2[],10,FALSE))*Distances!$N$3))</f>
        <v>40.952742615624928</v>
      </c>
      <c r="I156" s="9">
        <f>VLOOKUP(Table3[[#This Row],[MD5]],Table2[],11,FALSE)+(Distances!$V$7*(ABS(Distances!$W$7-VLOOKUP(Table3[[#This Row],[MD5]],Table2[],11,FALSE))*Distances!$N$4))</f>
        <v>21.212535435277736</v>
      </c>
      <c r="J156" s="10">
        <f>SQRT(SUM((Table3[[#This Row],[time''2]]-Distances!$J$2)^2,(Table3[[#This Row],[price''2]]-Distances!$W$6)^2,(Table3[[#This Row],[energy''2]]-Distances!$W$7)^2))</f>
        <v>44.367540969498158</v>
      </c>
      <c r="K156" s="11">
        <f>VLOOKUP(Table3[[#This Row],[MD5]],Table2[],15,FALSE)+(Distances!$V$5*(ABS(Distances!$J$2-VLOOKUP(Table3[[#This Row],[MD5]],Table2[],15,FALSE))*Distances!$N$2))</f>
        <v>33.621921451904733</v>
      </c>
      <c r="L156" s="9">
        <f>VLOOKUP(Table3[[#This Row],[MD5]],Table2[],16,FALSE)+(Distances!$V$6*(ABS(Distances!$W$6-VLOOKUP(Table3[[#This Row],[MD5]],Table2[],16,FALSE))*Distances!$N$3))</f>
        <v>103.17307689166589</v>
      </c>
      <c r="M156" s="9">
        <f>VLOOKUP(Table3[[#This Row],[MD5]],Table2[],17,FALSE)+(Distances!$V$7*(ABS(Distances!$W$7-VLOOKUP(Table3[[#This Row],[MD5]],Table2[],17,FALSE))*Distances!$N$4))</f>
        <v>52.026415267221779</v>
      </c>
      <c r="N156" s="10">
        <f>SQRT(SUM((Table3[[#This Row],[time''3]]-Distances!$J$2)^2,(Table3[[#This Row],[price''3]]-Distances!$W$6)^2,(Table3[[#This Row],[energy''3]]-Distances!$W$7)^2))</f>
        <v>113.77438417849133</v>
      </c>
      <c r="O156" s="11">
        <f>VLOOKUP(Table3[[#This Row],[MD5]],Table2[],21,FALSE)+(Distances!$V$5*(ABS(Distances!$J$2-VLOOKUP(Table3[[#This Row],[MD5]],Table2[],21,FALSE))*Distances!$N$2))</f>
        <v>424335.70460333332</v>
      </c>
      <c r="P156" s="9">
        <f>VLOOKUP(Table3[[#This Row],[MD5]],Table2[],22,FALSE)+(Distances!$V$6*(ABS(Distances!$W$6-VLOOKUP(Table3[[#This Row],[MD5]],Table2[],22,FALSE))*Distances!$N$3))</f>
        <v>292233.60307499999</v>
      </c>
      <c r="Q156" s="9">
        <f>VLOOKUP(Table3[[#This Row],[MD5]],Table2[],23,FALSE)+(Distances!$V$7*(ABS(Distances!$W$7-VLOOKUP(Table3[[#This Row],[MD5]],Table2[],23,FALSE))*Distances!$N$4))</f>
        <v>97169.635059999564</v>
      </c>
      <c r="R156" s="10">
        <f>SQRT(SUM((Table3[[#This Row],[time''4]]-Distances!$J$2)^2,(Table3[[#This Row],[price''4]]-Distances!$W$6)^2,(Table3[[#This Row],[energy''4]]-Distances!$W$7)^2))</f>
        <v>524285.30147550051</v>
      </c>
    </row>
    <row r="157" spans="1:18">
      <c r="A157" t="s">
        <v>328</v>
      </c>
      <c r="B157" s="15" t="s">
        <v>196</v>
      </c>
      <c r="C157" s="8">
        <f>VLOOKUP(Table3[[#This Row],[MD5]],Table2[],3,FALSE)+(Distances!$V$5*(ABS(Distances!$J$2-VLOOKUP(Table3[[#This Row],[MD5]],Table2[],3,FALSE))*Distances!$N$2))</f>
        <v>46.98857143</v>
      </c>
      <c r="D157" s="9">
        <f>VLOOKUP(Table3[[#This Row],[MD5]],Table2[],4,FALSE)+(Distances!$V$6*(ABS(Distances!$W$6-VLOOKUP(Table3[[#This Row],[MD5]],Table2[],4,FALSE))*Distances!$N$3))</f>
        <v>71.233333333333334</v>
      </c>
      <c r="E157" s="9">
        <f>VLOOKUP(Table3[[#This Row],[MD5]],Table2[],5,FALSE)+(Distances!$V$7*(ABS(Distances!$W$7-VLOOKUP(Table3[[#This Row],[MD5]],Table2[],5,FALSE))*Distances!$N$4))</f>
        <v>36.346666666666671</v>
      </c>
      <c r="F157" s="10">
        <f>SQRT(SUM((Table3[[#This Row],[time]]-Distances!$J$2)^2,(Table3[[#This Row],[price]]-Distances!$W$6)^2,(Table3[[#This Row],[energy]]-Distances!$W$7)^2))</f>
        <v>79.60572778220444</v>
      </c>
      <c r="G157" s="11">
        <f>VLOOKUP(Table3[[#This Row],[MD5]],Table2[],9,FALSE)+(Distances!$V$5*(ABS(Distances!$J$2-VLOOKUP(Table3[[#This Row],[MD5]],Table2[],9,FALSE))*Distances!$N$2))</f>
        <v>-13.91309177290179</v>
      </c>
      <c r="H157" s="9">
        <f>VLOOKUP(Table3[[#This Row],[MD5]],Table2[],10,FALSE)+(Distances!$V$6*(ABS(Distances!$W$6-VLOOKUP(Table3[[#This Row],[MD5]],Table2[],10,FALSE))*Distances!$N$3))</f>
        <v>1.5909898348958258</v>
      </c>
      <c r="I157" s="9">
        <f>VLOOKUP(Table3[[#This Row],[MD5]],Table2[],11,FALSE)+(Distances!$V$7*(ABS(Distances!$W$7-VLOOKUP(Table3[[#This Row],[MD5]],Table2[],11,FALSE))*Distances!$N$4))</f>
        <v>1.0858860808333333</v>
      </c>
      <c r="J157" s="10">
        <f>SQRT(SUM((Table3[[#This Row],[time''2]]-Distances!$J$2)^2,(Table3[[#This Row],[price''2]]-Distances!$W$6)^2,(Table3[[#This Row],[energy''2]]-Distances!$W$7)^2))</f>
        <v>45.925993395778242</v>
      </c>
      <c r="K157" s="11">
        <f>VLOOKUP(Table3[[#This Row],[MD5]],Table2[],15,FALSE)+(Distances!$V$5*(ABS(Distances!$J$2-VLOOKUP(Table3[[#This Row],[MD5]],Table2[],15,FALSE))*Distances!$N$2))</f>
        <v>-14.3098008121875</v>
      </c>
      <c r="L157" s="9">
        <f>VLOOKUP(Table3[[#This Row],[MD5]],Table2[],16,FALSE)+(Distances!$V$6*(ABS(Distances!$W$6-VLOOKUP(Table3[[#This Row],[MD5]],Table2[],16,FALSE))*Distances!$N$3))</f>
        <v>67.737863970312503</v>
      </c>
      <c r="M157" s="9">
        <f>VLOOKUP(Table3[[#This Row],[MD5]],Table2[],17,FALSE)+(Distances!$V$7*(ABS(Distances!$W$7-VLOOKUP(Table3[[#This Row],[MD5]],Table2[],17,FALSE))*Distances!$N$4))</f>
        <v>34.3013949931944</v>
      </c>
      <c r="N157" s="10">
        <f>SQRT(SUM((Table3[[#This Row],[time''3]]-Distances!$J$2)^2,(Table3[[#This Row],[price''3]]-Distances!$W$6)^2,(Table3[[#This Row],[energy''3]]-Distances!$W$7)^2))</f>
        <v>87.41807740445212</v>
      </c>
      <c r="O157" s="11">
        <f>VLOOKUP(Table3[[#This Row],[MD5]],Table2[],21,FALSE)+(Distances!$V$5*(ABS(Distances!$J$2-VLOOKUP(Table3[[#This Row],[MD5]],Table2[],21,FALSE))*Distances!$N$2))</f>
        <v>3733.3214699999667</v>
      </c>
      <c r="P157" s="9">
        <f>VLOOKUP(Table3[[#This Row],[MD5]],Table2[],22,FALSE)+(Distances!$V$6*(ABS(Distances!$W$6-VLOOKUP(Table3[[#This Row],[MD5]],Table2[],22,FALSE))*Distances!$N$3))</f>
        <v>3699.6372046296242</v>
      </c>
      <c r="Q157" s="9">
        <f>VLOOKUP(Table3[[#This Row],[MD5]],Table2[],23,FALSE)+(Distances!$V$7*(ABS(Distances!$W$7-VLOOKUP(Table3[[#This Row],[MD5]],Table2[],23,FALSE))*Distances!$N$4))</f>
        <v>1242.6551044444445</v>
      </c>
      <c r="R157" s="10">
        <f>SQRT(SUM((Table3[[#This Row],[time''4]]-Distances!$J$2)^2,(Table3[[#This Row],[price''4]]-Distances!$W$6)^2,(Table3[[#This Row],[energy''4]]-Distances!$W$7)^2))</f>
        <v>5377.6317170235088</v>
      </c>
    </row>
    <row r="158" spans="1:18">
      <c r="A158" t="s">
        <v>329</v>
      </c>
      <c r="B158" s="15" t="s">
        <v>197</v>
      </c>
      <c r="C158" s="8">
        <f>VLOOKUP(Table3[[#This Row],[MD5]],Table2[],3,FALSE)+(Distances!$V$5*(ABS(Distances!$J$2-VLOOKUP(Table3[[#This Row],[MD5]],Table2[],3,FALSE))*Distances!$N$2))</f>
        <v>46.98857143</v>
      </c>
      <c r="D158" s="9">
        <f>VLOOKUP(Table3[[#This Row],[MD5]],Table2[],4,FALSE)+(Distances!$V$6*(ABS(Distances!$W$6-VLOOKUP(Table3[[#This Row],[MD5]],Table2[],4,FALSE))*Distances!$N$3))</f>
        <v>71.233333333333334</v>
      </c>
      <c r="E158" s="9">
        <f>VLOOKUP(Table3[[#This Row],[MD5]],Table2[],5,FALSE)+(Distances!$V$7*(ABS(Distances!$W$7-VLOOKUP(Table3[[#This Row],[MD5]],Table2[],5,FALSE))*Distances!$N$4))</f>
        <v>36.346666666666671</v>
      </c>
      <c r="F158" s="10">
        <f>SQRT(SUM((Table3[[#This Row],[time]]-Distances!$J$2)^2,(Table3[[#This Row],[price]]-Distances!$W$6)^2,(Table3[[#This Row],[energy]]-Distances!$W$7)^2))</f>
        <v>79.60572778220444</v>
      </c>
      <c r="G158" s="11">
        <f>VLOOKUP(Table3[[#This Row],[MD5]],Table2[],9,FALSE)+(Distances!$V$5*(ABS(Distances!$J$2-VLOOKUP(Table3[[#This Row],[MD5]],Table2[],9,FALSE))*Distances!$N$2))</f>
        <v>-13.857867183214291</v>
      </c>
      <c r="H158" s="9">
        <f>VLOOKUP(Table3[[#This Row],[MD5]],Table2[],10,FALSE)+(Distances!$V$6*(ABS(Distances!$W$6-VLOOKUP(Table3[[#This Row],[MD5]],Table2[],10,FALSE))*Distances!$N$3))</f>
        <v>1.6467788614583256</v>
      </c>
      <c r="I158" s="9">
        <f>VLOOKUP(Table3[[#This Row],[MD5]],Table2[],11,FALSE)+(Distances!$V$7*(ABS(Distances!$W$7-VLOOKUP(Table3[[#This Row],[MD5]],Table2[],11,FALSE))*Distances!$N$4))</f>
        <v>1.1412880883333336</v>
      </c>
      <c r="J158" s="10">
        <f>SQRT(SUM((Table3[[#This Row],[time''2]]-Distances!$J$2)^2,(Table3[[#This Row],[price''2]]-Distances!$W$6)^2,(Table3[[#This Row],[energy''2]]-Distances!$W$7)^2))</f>
        <v>45.870466442322012</v>
      </c>
      <c r="K158" s="11">
        <f>VLOOKUP(Table3[[#This Row],[MD5]],Table2[],15,FALSE)+(Distances!$V$5*(ABS(Distances!$J$2-VLOOKUP(Table3[[#This Row],[MD5]],Table2[],15,FALSE))*Distances!$N$2))</f>
        <v>-14.2888392225</v>
      </c>
      <c r="L158" s="9">
        <f>VLOOKUP(Table3[[#This Row],[MD5]],Table2[],16,FALSE)+(Distances!$V$6*(ABS(Distances!$W$6-VLOOKUP(Table3[[#This Row],[MD5]],Table2[],16,FALSE))*Distances!$N$3))</f>
        <v>67.760479996875006</v>
      </c>
      <c r="M158" s="9">
        <f>VLOOKUP(Table3[[#This Row],[MD5]],Table2[],17,FALSE)+(Distances!$V$7*(ABS(Distances!$W$7-VLOOKUP(Table3[[#This Row],[MD5]],Table2[],17,FALSE))*Distances!$N$4))</f>
        <v>34.312667463611071</v>
      </c>
      <c r="N158" s="10">
        <f>SQRT(SUM((Table3[[#This Row],[time''3]]-Distances!$J$2)^2,(Table3[[#This Row],[price''3]]-Distances!$W$6)^2,(Table3[[#This Row],[energy''3]]-Distances!$W$7)^2))</f>
        <v>87.428409596615168</v>
      </c>
      <c r="O158" s="11">
        <f>VLOOKUP(Table3[[#This Row],[MD5]],Table2[],21,FALSE)+(Distances!$V$5*(ABS(Distances!$J$2-VLOOKUP(Table3[[#This Row],[MD5]],Table2[],21,FALSE))*Distances!$N$2))</f>
        <v>4274.1504033332994</v>
      </c>
      <c r="P158" s="9">
        <f>VLOOKUP(Table3[[#This Row],[MD5]],Table2[],22,FALSE)+(Distances!$V$6*(ABS(Distances!$W$6-VLOOKUP(Table3[[#This Row],[MD5]],Table2[],22,FALSE))*Distances!$N$3))</f>
        <v>4535.9015379629582</v>
      </c>
      <c r="Q158" s="9">
        <f>VLOOKUP(Table3[[#This Row],[MD5]],Table2[],23,FALSE)+(Distances!$V$7*(ABS(Distances!$W$7-VLOOKUP(Table3[[#This Row],[MD5]],Table2[],23,FALSE))*Distances!$N$4))</f>
        <v>1525.5181266666668</v>
      </c>
      <c r="R158" s="10">
        <f>SQRT(SUM((Table3[[#This Row],[time''4]]-Distances!$J$2)^2,(Table3[[#This Row],[price''4]]-Distances!$W$6)^2,(Table3[[#This Row],[energy''4]]-Distances!$W$7)^2))</f>
        <v>6393.9252017678145</v>
      </c>
    </row>
    <row r="159" spans="1:18">
      <c r="A159" t="s">
        <v>330</v>
      </c>
      <c r="B159" s="15" t="s">
        <v>198</v>
      </c>
      <c r="C159" s="8">
        <f>VLOOKUP(Table3[[#This Row],[MD5]],Table2[],3,FALSE)+(Distances!$V$5*(ABS(Distances!$J$2-VLOOKUP(Table3[[#This Row],[MD5]],Table2[],3,FALSE))*Distances!$N$2))</f>
        <v>46.98857143</v>
      </c>
      <c r="D159" s="9">
        <f>VLOOKUP(Table3[[#This Row],[MD5]],Table2[],4,FALSE)+(Distances!$V$6*(ABS(Distances!$W$6-VLOOKUP(Table3[[#This Row],[MD5]],Table2[],4,FALSE))*Distances!$N$3))</f>
        <v>71.233333333333334</v>
      </c>
      <c r="E159" s="9">
        <f>VLOOKUP(Table3[[#This Row],[MD5]],Table2[],5,FALSE)+(Distances!$V$7*(ABS(Distances!$W$7-VLOOKUP(Table3[[#This Row],[MD5]],Table2[],5,FALSE))*Distances!$N$4))</f>
        <v>36.346666666666671</v>
      </c>
      <c r="F159" s="10">
        <f>SQRT(SUM((Table3[[#This Row],[time]]-Distances!$J$2)^2,(Table3[[#This Row],[price]]-Distances!$W$6)^2,(Table3[[#This Row],[energy]]-Distances!$W$7)^2))</f>
        <v>79.60572778220444</v>
      </c>
      <c r="G159" s="11">
        <f>VLOOKUP(Table3[[#This Row],[MD5]],Table2[],9,FALSE)+(Distances!$V$5*(ABS(Distances!$J$2-VLOOKUP(Table3[[#This Row],[MD5]],Table2[],9,FALSE))*Distances!$N$2))</f>
        <v>-14.21719811531251</v>
      </c>
      <c r="H159" s="9">
        <f>VLOOKUP(Table3[[#This Row],[MD5]],Table2[],10,FALSE)+(Distances!$V$6*(ABS(Distances!$W$6-VLOOKUP(Table3[[#This Row],[MD5]],Table2[],10,FALSE))*Distances!$N$3))</f>
        <v>1.2319930484374924</v>
      </c>
      <c r="I159" s="9">
        <f>VLOOKUP(Table3[[#This Row],[MD5]],Table2[],11,FALSE)+(Distances!$V$7*(ABS(Distances!$W$7-VLOOKUP(Table3[[#This Row],[MD5]],Table2[],11,FALSE))*Distances!$N$4))</f>
        <v>0.73042686138888901</v>
      </c>
      <c r="J159" s="10">
        <f>SQRT(SUM((Table3[[#This Row],[time''2]]-Distances!$J$2)^2,(Table3[[#This Row],[price''2]]-Distances!$W$6)^2,(Table3[[#This Row],[energy''2]]-Distances!$W$7)^2))</f>
        <v>46.235214267469907</v>
      </c>
      <c r="K159" s="11">
        <f>VLOOKUP(Table3[[#This Row],[MD5]],Table2[],15,FALSE)+(Distances!$V$5*(ABS(Distances!$J$2-VLOOKUP(Table3[[#This Row],[MD5]],Table2[],15,FALSE))*Distances!$N$2))</f>
        <v>-14.292575959955359</v>
      </c>
      <c r="L159" s="9">
        <f>VLOOKUP(Table3[[#This Row],[MD5]],Table2[],16,FALSE)+(Distances!$V$6*(ABS(Distances!$W$6-VLOOKUP(Table3[[#This Row],[MD5]],Table2[],16,FALSE))*Distances!$N$3))</f>
        <v>67.758172647395838</v>
      </c>
      <c r="M159" s="9">
        <f>VLOOKUP(Table3[[#This Row],[MD5]],Table2[],17,FALSE)+(Distances!$V$7*(ABS(Distances!$W$7-VLOOKUP(Table3[[#This Row],[MD5]],Table2[],17,FALSE))*Distances!$N$4))</f>
        <v>34.311511898749998</v>
      </c>
      <c r="N159" s="10">
        <f>SQRT(SUM((Table3[[#This Row],[time''3]]-Distances!$J$2)^2,(Table3[[#This Row],[price''3]]-Distances!$W$6)^2,(Table3[[#This Row],[energy''3]]-Distances!$W$7)^2))</f>
        <v>87.428199143130058</v>
      </c>
      <c r="O159" s="11">
        <f>VLOOKUP(Table3[[#This Row],[MD5]],Table2[],21,FALSE)+(Distances!$V$5*(ABS(Distances!$J$2-VLOOKUP(Table3[[#This Row],[MD5]],Table2[],21,FALSE))*Distances!$N$2))</f>
        <v>2654.6965233333299</v>
      </c>
      <c r="P159" s="9">
        <f>VLOOKUP(Table3[[#This Row],[MD5]],Table2[],22,FALSE)+(Distances!$V$6*(ABS(Distances!$W$6-VLOOKUP(Table3[[#This Row],[MD5]],Table2[],22,FALSE))*Distances!$N$3))</f>
        <v>3236.9132750000003</v>
      </c>
      <c r="Q159" s="9">
        <f>VLOOKUP(Table3[[#This Row],[MD5]],Table2[],23,FALSE)+(Distances!$V$7*(ABS(Distances!$W$7-VLOOKUP(Table3[[#This Row],[MD5]],Table2[],23,FALSE))*Distances!$N$4))</f>
        <v>1091.7034866666668</v>
      </c>
      <c r="R159" s="10">
        <f>SQRT(SUM((Table3[[#This Row],[time''4]]-Distances!$J$2)^2,(Table3[[#This Row],[price''4]]-Distances!$W$6)^2,(Table3[[#This Row],[energy''4]]-Distances!$W$7)^2))</f>
        <v>4305.4762182224922</v>
      </c>
    </row>
    <row r="160" spans="1:18">
      <c r="A160" t="s">
        <v>331</v>
      </c>
      <c r="B160" s="15" t="s">
        <v>199</v>
      </c>
      <c r="C160" s="8">
        <f>VLOOKUP(Table3[[#This Row],[MD5]],Table2[],3,FALSE)+(Distances!$V$5*(ABS(Distances!$J$2-VLOOKUP(Table3[[#This Row],[MD5]],Table2[],3,FALSE))*Distances!$N$2))</f>
        <v>41.255714284999996</v>
      </c>
      <c r="D160" s="9">
        <f>VLOOKUP(Table3[[#This Row],[MD5]],Table2[],4,FALSE)+(Distances!$V$6*(ABS(Distances!$W$6-VLOOKUP(Table3[[#This Row],[MD5]],Table2[],4,FALSE))*Distances!$N$3))</f>
        <v>76.483333333333334</v>
      </c>
      <c r="E160" s="9">
        <f>VLOOKUP(Table3[[#This Row],[MD5]],Table2[],5,FALSE)+(Distances!$V$7*(ABS(Distances!$W$7-VLOOKUP(Table3[[#This Row],[MD5]],Table2[],5,FALSE))*Distances!$N$4))</f>
        <v>38.946666666666673</v>
      </c>
      <c r="F160" s="10">
        <f>SQRT(SUM((Table3[[#This Row],[time]]-Distances!$J$2)^2,(Table3[[#This Row],[price]]-Distances!$W$6)^2,(Table3[[#This Row],[energy]]-Distances!$W$7)^2))</f>
        <v>84.548554309428866</v>
      </c>
      <c r="G160" s="11">
        <f>VLOOKUP(Table3[[#This Row],[MD5]],Table2[],9,FALSE)+(Distances!$V$5*(ABS(Distances!$J$2-VLOOKUP(Table3[[#This Row],[MD5]],Table2[],9,FALSE))*Distances!$N$2))</f>
        <v>38.053345009925565</v>
      </c>
      <c r="H160" s="9">
        <f>VLOOKUP(Table3[[#This Row],[MD5]],Table2[],10,FALSE)+(Distances!$V$6*(ABS(Distances!$W$6-VLOOKUP(Table3[[#This Row],[MD5]],Table2[],10,FALSE))*Distances!$N$3))</f>
        <v>48.211280980208258</v>
      </c>
      <c r="I160" s="9">
        <f>VLOOKUP(Table3[[#This Row],[MD5]],Table2[],11,FALSE)+(Distances!$V$7*(ABS(Distances!$W$7-VLOOKUP(Table3[[#This Row],[MD5]],Table2[],11,FALSE))*Distances!$N$4))</f>
        <v>24.807240149166624</v>
      </c>
      <c r="J160" s="10">
        <f>SQRT(SUM((Table3[[#This Row],[time''2]]-Distances!$J$2)^2,(Table3[[#This Row],[price''2]]-Distances!$W$6)^2,(Table3[[#This Row],[energy''2]]-Distances!$W$7)^2))</f>
        <v>52.779903759130924</v>
      </c>
      <c r="K160" s="11">
        <f>VLOOKUP(Table3[[#This Row],[MD5]],Table2[],15,FALSE)+(Distances!$V$5*(ABS(Distances!$J$2-VLOOKUP(Table3[[#This Row],[MD5]],Table2[],15,FALSE))*Distances!$N$2))</f>
        <v>38.04219396617556</v>
      </c>
      <c r="L160" s="9">
        <f>VLOOKUP(Table3[[#This Row],[MD5]],Table2[],16,FALSE)+(Distances!$V$6*(ABS(Distances!$W$6-VLOOKUP(Table3[[#This Row],[MD5]],Table2[],16,FALSE))*Distances!$N$3))</f>
        <v>110.89062129791667</v>
      </c>
      <c r="M160" s="9">
        <f>VLOOKUP(Table3[[#This Row],[MD5]],Table2[],17,FALSE)+(Distances!$V$7*(ABS(Distances!$W$7-VLOOKUP(Table3[[#This Row],[MD5]],Table2[],17,FALSE))*Distances!$N$4))</f>
        <v>55.848437258888445</v>
      </c>
      <c r="N160" s="10">
        <f>SQRT(SUM((Table3[[#This Row],[time''3]]-Distances!$J$2)^2,(Table3[[#This Row],[price''3]]-Distances!$W$6)^2,(Table3[[#This Row],[energy''3]]-Distances!$W$7)^2))</f>
        <v>122.52391991930176</v>
      </c>
      <c r="O160" s="11">
        <f>VLOOKUP(Table3[[#This Row],[MD5]],Table2[],21,FALSE)+(Distances!$V$5*(ABS(Distances!$J$2-VLOOKUP(Table3[[#This Row],[MD5]],Table2[],21,FALSE))*Distances!$N$2))</f>
        <v>741082.99080000003</v>
      </c>
      <c r="P160" s="9">
        <f>VLOOKUP(Table3[[#This Row],[MD5]],Table2[],22,FALSE)+(Distances!$V$6*(ABS(Distances!$W$6-VLOOKUP(Table3[[#This Row],[MD5]],Table2[],22,FALSE))*Distances!$N$3))</f>
        <v>424212.02307500003</v>
      </c>
      <c r="Q160" s="9">
        <f>VLOOKUP(Table3[[#This Row],[MD5]],Table2[],23,FALSE)+(Distances!$V$7*(ABS(Distances!$W$7-VLOOKUP(Table3[[#This Row],[MD5]],Table2[],23,FALSE))*Distances!$N$4))</f>
        <v>142419.37905999957</v>
      </c>
      <c r="R160" s="10">
        <f>SQRT(SUM((Table3[[#This Row],[time''4]]-Distances!$J$2)^2,(Table3[[#This Row],[price''4]]-Distances!$W$6)^2,(Table3[[#This Row],[energy''4]]-Distances!$W$7)^2))</f>
        <v>865675.61645359953</v>
      </c>
    </row>
    <row r="161" spans="1:18">
      <c r="A161" t="s">
        <v>332</v>
      </c>
      <c r="B161" s="15" t="s">
        <v>200</v>
      </c>
      <c r="C161" s="8">
        <f>VLOOKUP(Table3[[#This Row],[MD5]],Table2[],3,FALSE)+(Distances!$V$5*(ABS(Distances!$J$2-VLOOKUP(Table3[[#This Row],[MD5]],Table2[],3,FALSE))*Distances!$N$2))</f>
        <v>46.98857143</v>
      </c>
      <c r="D161" s="9">
        <f>VLOOKUP(Table3[[#This Row],[MD5]],Table2[],4,FALSE)+(Distances!$V$6*(ABS(Distances!$W$6-VLOOKUP(Table3[[#This Row],[MD5]],Table2[],4,FALSE))*Distances!$N$3))</f>
        <v>71.233333333333334</v>
      </c>
      <c r="E161" s="9">
        <f>VLOOKUP(Table3[[#This Row],[MD5]],Table2[],5,FALSE)+(Distances!$V$7*(ABS(Distances!$W$7-VLOOKUP(Table3[[#This Row],[MD5]],Table2[],5,FALSE))*Distances!$N$4))</f>
        <v>36.346666666666671</v>
      </c>
      <c r="F161" s="10">
        <f>SQRT(SUM((Table3[[#This Row],[time]]-Distances!$J$2)^2,(Table3[[#This Row],[price]]-Distances!$W$6)^2,(Table3[[#This Row],[energy]]-Distances!$W$7)^2))</f>
        <v>79.60572778220444</v>
      </c>
      <c r="G161" s="11">
        <f>VLOOKUP(Table3[[#This Row],[MD5]],Table2[],9,FALSE)+(Distances!$V$5*(ABS(Distances!$J$2-VLOOKUP(Table3[[#This Row],[MD5]],Table2[],9,FALSE))*Distances!$N$2))</f>
        <v>33.770743594761896</v>
      </c>
      <c r="H161" s="9">
        <f>VLOOKUP(Table3[[#This Row],[MD5]],Table2[],10,FALSE)+(Distances!$V$6*(ABS(Distances!$W$6-VLOOKUP(Table3[[#This Row],[MD5]],Table2[],10,FALSE))*Distances!$N$3))</f>
        <v>40.95274414687492</v>
      </c>
      <c r="I161" s="9">
        <f>VLOOKUP(Table3[[#This Row],[MD5]],Table2[],11,FALSE)+(Distances!$V$7*(ABS(Distances!$W$7-VLOOKUP(Table3[[#This Row],[MD5]],Table2[],11,FALSE))*Distances!$N$4))</f>
        <v>21.212536193611069</v>
      </c>
      <c r="J161" s="10">
        <f>SQRT(SUM((Table3[[#This Row],[time''2]]-Distances!$J$2)^2,(Table3[[#This Row],[price''2]]-Distances!$W$6)^2,(Table3[[#This Row],[energy''2]]-Distances!$W$7)^2))</f>
        <v>44.367542694348693</v>
      </c>
      <c r="K161" s="11">
        <f>VLOOKUP(Table3[[#This Row],[MD5]],Table2[],15,FALSE)+(Distances!$V$5*(ABS(Distances!$J$2-VLOOKUP(Table3[[#This Row],[MD5]],Table2[],15,FALSE))*Distances!$N$2))</f>
        <v>33.621921451904733</v>
      </c>
      <c r="L161" s="9">
        <f>VLOOKUP(Table3[[#This Row],[MD5]],Table2[],16,FALSE)+(Distances!$V$6*(ABS(Distances!$W$6-VLOOKUP(Table3[[#This Row],[MD5]],Table2[],16,FALSE))*Distances!$N$3))</f>
        <v>103.17307689166589</v>
      </c>
      <c r="M161" s="9">
        <f>VLOOKUP(Table3[[#This Row],[MD5]],Table2[],17,FALSE)+(Distances!$V$7*(ABS(Distances!$W$7-VLOOKUP(Table3[[#This Row],[MD5]],Table2[],17,FALSE))*Distances!$N$4))</f>
        <v>52.026415267221779</v>
      </c>
      <c r="N161" s="10">
        <f>SQRT(SUM((Table3[[#This Row],[time''3]]-Distances!$J$2)^2,(Table3[[#This Row],[price''3]]-Distances!$W$6)^2,(Table3[[#This Row],[energy''3]]-Distances!$W$7)^2))</f>
        <v>113.77438417849133</v>
      </c>
      <c r="O161" s="11">
        <f>VLOOKUP(Table3[[#This Row],[MD5]],Table2[],21,FALSE)+(Distances!$V$5*(ABS(Distances!$J$2-VLOOKUP(Table3[[#This Row],[MD5]],Table2[],21,FALSE))*Distances!$N$2))</f>
        <v>424335.70460333332</v>
      </c>
      <c r="P161" s="9">
        <f>VLOOKUP(Table3[[#This Row],[MD5]],Table2[],22,FALSE)+(Distances!$V$6*(ABS(Distances!$W$6-VLOOKUP(Table3[[#This Row],[MD5]],Table2[],22,FALSE))*Distances!$N$3))</f>
        <v>292233.60307499999</v>
      </c>
      <c r="Q161" s="9">
        <f>VLOOKUP(Table3[[#This Row],[MD5]],Table2[],23,FALSE)+(Distances!$V$7*(ABS(Distances!$W$7-VLOOKUP(Table3[[#This Row],[MD5]],Table2[],23,FALSE))*Distances!$N$4))</f>
        <v>97169.635059999564</v>
      </c>
      <c r="R161" s="10">
        <f>SQRT(SUM((Table3[[#This Row],[time''4]]-Distances!$J$2)^2,(Table3[[#This Row],[price''4]]-Distances!$W$6)^2,(Table3[[#This Row],[energy''4]]-Distances!$W$7)^2))</f>
        <v>524285.30147550051</v>
      </c>
    </row>
    <row r="162" spans="1:18">
      <c r="A162" t="s">
        <v>333</v>
      </c>
      <c r="B162" s="15" t="s">
        <v>201</v>
      </c>
      <c r="C162" s="8">
        <f>VLOOKUP(Table3[[#This Row],[MD5]],Table2[],3,FALSE)+(Distances!$V$5*(ABS(Distances!$J$2-VLOOKUP(Table3[[#This Row],[MD5]],Table2[],3,FALSE))*Distances!$N$2))</f>
        <v>46.98857143</v>
      </c>
      <c r="D162" s="9">
        <f>VLOOKUP(Table3[[#This Row],[MD5]],Table2[],4,FALSE)+(Distances!$V$6*(ABS(Distances!$W$6-VLOOKUP(Table3[[#This Row],[MD5]],Table2[],4,FALSE))*Distances!$N$3))</f>
        <v>71.233333333333334</v>
      </c>
      <c r="E162" s="9">
        <f>VLOOKUP(Table3[[#This Row],[MD5]],Table2[],5,FALSE)+(Distances!$V$7*(ABS(Distances!$W$7-VLOOKUP(Table3[[#This Row],[MD5]],Table2[],5,FALSE))*Distances!$N$4))</f>
        <v>36.346666666666671</v>
      </c>
      <c r="F162" s="10">
        <f>SQRT(SUM((Table3[[#This Row],[time]]-Distances!$J$2)^2,(Table3[[#This Row],[price]]-Distances!$W$6)^2,(Table3[[#This Row],[energy]]-Distances!$W$7)^2))</f>
        <v>79.60572778220444</v>
      </c>
      <c r="G162" s="11">
        <f>VLOOKUP(Table3[[#This Row],[MD5]],Table2[],9,FALSE)+(Distances!$V$5*(ABS(Distances!$J$2-VLOOKUP(Table3[[#This Row],[MD5]],Table2[],9,FALSE))*Distances!$N$2))</f>
        <v>-14.280060184017859</v>
      </c>
      <c r="H162" s="9">
        <f>VLOOKUP(Table3[[#This Row],[MD5]],Table2[],10,FALSE)+(Distances!$V$6*(ABS(Distances!$W$6-VLOOKUP(Table3[[#This Row],[MD5]],Table2[],10,FALSE))*Distances!$N$3))</f>
        <v>1.1673568239583256</v>
      </c>
      <c r="I162" s="9">
        <f>VLOOKUP(Table3[[#This Row],[MD5]],Table2[],11,FALSE)+(Distances!$V$7*(ABS(Distances!$W$7-VLOOKUP(Table3[[#This Row],[MD5]],Table2[],11,FALSE))*Distances!$N$4))</f>
        <v>0.66626191500000009</v>
      </c>
      <c r="J162" s="10">
        <f>SQRT(SUM((Table3[[#This Row],[time''2]]-Distances!$J$2)^2,(Table3[[#This Row],[price''2]]-Distances!$W$6)^2,(Table3[[#This Row],[energy''2]]-Distances!$W$7)^2))</f>
        <v>46.299577063103065</v>
      </c>
      <c r="K162" s="11">
        <f>VLOOKUP(Table3[[#This Row],[MD5]],Table2[],15,FALSE)+(Distances!$V$5*(ABS(Distances!$J$2-VLOOKUP(Table3[[#This Row],[MD5]],Table2[],15,FALSE))*Distances!$N$2))</f>
        <v>-14.31354636214286</v>
      </c>
      <c r="L162" s="9">
        <f>VLOOKUP(Table3[[#This Row],[MD5]],Table2[],16,FALSE)+(Distances!$V$6*(ABS(Distances!$W$6-VLOOKUP(Table3[[#This Row],[MD5]],Table2[],16,FALSE))*Distances!$N$3))</f>
        <v>67.735551516666675</v>
      </c>
      <c r="M162" s="9">
        <f>VLOOKUP(Table3[[#This Row],[MD5]],Table2[],17,FALSE)+(Distances!$V$7*(ABS(Distances!$W$7-VLOOKUP(Table3[[#This Row],[MD5]],Table2[],17,FALSE))*Distances!$N$4))</f>
        <v>34.300236900555561</v>
      </c>
      <c r="N162" s="10">
        <f>SQRT(SUM((Table3[[#This Row],[time''3]]-Distances!$J$2)^2,(Table3[[#This Row],[price''3]]-Distances!$W$6)^2,(Table3[[#This Row],[energy''3]]-Distances!$W$7)^2))</f>
        <v>87.41786840631633</v>
      </c>
      <c r="O162" s="11">
        <f>VLOOKUP(Table3[[#This Row],[MD5]],Table2[],21,FALSE)+(Distances!$V$5*(ABS(Distances!$J$2-VLOOKUP(Table3[[#This Row],[MD5]],Table2[],21,FALSE))*Distances!$N$2))</f>
        <v>2329.9422566666667</v>
      </c>
      <c r="P162" s="9">
        <f>VLOOKUP(Table3[[#This Row],[MD5]],Table2[],22,FALSE)+(Distances!$V$6*(ABS(Distances!$W$6-VLOOKUP(Table3[[#This Row],[MD5]],Table2[],22,FALSE))*Distances!$N$3))</f>
        <v>2736.2756083333334</v>
      </c>
      <c r="Q162" s="9">
        <f>VLOOKUP(Table3[[#This Row],[MD5]],Table2[],23,FALSE)+(Distances!$V$7*(ABS(Distances!$W$7-VLOOKUP(Table3[[#This Row],[MD5]],Table2[],23,FALSE))*Distances!$N$4))</f>
        <v>922.36224222222222</v>
      </c>
      <c r="R162" s="10">
        <f>SQRT(SUM((Table3[[#This Row],[time''4]]-Distances!$J$2)^2,(Table3[[#This Row],[price''4]]-Distances!$W$6)^2,(Table3[[#This Row],[energy''4]]-Distances!$W$7)^2))</f>
        <v>3689.0836159439241</v>
      </c>
    </row>
    <row r="163" spans="1:18">
      <c r="A163" t="s">
        <v>334</v>
      </c>
      <c r="B163" s="15" t="s">
        <v>202</v>
      </c>
      <c r="C163" s="8">
        <f>VLOOKUP(Table3[[#This Row],[MD5]],Table2[],3,FALSE)+(Distances!$V$5*(ABS(Distances!$J$2-VLOOKUP(Table3[[#This Row],[MD5]],Table2[],3,FALSE))*Distances!$N$2))</f>
        <v>46.98857143</v>
      </c>
      <c r="D163" s="9">
        <f>VLOOKUP(Table3[[#This Row],[MD5]],Table2[],4,FALSE)+(Distances!$V$6*(ABS(Distances!$W$6-VLOOKUP(Table3[[#This Row],[MD5]],Table2[],4,FALSE))*Distances!$N$3))</f>
        <v>71.233333333333334</v>
      </c>
      <c r="E163" s="9">
        <f>VLOOKUP(Table3[[#This Row],[MD5]],Table2[],5,FALSE)+(Distances!$V$7*(ABS(Distances!$W$7-VLOOKUP(Table3[[#This Row],[MD5]],Table2[],5,FALSE))*Distances!$N$4))</f>
        <v>36.346666666666671</v>
      </c>
      <c r="F163" s="10">
        <f>SQRT(SUM((Table3[[#This Row],[time]]-Distances!$J$2)^2,(Table3[[#This Row],[price]]-Distances!$W$6)^2,(Table3[[#This Row],[energy]]-Distances!$W$7)^2))</f>
        <v>79.60572778220444</v>
      </c>
      <c r="G163" s="11">
        <f>VLOOKUP(Table3[[#This Row],[MD5]],Table2[],9,FALSE)+(Distances!$V$5*(ABS(Distances!$J$2-VLOOKUP(Table3[[#This Row],[MD5]],Table2[],9,FALSE))*Distances!$N$2))</f>
        <v>38.800596087886902</v>
      </c>
      <c r="H163" s="9">
        <f>VLOOKUP(Table3[[#This Row],[MD5]],Table2[],10,FALSE)+(Distances!$V$6*(ABS(Distances!$W$6-VLOOKUP(Table3[[#This Row],[MD5]],Table2[],10,FALSE))*Distances!$N$3))</f>
        <v>55.12444268437492</v>
      </c>
      <c r="I163" s="9">
        <f>VLOOKUP(Table3[[#This Row],[MD5]],Table2[],11,FALSE)+(Distances!$V$7*(ABS(Distances!$W$7-VLOOKUP(Table3[[#This Row],[MD5]],Table2[],11,FALSE))*Distances!$N$4))</f>
        <v>28.260069413611113</v>
      </c>
      <c r="J163" s="10">
        <f>SQRT(SUM((Table3[[#This Row],[time''2]]-Distances!$J$2)^2,(Table3[[#This Row],[price''2]]-Distances!$W$6)^2,(Table3[[#This Row],[energy''2]]-Distances!$W$7)^2))</f>
        <v>60.541676956064265</v>
      </c>
      <c r="K163" s="11">
        <f>VLOOKUP(Table3[[#This Row],[MD5]],Table2[],15,FALSE)+(Distances!$V$5*(ABS(Distances!$J$2-VLOOKUP(Table3[[#This Row],[MD5]],Table2[],15,FALSE))*Distances!$N$2))</f>
        <v>36.446554948154727</v>
      </c>
      <c r="L163" s="9">
        <f>VLOOKUP(Table3[[#This Row],[MD5]],Table2[],16,FALSE)+(Distances!$V$6*(ABS(Distances!$W$6-VLOOKUP(Table3[[#This Row],[MD5]],Table2[],16,FALSE))*Distances!$N$3))</f>
        <v>112.28427567395833</v>
      </c>
      <c r="M163" s="9">
        <f>VLOOKUP(Table3[[#This Row],[MD5]],Table2[],17,FALSE)+(Distances!$V$7*(ABS(Distances!$W$7-VLOOKUP(Table3[[#This Row],[MD5]],Table2[],17,FALSE))*Distances!$N$4))</f>
        <v>56.567796227499997</v>
      </c>
      <c r="N163" s="10">
        <f>SQRT(SUM((Table3[[#This Row],[time''3]]-Distances!$J$2)^2,(Table3[[#This Row],[price''3]]-Distances!$W$6)^2,(Table3[[#This Row],[energy''3]]-Distances!$W$7)^2))</f>
        <v>124.02260377975652</v>
      </c>
      <c r="O163" s="11">
        <f>VLOOKUP(Table3[[#This Row],[MD5]],Table2[],21,FALSE)+(Distances!$V$5*(ABS(Distances!$J$2-VLOOKUP(Table3[[#This Row],[MD5]],Table2[],21,FALSE))*Distances!$N$2))</f>
        <v>492162.39740333334</v>
      </c>
      <c r="P163" s="9">
        <f>VLOOKUP(Table3[[#This Row],[MD5]],Table2[],22,FALSE)+(Distances!$V$6*(ABS(Distances!$W$6-VLOOKUP(Table3[[#This Row],[MD5]],Table2[],22,FALSE))*Distances!$N$3))</f>
        <v>394685.07885277778</v>
      </c>
      <c r="Q163" s="9">
        <f>VLOOKUP(Table3[[#This Row],[MD5]],Table2[],23,FALSE)+(Distances!$V$7*(ABS(Distances!$W$7-VLOOKUP(Table3[[#This Row],[MD5]],Table2[],23,FALSE))*Distances!$N$4))</f>
        <v>131812.25212666622</v>
      </c>
      <c r="R163" s="10">
        <f>SQRT(SUM((Table3[[#This Row],[time''4]]-Distances!$J$2)^2,(Table3[[#This Row],[price''4]]-Distances!$W$6)^2,(Table3[[#This Row],[energy''4]]-Distances!$W$7)^2))</f>
        <v>644470.16433185164</v>
      </c>
    </row>
    <row r="164" spans="1:18">
      <c r="A164" t="s">
        <v>335</v>
      </c>
      <c r="B164" s="15" t="s">
        <v>203</v>
      </c>
      <c r="C164" s="8">
        <f>VLOOKUP(Table3[[#This Row],[MD5]],Table2[],3,FALSE)+(Distances!$V$5*(ABS(Distances!$J$2-VLOOKUP(Table3[[#This Row],[MD5]],Table2[],3,FALSE))*Distances!$N$2))</f>
        <v>46.98857143</v>
      </c>
      <c r="D164" s="9">
        <f>VLOOKUP(Table3[[#This Row],[MD5]],Table2[],4,FALSE)+(Distances!$V$6*(ABS(Distances!$W$6-VLOOKUP(Table3[[#This Row],[MD5]],Table2[],4,FALSE))*Distances!$N$3))</f>
        <v>71.233333333333334</v>
      </c>
      <c r="E164" s="9">
        <f>VLOOKUP(Table3[[#This Row],[MD5]],Table2[],5,FALSE)+(Distances!$V$7*(ABS(Distances!$W$7-VLOOKUP(Table3[[#This Row],[MD5]],Table2[],5,FALSE))*Distances!$N$4))</f>
        <v>36.346666666666671</v>
      </c>
      <c r="F164" s="10">
        <f>SQRT(SUM((Table3[[#This Row],[time]]-Distances!$J$2)^2,(Table3[[#This Row],[price]]-Distances!$W$6)^2,(Table3[[#This Row],[energy]]-Distances!$W$7)^2))</f>
        <v>79.60572778220444</v>
      </c>
      <c r="G164" s="11">
        <f>VLOOKUP(Table3[[#This Row],[MD5]],Table2[],9,FALSE)+(Distances!$V$5*(ABS(Distances!$J$2-VLOOKUP(Table3[[#This Row],[MD5]],Table2[],9,FALSE))*Distances!$N$2))</f>
        <v>-14.28699304071429</v>
      </c>
      <c r="H164" s="9">
        <f>VLOOKUP(Table3[[#This Row],[MD5]],Table2[],10,FALSE)+(Distances!$V$6*(ABS(Distances!$W$6-VLOOKUP(Table3[[#This Row],[MD5]],Table2[],10,FALSE))*Distances!$N$3))</f>
        <v>1.1593258552083257</v>
      </c>
      <c r="I164" s="9">
        <f>VLOOKUP(Table3[[#This Row],[MD5]],Table2[],11,FALSE)+(Distances!$V$7*(ABS(Distances!$W$7-VLOOKUP(Table3[[#This Row],[MD5]],Table2[],11,FALSE))*Distances!$N$4))</f>
        <v>0.65830743166666683</v>
      </c>
      <c r="J164" s="10">
        <f>SQRT(SUM((Table3[[#This Row],[time''2]]-Distances!$J$2)^2,(Table3[[#This Row],[price''2]]-Distances!$W$6)^2,(Table3[[#This Row],[energy''2]]-Distances!$W$7)^2))</f>
        <v>46.306708460299703</v>
      </c>
      <c r="K164" s="11">
        <f>VLOOKUP(Table3[[#This Row],[MD5]],Table2[],15,FALSE)+(Distances!$V$5*(ABS(Distances!$J$2-VLOOKUP(Table3[[#This Row],[MD5]],Table2[],15,FALSE))*Distances!$N$2))</f>
        <v>-14.31354636214286</v>
      </c>
      <c r="L164" s="9">
        <f>VLOOKUP(Table3[[#This Row],[MD5]],Table2[],16,FALSE)+(Distances!$V$6*(ABS(Distances!$W$6-VLOOKUP(Table3[[#This Row],[MD5]],Table2[],16,FALSE))*Distances!$N$3))</f>
        <v>67.735551516666675</v>
      </c>
      <c r="M164" s="9">
        <f>VLOOKUP(Table3[[#This Row],[MD5]],Table2[],17,FALSE)+(Distances!$V$7*(ABS(Distances!$W$7-VLOOKUP(Table3[[#This Row],[MD5]],Table2[],17,FALSE))*Distances!$N$4))</f>
        <v>34.300236900555518</v>
      </c>
      <c r="N164" s="10">
        <f>SQRT(SUM((Table3[[#This Row],[time''3]]-Distances!$J$2)^2,(Table3[[#This Row],[price''3]]-Distances!$W$6)^2,(Table3[[#This Row],[energy''3]]-Distances!$W$7)^2))</f>
        <v>87.417868406316316</v>
      </c>
      <c r="O164" s="11">
        <f>VLOOKUP(Table3[[#This Row],[MD5]],Table2[],21,FALSE)+(Distances!$V$5*(ABS(Distances!$J$2-VLOOKUP(Table3[[#This Row],[MD5]],Table2[],21,FALSE))*Distances!$N$2))</f>
        <v>2329.9422566666667</v>
      </c>
      <c r="P164" s="9">
        <f>VLOOKUP(Table3[[#This Row],[MD5]],Table2[],22,FALSE)+(Distances!$V$6*(ABS(Distances!$W$6-VLOOKUP(Table3[[#This Row],[MD5]],Table2[],22,FALSE))*Distances!$N$3))</f>
        <v>2736.2756083333334</v>
      </c>
      <c r="Q164" s="9">
        <f>VLOOKUP(Table3[[#This Row],[MD5]],Table2[],23,FALSE)+(Distances!$V$7*(ABS(Distances!$W$7-VLOOKUP(Table3[[#This Row],[MD5]],Table2[],23,FALSE))*Distances!$N$4))</f>
        <v>922.36224222222222</v>
      </c>
      <c r="R164" s="10">
        <f>SQRT(SUM((Table3[[#This Row],[time''4]]-Distances!$J$2)^2,(Table3[[#This Row],[price''4]]-Distances!$W$6)^2,(Table3[[#This Row],[energy''4]]-Distances!$W$7)^2))</f>
        <v>3689.0836159439241</v>
      </c>
    </row>
    <row r="165" spans="1:18">
      <c r="A165" t="s">
        <v>336</v>
      </c>
      <c r="B165" s="15" t="s">
        <v>204</v>
      </c>
      <c r="C165" s="8">
        <f>VLOOKUP(Table3[[#This Row],[MD5]],Table2[],3,FALSE)+(Distances!$V$5*(ABS(Distances!$J$2-VLOOKUP(Table3[[#This Row],[MD5]],Table2[],3,FALSE))*Distances!$N$2))</f>
        <v>44.122142855</v>
      </c>
      <c r="D165" s="9">
        <f>VLOOKUP(Table3[[#This Row],[MD5]],Table2[],4,FALSE)+(Distances!$V$6*(ABS(Distances!$W$6-VLOOKUP(Table3[[#This Row],[MD5]],Table2[],4,FALSE))*Distances!$N$3))</f>
        <v>74.733333333333334</v>
      </c>
      <c r="E165" s="9">
        <f>VLOOKUP(Table3[[#This Row],[MD5]],Table2[],5,FALSE)+(Distances!$V$7*(ABS(Distances!$W$7-VLOOKUP(Table3[[#This Row],[MD5]],Table2[],5,FALSE))*Distances!$N$4))</f>
        <v>38.08</v>
      </c>
      <c r="F165" s="10">
        <f>SQRT(SUM((Table3[[#This Row],[time]]-Distances!$J$2)^2,(Table3[[#This Row],[price]]-Distances!$W$6)^2,(Table3[[#This Row],[energy]]-Distances!$W$7)^2))</f>
        <v>82.977811442827729</v>
      </c>
      <c r="G165" s="11">
        <f>VLOOKUP(Table3[[#This Row],[MD5]],Table2[],9,FALSE)+(Distances!$V$5*(ABS(Distances!$J$2-VLOOKUP(Table3[[#This Row],[MD5]],Table2[],9,FALSE))*Distances!$N$2))</f>
        <v>-13.911948483571431</v>
      </c>
      <c r="H165" s="9">
        <f>VLOOKUP(Table3[[#This Row],[MD5]],Table2[],10,FALSE)+(Distances!$V$6*(ABS(Distances!$W$6-VLOOKUP(Table3[[#This Row],[MD5]],Table2[],10,FALSE))*Distances!$N$3))</f>
        <v>1.3786591885416588</v>
      </c>
      <c r="I165" s="9">
        <f>VLOOKUP(Table3[[#This Row],[MD5]],Table2[],11,FALSE)+(Distances!$V$7*(ABS(Distances!$W$7-VLOOKUP(Table3[[#This Row],[MD5]],Table2[],11,FALSE))*Distances!$N$4))</f>
        <v>0.87555187611111118</v>
      </c>
      <c r="J165" s="10">
        <f>SQRT(SUM((Table3[[#This Row],[time''2]]-Distances!$J$2)^2,(Table3[[#This Row],[price''2]]-Distances!$W$6)^2,(Table3[[#This Row],[energy''2]]-Distances!$W$7)^2))</f>
        <v>45.92727707934035</v>
      </c>
      <c r="K165" s="11">
        <f>VLOOKUP(Table3[[#This Row],[MD5]],Table2[],15,FALSE)+(Distances!$V$5*(ABS(Distances!$J$2-VLOOKUP(Table3[[#This Row],[MD5]],Table2[],15,FALSE))*Distances!$N$2))</f>
        <v>-13.938501805000001</v>
      </c>
      <c r="L165" s="9">
        <f>VLOOKUP(Table3[[#This Row],[MD5]],Table2[],16,FALSE)+(Distances!$V$6*(ABS(Distances!$W$6-VLOOKUP(Table3[[#This Row],[MD5]],Table2[],16,FALSE))*Distances!$N$3))</f>
        <v>67.954884850000013</v>
      </c>
      <c r="M165" s="9">
        <f>VLOOKUP(Table3[[#This Row],[MD5]],Table2[],17,FALSE)+(Distances!$V$7*(ABS(Distances!$W$7-VLOOKUP(Table3[[#This Row],[MD5]],Table2[],17,FALSE))*Distances!$N$4))</f>
        <v>34.408859122777777</v>
      </c>
      <c r="N165" s="10">
        <f>SQRT(SUM((Table3[[#This Row],[time''3]]-Distances!$J$2)^2,(Table3[[#This Row],[price''3]]-Distances!$W$6)^2,(Table3[[#This Row],[energy''3]]-Distances!$W$7)^2))</f>
        <v>87.427894307279331</v>
      </c>
      <c r="O165" s="11">
        <f>VLOOKUP(Table3[[#This Row],[MD5]],Table2[],21,FALSE)+(Distances!$V$5*(ABS(Distances!$J$2-VLOOKUP(Table3[[#This Row],[MD5]],Table2[],21,FALSE))*Distances!$N$2))</f>
        <v>2461.1168533333303</v>
      </c>
      <c r="P165" s="9">
        <f>VLOOKUP(Table3[[#This Row],[MD5]],Table2[],22,FALSE)+(Distances!$V$6*(ABS(Distances!$W$6-VLOOKUP(Table3[[#This Row],[MD5]],Table2[],22,FALSE))*Distances!$N$3))</f>
        <v>2791.0311638888888</v>
      </c>
      <c r="Q165" s="9">
        <f>VLOOKUP(Table3[[#This Row],[MD5]],Table2[],23,FALSE)+(Distances!$V$7*(ABS(Distances!$W$7-VLOOKUP(Table3[[#This Row],[MD5]],Table2[],23,FALSE))*Distances!$N$4))</f>
        <v>941.13557555555099</v>
      </c>
      <c r="R165" s="10">
        <f>SQRT(SUM((Table3[[#This Row],[time''4]]-Distances!$J$2)^2,(Table3[[#This Row],[price''4]]-Distances!$W$6)^2,(Table3[[#This Row],[energy''4]]-Distances!$W$7)^2))</f>
        <v>3816.6553698091816</v>
      </c>
    </row>
    <row r="166" spans="1:18">
      <c r="A166" t="s">
        <v>337</v>
      </c>
      <c r="B166" s="15" t="s">
        <v>205</v>
      </c>
      <c r="C166" s="8">
        <f>VLOOKUP(Table3[[#This Row],[MD5]],Table2[],3,FALSE)+(Distances!$V$5*(ABS(Distances!$J$2-VLOOKUP(Table3[[#This Row],[MD5]],Table2[],3,FALSE))*Distances!$N$2))</f>
        <v>46.98857143</v>
      </c>
      <c r="D166" s="9">
        <f>VLOOKUP(Table3[[#This Row],[MD5]],Table2[],4,FALSE)+(Distances!$V$6*(ABS(Distances!$W$6-VLOOKUP(Table3[[#This Row],[MD5]],Table2[],4,FALSE))*Distances!$N$3))</f>
        <v>71.233333333333334</v>
      </c>
      <c r="E166" s="9">
        <f>VLOOKUP(Table3[[#This Row],[MD5]],Table2[],5,FALSE)+(Distances!$V$7*(ABS(Distances!$W$7-VLOOKUP(Table3[[#This Row],[MD5]],Table2[],5,FALSE))*Distances!$N$4))</f>
        <v>36.346666666666671</v>
      </c>
      <c r="F166" s="10">
        <f>SQRT(SUM((Table3[[#This Row],[time]]-Distances!$J$2)^2,(Table3[[#This Row],[price]]-Distances!$W$6)^2,(Table3[[#This Row],[energy]]-Distances!$W$7)^2))</f>
        <v>79.60572778220444</v>
      </c>
      <c r="G166" s="11">
        <f>VLOOKUP(Table3[[#This Row],[MD5]],Table2[],9,FALSE)+(Distances!$V$5*(ABS(Distances!$J$2-VLOOKUP(Table3[[#This Row],[MD5]],Table2[],9,FALSE))*Distances!$N$2))</f>
        <v>-13.88380826169643</v>
      </c>
      <c r="H166" s="9">
        <f>VLOOKUP(Table3[[#This Row],[MD5]],Table2[],10,FALSE)+(Distances!$V$6*(ABS(Distances!$W$6-VLOOKUP(Table3[[#This Row],[MD5]],Table2[],10,FALSE))*Distances!$N$3))</f>
        <v>1.6263720531249921</v>
      </c>
      <c r="I166" s="9">
        <f>VLOOKUP(Table3[[#This Row],[MD5]],Table2[],11,FALSE)+(Distances!$V$7*(ABS(Distances!$W$7-VLOOKUP(Table3[[#This Row],[MD5]],Table2[],11,FALSE))*Distances!$N$4))</f>
        <v>1.1209055705555555</v>
      </c>
      <c r="J166" s="10">
        <f>SQRT(SUM((Table3[[#This Row],[time''2]]-Distances!$J$2)^2,(Table3[[#This Row],[price''2]]-Distances!$W$6)^2,(Table3[[#This Row],[energy''2]]-Distances!$W$7)^2))</f>
        <v>45.896503238928098</v>
      </c>
      <c r="K166" s="11">
        <f>VLOOKUP(Table3[[#This Row],[MD5]],Table2[],15,FALSE)+(Distances!$V$5*(ABS(Distances!$J$2-VLOOKUP(Table3[[#This Row],[MD5]],Table2[],15,FALSE))*Distances!$N$2))</f>
        <v>-14.313537549642861</v>
      </c>
      <c r="L166" s="9">
        <f>VLOOKUP(Table3[[#This Row],[MD5]],Table2[],16,FALSE)+(Distances!$V$6*(ABS(Distances!$W$6-VLOOKUP(Table3[[#This Row],[MD5]],Table2[],16,FALSE))*Distances!$N$3))</f>
        <v>67.735556620833336</v>
      </c>
      <c r="M166" s="9">
        <f>VLOOKUP(Table3[[#This Row],[MD5]],Table2[],17,FALSE)+(Distances!$V$7*(ABS(Distances!$W$7-VLOOKUP(Table3[[#This Row],[MD5]],Table2[],17,FALSE))*Distances!$N$4))</f>
        <v>34.300239428333292</v>
      </c>
      <c r="N166" s="10">
        <f>SQRT(SUM((Table3[[#This Row],[time''3]]-Distances!$J$2)^2,(Table3[[#This Row],[price''3]]-Distances!$W$6)^2,(Table3[[#This Row],[energy''3]]-Distances!$W$7)^2))</f>
        <v>87.41786856805814</v>
      </c>
      <c r="O166" s="11">
        <f>VLOOKUP(Table3[[#This Row],[MD5]],Table2[],21,FALSE)+(Distances!$V$5*(ABS(Distances!$J$2-VLOOKUP(Table3[[#This Row],[MD5]],Table2[],21,FALSE))*Distances!$N$2))</f>
        <v>2331.2862566666668</v>
      </c>
      <c r="P166" s="9">
        <f>VLOOKUP(Table3[[#This Row],[MD5]],Table2[],22,FALSE)+(Distances!$V$6*(ABS(Distances!$W$6-VLOOKUP(Table3[[#This Row],[MD5]],Table2[],22,FALSE))*Distances!$N$3))</f>
        <v>2736.8356083333333</v>
      </c>
      <c r="Q166" s="9">
        <f>VLOOKUP(Table3[[#This Row],[MD5]],Table2[],23,FALSE)+(Distances!$V$7*(ABS(Distances!$W$7-VLOOKUP(Table3[[#This Row],[MD5]],Table2[],23,FALSE))*Distances!$N$4))</f>
        <v>922.55424222222223</v>
      </c>
      <c r="R166" s="10">
        <f>SQRT(SUM((Table3[[#This Row],[time''4]]-Distances!$J$2)^2,(Table3[[#This Row],[price''4]]-Distances!$W$6)^2,(Table3[[#This Row],[energy''4]]-Distances!$W$7)^2))</f>
        <v>3690.3839744387255</v>
      </c>
    </row>
    <row r="167" spans="1:18">
      <c r="A167" t="s">
        <v>338</v>
      </c>
      <c r="B167" s="15" t="s">
        <v>206</v>
      </c>
      <c r="C167" s="8">
        <f>VLOOKUP(Table3[[#This Row],[MD5]],Table2[],3,FALSE)+(Distances!$V$5*(ABS(Distances!$J$2-VLOOKUP(Table3[[#This Row],[MD5]],Table2[],3,FALSE))*Distances!$N$2))</f>
        <v>46.98857143</v>
      </c>
      <c r="D167" s="9">
        <f>VLOOKUP(Table3[[#This Row],[MD5]],Table2[],4,FALSE)+(Distances!$V$6*(ABS(Distances!$W$6-VLOOKUP(Table3[[#This Row],[MD5]],Table2[],4,FALSE))*Distances!$N$3))</f>
        <v>71.233333333333334</v>
      </c>
      <c r="E167" s="9">
        <f>VLOOKUP(Table3[[#This Row],[MD5]],Table2[],5,FALSE)+(Distances!$V$7*(ABS(Distances!$W$7-VLOOKUP(Table3[[#This Row],[MD5]],Table2[],5,FALSE))*Distances!$N$4))</f>
        <v>36.346666666666671</v>
      </c>
      <c r="F167" s="10">
        <f>SQRT(SUM((Table3[[#This Row],[time]]-Distances!$J$2)^2,(Table3[[#This Row],[price]]-Distances!$W$6)^2,(Table3[[#This Row],[energy]]-Distances!$W$7)^2))</f>
        <v>79.60572778220444</v>
      </c>
      <c r="G167" s="11">
        <f>VLOOKUP(Table3[[#This Row],[MD5]],Table2[],9,FALSE)+(Distances!$V$5*(ABS(Distances!$J$2-VLOOKUP(Table3[[#This Row],[MD5]],Table2[],9,FALSE))*Distances!$N$2))</f>
        <v>-13.913098822901789</v>
      </c>
      <c r="H167" s="9">
        <f>VLOOKUP(Table3[[#This Row],[MD5]],Table2[],10,FALSE)+(Distances!$V$6*(ABS(Distances!$W$6-VLOOKUP(Table3[[#This Row],[MD5]],Table2[],10,FALSE))*Distances!$N$3))</f>
        <v>1.5909816682291589</v>
      </c>
      <c r="I167" s="9">
        <f>VLOOKUP(Table3[[#This Row],[MD5]],Table2[],11,FALSE)+(Distances!$V$7*(ABS(Distances!$W$7-VLOOKUP(Table3[[#This Row],[MD5]],Table2[],11,FALSE))*Distances!$N$4))</f>
        <v>1.0858779919444446</v>
      </c>
      <c r="J167" s="10">
        <f>SQRT(SUM((Table3[[#This Row],[time''2]]-Distances!$J$2)^2,(Table3[[#This Row],[price''2]]-Distances!$W$6)^2,(Table3[[#This Row],[energy''2]]-Distances!$W$7)^2))</f>
        <v>45.926000499709751</v>
      </c>
      <c r="K167" s="11">
        <f>VLOOKUP(Table3[[#This Row],[MD5]],Table2[],15,FALSE)+(Distances!$V$5*(ABS(Distances!$J$2-VLOOKUP(Table3[[#This Row],[MD5]],Table2[],15,FALSE))*Distances!$N$2))</f>
        <v>-14.3098052184375</v>
      </c>
      <c r="L167" s="9">
        <f>VLOOKUP(Table3[[#This Row],[MD5]],Table2[],16,FALSE)+(Distances!$V$6*(ABS(Distances!$W$6-VLOOKUP(Table3[[#This Row],[MD5]],Table2[],16,FALSE))*Distances!$N$3))</f>
        <v>67.737861418229173</v>
      </c>
      <c r="M167" s="9">
        <f>VLOOKUP(Table3[[#This Row],[MD5]],Table2[],17,FALSE)+(Distances!$V$7*(ABS(Distances!$W$7-VLOOKUP(Table3[[#This Row],[MD5]],Table2[],17,FALSE))*Distances!$N$4))</f>
        <v>34.301393729305559</v>
      </c>
      <c r="N167" s="10">
        <f>SQRT(SUM((Table3[[#This Row],[time''3]]-Distances!$J$2)^2,(Table3[[#This Row],[price''3]]-Distances!$W$6)^2,(Table3[[#This Row],[energy''3]]-Distances!$W$7)^2))</f>
        <v>87.418077323308836</v>
      </c>
      <c r="O167" s="11">
        <f>VLOOKUP(Table3[[#This Row],[MD5]],Table2[],21,FALSE)+(Distances!$V$5*(ABS(Distances!$J$2-VLOOKUP(Table3[[#This Row],[MD5]],Table2[],21,FALSE))*Distances!$N$2))</f>
        <v>3732.7988033332999</v>
      </c>
      <c r="P167" s="9">
        <f>VLOOKUP(Table3[[#This Row],[MD5]],Table2[],22,FALSE)+(Distances!$V$6*(ABS(Distances!$W$6-VLOOKUP(Table3[[#This Row],[MD5]],Table2[],22,FALSE))*Distances!$N$3))</f>
        <v>3699.4194268518468</v>
      </c>
      <c r="Q167" s="9">
        <f>VLOOKUP(Table3[[#This Row],[MD5]],Table2[],23,FALSE)+(Distances!$V$7*(ABS(Distances!$W$7-VLOOKUP(Table3[[#This Row],[MD5]],Table2[],23,FALSE))*Distances!$N$4))</f>
        <v>1242.5804377777779</v>
      </c>
      <c r="R167" s="10">
        <f>SQRT(SUM((Table3[[#This Row],[time''4]]-Distances!$J$2)^2,(Table3[[#This Row],[price''4]]-Distances!$W$6)^2,(Table3[[#This Row],[energy''4]]-Distances!$W$7)^2))</f>
        <v>5377.1049703595363</v>
      </c>
    </row>
    <row r="168" spans="1:18">
      <c r="A168" t="s">
        <v>339</v>
      </c>
      <c r="B168" s="15" t="s">
        <v>207</v>
      </c>
      <c r="C168" s="8">
        <f>VLOOKUP(Table3[[#This Row],[MD5]],Table2[],3,FALSE)+(Distances!$V$5*(ABS(Distances!$J$2-VLOOKUP(Table3[[#This Row],[MD5]],Table2[],3,FALSE))*Distances!$N$2))</f>
        <v>46.98857143</v>
      </c>
      <c r="D168" s="9">
        <f>VLOOKUP(Table3[[#This Row],[MD5]],Table2[],4,FALSE)+(Distances!$V$6*(ABS(Distances!$W$6-VLOOKUP(Table3[[#This Row],[MD5]],Table2[],4,FALSE))*Distances!$N$3))</f>
        <v>71.233333333333334</v>
      </c>
      <c r="E168" s="9">
        <f>VLOOKUP(Table3[[#This Row],[MD5]],Table2[],5,FALSE)+(Distances!$V$7*(ABS(Distances!$W$7-VLOOKUP(Table3[[#This Row],[MD5]],Table2[],5,FALSE))*Distances!$N$4))</f>
        <v>36.346666666666671</v>
      </c>
      <c r="F168" s="10">
        <f>SQRT(SUM((Table3[[#This Row],[time]]-Distances!$J$2)^2,(Table3[[#This Row],[price]]-Distances!$W$6)^2,(Table3[[#This Row],[energy]]-Distances!$W$7)^2))</f>
        <v>79.60572778220444</v>
      </c>
      <c r="G168" s="11">
        <f>VLOOKUP(Table3[[#This Row],[MD5]],Table2[],9,FALSE)+(Distances!$V$5*(ABS(Distances!$J$2-VLOOKUP(Table3[[#This Row],[MD5]],Table2[],9,FALSE))*Distances!$N$2))</f>
        <v>33.785049171235102</v>
      </c>
      <c r="H168" s="9">
        <f>VLOOKUP(Table3[[#This Row],[MD5]],Table2[],10,FALSE)+(Distances!$V$6*(ABS(Distances!$W$6-VLOOKUP(Table3[[#This Row],[MD5]],Table2[],10,FALSE))*Distances!$N$3))</f>
        <v>40.975798730729089</v>
      </c>
      <c r="I168" s="9">
        <f>VLOOKUP(Table3[[#This Row],[MD5]],Table2[],11,FALSE)+(Distances!$V$7*(ABS(Distances!$W$7-VLOOKUP(Table3[[#This Row],[MD5]],Table2[],11,FALSE))*Distances!$N$4))</f>
        <v>21.224188779305557</v>
      </c>
      <c r="J168" s="10">
        <f>SQRT(SUM((Table3[[#This Row],[time''2]]-Distances!$J$2)^2,(Table3[[#This Row],[price''2]]-Distances!$W$6)^2,(Table3[[#This Row],[energy''2]]-Distances!$W$7)^2))</f>
        <v>44.393922094424887</v>
      </c>
      <c r="K168" s="11">
        <f>VLOOKUP(Table3[[#This Row],[MD5]],Table2[],15,FALSE)+(Distances!$V$5*(ABS(Distances!$J$2-VLOOKUP(Table3[[#This Row],[MD5]],Table2[],15,FALSE))*Distances!$N$2))</f>
        <v>33.644689126592233</v>
      </c>
      <c r="L168" s="9">
        <f>VLOOKUP(Table3[[#This Row],[MD5]],Table2[],16,FALSE)+(Distances!$V$6*(ABS(Distances!$W$6-VLOOKUP(Table3[[#This Row],[MD5]],Table2[],16,FALSE))*Distances!$N$3))</f>
        <v>103.21524902239544</v>
      </c>
      <c r="M168" s="9">
        <f>VLOOKUP(Table3[[#This Row],[MD5]],Table2[],17,FALSE)+(Distances!$V$7*(ABS(Distances!$W$7-VLOOKUP(Table3[[#This Row],[MD5]],Table2[],17,FALSE))*Distances!$N$4))</f>
        <v>52.047535590416445</v>
      </c>
      <c r="N168" s="10">
        <f>SQRT(SUM((Table3[[#This Row],[time''3]]-Distances!$J$2)^2,(Table3[[#This Row],[price''3]]-Distances!$W$6)^2,(Table3[[#This Row],[energy''3]]-Distances!$W$7)^2))</f>
        <v>113.82186939998589</v>
      </c>
      <c r="O168" s="11">
        <f>VLOOKUP(Table3[[#This Row],[MD5]],Table2[],21,FALSE)+(Distances!$V$5*(ABS(Distances!$J$2-VLOOKUP(Table3[[#This Row],[MD5]],Table2[],21,FALSE))*Distances!$N$2))</f>
        <v>426939.51513666665</v>
      </c>
      <c r="P168" s="9">
        <f>VLOOKUP(Table3[[#This Row],[MD5]],Table2[],22,FALSE)+(Distances!$V$6*(ABS(Distances!$W$6-VLOOKUP(Table3[[#This Row],[MD5]],Table2[],22,FALSE))*Distances!$N$3))</f>
        <v>293833.2811861111</v>
      </c>
      <c r="Q168" s="9">
        <f>VLOOKUP(Table3[[#This Row],[MD5]],Table2[],23,FALSE)+(Distances!$V$7*(ABS(Distances!$W$7-VLOOKUP(Table3[[#This Row],[MD5]],Table2[],23,FALSE))*Distances!$N$4))</f>
        <v>97699.540215555113</v>
      </c>
      <c r="R168" s="10">
        <f>SQRT(SUM((Table3[[#This Row],[time''4]]-Distances!$J$2)^2,(Table3[[#This Row],[price''4]]-Distances!$W$6)^2,(Table3[[#This Row],[energy''4]]-Distances!$W$7)^2))</f>
        <v>527382.44691245374</v>
      </c>
    </row>
    <row r="169" spans="1:18">
      <c r="A169" t="s">
        <v>340</v>
      </c>
      <c r="B169" s="15" t="s">
        <v>208</v>
      </c>
      <c r="C169" s="8">
        <f>VLOOKUP(Table3[[#This Row],[MD5]],Table2[],3,FALSE)+(Distances!$V$5*(ABS(Distances!$J$2-VLOOKUP(Table3[[#This Row],[MD5]],Table2[],3,FALSE))*Distances!$N$2))</f>
        <v>41.255714284999996</v>
      </c>
      <c r="D169" s="9">
        <f>VLOOKUP(Table3[[#This Row],[MD5]],Table2[],4,FALSE)+(Distances!$V$6*(ABS(Distances!$W$6-VLOOKUP(Table3[[#This Row],[MD5]],Table2[],4,FALSE))*Distances!$N$3))</f>
        <v>76.483333333333334</v>
      </c>
      <c r="E169" s="9">
        <f>VLOOKUP(Table3[[#This Row],[MD5]],Table2[],5,FALSE)+(Distances!$V$7*(ABS(Distances!$W$7-VLOOKUP(Table3[[#This Row],[MD5]],Table2[],5,FALSE))*Distances!$N$4))</f>
        <v>38.946666666666673</v>
      </c>
      <c r="F169" s="10">
        <f>SQRT(SUM((Table3[[#This Row],[time]]-Distances!$J$2)^2,(Table3[[#This Row],[price]]-Distances!$W$6)^2,(Table3[[#This Row],[energy]]-Distances!$W$7)^2))</f>
        <v>84.548554309428866</v>
      </c>
      <c r="G169" s="11">
        <f>VLOOKUP(Table3[[#This Row],[MD5]],Table2[],9,FALSE)+(Distances!$V$5*(ABS(Distances!$J$2-VLOOKUP(Table3[[#This Row],[MD5]],Table2[],9,FALSE))*Distances!$N$2))</f>
        <v>-14.065463079241081</v>
      </c>
      <c r="H169" s="9">
        <f>VLOOKUP(Table3[[#This Row],[MD5]],Table2[],10,FALSE)+(Distances!$V$6*(ABS(Distances!$W$6-VLOOKUP(Table3[[#This Row],[MD5]],Table2[],10,FALSE))*Distances!$N$3))</f>
        <v>1.2508385177083254</v>
      </c>
      <c r="I169" s="9">
        <f>VLOOKUP(Table3[[#This Row],[MD5]],Table2[],11,FALSE)+(Distances!$V$7*(ABS(Distances!$W$7-VLOOKUP(Table3[[#This Row],[MD5]],Table2[],11,FALSE))*Distances!$N$4))</f>
        <v>0.748066605</v>
      </c>
      <c r="J169" s="10">
        <f>SQRT(SUM((Table3[[#This Row],[time''2]]-Distances!$J$2)^2,(Table3[[#This Row],[price''2]]-Distances!$W$6)^2,(Table3[[#This Row],[energy''2]]-Distances!$W$7)^2))</f>
        <v>46.083154686852829</v>
      </c>
      <c r="K169" s="11">
        <f>VLOOKUP(Table3[[#This Row],[MD5]],Table2[],15,FALSE)+(Distances!$V$5*(ABS(Distances!$J$2-VLOOKUP(Table3[[#This Row],[MD5]],Table2[],15,FALSE))*Distances!$N$2))</f>
        <v>-14.06662085290179</v>
      </c>
      <c r="L169" s="9">
        <f>VLOOKUP(Table3[[#This Row],[MD5]],Table2[],16,FALSE)+(Distances!$V$6*(ABS(Distances!$W$6-VLOOKUP(Table3[[#This Row],[MD5]],Table2[],16,FALSE))*Distances!$N$3))</f>
        <v>67.86619394583326</v>
      </c>
      <c r="M169" s="9">
        <f>VLOOKUP(Table3[[#This Row],[MD5]],Table2[],17,FALSE)+(Distances!$V$7*(ABS(Distances!$W$7-VLOOKUP(Table3[[#This Row],[MD5]],Table2[],17,FALSE))*Distances!$N$4))</f>
        <v>34.364495038333288</v>
      </c>
      <c r="N169" s="10">
        <f>SQRT(SUM((Table3[[#This Row],[time''3]]-Distances!$J$2)^2,(Table3[[#This Row],[price''3]]-Distances!$W$6)^2,(Table3[[#This Row],[energy''3]]-Distances!$W$7)^2))</f>
        <v>87.410994667107488</v>
      </c>
      <c r="O169" s="11">
        <f>VLOOKUP(Table3[[#This Row],[MD5]],Table2[],21,FALSE)+(Distances!$V$5*(ABS(Distances!$J$2-VLOOKUP(Table3[[#This Row],[MD5]],Table2[],21,FALSE))*Distances!$N$2))</f>
        <v>345.67945833333334</v>
      </c>
      <c r="P169" s="9">
        <f>VLOOKUP(Table3[[#This Row],[MD5]],Table2[],22,FALSE)+(Distances!$V$6*(ABS(Distances!$W$6-VLOOKUP(Table3[[#This Row],[MD5]],Table2[],22,FALSE))*Distances!$N$3))</f>
        <v>1340.7068773148121</v>
      </c>
      <c r="Q169" s="9">
        <f>VLOOKUP(Table3[[#This Row],[MD5]],Table2[],23,FALSE)+(Distances!$V$7*(ABS(Distances!$W$7-VLOOKUP(Table3[[#This Row],[MD5]],Table2[],23,FALSE))*Distances!$N$4))</f>
        <v>458.96906999999999</v>
      </c>
      <c r="R169" s="10">
        <f>SQRT(SUM((Table3[[#This Row],[time''4]]-Distances!$J$2)^2,(Table3[[#This Row],[price''4]]-Distances!$W$6)^2,(Table3[[#This Row],[energy''4]]-Distances!$W$7)^2))</f>
        <v>1449.8379394406686</v>
      </c>
    </row>
    <row r="170" spans="1:18">
      <c r="A170" t="s">
        <v>341</v>
      </c>
      <c r="B170" s="15" t="s">
        <v>209</v>
      </c>
      <c r="C170" s="8">
        <f>VLOOKUP(Table3[[#This Row],[MD5]],Table2[],3,FALSE)+(Distances!$V$5*(ABS(Distances!$J$2-VLOOKUP(Table3[[#This Row],[MD5]],Table2[],3,FALSE))*Distances!$N$2))</f>
        <v>41.255714284999996</v>
      </c>
      <c r="D170" s="9">
        <f>VLOOKUP(Table3[[#This Row],[MD5]],Table2[],4,FALSE)+(Distances!$V$6*(ABS(Distances!$W$6-VLOOKUP(Table3[[#This Row],[MD5]],Table2[],4,FALSE))*Distances!$N$3))</f>
        <v>78.233333333333334</v>
      </c>
      <c r="E170" s="9">
        <f>VLOOKUP(Table3[[#This Row],[MD5]],Table2[],5,FALSE)+(Distances!$V$7*(ABS(Distances!$W$7-VLOOKUP(Table3[[#This Row],[MD5]],Table2[],5,FALSE))*Distances!$N$4))</f>
        <v>39.813333333333333</v>
      </c>
      <c r="F170" s="10">
        <f>SQRT(SUM((Table3[[#This Row],[time]]-Distances!$J$2)^2,(Table3[[#This Row],[price]]-Distances!$W$6)^2,(Table3[[#This Row],[energy]]-Distances!$W$7)^2))</f>
        <v>86.48990809615367</v>
      </c>
      <c r="G170" s="11">
        <f>VLOOKUP(Table3[[#This Row],[MD5]],Table2[],9,FALSE)+(Distances!$V$5*(ABS(Distances!$J$2-VLOOKUP(Table3[[#This Row],[MD5]],Table2[],9,FALSE))*Distances!$N$2))</f>
        <v>47.461855332172604</v>
      </c>
      <c r="H170" s="9">
        <f>VLOOKUP(Table3[[#This Row],[MD5]],Table2[],10,FALSE)+(Distances!$V$6*(ABS(Distances!$W$6-VLOOKUP(Table3[[#This Row],[MD5]],Table2[],10,FALSE))*Distances!$N$3))</f>
        <v>70.034875433854168</v>
      </c>
      <c r="I170" s="9">
        <f>VLOOKUP(Table3[[#This Row],[MD5]],Table2[],11,FALSE)+(Distances!$V$7*(ABS(Distances!$W$7-VLOOKUP(Table3[[#This Row],[MD5]],Table2[],11,FALSE))*Distances!$N$4))</f>
        <v>35.644048650138849</v>
      </c>
      <c r="J170" s="10">
        <f>SQRT(SUM((Table3[[#This Row],[time''2]]-Distances!$J$2)^2,(Table3[[#This Row],[price''2]]-Distances!$W$6)^2,(Table3[[#This Row],[energy''2]]-Distances!$W$7)^2))</f>
        <v>78.337762324779902</v>
      </c>
      <c r="K170" s="11">
        <f>VLOOKUP(Table3[[#This Row],[MD5]],Table2[],15,FALSE)+(Distances!$V$5*(ABS(Distances!$J$2-VLOOKUP(Table3[[#This Row],[MD5]],Table2[],15,FALSE))*Distances!$N$2))</f>
        <v>45.252835944672597</v>
      </c>
      <c r="L170" s="9">
        <f>VLOOKUP(Table3[[#This Row],[MD5]],Table2[],16,FALSE)+(Distances!$V$6*(ABS(Distances!$W$6-VLOOKUP(Table3[[#This Row],[MD5]],Table2[],16,FALSE))*Distances!$N$3))</f>
        <v>127.67710609531213</v>
      </c>
      <c r="M170" s="9">
        <f>VLOOKUP(Table3[[#This Row],[MD5]],Table2[],17,FALSE)+(Distances!$V$7*(ABS(Distances!$W$7-VLOOKUP(Table3[[#This Row],[MD5]],Table2[],17,FALSE))*Distances!$N$4))</f>
        <v>64.190677168194227</v>
      </c>
      <c r="N170" s="10">
        <f>SQRT(SUM((Table3[[#This Row],[time''3]]-Distances!$J$2)^2,(Table3[[#This Row],[price''3]]-Distances!$W$6)^2,(Table3[[#This Row],[energy''3]]-Distances!$W$7)^2))</f>
        <v>141.74063353850909</v>
      </c>
      <c r="O170" s="11">
        <f>VLOOKUP(Table3[[#This Row],[MD5]],Table2[],21,FALSE)+(Distances!$V$5*(ABS(Distances!$J$2-VLOOKUP(Table3[[#This Row],[MD5]],Table2[],21,FALSE))*Distances!$N$2))</f>
        <v>1121959.3607999999</v>
      </c>
      <c r="P170" s="9">
        <f>VLOOKUP(Table3[[#This Row],[MD5]],Table2[],22,FALSE)+(Distances!$V$6*(ABS(Distances!$W$6-VLOOKUP(Table3[[#This Row],[MD5]],Table2[],22,FALSE))*Distances!$N$3))</f>
        <v>657032.28518611111</v>
      </c>
      <c r="Q170" s="9">
        <f>VLOOKUP(Table3[[#This Row],[MD5]],Table2[],23,FALSE)+(Distances!$V$7*(ABS(Distances!$W$7-VLOOKUP(Table3[[#This Row],[MD5]],Table2[],23,FALSE))*Distances!$N$4))</f>
        <v>221778.42163777779</v>
      </c>
      <c r="R170" s="10">
        <f>SQRT(SUM((Table3[[#This Row],[time''4]]-Distances!$J$2)^2,(Table3[[#This Row],[price''4]]-Distances!$W$6)^2,(Table3[[#This Row],[energy''4]]-Distances!$W$7)^2))</f>
        <v>1318937.4108802218</v>
      </c>
    </row>
    <row r="171" spans="1:18">
      <c r="A171" t="s">
        <v>342</v>
      </c>
      <c r="B171" s="15" t="s">
        <v>210</v>
      </c>
      <c r="C171" s="8">
        <f>VLOOKUP(Table3[[#This Row],[MD5]],Table2[],3,FALSE)+(Distances!$V$5*(ABS(Distances!$J$2-VLOOKUP(Table3[[#This Row],[MD5]],Table2[],3,FALSE))*Distances!$N$2))</f>
        <v>46.98857143</v>
      </c>
      <c r="D171" s="9">
        <f>VLOOKUP(Table3[[#This Row],[MD5]],Table2[],4,FALSE)+(Distances!$V$6*(ABS(Distances!$W$6-VLOOKUP(Table3[[#This Row],[MD5]],Table2[],4,FALSE))*Distances!$N$3))</f>
        <v>71.233333333333334</v>
      </c>
      <c r="E171" s="9">
        <f>VLOOKUP(Table3[[#This Row],[MD5]],Table2[],5,FALSE)+(Distances!$V$7*(ABS(Distances!$W$7-VLOOKUP(Table3[[#This Row],[MD5]],Table2[],5,FALSE))*Distances!$N$4))</f>
        <v>36.346666666666671</v>
      </c>
      <c r="F171" s="10">
        <f>SQRT(SUM((Table3[[#This Row],[time]]-Distances!$J$2)^2,(Table3[[#This Row],[price]]-Distances!$W$6)^2,(Table3[[#This Row],[energy]]-Distances!$W$7)^2))</f>
        <v>79.60572778220444</v>
      </c>
      <c r="G171" s="11">
        <f>VLOOKUP(Table3[[#This Row],[MD5]],Table2[],9,FALSE)+(Distances!$V$5*(ABS(Distances!$J$2-VLOOKUP(Table3[[#This Row],[MD5]],Table2[],9,FALSE))*Distances!$N$2))</f>
        <v>33.785051521235104</v>
      </c>
      <c r="H171" s="9">
        <f>VLOOKUP(Table3[[#This Row],[MD5]],Table2[],10,FALSE)+(Distances!$V$6*(ABS(Distances!$W$6-VLOOKUP(Table3[[#This Row],[MD5]],Table2[],10,FALSE))*Distances!$N$3))</f>
        <v>40.975806897395756</v>
      </c>
      <c r="I171" s="9">
        <f>VLOOKUP(Table3[[#This Row],[MD5]],Table2[],11,FALSE)+(Distances!$V$7*(ABS(Distances!$W$7-VLOOKUP(Table3[[#This Row],[MD5]],Table2[],11,FALSE))*Distances!$N$4))</f>
        <v>21.224192823750002</v>
      </c>
      <c r="J171" s="10">
        <f>SQRT(SUM((Table3[[#This Row],[time''2]]-Distances!$J$2)^2,(Table3[[#This Row],[price''2]]-Distances!$W$6)^2,(Table3[[#This Row],[energy''2]]-Distances!$W$7)^2))</f>
        <v>44.393931294221503</v>
      </c>
      <c r="K171" s="11">
        <f>VLOOKUP(Table3[[#This Row],[MD5]],Table2[],15,FALSE)+(Distances!$V$5*(ABS(Distances!$J$2-VLOOKUP(Table3[[#This Row],[MD5]],Table2[],15,FALSE))*Distances!$N$2))</f>
        <v>33.644689126592233</v>
      </c>
      <c r="L171" s="9">
        <f>VLOOKUP(Table3[[#This Row],[MD5]],Table2[],16,FALSE)+(Distances!$V$6*(ABS(Distances!$W$6-VLOOKUP(Table3[[#This Row],[MD5]],Table2[],16,FALSE))*Distances!$N$3))</f>
        <v>103.21524902239544</v>
      </c>
      <c r="M171" s="9">
        <f>VLOOKUP(Table3[[#This Row],[MD5]],Table2[],17,FALSE)+(Distances!$V$7*(ABS(Distances!$W$7-VLOOKUP(Table3[[#This Row],[MD5]],Table2[],17,FALSE))*Distances!$N$4))</f>
        <v>52.047535590416445</v>
      </c>
      <c r="N171" s="10">
        <f>SQRT(SUM((Table3[[#This Row],[time''3]]-Distances!$J$2)^2,(Table3[[#This Row],[price''3]]-Distances!$W$6)^2,(Table3[[#This Row],[energy''3]]-Distances!$W$7)^2))</f>
        <v>113.82186939998589</v>
      </c>
      <c r="O171" s="11">
        <f>VLOOKUP(Table3[[#This Row],[MD5]],Table2[],21,FALSE)+(Distances!$V$5*(ABS(Distances!$J$2-VLOOKUP(Table3[[#This Row],[MD5]],Table2[],21,FALSE))*Distances!$N$2))</f>
        <v>426939.51513666665</v>
      </c>
      <c r="P171" s="9">
        <f>VLOOKUP(Table3[[#This Row],[MD5]],Table2[],22,FALSE)+(Distances!$V$6*(ABS(Distances!$W$6-VLOOKUP(Table3[[#This Row],[MD5]],Table2[],22,FALSE))*Distances!$N$3))</f>
        <v>293833.2811861111</v>
      </c>
      <c r="Q171" s="9">
        <f>VLOOKUP(Table3[[#This Row],[MD5]],Table2[],23,FALSE)+(Distances!$V$7*(ABS(Distances!$W$7-VLOOKUP(Table3[[#This Row],[MD5]],Table2[],23,FALSE))*Distances!$N$4))</f>
        <v>97699.540215555113</v>
      </c>
      <c r="R171" s="10">
        <f>SQRT(SUM((Table3[[#This Row],[time''4]]-Distances!$J$2)^2,(Table3[[#This Row],[price''4]]-Distances!$W$6)^2,(Table3[[#This Row],[energy''4]]-Distances!$W$7)^2))</f>
        <v>527382.44691245374</v>
      </c>
    </row>
    <row r="172" spans="1:18">
      <c r="A172" t="s">
        <v>343</v>
      </c>
      <c r="B172" s="15" t="s">
        <v>211</v>
      </c>
      <c r="C172" s="8">
        <f>VLOOKUP(Table3[[#This Row],[MD5]],Table2[],3,FALSE)+(Distances!$V$5*(ABS(Distances!$J$2-VLOOKUP(Table3[[#This Row],[MD5]],Table2[],3,FALSE))*Distances!$N$2))</f>
        <v>44.122142855</v>
      </c>
      <c r="D172" s="9">
        <f>VLOOKUP(Table3[[#This Row],[MD5]],Table2[],4,FALSE)+(Distances!$V$6*(ABS(Distances!$W$6-VLOOKUP(Table3[[#This Row],[MD5]],Table2[],4,FALSE))*Distances!$N$3))</f>
        <v>74.733333333333334</v>
      </c>
      <c r="E172" s="9">
        <f>VLOOKUP(Table3[[#This Row],[MD5]],Table2[],5,FALSE)+(Distances!$V$7*(ABS(Distances!$W$7-VLOOKUP(Table3[[#This Row],[MD5]],Table2[],5,FALSE))*Distances!$N$4))</f>
        <v>38.08</v>
      </c>
      <c r="F172" s="10">
        <f>SQRT(SUM((Table3[[#This Row],[time]]-Distances!$J$2)^2,(Table3[[#This Row],[price]]-Distances!$W$6)^2,(Table3[[#This Row],[energy]]-Distances!$W$7)^2))</f>
        <v>82.977811442827729</v>
      </c>
      <c r="G172" s="11">
        <f>VLOOKUP(Table3[[#This Row],[MD5]],Table2[],9,FALSE)+(Distances!$V$5*(ABS(Distances!$J$2-VLOOKUP(Table3[[#This Row],[MD5]],Table2[],9,FALSE))*Distances!$N$2))</f>
        <v>-14.06572218316072</v>
      </c>
      <c r="H172" s="9">
        <f>VLOOKUP(Table3[[#This Row],[MD5]],Table2[],10,FALSE)+(Distances!$V$6*(ABS(Distances!$W$6-VLOOKUP(Table3[[#This Row],[MD5]],Table2[],10,FALSE))*Distances!$N$3))</f>
        <v>1.2506004972916589</v>
      </c>
      <c r="I172" s="9">
        <f>VLOOKUP(Table3[[#This Row],[MD5]],Table2[],11,FALSE)+(Distances!$V$7*(ABS(Distances!$W$7-VLOOKUP(Table3[[#This Row],[MD5]],Table2[],11,FALSE))*Distances!$N$4))</f>
        <v>0.74782976211111118</v>
      </c>
      <c r="J172" s="10">
        <f>SQRT(SUM((Table3[[#This Row],[time''2]]-Distances!$J$2)^2,(Table3[[#This Row],[price''2]]-Distances!$W$6)^2,(Table3[[#This Row],[energy''2]]-Distances!$W$7)^2))</f>
        <v>46.083418831180943</v>
      </c>
      <c r="K172" s="11">
        <f>VLOOKUP(Table3[[#This Row],[MD5]],Table2[],15,FALSE)+(Distances!$V$5*(ABS(Distances!$J$2-VLOOKUP(Table3[[#This Row],[MD5]],Table2[],15,FALSE))*Distances!$N$2))</f>
        <v>-14.066765293607149</v>
      </c>
      <c r="L172" s="9">
        <f>VLOOKUP(Table3[[#This Row],[MD5]],Table2[],16,FALSE)+(Distances!$V$6*(ABS(Distances!$W$6-VLOOKUP(Table3[[#This Row],[MD5]],Table2[],16,FALSE))*Distances!$N$3))</f>
        <v>67.866072417083259</v>
      </c>
      <c r="M172" s="9">
        <f>VLOOKUP(Table3[[#This Row],[MD5]],Table2[],17,FALSE)+(Distances!$V$7*(ABS(Distances!$W$7-VLOOKUP(Table3[[#This Row],[MD5]],Table2[],17,FALSE))*Distances!$N$4))</f>
        <v>34.364434308</v>
      </c>
      <c r="N172" s="10">
        <f>SQRT(SUM((Table3[[#This Row],[time''3]]-Distances!$J$2)^2,(Table3[[#This Row],[price''3]]-Distances!$W$6)^2,(Table3[[#This Row],[energy''3]]-Distances!$W$7)^2))</f>
        <v>87.410955338445746</v>
      </c>
      <c r="O172" s="11">
        <f>VLOOKUP(Table3[[#This Row],[MD5]],Table2[],21,FALSE)+(Distances!$V$5*(ABS(Distances!$J$2-VLOOKUP(Table3[[#This Row],[MD5]],Table2[],21,FALSE))*Distances!$N$2))</f>
        <v>336.83689377777768</v>
      </c>
      <c r="P172" s="9">
        <f>VLOOKUP(Table3[[#This Row],[MD5]],Table2[],22,FALSE)+(Distances!$V$6*(ABS(Distances!$W$6-VLOOKUP(Table3[[#This Row],[MD5]],Table2[],22,FALSE))*Distances!$N$3))</f>
        <v>1333.1910803703677</v>
      </c>
      <c r="Q172" s="9">
        <f>VLOOKUP(Table3[[#This Row],[MD5]],Table2[],23,FALSE)+(Distances!$V$7*(ABS(Distances!$W$7-VLOOKUP(Table3[[#This Row],[MD5]],Table2[],23,FALSE))*Distances!$N$4))</f>
        <v>456.45479762962668</v>
      </c>
      <c r="R172" s="10">
        <f>SQRT(SUM((Table3[[#This Row],[time''4]]-Distances!$J$2)^2,(Table3[[#This Row],[price''4]]-Distances!$W$6)^2,(Table3[[#This Row],[energy''4]]-Distances!$W$7)^2))</f>
        <v>1440.2040721769386</v>
      </c>
    </row>
    <row r="173" spans="1:18">
      <c r="A173" t="s">
        <v>344</v>
      </c>
      <c r="B173" s="15" t="s">
        <v>212</v>
      </c>
      <c r="C173" s="8">
        <f>VLOOKUP(Table3[[#This Row],[MD5]],Table2[],3,FALSE)+(Distances!$V$5*(ABS(Distances!$J$2-VLOOKUP(Table3[[#This Row],[MD5]],Table2[],3,FALSE))*Distances!$N$2))</f>
        <v>46.98857143</v>
      </c>
      <c r="D173" s="9">
        <f>VLOOKUP(Table3[[#This Row],[MD5]],Table2[],4,FALSE)+(Distances!$V$6*(ABS(Distances!$W$6-VLOOKUP(Table3[[#This Row],[MD5]],Table2[],4,FALSE))*Distances!$N$3))</f>
        <v>71.233333333333334</v>
      </c>
      <c r="E173" s="9">
        <f>VLOOKUP(Table3[[#This Row],[MD5]],Table2[],5,FALSE)+(Distances!$V$7*(ABS(Distances!$W$7-VLOOKUP(Table3[[#This Row],[MD5]],Table2[],5,FALSE))*Distances!$N$4))</f>
        <v>36.346666666666671</v>
      </c>
      <c r="F173" s="10">
        <f>SQRT(SUM((Table3[[#This Row],[time]]-Distances!$J$2)^2,(Table3[[#This Row],[price]]-Distances!$W$6)^2,(Table3[[#This Row],[energy]]-Distances!$W$7)^2))</f>
        <v>79.60572778220444</v>
      </c>
      <c r="G173" s="11">
        <f>VLOOKUP(Table3[[#This Row],[MD5]],Table2[],9,FALSE)+(Distances!$V$5*(ABS(Distances!$J$2-VLOOKUP(Table3[[#This Row],[MD5]],Table2[],9,FALSE))*Distances!$N$2))</f>
        <v>33.770748294761901</v>
      </c>
      <c r="H173" s="9">
        <f>VLOOKUP(Table3[[#This Row],[MD5]],Table2[],10,FALSE)+(Distances!$V$6*(ABS(Distances!$W$6-VLOOKUP(Table3[[#This Row],[MD5]],Table2[],10,FALSE))*Distances!$N$3))</f>
        <v>40.952760480208255</v>
      </c>
      <c r="I173" s="9">
        <f>VLOOKUP(Table3[[#This Row],[MD5]],Table2[],11,FALSE)+(Distances!$V$7*(ABS(Distances!$W$7-VLOOKUP(Table3[[#This Row],[MD5]],Table2[],11,FALSE))*Distances!$N$4))</f>
        <v>21.212544282500001</v>
      </c>
      <c r="J173" s="10">
        <f>SQRT(SUM((Table3[[#This Row],[time''2]]-Distances!$J$2)^2,(Table3[[#This Row],[price''2]]-Distances!$W$6)^2,(Table3[[#This Row],[energy''2]]-Distances!$W$7)^2))</f>
        <v>44.367561092754649</v>
      </c>
      <c r="K173" s="11">
        <f>VLOOKUP(Table3[[#This Row],[MD5]],Table2[],15,FALSE)+(Distances!$V$5*(ABS(Distances!$J$2-VLOOKUP(Table3[[#This Row],[MD5]],Table2[],15,FALSE))*Distances!$N$2))</f>
        <v>33.621922920654733</v>
      </c>
      <c r="L173" s="9">
        <f>VLOOKUP(Table3[[#This Row],[MD5]],Table2[],16,FALSE)+(Distances!$V$6*(ABS(Distances!$W$6-VLOOKUP(Table3[[#This Row],[MD5]],Table2[],16,FALSE))*Distances!$N$3))</f>
        <v>103.17307944375001</v>
      </c>
      <c r="M173" s="9">
        <f>VLOOKUP(Table3[[#This Row],[MD5]],Table2[],17,FALSE)+(Distances!$V$7*(ABS(Distances!$W$7-VLOOKUP(Table3[[#This Row],[MD5]],Table2[],17,FALSE))*Distances!$N$4))</f>
        <v>52.026416531111117</v>
      </c>
      <c r="N173" s="10">
        <f>SQRT(SUM((Table3[[#This Row],[time''3]]-Distances!$J$2)^2,(Table3[[#This Row],[price''3]]-Distances!$W$6)^2,(Table3[[#This Row],[energy''3]]-Distances!$W$7)^2))</f>
        <v>113.77438704701346</v>
      </c>
      <c r="O173" s="11">
        <f>VLOOKUP(Table3[[#This Row],[MD5]],Table2[],21,FALSE)+(Distances!$V$5*(ABS(Distances!$J$2-VLOOKUP(Table3[[#This Row],[MD5]],Table2[],21,FALSE))*Distances!$N$2))</f>
        <v>424336.22727000003</v>
      </c>
      <c r="P173" s="9">
        <f>VLOOKUP(Table3[[#This Row],[MD5]],Table2[],22,FALSE)+(Distances!$V$6*(ABS(Distances!$W$6-VLOOKUP(Table3[[#This Row],[MD5]],Table2[],22,FALSE))*Distances!$N$3))</f>
        <v>292233.8208527778</v>
      </c>
      <c r="Q173" s="9">
        <f>VLOOKUP(Table3[[#This Row],[MD5]],Table2[],23,FALSE)+(Distances!$V$7*(ABS(Distances!$W$7-VLOOKUP(Table3[[#This Row],[MD5]],Table2[],23,FALSE))*Distances!$N$4))</f>
        <v>97169.709726666217</v>
      </c>
      <c r="R173" s="10">
        <f>SQRT(SUM((Table3[[#This Row],[time''4]]-Distances!$J$2)^2,(Table3[[#This Row],[price''4]]-Distances!$W$6)^2,(Table3[[#This Row],[energy''4]]-Distances!$W$7)^2))</f>
        <v>524285.8596951564</v>
      </c>
    </row>
    <row r="174" spans="1:18">
      <c r="A174" t="s">
        <v>345</v>
      </c>
      <c r="B174" s="15" t="s">
        <v>213</v>
      </c>
      <c r="C174" s="8">
        <f>VLOOKUP(Table3[[#This Row],[MD5]],Table2[],3,FALSE)+(Distances!$V$5*(ABS(Distances!$J$2-VLOOKUP(Table3[[#This Row],[MD5]],Table2[],3,FALSE))*Distances!$N$2))</f>
        <v>46.98857143</v>
      </c>
      <c r="D174" s="9">
        <f>VLOOKUP(Table3[[#This Row],[MD5]],Table2[],4,FALSE)+(Distances!$V$6*(ABS(Distances!$W$6-VLOOKUP(Table3[[#This Row],[MD5]],Table2[],4,FALSE))*Distances!$N$3))</f>
        <v>71.233333333333334</v>
      </c>
      <c r="E174" s="9">
        <f>VLOOKUP(Table3[[#This Row],[MD5]],Table2[],5,FALSE)+(Distances!$V$7*(ABS(Distances!$W$7-VLOOKUP(Table3[[#This Row],[MD5]],Table2[],5,FALSE))*Distances!$N$4))</f>
        <v>36.346666666666671</v>
      </c>
      <c r="F174" s="10">
        <f>SQRT(SUM((Table3[[#This Row],[time]]-Distances!$J$2)^2,(Table3[[#This Row],[price]]-Distances!$W$6)^2,(Table3[[#This Row],[energy]]-Distances!$W$7)^2))</f>
        <v>79.60572778220444</v>
      </c>
      <c r="G174" s="11">
        <f>VLOOKUP(Table3[[#This Row],[MD5]],Table2[],9,FALSE)+(Distances!$V$5*(ABS(Distances!$J$2-VLOOKUP(Table3[[#This Row],[MD5]],Table2[],9,FALSE))*Distances!$N$2))</f>
        <v>-14.28698466883929</v>
      </c>
      <c r="H174" s="9">
        <f>VLOOKUP(Table3[[#This Row],[MD5]],Table2[],10,FALSE)+(Distances!$V$6*(ABS(Distances!$W$6-VLOOKUP(Table3[[#This Row],[MD5]],Table2[],10,FALSE))*Distances!$N$3))</f>
        <v>1.159335553124992</v>
      </c>
      <c r="I174" s="9">
        <f>VLOOKUP(Table3[[#This Row],[MD5]],Table2[],11,FALSE)+(Distances!$V$7*(ABS(Distances!$W$7-VLOOKUP(Table3[[#This Row],[MD5]],Table2[],11,FALSE))*Distances!$N$4))</f>
        <v>0.65831703722222212</v>
      </c>
      <c r="J174" s="10">
        <f>SQRT(SUM((Table3[[#This Row],[time''2]]-Distances!$J$2)^2,(Table3[[#This Row],[price''2]]-Distances!$W$6)^2,(Table3[[#This Row],[energy''2]]-Distances!$W$7)^2))</f>
        <v>46.306699847046552</v>
      </c>
      <c r="K174" s="11">
        <f>VLOOKUP(Table3[[#This Row],[MD5]],Table2[],15,FALSE)+(Distances!$V$5*(ABS(Distances!$J$2-VLOOKUP(Table3[[#This Row],[MD5]],Table2[],15,FALSE))*Distances!$N$2))</f>
        <v>-14.313537549642861</v>
      </c>
      <c r="L174" s="9">
        <f>VLOOKUP(Table3[[#This Row],[MD5]],Table2[],16,FALSE)+(Distances!$V$6*(ABS(Distances!$W$6-VLOOKUP(Table3[[#This Row],[MD5]],Table2[],16,FALSE))*Distances!$N$3))</f>
        <v>67.735556620833336</v>
      </c>
      <c r="M174" s="9">
        <f>VLOOKUP(Table3[[#This Row],[MD5]],Table2[],17,FALSE)+(Distances!$V$7*(ABS(Distances!$W$7-VLOOKUP(Table3[[#This Row],[MD5]],Table2[],17,FALSE))*Distances!$N$4))</f>
        <v>34.300239428333292</v>
      </c>
      <c r="N174" s="10">
        <f>SQRT(SUM((Table3[[#This Row],[time''3]]-Distances!$J$2)^2,(Table3[[#This Row],[price''3]]-Distances!$W$6)^2,(Table3[[#This Row],[energy''3]]-Distances!$W$7)^2))</f>
        <v>87.41786856805814</v>
      </c>
      <c r="O174" s="11">
        <f>VLOOKUP(Table3[[#This Row],[MD5]],Table2[],21,FALSE)+(Distances!$V$5*(ABS(Distances!$J$2-VLOOKUP(Table3[[#This Row],[MD5]],Table2[],21,FALSE))*Distances!$N$2))</f>
        <v>2331.2862566666668</v>
      </c>
      <c r="P174" s="9">
        <f>VLOOKUP(Table3[[#This Row],[MD5]],Table2[],22,FALSE)+(Distances!$V$6*(ABS(Distances!$W$6-VLOOKUP(Table3[[#This Row],[MD5]],Table2[],22,FALSE))*Distances!$N$3))</f>
        <v>2736.8356083333333</v>
      </c>
      <c r="Q174" s="9">
        <f>VLOOKUP(Table3[[#This Row],[MD5]],Table2[],23,FALSE)+(Distances!$V$7*(ABS(Distances!$W$7-VLOOKUP(Table3[[#This Row],[MD5]],Table2[],23,FALSE))*Distances!$N$4))</f>
        <v>922.55424222222223</v>
      </c>
      <c r="R174" s="10">
        <f>SQRT(SUM((Table3[[#This Row],[time''4]]-Distances!$J$2)^2,(Table3[[#This Row],[price''4]]-Distances!$W$6)^2,(Table3[[#This Row],[energy''4]]-Distances!$W$7)^2))</f>
        <v>3690.3839744387255</v>
      </c>
    </row>
    <row r="175" spans="1:18">
      <c r="A175" t="s">
        <v>346</v>
      </c>
      <c r="B175" s="15" t="s">
        <v>214</v>
      </c>
      <c r="C175" s="8">
        <f>VLOOKUP(Table3[[#This Row],[MD5]],Table2[],3,FALSE)+(Distances!$V$5*(ABS(Distances!$J$2-VLOOKUP(Table3[[#This Row],[MD5]],Table2[],3,FALSE))*Distances!$N$2))</f>
        <v>46.98857143</v>
      </c>
      <c r="D175" s="9">
        <f>VLOOKUP(Table3[[#This Row],[MD5]],Table2[],4,FALSE)+(Distances!$V$6*(ABS(Distances!$W$6-VLOOKUP(Table3[[#This Row],[MD5]],Table2[],4,FALSE))*Distances!$N$3))</f>
        <v>71.233333333333334</v>
      </c>
      <c r="E175" s="9">
        <f>VLOOKUP(Table3[[#This Row],[MD5]],Table2[],5,FALSE)+(Distances!$V$7*(ABS(Distances!$W$7-VLOOKUP(Table3[[#This Row],[MD5]],Table2[],5,FALSE))*Distances!$N$4))</f>
        <v>36.346666666666671</v>
      </c>
      <c r="F175" s="10">
        <f>SQRT(SUM((Table3[[#This Row],[time]]-Distances!$J$2)^2,(Table3[[#This Row],[price]]-Distances!$W$6)^2,(Table3[[#This Row],[energy]]-Distances!$W$7)^2))</f>
        <v>79.60572778220444</v>
      </c>
      <c r="G175" s="11">
        <f>VLOOKUP(Table3[[#This Row],[MD5]],Table2[],9,FALSE)+(Distances!$V$5*(ABS(Distances!$J$2-VLOOKUP(Table3[[#This Row],[MD5]],Table2[],9,FALSE))*Distances!$N$2))</f>
        <v>-14.440680129723219</v>
      </c>
      <c r="H175" s="9">
        <f>VLOOKUP(Table3[[#This Row],[MD5]],Table2[],10,FALSE)+(Distances!$V$6*(ABS(Distances!$W$6-VLOOKUP(Table3[[#This Row],[MD5]],Table2[],10,FALSE))*Distances!$N$3))</f>
        <v>1.0313188217708256</v>
      </c>
      <c r="I175" s="9">
        <f>VLOOKUP(Table3[[#This Row],[MD5]],Table2[],11,FALSE)+(Distances!$V$7*(ABS(Distances!$W$7-VLOOKUP(Table3[[#This Row],[MD5]],Table2[],11,FALSE))*Distances!$N$4))</f>
        <v>0.53063734183333344</v>
      </c>
      <c r="J175" s="10">
        <f>SQRT(SUM((Table3[[#This Row],[time''2]]-Distances!$J$2)^2,(Table3[[#This Row],[price''2]]-Distances!$W$6)^2,(Table3[[#This Row],[energy''2]]-Distances!$W$7)^2))</f>
        <v>46.463929863939413</v>
      </c>
      <c r="K175" s="11">
        <f>VLOOKUP(Table3[[#This Row],[MD5]],Table2[],15,FALSE)+(Distances!$V$5*(ABS(Distances!$J$2-VLOOKUP(Table3[[#This Row],[MD5]],Table2[],15,FALSE))*Distances!$N$2))</f>
        <v>-14.44168957641965</v>
      </c>
      <c r="L175" s="9">
        <f>VLOOKUP(Table3[[#This Row],[MD5]],Table2[],16,FALSE)+(Distances!$V$6*(ABS(Distances!$W$6-VLOOKUP(Table3[[#This Row],[MD5]],Table2[],16,FALSE))*Distances!$N$3))</f>
        <v>67.64681303947917</v>
      </c>
      <c r="M175" s="9">
        <f>VLOOKUP(Table3[[#This Row],[MD5]],Table2[],17,FALSE)+(Distances!$V$7*(ABS(Distances!$W$7-VLOOKUP(Table3[[#This Row],[MD5]],Table2[],17,FALSE))*Distances!$N$4))</f>
        <v>34.255849140638894</v>
      </c>
      <c r="N175" s="10">
        <f>SQRT(SUM((Table3[[#This Row],[time''3]]-Distances!$J$2)^2,(Table3[[#This Row],[price''3]]-Distances!$W$6)^2,(Table3[[#This Row],[energy''3]]-Distances!$W$7)^2))</f>
        <v>87.401762126489587</v>
      </c>
      <c r="O175" s="11">
        <f>VLOOKUP(Table3[[#This Row],[MD5]],Table2[],21,FALSE)+(Distances!$V$5*(ABS(Distances!$J$2-VLOOKUP(Table3[[#This Row],[MD5]],Table2[],21,FALSE))*Distances!$N$2))</f>
        <v>211.89747799999967</v>
      </c>
      <c r="P175" s="9">
        <f>VLOOKUP(Table3[[#This Row],[MD5]],Table2[],22,FALSE)+(Distances!$V$6*(ABS(Distances!$W$6-VLOOKUP(Table3[[#This Row],[MD5]],Table2[],22,FALSE))*Distances!$N$3))</f>
        <v>1281.5625855555556</v>
      </c>
      <c r="Q175" s="9">
        <f>VLOOKUP(Table3[[#This Row],[MD5]],Table2[],23,FALSE)+(Distances!$V$7*(ABS(Distances!$W$7-VLOOKUP(Table3[[#This Row],[MD5]],Table2[],23,FALSE))*Distances!$N$4))</f>
        <v>438.70541511111071</v>
      </c>
      <c r="R175" s="10">
        <f>SQRT(SUM((Table3[[#This Row],[time''4]]-Distances!$J$2)^2,(Table3[[#This Row],[price''4]]-Distances!$W$6)^2,(Table3[[#This Row],[energy''4]]-Distances!$W$7)^2))</f>
        <v>1364.8865365673653</v>
      </c>
    </row>
  </sheetData>
  <mergeCells count="14">
    <mergeCell ref="U4:V4"/>
    <mergeCell ref="X4:AE4"/>
    <mergeCell ref="B6:B7"/>
    <mergeCell ref="C7:E7"/>
    <mergeCell ref="G7:I7"/>
    <mergeCell ref="C6:F6"/>
    <mergeCell ref="G6:J6"/>
    <mergeCell ref="G5:J5"/>
    <mergeCell ref="K5:N5"/>
    <mergeCell ref="O5:R5"/>
    <mergeCell ref="K6:N6"/>
    <mergeCell ref="K7:M7"/>
    <mergeCell ref="O6:R6"/>
    <mergeCell ref="O7:Q7"/>
  </mergeCells>
  <conditionalFormatting sqref="F9:F175">
    <cfRule type="colorScale" priority="15">
      <colorScale>
        <cfvo type="min"/>
        <cfvo type="percentile" val="50"/>
        <cfvo type="max"/>
        <color theme="6" tint="-0.499984740745262"/>
        <color theme="6" tint="0.39997558519241921"/>
        <color theme="0"/>
      </colorScale>
    </cfRule>
  </conditionalFormatting>
  <conditionalFormatting sqref="J8:J175">
    <cfRule type="colorScale" priority="3">
      <colorScale>
        <cfvo type="min"/>
        <cfvo type="percentile" val="50"/>
        <cfvo type="max"/>
        <color theme="6" tint="-0.499984740745262"/>
        <color theme="6" tint="0.39997558519241921"/>
        <color theme="0"/>
      </colorScale>
    </cfRule>
  </conditionalFormatting>
  <conditionalFormatting sqref="N9:N175">
    <cfRule type="colorScale" priority="2">
      <colorScale>
        <cfvo type="min"/>
        <cfvo type="percentile" val="50"/>
        <cfvo type="max"/>
        <color theme="6" tint="-0.499984740745262"/>
        <color theme="6" tint="0.39997558519241921"/>
        <color theme="0"/>
      </colorScale>
    </cfRule>
  </conditionalFormatting>
  <conditionalFormatting sqref="R9:R175">
    <cfRule type="colorScale" priority="1">
      <colorScale>
        <cfvo type="min"/>
        <cfvo type="percentile" val="50"/>
        <cfvo type="max"/>
        <color theme="6" tint="-0.499984740745262"/>
        <color theme="6" tint="0.39997558519241921"/>
        <color theme="0"/>
      </colorScale>
    </cfRule>
  </conditionalFormatting>
  <pageMargins left="0.75" right="0.75" top="1" bottom="1" header="0.5" footer="0.5"/>
  <pageSetup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>
                  <from>
                    <xdr:col>1</xdr:col>
                    <xdr:colOff>25400</xdr:colOff>
                    <xdr:row>1</xdr:row>
                    <xdr:rowOff>25400</xdr:rowOff>
                  </from>
                  <to>
                    <xdr:col>1</xdr:col>
                    <xdr:colOff>838200</xdr:colOff>
                    <xdr:row>1</xdr:row>
                    <xdr:rowOff>266700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>
                  <from>
                    <xdr:col>1</xdr:col>
                    <xdr:colOff>38100</xdr:colOff>
                    <xdr:row>2</xdr:row>
                    <xdr:rowOff>50800</xdr:rowOff>
                  </from>
                  <to>
                    <xdr:col>1</xdr:col>
                    <xdr:colOff>850900</xdr:colOff>
                    <xdr:row>2</xdr:row>
                    <xdr:rowOff>292100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1" r:id="rId5" name="Drop Down 3">
              <controlPr defaultSize="0" autoLine="0" autoPict="0">
                <anchor>
                  <from>
                    <xdr:col>1</xdr:col>
                    <xdr:colOff>38100</xdr:colOff>
                    <xdr:row>3</xdr:row>
                    <xdr:rowOff>63500</xdr:rowOff>
                  </from>
                  <to>
                    <xdr:col>1</xdr:col>
                    <xdr:colOff>850900</xdr:colOff>
                    <xdr:row>3</xdr:row>
                    <xdr:rowOff>304800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2" r:id="rId6" name="Drop Down 4">
              <controlPr defaultSize="0" autoLine="0" autoPict="0">
                <anchor>
                  <from>
                    <xdr:col>1</xdr:col>
                    <xdr:colOff>927100</xdr:colOff>
                    <xdr:row>1</xdr:row>
                    <xdr:rowOff>25400</xdr:rowOff>
                  </from>
                  <to>
                    <xdr:col>1</xdr:col>
                    <xdr:colOff>1587500</xdr:colOff>
                    <xdr:row>1</xdr:row>
                    <xdr:rowOff>266700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3" r:id="rId7" name="Drop Down 5">
              <controlPr defaultSize="0" autoLine="0" autoPict="0">
                <anchor>
                  <from>
                    <xdr:col>1</xdr:col>
                    <xdr:colOff>927100</xdr:colOff>
                    <xdr:row>2</xdr:row>
                    <xdr:rowOff>50800</xdr:rowOff>
                  </from>
                  <to>
                    <xdr:col>1</xdr:col>
                    <xdr:colOff>1587500</xdr:colOff>
                    <xdr:row>2</xdr:row>
                    <xdr:rowOff>292100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4" r:id="rId8" name="Drop Down 6">
              <controlPr defaultSize="0" autoLine="0" autoPict="0">
                <anchor>
                  <from>
                    <xdr:col>1</xdr:col>
                    <xdr:colOff>914400</xdr:colOff>
                    <xdr:row>3</xdr:row>
                    <xdr:rowOff>63500</xdr:rowOff>
                  </from>
                  <to>
                    <xdr:col>1</xdr:col>
                    <xdr:colOff>1574800</xdr:colOff>
                    <xdr:row>3</xdr:row>
                    <xdr:rowOff>304800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5" r:id="rId9" name="Scroll Bar 7">
              <controlPr defaultSize="0" autoPict="0">
                <anchor>
                  <from>
                    <xdr:col>1</xdr:col>
                    <xdr:colOff>1663700</xdr:colOff>
                    <xdr:row>1</xdr:row>
                    <xdr:rowOff>63500</xdr:rowOff>
                  </from>
                  <to>
                    <xdr:col>9</xdr:col>
                    <xdr:colOff>444500</xdr:colOff>
                    <xdr:row>1</xdr:row>
                    <xdr:rowOff>254000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6" r:id="rId10" name="Scroll Bar 8">
              <controlPr defaultSize="0" autoPict="0">
                <anchor>
                  <from>
                    <xdr:col>1</xdr:col>
                    <xdr:colOff>1663700</xdr:colOff>
                    <xdr:row>2</xdr:row>
                    <xdr:rowOff>88900</xdr:rowOff>
                  </from>
                  <to>
                    <xdr:col>9</xdr:col>
                    <xdr:colOff>444500</xdr:colOff>
                    <xdr:row>2</xdr:row>
                    <xdr:rowOff>279400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7" r:id="rId11" name="Scroll Bar 9">
              <controlPr defaultSize="0" autoPict="0">
                <anchor>
                  <from>
                    <xdr:col>1</xdr:col>
                    <xdr:colOff>1663700</xdr:colOff>
                    <xdr:row>3</xdr:row>
                    <xdr:rowOff>63500</xdr:rowOff>
                  </from>
                  <to>
                    <xdr:col>9</xdr:col>
                    <xdr:colOff>444500</xdr:colOff>
                    <xdr:row>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59" r:id="rId12" name="Label 11">
              <controlPr defaultSize="0" autoFill="0" autoLine="0" autoPict="0">
                <anchor moveWithCells="1" sizeWithCells="1">
                  <from>
                    <xdr:col>1</xdr:col>
                    <xdr:colOff>190500</xdr:colOff>
                    <xdr:row>0</xdr:row>
                    <xdr:rowOff>50800</xdr:rowOff>
                  </from>
                  <to>
                    <xdr:col>1</xdr:col>
                    <xdr:colOff>673100</xdr:colOff>
                    <xdr:row>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0" r:id="rId13" name="Label 12">
              <controlPr defaultSize="0" autoFill="0" autoLine="0" autoPict="0">
                <anchor moveWithCells="1" sizeWithCells="1">
                  <from>
                    <xdr:col>1</xdr:col>
                    <xdr:colOff>1016000</xdr:colOff>
                    <xdr:row>0</xdr:row>
                    <xdr:rowOff>50800</xdr:rowOff>
                  </from>
                  <to>
                    <xdr:col>1</xdr:col>
                    <xdr:colOff>1498600</xdr:colOff>
                    <xdr:row>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1" r:id="rId14" name="Label 13">
              <controlPr defaultSize="0" autoFill="0" autoLine="0" autoPict="0">
                <anchor moveWithCells="1" sizeWithCells="1">
                  <from>
                    <xdr:col>5</xdr:col>
                    <xdr:colOff>12700</xdr:colOff>
                    <xdr:row>0</xdr:row>
                    <xdr:rowOff>50800</xdr:rowOff>
                  </from>
                  <to>
                    <xdr:col>5</xdr:col>
                    <xdr:colOff>495300</xdr:colOff>
                    <xdr:row>1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2" r:id="rId15" name="Label 14">
              <controlPr defaultSize="0" autoFill="0" autoLine="0" autoPict="0">
                <anchor moveWithCells="1" sizeWithCells="1">
                  <from>
                    <xdr:col>13</xdr:col>
                    <xdr:colOff>495300</xdr:colOff>
                    <xdr:row>0</xdr:row>
                    <xdr:rowOff>76200</xdr:rowOff>
                  </from>
                  <to>
                    <xdr:col>13</xdr:col>
                    <xdr:colOff>1054100</xdr:colOff>
                    <xdr:row>0</xdr:row>
                    <xdr:rowOff>292100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3" r:id="rId16" name="Spinner 15">
              <controlPr defaultSize="0" autoPict="0">
                <anchor moveWithCells="1" sizeWithCells="1">
                  <from>
                    <xdr:col>9</xdr:col>
                    <xdr:colOff>508000</xdr:colOff>
                    <xdr:row>0</xdr:row>
                    <xdr:rowOff>279400</xdr:rowOff>
                  </from>
                  <to>
                    <xdr:col>9</xdr:col>
                    <xdr:colOff>914400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4" r:id="rId17" name="Spinner 16">
              <controlPr defaultSize="0" autoPict="0">
                <anchor moveWithCells="1" sizeWithCells="1">
                  <from>
                    <xdr:col>9</xdr:col>
                    <xdr:colOff>508000</xdr:colOff>
                    <xdr:row>2</xdr:row>
                    <xdr:rowOff>38100</xdr:rowOff>
                  </from>
                  <to>
                    <xdr:col>9</xdr:col>
                    <xdr:colOff>914400</xdr:colOff>
                    <xdr:row>3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2065" r:id="rId18" name="Spinner 17">
              <controlPr defaultSize="0" autoPict="0">
                <anchor moveWithCells="1" sizeWithCells="1">
                  <from>
                    <xdr:col>9</xdr:col>
                    <xdr:colOff>508000</xdr:colOff>
                    <xdr:row>3</xdr:row>
                    <xdr:rowOff>50800</xdr:rowOff>
                  </from>
                  <to>
                    <xdr:col>9</xdr:col>
                    <xdr:colOff>914400</xdr:colOff>
                    <xdr:row>4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19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D168"/>
  <sheetViews>
    <sheetView workbookViewId="0"/>
  </sheetViews>
  <sheetFormatPr baseColWidth="10" defaultRowHeight="15" x14ac:dyDescent="0"/>
  <cols>
    <col min="1" max="1" width="33.83203125" customWidth="1"/>
    <col min="2" max="2" width="7.5" customWidth="1"/>
    <col min="3" max="3" width="7.83203125" customWidth="1"/>
    <col min="4" max="4" width="9.33203125" customWidth="1"/>
  </cols>
  <sheetData>
    <row r="1" spans="1:4">
      <c r="A1" s="17" t="s">
        <v>369</v>
      </c>
      <c r="B1" s="17" t="s">
        <v>2</v>
      </c>
      <c r="C1" s="17" t="s">
        <v>3</v>
      </c>
      <c r="D1" s="17" t="s">
        <v>4</v>
      </c>
    </row>
    <row r="2" spans="1:4">
      <c r="A2" s="32" t="s">
        <v>48</v>
      </c>
      <c r="B2" s="32">
        <v>50.51142857</v>
      </c>
      <c r="C2" s="32">
        <v>65.7</v>
      </c>
      <c r="D2" s="32">
        <v>57.42</v>
      </c>
    </row>
    <row r="3" spans="1:4">
      <c r="A3" s="32" t="s">
        <v>49</v>
      </c>
      <c r="B3" s="32">
        <v>56.24428571</v>
      </c>
      <c r="C3" s="32">
        <v>64.2</v>
      </c>
      <c r="D3" s="32">
        <v>56.12</v>
      </c>
    </row>
    <row r="4" spans="1:4">
      <c r="A4" s="32" t="s">
        <v>50</v>
      </c>
      <c r="B4" s="32">
        <v>50.51142857</v>
      </c>
      <c r="C4" s="32">
        <v>65.7</v>
      </c>
      <c r="D4" s="32">
        <v>57.42</v>
      </c>
    </row>
    <row r="5" spans="1:4">
      <c r="A5" s="32" t="s">
        <v>51</v>
      </c>
      <c r="B5" s="32">
        <v>50.51142857</v>
      </c>
      <c r="C5" s="32">
        <v>70.2</v>
      </c>
      <c r="D5" s="32">
        <v>61.32</v>
      </c>
    </row>
    <row r="6" spans="1:4">
      <c r="A6" s="32" t="s">
        <v>52</v>
      </c>
      <c r="B6" s="32">
        <v>50.51142857</v>
      </c>
      <c r="C6" s="32">
        <v>67.2</v>
      </c>
      <c r="D6" s="32">
        <v>58.72</v>
      </c>
    </row>
    <row r="7" spans="1:4">
      <c r="A7" s="32" t="s">
        <v>53</v>
      </c>
      <c r="B7" s="32">
        <v>61.977142860000001</v>
      </c>
      <c r="C7" s="32">
        <v>61.2</v>
      </c>
      <c r="D7" s="32">
        <v>53.52</v>
      </c>
    </row>
    <row r="8" spans="1:4">
      <c r="A8" s="32" t="s">
        <v>54</v>
      </c>
      <c r="B8" s="32">
        <v>61.977142860000001</v>
      </c>
      <c r="C8" s="32">
        <v>61.2</v>
      </c>
      <c r="D8" s="32">
        <v>53.52</v>
      </c>
    </row>
    <row r="9" spans="1:4">
      <c r="A9" s="32" t="s">
        <v>55</v>
      </c>
      <c r="B9" s="32">
        <v>61.977142860000001</v>
      </c>
      <c r="C9" s="32">
        <v>61.2</v>
      </c>
      <c r="D9" s="32">
        <v>53.52</v>
      </c>
    </row>
    <row r="10" spans="1:4">
      <c r="A10" s="32" t="s">
        <v>56</v>
      </c>
      <c r="B10" s="32">
        <v>61.977142860000001</v>
      </c>
      <c r="C10" s="32">
        <v>61.2</v>
      </c>
      <c r="D10" s="32">
        <v>53.52</v>
      </c>
    </row>
    <row r="11" spans="1:4">
      <c r="A11" s="32" t="s">
        <v>57</v>
      </c>
      <c r="B11" s="32">
        <v>61.977142860000001</v>
      </c>
      <c r="C11" s="32">
        <v>61.2</v>
      </c>
      <c r="D11" s="32">
        <v>53.52</v>
      </c>
    </row>
    <row r="12" spans="1:4">
      <c r="A12" s="32" t="s">
        <v>58</v>
      </c>
      <c r="B12" s="32">
        <v>61.977142860000001</v>
      </c>
      <c r="C12" s="32">
        <v>61.2</v>
      </c>
      <c r="D12" s="32">
        <v>53.52</v>
      </c>
    </row>
    <row r="13" spans="1:4">
      <c r="A13" s="32" t="s">
        <v>59</v>
      </c>
      <c r="B13" s="32">
        <v>61.977142860000001</v>
      </c>
      <c r="C13" s="32">
        <v>61.2</v>
      </c>
      <c r="D13" s="32">
        <v>53.52</v>
      </c>
    </row>
    <row r="14" spans="1:4">
      <c r="A14" s="32" t="s">
        <v>60</v>
      </c>
      <c r="B14" s="32">
        <v>61.977142860000001</v>
      </c>
      <c r="C14" s="32">
        <v>61.2</v>
      </c>
      <c r="D14" s="32">
        <v>53.52</v>
      </c>
    </row>
    <row r="15" spans="1:4">
      <c r="A15" s="32" t="s">
        <v>61</v>
      </c>
      <c r="B15" s="32">
        <v>50.51142857</v>
      </c>
      <c r="C15" s="32">
        <v>65.7</v>
      </c>
      <c r="D15" s="32">
        <v>57.42</v>
      </c>
    </row>
    <row r="16" spans="1:4">
      <c r="A16" s="32" t="s">
        <v>62</v>
      </c>
      <c r="B16" s="32">
        <v>50.51142857</v>
      </c>
      <c r="C16" s="32">
        <v>65.7</v>
      </c>
      <c r="D16" s="32">
        <v>57.42</v>
      </c>
    </row>
    <row r="17" spans="1:4">
      <c r="A17" s="32" t="s">
        <v>63</v>
      </c>
      <c r="B17" s="32">
        <v>56.24428571</v>
      </c>
      <c r="C17" s="32">
        <v>64.2</v>
      </c>
      <c r="D17" s="32">
        <v>56.12</v>
      </c>
    </row>
    <row r="18" spans="1:4">
      <c r="A18" s="32" t="s">
        <v>64</v>
      </c>
      <c r="B18" s="32">
        <v>61.977142860000001</v>
      </c>
      <c r="C18" s="32">
        <v>61.2</v>
      </c>
      <c r="D18" s="32">
        <v>53.52</v>
      </c>
    </row>
    <row r="19" spans="1:4">
      <c r="A19" s="32" t="s">
        <v>65</v>
      </c>
      <c r="B19" s="32">
        <v>61.977142860000001</v>
      </c>
      <c r="C19" s="32">
        <v>61.2</v>
      </c>
      <c r="D19" s="32">
        <v>53.52</v>
      </c>
    </row>
    <row r="20" spans="1:4">
      <c r="A20" s="32" t="s">
        <v>66</v>
      </c>
      <c r="B20" s="32">
        <v>56.24428571</v>
      </c>
      <c r="C20" s="32">
        <v>64.2</v>
      </c>
      <c r="D20" s="32">
        <v>56.12</v>
      </c>
    </row>
    <row r="21" spans="1:4">
      <c r="A21" s="32" t="s">
        <v>67</v>
      </c>
      <c r="B21" s="32">
        <v>61.977142860000001</v>
      </c>
      <c r="C21" s="32">
        <v>61.2</v>
      </c>
      <c r="D21" s="32">
        <v>53.52</v>
      </c>
    </row>
    <row r="22" spans="1:4">
      <c r="A22" s="32" t="s">
        <v>68</v>
      </c>
      <c r="B22" s="32">
        <v>61.977142860000001</v>
      </c>
      <c r="C22" s="32">
        <v>61.2</v>
      </c>
      <c r="D22" s="32">
        <v>53.52</v>
      </c>
    </row>
    <row r="23" spans="1:4">
      <c r="A23" s="32" t="s">
        <v>69</v>
      </c>
      <c r="B23" s="32">
        <v>56.24428571</v>
      </c>
      <c r="C23" s="32">
        <v>64.2</v>
      </c>
      <c r="D23" s="32">
        <v>56.12</v>
      </c>
    </row>
    <row r="24" spans="1:4">
      <c r="A24" s="32" t="s">
        <v>70</v>
      </c>
      <c r="B24" s="32">
        <v>56.24428571</v>
      </c>
      <c r="C24" s="32">
        <v>64.2</v>
      </c>
      <c r="D24" s="32">
        <v>56.12</v>
      </c>
    </row>
    <row r="25" spans="1:4">
      <c r="A25" s="32" t="s">
        <v>71</v>
      </c>
      <c r="B25" s="32">
        <v>61.977142860000001</v>
      </c>
      <c r="C25" s="32">
        <v>61.2</v>
      </c>
      <c r="D25" s="32">
        <v>53.52</v>
      </c>
    </row>
    <row r="26" spans="1:4">
      <c r="A26" s="32" t="s">
        <v>72</v>
      </c>
      <c r="B26" s="32">
        <v>61.977142860000001</v>
      </c>
      <c r="C26" s="32">
        <v>61.2</v>
      </c>
      <c r="D26" s="32">
        <v>53.52</v>
      </c>
    </row>
    <row r="27" spans="1:4">
      <c r="A27" s="32" t="s">
        <v>73</v>
      </c>
      <c r="B27" s="32">
        <v>50.51142857</v>
      </c>
      <c r="C27" s="32">
        <v>68.7</v>
      </c>
      <c r="D27" s="32">
        <v>60.02</v>
      </c>
    </row>
    <row r="28" spans="1:4">
      <c r="A28" s="32" t="s">
        <v>74</v>
      </c>
      <c r="B28" s="32">
        <v>61.977142860000001</v>
      </c>
      <c r="C28" s="32">
        <v>61.2</v>
      </c>
      <c r="D28" s="32">
        <v>53.52</v>
      </c>
    </row>
    <row r="29" spans="1:4">
      <c r="A29" s="32" t="s">
        <v>75</v>
      </c>
      <c r="B29" s="32">
        <v>61.977142860000001</v>
      </c>
      <c r="C29" s="32">
        <v>61.2</v>
      </c>
      <c r="D29" s="32">
        <v>53.52</v>
      </c>
    </row>
    <row r="30" spans="1:4">
      <c r="A30" s="32" t="s">
        <v>76</v>
      </c>
      <c r="B30" s="32">
        <v>50.51142857</v>
      </c>
      <c r="C30" s="32">
        <v>67.2</v>
      </c>
      <c r="D30" s="32">
        <v>58.72</v>
      </c>
    </row>
    <row r="31" spans="1:4">
      <c r="A31" s="32" t="s">
        <v>77</v>
      </c>
      <c r="B31" s="32">
        <v>61.977142860000001</v>
      </c>
      <c r="C31" s="32">
        <v>61.2</v>
      </c>
      <c r="D31" s="32">
        <v>53.52</v>
      </c>
    </row>
    <row r="32" spans="1:4">
      <c r="A32" s="32" t="s">
        <v>78</v>
      </c>
      <c r="B32" s="32">
        <v>44.77857143</v>
      </c>
      <c r="C32" s="32">
        <v>74.7</v>
      </c>
      <c r="D32" s="32">
        <v>65.22</v>
      </c>
    </row>
    <row r="33" spans="1:4">
      <c r="A33" s="32" t="s">
        <v>79</v>
      </c>
      <c r="B33" s="32">
        <v>56.24428571</v>
      </c>
      <c r="C33" s="32">
        <v>64.2</v>
      </c>
      <c r="D33" s="32">
        <v>56.12</v>
      </c>
    </row>
    <row r="34" spans="1:4">
      <c r="A34" s="32" t="s">
        <v>80</v>
      </c>
      <c r="B34" s="32">
        <v>56.24428571</v>
      </c>
      <c r="C34" s="32">
        <v>64.2</v>
      </c>
      <c r="D34" s="32">
        <v>56.12</v>
      </c>
    </row>
    <row r="35" spans="1:4">
      <c r="A35" s="32" t="s">
        <v>81</v>
      </c>
      <c r="B35" s="32">
        <v>61.977142860000001</v>
      </c>
      <c r="C35" s="32">
        <v>61.2</v>
      </c>
      <c r="D35" s="32">
        <v>53.52</v>
      </c>
    </row>
    <row r="36" spans="1:4">
      <c r="A36" s="32" t="s">
        <v>82</v>
      </c>
      <c r="B36" s="32">
        <v>61.977142860000001</v>
      </c>
      <c r="C36" s="32">
        <v>61.2</v>
      </c>
      <c r="D36" s="32">
        <v>53.52</v>
      </c>
    </row>
    <row r="37" spans="1:4">
      <c r="A37" s="32" t="s">
        <v>83</v>
      </c>
      <c r="B37" s="32">
        <v>50.51142857</v>
      </c>
      <c r="C37" s="32">
        <v>67.2</v>
      </c>
      <c r="D37" s="32">
        <v>58.72</v>
      </c>
    </row>
    <row r="38" spans="1:4">
      <c r="A38" s="32" t="s">
        <v>84</v>
      </c>
      <c r="B38" s="32">
        <v>56.24428571</v>
      </c>
      <c r="C38" s="32">
        <v>64.2</v>
      </c>
      <c r="D38" s="32">
        <v>56.12</v>
      </c>
    </row>
    <row r="39" spans="1:4">
      <c r="A39" s="32" t="s">
        <v>85</v>
      </c>
      <c r="B39" s="32">
        <v>61.977142860000001</v>
      </c>
      <c r="C39" s="32">
        <v>61.2</v>
      </c>
      <c r="D39" s="32">
        <v>53.52</v>
      </c>
    </row>
    <row r="40" spans="1:4">
      <c r="A40" s="32" t="s">
        <v>86</v>
      </c>
      <c r="B40" s="32">
        <v>61.977142860000001</v>
      </c>
      <c r="C40" s="32">
        <v>61.2</v>
      </c>
      <c r="D40" s="32">
        <v>53.52</v>
      </c>
    </row>
    <row r="41" spans="1:4">
      <c r="A41" s="32" t="s">
        <v>87</v>
      </c>
      <c r="B41" s="32">
        <v>61.977142860000001</v>
      </c>
      <c r="C41" s="32">
        <v>61.2</v>
      </c>
      <c r="D41" s="32">
        <v>53.52</v>
      </c>
    </row>
    <row r="42" spans="1:4">
      <c r="A42" s="32" t="s">
        <v>88</v>
      </c>
      <c r="B42" s="32">
        <v>50.51142857</v>
      </c>
      <c r="C42" s="32">
        <v>65.7</v>
      </c>
      <c r="D42" s="32">
        <v>57.42</v>
      </c>
    </row>
    <row r="43" spans="1:4">
      <c r="A43" s="32" t="s">
        <v>89</v>
      </c>
      <c r="B43" s="32">
        <v>56.24428571</v>
      </c>
      <c r="C43" s="32">
        <v>64.2</v>
      </c>
      <c r="D43" s="32">
        <v>56.12</v>
      </c>
    </row>
    <row r="44" spans="1:4">
      <c r="A44" s="32" t="s">
        <v>90</v>
      </c>
      <c r="B44" s="32">
        <v>50.51142857</v>
      </c>
      <c r="C44" s="32">
        <v>67.2</v>
      </c>
      <c r="D44" s="32">
        <v>58.72</v>
      </c>
    </row>
    <row r="45" spans="1:4">
      <c r="A45" s="32" t="s">
        <v>91</v>
      </c>
      <c r="B45" s="32">
        <v>61.977142860000001</v>
      </c>
      <c r="C45" s="32">
        <v>61.2</v>
      </c>
      <c r="D45" s="32">
        <v>53.52</v>
      </c>
    </row>
    <row r="46" spans="1:4">
      <c r="A46" s="32" t="s">
        <v>92</v>
      </c>
      <c r="B46" s="32">
        <v>61.977142860000001</v>
      </c>
      <c r="C46" s="32">
        <v>61.2</v>
      </c>
      <c r="D46" s="32">
        <v>53.52</v>
      </c>
    </row>
    <row r="47" spans="1:4">
      <c r="A47" s="32" t="s">
        <v>93</v>
      </c>
      <c r="B47" s="32">
        <v>61.977142860000001</v>
      </c>
      <c r="C47" s="32">
        <v>61.2</v>
      </c>
      <c r="D47" s="32">
        <v>53.52</v>
      </c>
    </row>
    <row r="48" spans="1:4">
      <c r="A48" s="32" t="s">
        <v>94</v>
      </c>
      <c r="B48" s="32">
        <v>56.24428571</v>
      </c>
      <c r="C48" s="32">
        <v>64.2</v>
      </c>
      <c r="D48" s="32">
        <v>56.12</v>
      </c>
    </row>
    <row r="49" spans="1:4">
      <c r="A49" s="32" t="s">
        <v>95</v>
      </c>
      <c r="B49" s="32">
        <v>56.24428571</v>
      </c>
      <c r="C49" s="32">
        <v>64.2</v>
      </c>
      <c r="D49" s="32">
        <v>56.12</v>
      </c>
    </row>
    <row r="50" spans="1:4">
      <c r="A50" s="32" t="s">
        <v>96</v>
      </c>
      <c r="B50" s="32">
        <v>61.977142860000001</v>
      </c>
      <c r="C50" s="32">
        <v>61.2</v>
      </c>
      <c r="D50" s="32">
        <v>53.52</v>
      </c>
    </row>
    <row r="51" spans="1:4">
      <c r="A51" s="32" t="s">
        <v>97</v>
      </c>
      <c r="B51" s="32">
        <v>61.977142860000001</v>
      </c>
      <c r="C51" s="32">
        <v>61.2</v>
      </c>
      <c r="D51" s="32">
        <v>53.52</v>
      </c>
    </row>
    <row r="52" spans="1:4">
      <c r="A52" s="32" t="s">
        <v>98</v>
      </c>
      <c r="B52" s="32">
        <v>61.977142860000001</v>
      </c>
      <c r="C52" s="32">
        <v>61.2</v>
      </c>
      <c r="D52" s="32">
        <v>53.52</v>
      </c>
    </row>
    <row r="53" spans="1:4">
      <c r="A53" s="32" t="s">
        <v>99</v>
      </c>
      <c r="B53" s="32">
        <v>61.977142860000001</v>
      </c>
      <c r="C53" s="32">
        <v>61.2</v>
      </c>
      <c r="D53" s="32">
        <v>53.52</v>
      </c>
    </row>
    <row r="54" spans="1:4">
      <c r="A54" s="32" t="s">
        <v>100</v>
      </c>
      <c r="B54" s="32">
        <v>50.51142857</v>
      </c>
      <c r="C54" s="32">
        <v>68.7</v>
      </c>
      <c r="D54" s="32">
        <v>60.02</v>
      </c>
    </row>
    <row r="55" spans="1:4">
      <c r="A55" s="32" t="s">
        <v>101</v>
      </c>
      <c r="B55" s="32">
        <v>61.977142860000001</v>
      </c>
      <c r="C55" s="32">
        <v>61.2</v>
      </c>
      <c r="D55" s="32">
        <v>53.52</v>
      </c>
    </row>
    <row r="56" spans="1:4">
      <c r="A56" s="32" t="s">
        <v>102</v>
      </c>
      <c r="B56" s="32">
        <v>61.977142860000001</v>
      </c>
      <c r="C56" s="32">
        <v>61.2</v>
      </c>
      <c r="D56" s="32">
        <v>53.52</v>
      </c>
    </row>
    <row r="57" spans="1:4">
      <c r="A57" s="32" t="s">
        <v>103</v>
      </c>
      <c r="B57" s="32">
        <v>61.977142860000001</v>
      </c>
      <c r="C57" s="32">
        <v>61.2</v>
      </c>
      <c r="D57" s="32">
        <v>53.52</v>
      </c>
    </row>
    <row r="58" spans="1:4">
      <c r="A58" s="32" t="s">
        <v>104</v>
      </c>
      <c r="B58" s="32">
        <v>61.977142860000001</v>
      </c>
      <c r="C58" s="32">
        <v>61.2</v>
      </c>
      <c r="D58" s="32">
        <v>53.52</v>
      </c>
    </row>
    <row r="59" spans="1:4">
      <c r="A59" s="32" t="s">
        <v>105</v>
      </c>
      <c r="B59" s="32">
        <v>44.77857143</v>
      </c>
      <c r="C59" s="32">
        <v>74.7</v>
      </c>
      <c r="D59" s="32">
        <v>65.22</v>
      </c>
    </row>
    <row r="60" spans="1:4">
      <c r="A60" s="32" t="s">
        <v>106</v>
      </c>
      <c r="B60" s="32">
        <v>61.977142860000001</v>
      </c>
      <c r="C60" s="32">
        <v>61.2</v>
      </c>
      <c r="D60" s="32">
        <v>53.52</v>
      </c>
    </row>
    <row r="61" spans="1:4">
      <c r="A61" s="32" t="s">
        <v>107</v>
      </c>
      <c r="B61" s="32">
        <v>61.977142860000001</v>
      </c>
      <c r="C61" s="32">
        <v>61.2</v>
      </c>
      <c r="D61" s="32">
        <v>53.52</v>
      </c>
    </row>
    <row r="62" spans="1:4">
      <c r="A62" s="32" t="s">
        <v>108</v>
      </c>
      <c r="B62" s="32">
        <v>61.977142860000001</v>
      </c>
      <c r="C62" s="32">
        <v>61.2</v>
      </c>
      <c r="D62" s="32">
        <v>53.52</v>
      </c>
    </row>
    <row r="63" spans="1:4">
      <c r="A63" s="32" t="s">
        <v>109</v>
      </c>
      <c r="B63" s="32">
        <v>50.51142857</v>
      </c>
      <c r="C63" s="32">
        <v>65.7</v>
      </c>
      <c r="D63" s="32">
        <v>57.42</v>
      </c>
    </row>
    <row r="64" spans="1:4">
      <c r="A64" s="32" t="s">
        <v>110</v>
      </c>
      <c r="B64" s="32">
        <v>61.977142860000001</v>
      </c>
      <c r="C64" s="32">
        <v>61.2</v>
      </c>
      <c r="D64" s="32">
        <v>53.52</v>
      </c>
    </row>
    <row r="65" spans="1:4">
      <c r="A65" s="32" t="s">
        <v>111</v>
      </c>
      <c r="B65" s="32">
        <v>61.977142860000001</v>
      </c>
      <c r="C65" s="32">
        <v>61.2</v>
      </c>
      <c r="D65" s="32">
        <v>53.52</v>
      </c>
    </row>
    <row r="66" spans="1:4">
      <c r="A66" s="32" t="s">
        <v>112</v>
      </c>
      <c r="B66" s="32">
        <v>44.77857143</v>
      </c>
      <c r="C66" s="32">
        <v>67.2</v>
      </c>
      <c r="D66" s="32">
        <v>58.72</v>
      </c>
    </row>
    <row r="67" spans="1:4">
      <c r="A67" s="32" t="s">
        <v>113</v>
      </c>
      <c r="B67" s="32">
        <v>44.77857143</v>
      </c>
      <c r="C67" s="32">
        <v>74.7</v>
      </c>
      <c r="D67" s="32">
        <v>65.22</v>
      </c>
    </row>
    <row r="68" spans="1:4">
      <c r="A68" s="32" t="s">
        <v>114</v>
      </c>
      <c r="B68" s="32">
        <v>56.24428571</v>
      </c>
      <c r="C68" s="32">
        <v>64.2</v>
      </c>
      <c r="D68" s="32">
        <v>56.12</v>
      </c>
    </row>
    <row r="69" spans="1:4">
      <c r="A69" s="32" t="s">
        <v>115</v>
      </c>
      <c r="B69" s="32">
        <v>61.977142860000001</v>
      </c>
      <c r="C69" s="32">
        <v>61.2</v>
      </c>
      <c r="D69" s="32">
        <v>53.52</v>
      </c>
    </row>
    <row r="70" spans="1:4">
      <c r="A70" s="32" t="s">
        <v>116</v>
      </c>
      <c r="B70" s="32">
        <v>61.977142860000001</v>
      </c>
      <c r="C70" s="32">
        <v>61.2</v>
      </c>
      <c r="D70" s="32">
        <v>53.52</v>
      </c>
    </row>
    <row r="71" spans="1:4">
      <c r="A71" s="32" t="s">
        <v>117</v>
      </c>
      <c r="B71" s="32">
        <v>61.977142860000001</v>
      </c>
      <c r="C71" s="32">
        <v>61.2</v>
      </c>
      <c r="D71" s="32">
        <v>53.52</v>
      </c>
    </row>
    <row r="72" spans="1:4">
      <c r="A72" s="32" t="s">
        <v>118</v>
      </c>
      <c r="B72" s="32">
        <v>50.51142857</v>
      </c>
      <c r="C72" s="32">
        <v>65.7</v>
      </c>
      <c r="D72" s="32">
        <v>57.42</v>
      </c>
    </row>
    <row r="73" spans="1:4">
      <c r="A73" s="32" t="s">
        <v>119</v>
      </c>
      <c r="B73" s="32">
        <v>50.51142857</v>
      </c>
      <c r="C73" s="32">
        <v>65.7</v>
      </c>
      <c r="D73" s="32">
        <v>57.42</v>
      </c>
    </row>
    <row r="74" spans="1:4">
      <c r="A74" s="32" t="s">
        <v>120</v>
      </c>
      <c r="B74" s="32">
        <v>61.977142860000001</v>
      </c>
      <c r="C74" s="32">
        <v>61.2</v>
      </c>
      <c r="D74" s="32">
        <v>53.52</v>
      </c>
    </row>
    <row r="75" spans="1:4">
      <c r="A75" s="32" t="s">
        <v>121</v>
      </c>
      <c r="B75" s="32">
        <v>61.977142860000001</v>
      </c>
      <c r="C75" s="32">
        <v>61.2</v>
      </c>
      <c r="D75" s="32">
        <v>53.52</v>
      </c>
    </row>
    <row r="76" spans="1:4">
      <c r="A76" s="32" t="s">
        <v>122</v>
      </c>
      <c r="B76" s="32">
        <v>56.24428571</v>
      </c>
      <c r="C76" s="32">
        <v>64.2</v>
      </c>
      <c r="D76" s="32">
        <v>56.12</v>
      </c>
    </row>
    <row r="77" spans="1:4">
      <c r="A77" s="32" t="s">
        <v>123</v>
      </c>
      <c r="B77" s="32">
        <v>56.24428571</v>
      </c>
      <c r="C77" s="32">
        <v>64.2</v>
      </c>
      <c r="D77" s="32">
        <v>56.12</v>
      </c>
    </row>
    <row r="78" spans="1:4">
      <c r="A78" s="32" t="s">
        <v>124</v>
      </c>
      <c r="B78" s="32">
        <v>56.24428571</v>
      </c>
      <c r="C78" s="32">
        <v>64.2</v>
      </c>
      <c r="D78" s="32">
        <v>56.12</v>
      </c>
    </row>
    <row r="79" spans="1:4">
      <c r="A79" s="32" t="s">
        <v>125</v>
      </c>
      <c r="B79" s="32">
        <v>56.24428571</v>
      </c>
      <c r="C79" s="32">
        <v>64.2</v>
      </c>
      <c r="D79" s="32">
        <v>56.12</v>
      </c>
    </row>
    <row r="80" spans="1:4">
      <c r="A80" s="32" t="s">
        <v>126</v>
      </c>
      <c r="B80" s="32">
        <v>50.51142857</v>
      </c>
      <c r="C80" s="32">
        <v>65.7</v>
      </c>
      <c r="D80" s="32">
        <v>57.42</v>
      </c>
    </row>
    <row r="81" spans="1:4">
      <c r="A81" s="32" t="s">
        <v>127</v>
      </c>
      <c r="B81" s="32">
        <v>56.24428571</v>
      </c>
      <c r="C81" s="32">
        <v>64.2</v>
      </c>
      <c r="D81" s="32">
        <v>56.12</v>
      </c>
    </row>
    <row r="82" spans="1:4">
      <c r="A82" s="32" t="s">
        <v>128</v>
      </c>
      <c r="B82" s="32">
        <v>61.977142860000001</v>
      </c>
      <c r="C82" s="32">
        <v>61.2</v>
      </c>
      <c r="D82" s="32">
        <v>53.52</v>
      </c>
    </row>
    <row r="83" spans="1:4">
      <c r="A83" s="33" t="s">
        <v>129</v>
      </c>
      <c r="B83" s="32">
        <v>56.24428571</v>
      </c>
      <c r="C83" s="32">
        <v>64.2</v>
      </c>
      <c r="D83" s="32">
        <v>56.12</v>
      </c>
    </row>
    <row r="84" spans="1:4">
      <c r="A84" s="32" t="s">
        <v>130</v>
      </c>
      <c r="B84" s="32">
        <v>61.977142860000001</v>
      </c>
      <c r="C84" s="32">
        <v>61.2</v>
      </c>
      <c r="D84" s="32">
        <v>53.52</v>
      </c>
    </row>
    <row r="85" spans="1:4">
      <c r="A85" s="32" t="s">
        <v>131</v>
      </c>
      <c r="B85" s="32">
        <v>61.977142860000001</v>
      </c>
      <c r="C85" s="32">
        <v>61.2</v>
      </c>
      <c r="D85" s="32">
        <v>53.52</v>
      </c>
    </row>
    <row r="86" spans="1:4">
      <c r="A86" s="32" t="s">
        <v>132</v>
      </c>
      <c r="B86" s="32">
        <v>61.977142860000001</v>
      </c>
      <c r="C86" s="32">
        <v>61.2</v>
      </c>
      <c r="D86" s="32">
        <v>53.52</v>
      </c>
    </row>
    <row r="87" spans="1:4">
      <c r="A87" s="32" t="s">
        <v>133</v>
      </c>
      <c r="B87" s="32">
        <v>61.977142860000001</v>
      </c>
      <c r="C87" s="32">
        <v>61.2</v>
      </c>
      <c r="D87" s="32">
        <v>53.52</v>
      </c>
    </row>
    <row r="88" spans="1:4">
      <c r="A88" s="32" t="s">
        <v>134</v>
      </c>
      <c r="B88" s="32">
        <v>50.51142857</v>
      </c>
      <c r="C88" s="32">
        <v>65.7</v>
      </c>
      <c r="D88" s="32">
        <v>57.42</v>
      </c>
    </row>
    <row r="89" spans="1:4">
      <c r="A89" s="32" t="s">
        <v>135</v>
      </c>
      <c r="B89" s="32">
        <v>50.51142857</v>
      </c>
      <c r="C89" s="32">
        <v>65.7</v>
      </c>
      <c r="D89" s="32">
        <v>57.42</v>
      </c>
    </row>
    <row r="90" spans="1:4">
      <c r="A90" s="32" t="s">
        <v>136</v>
      </c>
      <c r="B90" s="32">
        <v>61.977142860000001</v>
      </c>
      <c r="C90" s="32">
        <v>61.2</v>
      </c>
      <c r="D90" s="32">
        <v>53.52</v>
      </c>
    </row>
    <row r="91" spans="1:4">
      <c r="A91" s="33" t="s">
        <v>137</v>
      </c>
      <c r="B91" s="32">
        <v>56.24428571</v>
      </c>
      <c r="C91" s="32">
        <v>64.2</v>
      </c>
      <c r="D91" s="32">
        <v>56.12</v>
      </c>
    </row>
    <row r="92" spans="1:4">
      <c r="A92" s="32" t="s">
        <v>138</v>
      </c>
      <c r="B92" s="32">
        <v>61.977142860000001</v>
      </c>
      <c r="C92" s="32">
        <v>61.2</v>
      </c>
      <c r="D92" s="32">
        <v>53.52</v>
      </c>
    </row>
    <row r="93" spans="1:4">
      <c r="A93" s="32" t="s">
        <v>139</v>
      </c>
      <c r="B93" s="32">
        <v>50.51142857</v>
      </c>
      <c r="C93" s="32">
        <v>67.2</v>
      </c>
      <c r="D93" s="32">
        <v>58.72</v>
      </c>
    </row>
    <row r="94" spans="1:4">
      <c r="A94" s="32" t="s">
        <v>140</v>
      </c>
      <c r="B94" s="32">
        <v>61.977142860000001</v>
      </c>
      <c r="C94" s="32">
        <v>61.2</v>
      </c>
      <c r="D94" s="32">
        <v>53.52</v>
      </c>
    </row>
    <row r="95" spans="1:4">
      <c r="A95" s="32" t="s">
        <v>141</v>
      </c>
      <c r="B95" s="32">
        <v>61.977142860000001</v>
      </c>
      <c r="C95" s="32">
        <v>61.2</v>
      </c>
      <c r="D95" s="32">
        <v>53.52</v>
      </c>
    </row>
    <row r="96" spans="1:4">
      <c r="A96" s="32" t="s">
        <v>142</v>
      </c>
      <c r="B96" s="32">
        <v>61.977142860000001</v>
      </c>
      <c r="C96" s="32">
        <v>61.2</v>
      </c>
      <c r="D96" s="32">
        <v>53.52</v>
      </c>
    </row>
    <row r="97" spans="1:4">
      <c r="A97" s="32" t="s">
        <v>143</v>
      </c>
      <c r="B97" s="32">
        <v>61.977142860000001</v>
      </c>
      <c r="C97" s="32">
        <v>61.2</v>
      </c>
      <c r="D97" s="32">
        <v>53.52</v>
      </c>
    </row>
    <row r="98" spans="1:4">
      <c r="A98" s="32" t="s">
        <v>144</v>
      </c>
      <c r="B98" s="32">
        <v>61.977142860000001</v>
      </c>
      <c r="C98" s="32">
        <v>61.2</v>
      </c>
      <c r="D98" s="32">
        <v>53.52</v>
      </c>
    </row>
    <row r="99" spans="1:4">
      <c r="A99" s="32" t="s">
        <v>145</v>
      </c>
      <c r="B99" s="32">
        <v>61.977142860000001</v>
      </c>
      <c r="C99" s="32">
        <v>61.2</v>
      </c>
      <c r="D99" s="32">
        <v>53.52</v>
      </c>
    </row>
    <row r="100" spans="1:4">
      <c r="A100" s="32" t="s">
        <v>146</v>
      </c>
      <c r="B100" s="32">
        <v>61.977142860000001</v>
      </c>
      <c r="C100" s="32">
        <v>61.2</v>
      </c>
      <c r="D100" s="32">
        <v>53.52</v>
      </c>
    </row>
    <row r="101" spans="1:4">
      <c r="A101" s="32" t="s">
        <v>147</v>
      </c>
      <c r="B101" s="32">
        <v>50.51142857</v>
      </c>
      <c r="C101" s="32">
        <v>68.7</v>
      </c>
      <c r="D101" s="32">
        <v>60.02</v>
      </c>
    </row>
    <row r="102" spans="1:4">
      <c r="A102" s="32" t="s">
        <v>148</v>
      </c>
      <c r="B102" s="32">
        <v>61.977142860000001</v>
      </c>
      <c r="C102" s="32">
        <v>61.2</v>
      </c>
      <c r="D102" s="32">
        <v>53.52</v>
      </c>
    </row>
    <row r="103" spans="1:4">
      <c r="A103" s="32" t="s">
        <v>149</v>
      </c>
      <c r="B103" s="32">
        <v>61.977142860000001</v>
      </c>
      <c r="C103" s="32">
        <v>61.2</v>
      </c>
      <c r="D103" s="32">
        <v>53.52</v>
      </c>
    </row>
    <row r="104" spans="1:4">
      <c r="A104" s="32" t="s">
        <v>150</v>
      </c>
      <c r="B104" s="32">
        <v>61.977142860000001</v>
      </c>
      <c r="C104" s="32">
        <v>61.2</v>
      </c>
      <c r="D104" s="32">
        <v>53.52</v>
      </c>
    </row>
    <row r="105" spans="1:4">
      <c r="A105" s="32" t="s">
        <v>151</v>
      </c>
      <c r="B105" s="32">
        <v>50.51142857</v>
      </c>
      <c r="C105" s="32">
        <v>70.2</v>
      </c>
      <c r="D105" s="32">
        <v>61.32</v>
      </c>
    </row>
    <row r="106" spans="1:4">
      <c r="A106" s="32" t="s">
        <v>152</v>
      </c>
      <c r="B106" s="32">
        <v>50.51142857</v>
      </c>
      <c r="C106" s="32">
        <v>70.2</v>
      </c>
      <c r="D106" s="32">
        <v>61.32</v>
      </c>
    </row>
    <row r="107" spans="1:4">
      <c r="A107" s="32" t="s">
        <v>153</v>
      </c>
      <c r="B107" s="32">
        <v>56.24428571</v>
      </c>
      <c r="C107" s="32">
        <v>64.2</v>
      </c>
      <c r="D107" s="32">
        <v>56.12</v>
      </c>
    </row>
    <row r="108" spans="1:4">
      <c r="A108" s="32" t="s">
        <v>154</v>
      </c>
      <c r="B108" s="32">
        <v>56.24428571</v>
      </c>
      <c r="C108" s="32">
        <v>64.2</v>
      </c>
      <c r="D108" s="32">
        <v>56.12</v>
      </c>
    </row>
    <row r="109" spans="1:4">
      <c r="A109" s="32" t="s">
        <v>155</v>
      </c>
      <c r="B109" s="32">
        <v>61.977142860000001</v>
      </c>
      <c r="C109" s="32">
        <v>61.2</v>
      </c>
      <c r="D109" s="32">
        <v>53.52</v>
      </c>
    </row>
    <row r="110" spans="1:4">
      <c r="A110" s="32" t="s">
        <v>156</v>
      </c>
      <c r="B110" s="32">
        <v>56.24428571</v>
      </c>
      <c r="C110" s="32">
        <v>64.2</v>
      </c>
      <c r="D110" s="32">
        <v>56.12</v>
      </c>
    </row>
    <row r="111" spans="1:4">
      <c r="A111" s="32" t="s">
        <v>157</v>
      </c>
      <c r="B111" s="32">
        <v>61.977142860000001</v>
      </c>
      <c r="C111" s="32">
        <v>61.2</v>
      </c>
      <c r="D111" s="32">
        <v>53.52</v>
      </c>
    </row>
    <row r="112" spans="1:4">
      <c r="A112" s="32" t="s">
        <v>158</v>
      </c>
      <c r="B112" s="32">
        <v>61.977142860000001</v>
      </c>
      <c r="C112" s="32">
        <v>61.2</v>
      </c>
      <c r="D112" s="32">
        <v>53.52</v>
      </c>
    </row>
    <row r="113" spans="1:4">
      <c r="A113" s="32" t="s">
        <v>159</v>
      </c>
      <c r="B113" s="32">
        <v>61.977142860000001</v>
      </c>
      <c r="C113" s="32">
        <v>61.2</v>
      </c>
      <c r="D113" s="32">
        <v>53.52</v>
      </c>
    </row>
    <row r="114" spans="1:4">
      <c r="A114" s="32" t="s">
        <v>160</v>
      </c>
      <c r="B114" s="32">
        <v>61.977142860000001</v>
      </c>
      <c r="C114" s="32">
        <v>61.2</v>
      </c>
      <c r="D114" s="32">
        <v>53.52</v>
      </c>
    </row>
    <row r="115" spans="1:4">
      <c r="A115" s="32" t="s">
        <v>161</v>
      </c>
      <c r="B115" s="32">
        <v>61.977142860000001</v>
      </c>
      <c r="C115" s="32">
        <v>61.2</v>
      </c>
      <c r="D115" s="32">
        <v>53.52</v>
      </c>
    </row>
    <row r="116" spans="1:4">
      <c r="A116" s="32" t="s">
        <v>162</v>
      </c>
      <c r="B116" s="32">
        <v>61.977142860000001</v>
      </c>
      <c r="C116" s="32">
        <v>61.2</v>
      </c>
      <c r="D116" s="32">
        <v>53.52</v>
      </c>
    </row>
    <row r="117" spans="1:4">
      <c r="A117" s="32" t="s">
        <v>163</v>
      </c>
      <c r="B117" s="32">
        <v>61.977142860000001</v>
      </c>
      <c r="C117" s="32">
        <v>61.2</v>
      </c>
      <c r="D117" s="32">
        <v>53.52</v>
      </c>
    </row>
    <row r="118" spans="1:4">
      <c r="A118" s="32" t="s">
        <v>164</v>
      </c>
      <c r="B118" s="32">
        <v>50.51142857</v>
      </c>
      <c r="C118" s="32">
        <v>65.7</v>
      </c>
      <c r="D118" s="32">
        <v>57.42</v>
      </c>
    </row>
    <row r="119" spans="1:4">
      <c r="A119" s="32" t="s">
        <v>165</v>
      </c>
      <c r="B119" s="32">
        <v>50.51142857</v>
      </c>
      <c r="C119" s="32">
        <v>65.7</v>
      </c>
      <c r="D119" s="32">
        <v>57.42</v>
      </c>
    </row>
    <row r="120" spans="1:4">
      <c r="A120" s="32" t="s">
        <v>166</v>
      </c>
      <c r="B120" s="32">
        <v>61.977142860000001</v>
      </c>
      <c r="C120" s="32">
        <v>61.2</v>
      </c>
      <c r="D120" s="32">
        <v>53.52</v>
      </c>
    </row>
    <row r="121" spans="1:4">
      <c r="A121" s="32" t="s">
        <v>167</v>
      </c>
      <c r="B121" s="32">
        <v>56.24428571</v>
      </c>
      <c r="C121" s="32">
        <v>64.2</v>
      </c>
      <c r="D121" s="32">
        <v>56.12</v>
      </c>
    </row>
    <row r="122" spans="1:4">
      <c r="A122" s="32" t="s">
        <v>168</v>
      </c>
      <c r="B122" s="32">
        <v>61.977142860000001</v>
      </c>
      <c r="C122" s="32">
        <v>61.2</v>
      </c>
      <c r="D122" s="32">
        <v>53.52</v>
      </c>
    </row>
    <row r="123" spans="1:4">
      <c r="A123" s="32" t="s">
        <v>169</v>
      </c>
      <c r="B123" s="32">
        <v>56.24428571</v>
      </c>
      <c r="C123" s="32">
        <v>64.2</v>
      </c>
      <c r="D123" s="32">
        <v>56.12</v>
      </c>
    </row>
    <row r="124" spans="1:4">
      <c r="A124" s="33" t="s">
        <v>170</v>
      </c>
      <c r="B124" s="32">
        <v>61.977142860000001</v>
      </c>
      <c r="C124" s="32">
        <v>61.2</v>
      </c>
      <c r="D124" s="32">
        <v>53.52</v>
      </c>
    </row>
    <row r="125" spans="1:4">
      <c r="A125" s="32" t="s">
        <v>171</v>
      </c>
      <c r="B125" s="32">
        <v>50.51142857</v>
      </c>
      <c r="C125" s="32">
        <v>65.7</v>
      </c>
      <c r="D125" s="32">
        <v>57.42</v>
      </c>
    </row>
    <row r="126" spans="1:4">
      <c r="A126" s="32" t="s">
        <v>172</v>
      </c>
      <c r="B126" s="32">
        <v>50.51142857</v>
      </c>
      <c r="C126" s="32">
        <v>65.7</v>
      </c>
      <c r="D126" s="32">
        <v>57.42</v>
      </c>
    </row>
    <row r="127" spans="1:4">
      <c r="A127" s="32" t="s">
        <v>173</v>
      </c>
      <c r="B127" s="32">
        <v>61.977142860000001</v>
      </c>
      <c r="C127" s="32">
        <v>61.2</v>
      </c>
      <c r="D127" s="32">
        <v>53.52</v>
      </c>
    </row>
    <row r="128" spans="1:4">
      <c r="A128" s="32" t="s">
        <v>174</v>
      </c>
      <c r="B128" s="32">
        <v>44.77857143</v>
      </c>
      <c r="C128" s="32">
        <v>67.2</v>
      </c>
      <c r="D128" s="32">
        <v>58.72</v>
      </c>
    </row>
    <row r="129" spans="1:4">
      <c r="A129" s="32" t="s">
        <v>175</v>
      </c>
      <c r="B129" s="32">
        <v>56.24428571</v>
      </c>
      <c r="C129" s="32">
        <v>64.2</v>
      </c>
      <c r="D129" s="32">
        <v>56.12</v>
      </c>
    </row>
    <row r="130" spans="1:4">
      <c r="A130" s="32" t="s">
        <v>176</v>
      </c>
      <c r="B130" s="32">
        <v>56.24428571</v>
      </c>
      <c r="C130" s="32">
        <v>64.2</v>
      </c>
      <c r="D130" s="32">
        <v>56.12</v>
      </c>
    </row>
    <row r="131" spans="1:4">
      <c r="A131" s="32" t="s">
        <v>177</v>
      </c>
      <c r="B131" s="32">
        <v>44.77857143</v>
      </c>
      <c r="C131" s="32">
        <v>67.2</v>
      </c>
      <c r="D131" s="32">
        <v>58.72</v>
      </c>
    </row>
    <row r="132" spans="1:4">
      <c r="A132" s="32" t="s">
        <v>178</v>
      </c>
      <c r="B132" s="32">
        <v>61.977142860000001</v>
      </c>
      <c r="C132" s="32">
        <v>61.2</v>
      </c>
      <c r="D132" s="32">
        <v>53.52</v>
      </c>
    </row>
    <row r="133" spans="1:4">
      <c r="A133" s="32" t="s">
        <v>179</v>
      </c>
      <c r="B133" s="32">
        <v>61.977142860000001</v>
      </c>
      <c r="C133" s="32">
        <v>61.2</v>
      </c>
      <c r="D133" s="32">
        <v>53.52</v>
      </c>
    </row>
    <row r="134" spans="1:4">
      <c r="A134" s="32" t="s">
        <v>180</v>
      </c>
      <c r="B134" s="32">
        <v>61.977142860000001</v>
      </c>
      <c r="C134" s="32">
        <v>61.2</v>
      </c>
      <c r="D134" s="32">
        <v>53.52</v>
      </c>
    </row>
    <row r="135" spans="1:4">
      <c r="A135" s="32" t="s">
        <v>181</v>
      </c>
      <c r="B135" s="32">
        <v>50.51142857</v>
      </c>
      <c r="C135" s="32">
        <v>70.2</v>
      </c>
      <c r="D135" s="32">
        <v>61.32</v>
      </c>
    </row>
    <row r="136" spans="1:4">
      <c r="A136" s="32" t="s">
        <v>182</v>
      </c>
      <c r="B136" s="32">
        <v>56.24428571</v>
      </c>
      <c r="C136" s="32">
        <v>64.2</v>
      </c>
      <c r="D136" s="32">
        <v>56.12</v>
      </c>
    </row>
    <row r="137" spans="1:4">
      <c r="A137" s="32" t="s">
        <v>183</v>
      </c>
      <c r="B137" s="32">
        <v>61.977142860000001</v>
      </c>
      <c r="C137" s="32">
        <v>61.2</v>
      </c>
      <c r="D137" s="32">
        <v>53.52</v>
      </c>
    </row>
    <row r="138" spans="1:4">
      <c r="A138" s="32" t="s">
        <v>184</v>
      </c>
      <c r="B138" s="32">
        <v>61.977142860000001</v>
      </c>
      <c r="C138" s="32">
        <v>61.2</v>
      </c>
      <c r="D138" s="32">
        <v>53.52</v>
      </c>
    </row>
    <row r="139" spans="1:4">
      <c r="A139" s="32" t="s">
        <v>185</v>
      </c>
      <c r="B139" s="32">
        <v>50.51142857</v>
      </c>
      <c r="C139" s="32">
        <v>65.7</v>
      </c>
      <c r="D139" s="32">
        <v>57.42</v>
      </c>
    </row>
    <row r="140" spans="1:4">
      <c r="A140" s="33" t="s">
        <v>186</v>
      </c>
      <c r="B140" s="32">
        <v>56.24428571</v>
      </c>
      <c r="C140" s="32">
        <v>64.2</v>
      </c>
      <c r="D140" s="32">
        <v>56.12</v>
      </c>
    </row>
    <row r="141" spans="1:4">
      <c r="A141" s="32" t="s">
        <v>187</v>
      </c>
      <c r="B141" s="32">
        <v>56.24428571</v>
      </c>
      <c r="C141" s="32">
        <v>64.2</v>
      </c>
      <c r="D141" s="32">
        <v>56.12</v>
      </c>
    </row>
    <row r="142" spans="1:4">
      <c r="A142" s="32" t="s">
        <v>188</v>
      </c>
      <c r="B142" s="32">
        <v>56.24428571</v>
      </c>
      <c r="C142" s="32">
        <v>64.2</v>
      </c>
      <c r="D142" s="32">
        <v>56.12</v>
      </c>
    </row>
    <row r="143" spans="1:4">
      <c r="A143" s="32" t="s">
        <v>189</v>
      </c>
      <c r="B143" s="32">
        <v>50.51142857</v>
      </c>
      <c r="C143" s="32">
        <v>65.7</v>
      </c>
      <c r="D143" s="32">
        <v>57.42</v>
      </c>
    </row>
    <row r="144" spans="1:4">
      <c r="A144" s="32" t="s">
        <v>190</v>
      </c>
      <c r="B144" s="32">
        <v>61.977142860000001</v>
      </c>
      <c r="C144" s="32">
        <v>61.2</v>
      </c>
      <c r="D144" s="32">
        <v>53.52</v>
      </c>
    </row>
    <row r="145" spans="1:4">
      <c r="A145" s="32" t="s">
        <v>191</v>
      </c>
      <c r="B145" s="32">
        <v>56.24428571</v>
      </c>
      <c r="C145" s="32">
        <v>64.2</v>
      </c>
      <c r="D145" s="32">
        <v>56.12</v>
      </c>
    </row>
    <row r="146" spans="1:4">
      <c r="A146" s="32" t="s">
        <v>192</v>
      </c>
      <c r="B146" s="32">
        <v>61.977142860000001</v>
      </c>
      <c r="C146" s="32">
        <v>61.2</v>
      </c>
      <c r="D146" s="32">
        <v>53.52</v>
      </c>
    </row>
    <row r="147" spans="1:4">
      <c r="A147" s="32" t="s">
        <v>193</v>
      </c>
      <c r="B147" s="32">
        <v>56.24428571</v>
      </c>
      <c r="C147" s="32">
        <v>64.2</v>
      </c>
      <c r="D147" s="32">
        <v>56.12</v>
      </c>
    </row>
    <row r="148" spans="1:4">
      <c r="A148" s="32" t="s">
        <v>194</v>
      </c>
      <c r="B148" s="32">
        <v>61.977142860000001</v>
      </c>
      <c r="C148" s="32">
        <v>61.2</v>
      </c>
      <c r="D148" s="32">
        <v>53.52</v>
      </c>
    </row>
    <row r="149" spans="1:4">
      <c r="A149" s="32" t="s">
        <v>195</v>
      </c>
      <c r="B149" s="32">
        <v>61.977142860000001</v>
      </c>
      <c r="C149" s="32">
        <v>61.2</v>
      </c>
      <c r="D149" s="32">
        <v>53.52</v>
      </c>
    </row>
    <row r="150" spans="1:4">
      <c r="A150" s="32" t="s">
        <v>196</v>
      </c>
      <c r="B150" s="32">
        <v>61.977142860000001</v>
      </c>
      <c r="C150" s="32">
        <v>61.2</v>
      </c>
      <c r="D150" s="32">
        <v>53.52</v>
      </c>
    </row>
    <row r="151" spans="1:4">
      <c r="A151" s="32" t="s">
        <v>197</v>
      </c>
      <c r="B151" s="32">
        <v>61.977142860000001</v>
      </c>
      <c r="C151" s="32">
        <v>61.2</v>
      </c>
      <c r="D151" s="32">
        <v>53.52</v>
      </c>
    </row>
    <row r="152" spans="1:4">
      <c r="A152" s="32" t="s">
        <v>198</v>
      </c>
      <c r="B152" s="32">
        <v>61.977142860000001</v>
      </c>
      <c r="C152" s="32">
        <v>61.2</v>
      </c>
      <c r="D152" s="32">
        <v>53.52</v>
      </c>
    </row>
    <row r="153" spans="1:4">
      <c r="A153" s="32" t="s">
        <v>199</v>
      </c>
      <c r="B153" s="32">
        <v>50.51142857</v>
      </c>
      <c r="C153" s="32">
        <v>65.7</v>
      </c>
      <c r="D153" s="32">
        <v>57.42</v>
      </c>
    </row>
    <row r="154" spans="1:4">
      <c r="A154" s="32" t="s">
        <v>200</v>
      </c>
      <c r="B154" s="32">
        <v>61.977142860000001</v>
      </c>
      <c r="C154" s="32">
        <v>61.2</v>
      </c>
      <c r="D154" s="32">
        <v>53.52</v>
      </c>
    </row>
    <row r="155" spans="1:4">
      <c r="A155" s="32" t="s">
        <v>201</v>
      </c>
      <c r="B155" s="32">
        <v>61.977142860000001</v>
      </c>
      <c r="C155" s="32">
        <v>61.2</v>
      </c>
      <c r="D155" s="32">
        <v>53.52</v>
      </c>
    </row>
    <row r="156" spans="1:4">
      <c r="A156" s="32" t="s">
        <v>202</v>
      </c>
      <c r="B156" s="32">
        <v>61.977142860000001</v>
      </c>
      <c r="C156" s="32">
        <v>61.2</v>
      </c>
      <c r="D156" s="32">
        <v>53.52</v>
      </c>
    </row>
    <row r="157" spans="1:4">
      <c r="A157" s="32" t="s">
        <v>203</v>
      </c>
      <c r="B157" s="32">
        <v>61.977142860000001</v>
      </c>
      <c r="C157" s="32">
        <v>61.2</v>
      </c>
      <c r="D157" s="32">
        <v>53.52</v>
      </c>
    </row>
    <row r="158" spans="1:4">
      <c r="A158" s="32" t="s">
        <v>204</v>
      </c>
      <c r="B158" s="32">
        <v>56.24428571</v>
      </c>
      <c r="C158" s="32">
        <v>64.2</v>
      </c>
      <c r="D158" s="32">
        <v>56.12</v>
      </c>
    </row>
    <row r="159" spans="1:4">
      <c r="A159" s="32" t="s">
        <v>205</v>
      </c>
      <c r="B159" s="32">
        <v>61.977142860000001</v>
      </c>
      <c r="C159" s="32">
        <v>61.2</v>
      </c>
      <c r="D159" s="32">
        <v>53.52</v>
      </c>
    </row>
    <row r="160" spans="1:4">
      <c r="A160" s="32" t="s">
        <v>206</v>
      </c>
      <c r="B160" s="32">
        <v>61.977142860000001</v>
      </c>
      <c r="C160" s="32">
        <v>61.2</v>
      </c>
      <c r="D160" s="32">
        <v>53.52</v>
      </c>
    </row>
    <row r="161" spans="1:4">
      <c r="A161" s="32" t="s">
        <v>207</v>
      </c>
      <c r="B161" s="32">
        <v>61.977142860000001</v>
      </c>
      <c r="C161" s="32">
        <v>61.2</v>
      </c>
      <c r="D161" s="32">
        <v>53.52</v>
      </c>
    </row>
    <row r="162" spans="1:4">
      <c r="A162" s="32" t="s">
        <v>208</v>
      </c>
      <c r="B162" s="32">
        <v>50.51142857</v>
      </c>
      <c r="C162" s="32">
        <v>65.7</v>
      </c>
      <c r="D162" s="32">
        <v>57.42</v>
      </c>
    </row>
    <row r="163" spans="1:4">
      <c r="A163" s="32" t="s">
        <v>209</v>
      </c>
      <c r="B163" s="32">
        <v>50.51142857</v>
      </c>
      <c r="C163" s="32">
        <v>67.2</v>
      </c>
      <c r="D163" s="32">
        <v>58.72</v>
      </c>
    </row>
    <row r="164" spans="1:4">
      <c r="A164" s="32" t="s">
        <v>210</v>
      </c>
      <c r="B164" s="32">
        <v>61.977142860000001</v>
      </c>
      <c r="C164" s="32">
        <v>61.2</v>
      </c>
      <c r="D164" s="32">
        <v>53.52</v>
      </c>
    </row>
    <row r="165" spans="1:4">
      <c r="A165" s="32" t="s">
        <v>211</v>
      </c>
      <c r="B165" s="32">
        <v>56.24428571</v>
      </c>
      <c r="C165" s="32">
        <v>64.2</v>
      </c>
      <c r="D165" s="32">
        <v>56.12</v>
      </c>
    </row>
    <row r="166" spans="1:4">
      <c r="A166" s="32" t="s">
        <v>212</v>
      </c>
      <c r="B166" s="32">
        <v>61.977142860000001</v>
      </c>
      <c r="C166" s="32">
        <v>61.2</v>
      </c>
      <c r="D166" s="32">
        <v>53.52</v>
      </c>
    </row>
    <row r="167" spans="1:4">
      <c r="A167" s="32" t="s">
        <v>213</v>
      </c>
      <c r="B167" s="32">
        <v>61.977142860000001</v>
      </c>
      <c r="C167" s="32">
        <v>61.2</v>
      </c>
      <c r="D167" s="32">
        <v>53.52</v>
      </c>
    </row>
    <row r="168" spans="1:4">
      <c r="A168" s="32" t="s">
        <v>214</v>
      </c>
      <c r="B168" s="32">
        <v>61.977142860000001</v>
      </c>
      <c r="C168" s="32">
        <v>61.2</v>
      </c>
      <c r="D168" s="32">
        <v>53.52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D168"/>
  <sheetViews>
    <sheetView workbookViewId="0">
      <selection activeCell="A2" sqref="A2:D168"/>
    </sheetView>
  </sheetViews>
  <sheetFormatPr baseColWidth="10" defaultRowHeight="15" x14ac:dyDescent="0"/>
  <cols>
    <col min="1" max="1" width="33.83203125" style="15" bestFit="1" customWidth="1"/>
    <col min="2" max="4" width="12.1640625" bestFit="1" customWidth="1"/>
  </cols>
  <sheetData>
    <row r="1" spans="1:4">
      <c r="A1" s="17" t="s">
        <v>369</v>
      </c>
      <c r="B1" s="17" t="s">
        <v>2</v>
      </c>
      <c r="C1" s="17" t="s">
        <v>373</v>
      </c>
      <c r="D1" s="17" t="s">
        <v>4</v>
      </c>
    </row>
    <row r="2" spans="1:4">
      <c r="A2" t="s">
        <v>48</v>
      </c>
      <c r="B2">
        <v>661600.75770401699</v>
      </c>
      <c r="C2">
        <v>622002.33168749895</v>
      </c>
      <c r="D2">
        <v>543163.03132499906</v>
      </c>
    </row>
    <row r="3" spans="1:4">
      <c r="A3" t="s">
        <v>49</v>
      </c>
      <c r="B3">
        <v>661600.39977589203</v>
      </c>
      <c r="C3">
        <v>622001.88871874905</v>
      </c>
      <c r="D3">
        <v>543162.64741874905</v>
      </c>
    </row>
    <row r="4" spans="1:4">
      <c r="A4" t="s">
        <v>50</v>
      </c>
      <c r="B4">
        <v>855729.62857142801</v>
      </c>
      <c r="C4">
        <v>836966.25557812501</v>
      </c>
      <c r="D4">
        <v>730116.09462812403</v>
      </c>
    </row>
    <row r="5" spans="1:4">
      <c r="A5" t="s">
        <v>51</v>
      </c>
      <c r="B5">
        <v>662186.77055669599</v>
      </c>
      <c r="C5">
        <v>622687.349343749</v>
      </c>
      <c r="D5">
        <v>543756.71329374902</v>
      </c>
    </row>
    <row r="6" spans="1:4">
      <c r="A6" t="s">
        <v>52</v>
      </c>
      <c r="B6">
        <v>943855.67318392801</v>
      </c>
      <c r="C6">
        <v>902591.27526562405</v>
      </c>
      <c r="D6">
        <v>786991.11169062403</v>
      </c>
    </row>
    <row r="7" spans="1:4">
      <c r="A7" t="s">
        <v>53</v>
      </c>
      <c r="B7">
        <v>683588.79906115995</v>
      </c>
      <c r="C7">
        <v>710589.40026562405</v>
      </c>
      <c r="D7">
        <v>620589.48669062403</v>
      </c>
    </row>
    <row r="8" spans="1:4">
      <c r="A8" t="s">
        <v>54</v>
      </c>
      <c r="B8">
        <v>21286.641889732098</v>
      </c>
      <c r="C8">
        <v>23183.7127031249</v>
      </c>
      <c r="D8">
        <v>20224.019278125001</v>
      </c>
    </row>
    <row r="9" spans="1:4">
      <c r="A9" t="s">
        <v>55</v>
      </c>
      <c r="B9">
        <v>21421.341386607099</v>
      </c>
      <c r="C9">
        <v>23315.747906249901</v>
      </c>
      <c r="D9">
        <v>20339.508056250001</v>
      </c>
    </row>
    <row r="10" spans="1:4">
      <c r="A10" t="s">
        <v>56</v>
      </c>
      <c r="B10">
        <v>19411.193839642801</v>
      </c>
      <c r="C10">
        <v>21069.291075000001</v>
      </c>
      <c r="D10">
        <v>18381.046044999999</v>
      </c>
    </row>
    <row r="11" spans="1:4">
      <c r="A11" t="s">
        <v>57</v>
      </c>
      <c r="B11">
        <v>534103.69459642796</v>
      </c>
      <c r="C11">
        <v>529691.803218749</v>
      </c>
      <c r="D11">
        <v>463167.485993749</v>
      </c>
    </row>
    <row r="12" spans="1:4">
      <c r="A12" t="s">
        <v>58</v>
      </c>
      <c r="B12">
        <v>21343.033792857099</v>
      </c>
      <c r="C12">
        <v>23233.057124999901</v>
      </c>
      <c r="D12">
        <v>20267.319025000001</v>
      </c>
    </row>
    <row r="13" spans="1:4">
      <c r="A13" t="s">
        <v>59</v>
      </c>
      <c r="B13">
        <v>21161.763164285701</v>
      </c>
      <c r="C13">
        <v>23053.125281249901</v>
      </c>
      <c r="D13">
        <v>20109.988606250001</v>
      </c>
    </row>
    <row r="14" spans="1:4">
      <c r="A14" t="s">
        <v>60</v>
      </c>
      <c r="B14">
        <v>17460.902056696399</v>
      </c>
      <c r="C14">
        <v>17435.9980781249</v>
      </c>
      <c r="D14">
        <v>15243.435128125</v>
      </c>
    </row>
    <row r="15" spans="1:4">
      <c r="A15" t="s">
        <v>61</v>
      </c>
      <c r="B15">
        <v>661600.84142276703</v>
      </c>
      <c r="C15">
        <v>622002.45637499902</v>
      </c>
      <c r="D15">
        <v>543163.13938750001</v>
      </c>
    </row>
    <row r="16" spans="1:4">
      <c r="A16" t="s">
        <v>62</v>
      </c>
      <c r="B16">
        <v>661600.96682901704</v>
      </c>
      <c r="C16">
        <v>622002.46621874894</v>
      </c>
      <c r="D16">
        <v>543163.14791874902</v>
      </c>
    </row>
    <row r="17" spans="1:4">
      <c r="A17" t="s">
        <v>63</v>
      </c>
      <c r="B17">
        <v>21509.122632589198</v>
      </c>
      <c r="C17">
        <v>20699.492765625</v>
      </c>
      <c r="D17">
        <v>18071.797190624999</v>
      </c>
    </row>
    <row r="18" spans="1:4">
      <c r="A18" t="s">
        <v>64</v>
      </c>
      <c r="B18">
        <v>15594.695864285701</v>
      </c>
      <c r="C18">
        <v>15404.7319687499</v>
      </c>
      <c r="D18">
        <v>13471.45924375</v>
      </c>
    </row>
    <row r="19" spans="1:4">
      <c r="A19" t="s">
        <v>65</v>
      </c>
      <c r="B19">
        <v>21790.370632589202</v>
      </c>
      <c r="C19">
        <v>23884.1427656249</v>
      </c>
      <c r="D19">
        <v>20831.827190625001</v>
      </c>
    </row>
    <row r="20" spans="1:4">
      <c r="A20" t="s">
        <v>66</v>
      </c>
      <c r="B20">
        <v>20880.572445535701</v>
      </c>
      <c r="C20">
        <v>19868.56059375</v>
      </c>
      <c r="D20">
        <v>17350.03254375</v>
      </c>
    </row>
    <row r="21" spans="1:4">
      <c r="A21" t="s">
        <v>67</v>
      </c>
      <c r="B21">
        <v>19409.6393968749</v>
      </c>
      <c r="C21">
        <v>21067.144359375001</v>
      </c>
      <c r="D21">
        <v>18379.182959375001</v>
      </c>
    </row>
    <row r="22" spans="1:4">
      <c r="A22" t="s">
        <v>68</v>
      </c>
      <c r="B22">
        <v>683588.78584241006</v>
      </c>
      <c r="C22">
        <v>710589.38057812396</v>
      </c>
      <c r="D22">
        <v>620589.46962812403</v>
      </c>
    </row>
    <row r="23" spans="1:4">
      <c r="A23" t="s">
        <v>69</v>
      </c>
      <c r="B23">
        <v>661600.45705714205</v>
      </c>
      <c r="C23">
        <v>622001.97403124894</v>
      </c>
      <c r="D23">
        <v>543162.72135625</v>
      </c>
    </row>
    <row r="24" spans="1:4">
      <c r="A24" t="s">
        <v>70</v>
      </c>
      <c r="B24">
        <v>766692.50370401703</v>
      </c>
      <c r="C24">
        <v>769766.27526562405</v>
      </c>
      <c r="D24">
        <v>671876.11169062403</v>
      </c>
    </row>
    <row r="25" spans="1:4">
      <c r="A25" t="s">
        <v>71</v>
      </c>
      <c r="B25">
        <v>19411.220277142798</v>
      </c>
      <c r="C25">
        <v>21069.330449999899</v>
      </c>
      <c r="D25">
        <v>18381.080170000001</v>
      </c>
    </row>
    <row r="26" spans="1:4">
      <c r="A26" t="s">
        <v>72</v>
      </c>
      <c r="B26">
        <v>19409.7231156249</v>
      </c>
      <c r="C26">
        <v>21067.269046875001</v>
      </c>
      <c r="D26">
        <v>18379.291021875</v>
      </c>
    </row>
    <row r="27" spans="1:4">
      <c r="A27" t="s">
        <v>73</v>
      </c>
      <c r="B27">
        <v>662186.77055669599</v>
      </c>
      <c r="C27">
        <v>622686.82762499899</v>
      </c>
      <c r="D27">
        <v>543756.26113749901</v>
      </c>
    </row>
    <row r="28" spans="1:4">
      <c r="A28" t="s">
        <v>74</v>
      </c>
      <c r="B28">
        <v>529159.956057142</v>
      </c>
      <c r="C28">
        <v>522776.76403124898</v>
      </c>
      <c r="D28">
        <v>457167.53935625002</v>
      </c>
    </row>
    <row r="29" spans="1:4">
      <c r="A29" t="s">
        <v>75</v>
      </c>
      <c r="B29">
        <v>534103.70781517797</v>
      </c>
      <c r="C29">
        <v>529691.82290624897</v>
      </c>
      <c r="D29">
        <v>463167.503056249</v>
      </c>
    </row>
    <row r="30" spans="1:4">
      <c r="A30" t="s">
        <v>76</v>
      </c>
      <c r="B30">
        <v>661600.84142276703</v>
      </c>
      <c r="C30">
        <v>622002.94528124901</v>
      </c>
      <c r="D30">
        <v>543163.56310624897</v>
      </c>
    </row>
    <row r="31" spans="1:4">
      <c r="A31" t="s">
        <v>77</v>
      </c>
      <c r="B31">
        <v>19427.176892767799</v>
      </c>
      <c r="C31">
        <v>21089.191528124898</v>
      </c>
      <c r="D31">
        <v>18398.353348125002</v>
      </c>
    </row>
    <row r="32" spans="1:4">
      <c r="A32" t="s">
        <v>78</v>
      </c>
      <c r="B32">
        <v>662186.99832857097</v>
      </c>
      <c r="C32">
        <v>622688.69793749903</v>
      </c>
      <c r="D32">
        <v>543757.88207499904</v>
      </c>
    </row>
    <row r="33" spans="1:4">
      <c r="A33" t="s">
        <v>79</v>
      </c>
      <c r="B33">
        <v>19345.282435714202</v>
      </c>
      <c r="C33">
        <v>18224.941968749899</v>
      </c>
      <c r="D33">
        <v>15915.64124375</v>
      </c>
    </row>
    <row r="34" spans="1:4">
      <c r="A34" t="s">
        <v>80</v>
      </c>
      <c r="B34">
        <v>661600.30283839197</v>
      </c>
      <c r="C34">
        <v>622001.74434374901</v>
      </c>
      <c r="D34">
        <v>543162.52229374903</v>
      </c>
    </row>
    <row r="35" spans="1:4">
      <c r="A35" t="s">
        <v>81</v>
      </c>
      <c r="B35">
        <v>533551.44869955303</v>
      </c>
      <c r="C35">
        <v>528974.51573437406</v>
      </c>
      <c r="D35">
        <v>462544.213409374</v>
      </c>
    </row>
    <row r="36" spans="1:4">
      <c r="A36" t="s">
        <v>82</v>
      </c>
      <c r="B36">
        <v>17199.552378571399</v>
      </c>
      <c r="C36">
        <v>17151.9602812499</v>
      </c>
      <c r="D36">
        <v>14995.64560625</v>
      </c>
    </row>
    <row r="37" spans="1:4">
      <c r="A37" t="s">
        <v>83</v>
      </c>
      <c r="B37">
        <v>943859.11441830301</v>
      </c>
      <c r="C37">
        <v>902591.27526562405</v>
      </c>
      <c r="D37">
        <v>786991.11169062403</v>
      </c>
    </row>
    <row r="38" spans="1:4">
      <c r="A38" t="s">
        <v>84</v>
      </c>
      <c r="B38">
        <v>20880.5019455357</v>
      </c>
      <c r="C38">
        <v>19868.455593749899</v>
      </c>
      <c r="D38">
        <v>17349.941543749901</v>
      </c>
    </row>
    <row r="39" spans="1:4">
      <c r="A39" t="s">
        <v>85</v>
      </c>
      <c r="B39">
        <v>17758.6638424107</v>
      </c>
      <c r="C39">
        <v>17879.473078124902</v>
      </c>
      <c r="D39">
        <v>15627.780128124999</v>
      </c>
    </row>
    <row r="40" spans="1:4">
      <c r="A40" t="s">
        <v>86</v>
      </c>
      <c r="B40">
        <v>533969.00831830304</v>
      </c>
      <c r="C40">
        <v>529559.78770312399</v>
      </c>
      <c r="D40">
        <v>463052.01427812502</v>
      </c>
    </row>
    <row r="41" spans="1:4">
      <c r="A41" t="s">
        <v>87</v>
      </c>
      <c r="B41">
        <v>21286.5713897321</v>
      </c>
      <c r="C41">
        <v>23183.607703124901</v>
      </c>
      <c r="D41">
        <v>20223.928278125</v>
      </c>
    </row>
    <row r="42" spans="1:4">
      <c r="A42" t="s">
        <v>88</v>
      </c>
      <c r="B42">
        <v>20880.9568111607</v>
      </c>
      <c r="C42">
        <v>19869.0429374999</v>
      </c>
      <c r="D42">
        <v>17350.450574999999</v>
      </c>
    </row>
    <row r="43" spans="1:4">
      <c r="A43" t="s">
        <v>89</v>
      </c>
      <c r="B43">
        <v>20880.598883035698</v>
      </c>
      <c r="C43">
        <v>19868.599968749899</v>
      </c>
      <c r="D43">
        <v>17350.066668750002</v>
      </c>
    </row>
    <row r="44" spans="1:4">
      <c r="A44" t="s">
        <v>90</v>
      </c>
      <c r="B44">
        <v>661600.84142276703</v>
      </c>
      <c r="C44">
        <v>622002.94528124901</v>
      </c>
      <c r="D44">
        <v>543163.56310624897</v>
      </c>
    </row>
    <row r="45" spans="1:4">
      <c r="A45" t="s">
        <v>91</v>
      </c>
      <c r="B45">
        <v>679259.343704017</v>
      </c>
      <c r="C45">
        <v>704141.27526562405</v>
      </c>
      <c r="D45">
        <v>615001.11169062403</v>
      </c>
    </row>
    <row r="46" spans="1:4">
      <c r="A46" t="s">
        <v>92</v>
      </c>
      <c r="B46">
        <v>533551.378199553</v>
      </c>
      <c r="C46">
        <v>528974.41073437396</v>
      </c>
      <c r="D46">
        <v>462544.12240937399</v>
      </c>
    </row>
    <row r="47" spans="1:4">
      <c r="A47" t="s">
        <v>93</v>
      </c>
      <c r="B47">
        <v>15594.850083035701</v>
      </c>
      <c r="C47">
        <v>15404.9616562499</v>
      </c>
      <c r="D47">
        <v>13471.658306249999</v>
      </c>
    </row>
    <row r="48" spans="1:4">
      <c r="A48" t="s">
        <v>94</v>
      </c>
      <c r="B48">
        <v>21930.535216964199</v>
      </c>
      <c r="C48">
        <v>21225.919781249901</v>
      </c>
      <c r="D48">
        <v>18529.595681250001</v>
      </c>
    </row>
    <row r="49" spans="1:4">
      <c r="A49" t="s">
        <v>95</v>
      </c>
      <c r="B49">
        <v>21509.1094138392</v>
      </c>
      <c r="C49">
        <v>20699.473078124902</v>
      </c>
      <c r="D49">
        <v>18071.780128124901</v>
      </c>
    </row>
    <row r="50" spans="1:4">
      <c r="A50" t="s">
        <v>96</v>
      </c>
      <c r="B50">
        <v>21161.820445535701</v>
      </c>
      <c r="C50">
        <v>23053.2105937499</v>
      </c>
      <c r="D50">
        <v>20110.062543749998</v>
      </c>
    </row>
    <row r="51" spans="1:4">
      <c r="A51" t="s">
        <v>97</v>
      </c>
      <c r="B51">
        <v>17130.223811607098</v>
      </c>
      <c r="C51">
        <v>17048.704968749898</v>
      </c>
      <c r="D51">
        <v>14906.15766875</v>
      </c>
    </row>
    <row r="52" spans="1:4">
      <c r="A52" t="s">
        <v>98</v>
      </c>
      <c r="B52">
        <v>21161.846883035701</v>
      </c>
      <c r="C52">
        <v>23053.2499687499</v>
      </c>
      <c r="D52">
        <v>20110.09666875</v>
      </c>
    </row>
    <row r="53" spans="1:4">
      <c r="A53" t="s">
        <v>99</v>
      </c>
      <c r="B53">
        <v>529160.03977589204</v>
      </c>
      <c r="C53">
        <v>522776.88871874899</v>
      </c>
      <c r="D53">
        <v>457167.64741874998</v>
      </c>
    </row>
    <row r="54" spans="1:4">
      <c r="A54" t="s">
        <v>100</v>
      </c>
      <c r="B54">
        <v>662186.78377544601</v>
      </c>
      <c r="C54">
        <v>622686.84731249895</v>
      </c>
      <c r="D54">
        <v>543756.27819999901</v>
      </c>
    </row>
    <row r="55" spans="1:4">
      <c r="A55" t="s">
        <v>101</v>
      </c>
      <c r="B55">
        <v>529159.94283839199</v>
      </c>
      <c r="C55">
        <v>522776.74434374901</v>
      </c>
      <c r="D55">
        <v>457167.52229375002</v>
      </c>
    </row>
    <row r="56" spans="1:4">
      <c r="A56" t="s">
        <v>102</v>
      </c>
      <c r="B56">
        <v>533551.53241830296</v>
      </c>
      <c r="C56">
        <v>528974.64042187401</v>
      </c>
      <c r="D56">
        <v>462544.32147187501</v>
      </c>
    </row>
    <row r="57" spans="1:4">
      <c r="A57" t="s">
        <v>103</v>
      </c>
      <c r="B57">
        <v>17199.4950973214</v>
      </c>
      <c r="C57">
        <v>17151.8749687499</v>
      </c>
      <c r="D57">
        <v>14995.571668750001</v>
      </c>
    </row>
    <row r="58" spans="1:4">
      <c r="A58" t="s">
        <v>104</v>
      </c>
      <c r="B58">
        <v>19626.473154464202</v>
      </c>
      <c r="C58">
        <v>21409.50665625</v>
      </c>
      <c r="D58">
        <v>18675.597306250002</v>
      </c>
    </row>
    <row r="59" spans="1:4">
      <c r="A59" t="s">
        <v>105</v>
      </c>
      <c r="B59">
        <v>662186.99832857097</v>
      </c>
      <c r="C59">
        <v>622688.69793749903</v>
      </c>
      <c r="D59">
        <v>543757.88207499904</v>
      </c>
    </row>
    <row r="60" spans="1:4">
      <c r="A60" t="s">
        <v>106</v>
      </c>
      <c r="B60">
        <v>15594.7531455357</v>
      </c>
      <c r="C60">
        <v>15404.8172812499</v>
      </c>
      <c r="D60">
        <v>13471.533181250001</v>
      </c>
    </row>
    <row r="61" spans="1:4">
      <c r="A61" t="s">
        <v>107</v>
      </c>
      <c r="B61">
        <v>19624.975992946402</v>
      </c>
      <c r="C61">
        <v>21407.445253124901</v>
      </c>
      <c r="D61">
        <v>18673.808158125001</v>
      </c>
    </row>
    <row r="62" spans="1:4">
      <c r="A62" t="s">
        <v>108</v>
      </c>
      <c r="B62">
        <v>17199.565597321402</v>
      </c>
      <c r="C62">
        <v>17151.9799687499</v>
      </c>
      <c r="D62">
        <v>14995.662668749999</v>
      </c>
    </row>
    <row r="63" spans="1:4">
      <c r="A63" t="s">
        <v>109</v>
      </c>
      <c r="B63">
        <v>661600.36351651698</v>
      </c>
      <c r="C63">
        <v>622002.20371874899</v>
      </c>
      <c r="D63">
        <v>543162.92041874898</v>
      </c>
    </row>
    <row r="64" spans="1:4">
      <c r="A64" t="s">
        <v>110</v>
      </c>
      <c r="B64">
        <v>20869.165989732101</v>
      </c>
      <c r="C64">
        <v>22598.5654218749</v>
      </c>
      <c r="D64">
        <v>19716.326471875</v>
      </c>
    </row>
    <row r="65" spans="1:4">
      <c r="A65" t="s">
        <v>111</v>
      </c>
      <c r="B65">
        <v>17828.005628125</v>
      </c>
      <c r="C65">
        <v>17982.7480781249</v>
      </c>
      <c r="D65">
        <v>15717.285128125</v>
      </c>
    </row>
    <row r="66" spans="1:4">
      <c r="A66" t="s">
        <v>112</v>
      </c>
      <c r="B66">
        <v>661600.98547589197</v>
      </c>
      <c r="C66">
        <v>622002.60403124895</v>
      </c>
      <c r="D66">
        <v>543163.26735624904</v>
      </c>
    </row>
    <row r="67" spans="1:4">
      <c r="A67" t="s">
        <v>113</v>
      </c>
      <c r="B67">
        <v>662186.99832857097</v>
      </c>
      <c r="C67">
        <v>622688.69793749903</v>
      </c>
      <c r="D67">
        <v>543757.88207499904</v>
      </c>
    </row>
    <row r="68" spans="1:4">
      <c r="A68" t="s">
        <v>114</v>
      </c>
      <c r="B68">
        <v>661600.31605714199</v>
      </c>
      <c r="C68">
        <v>622001.76403124898</v>
      </c>
      <c r="D68">
        <v>543162.53935624904</v>
      </c>
    </row>
    <row r="69" spans="1:4">
      <c r="A69" t="s">
        <v>115</v>
      </c>
      <c r="B69">
        <v>20869.179208482099</v>
      </c>
      <c r="C69">
        <v>22598.585109374901</v>
      </c>
      <c r="D69">
        <v>19716.343534374999</v>
      </c>
    </row>
    <row r="70" spans="1:4">
      <c r="A70" t="s">
        <v>116</v>
      </c>
      <c r="B70">
        <v>533968.93781830301</v>
      </c>
      <c r="C70">
        <v>529559.68270312401</v>
      </c>
      <c r="D70">
        <v>463051.923278125</v>
      </c>
    </row>
    <row r="71" spans="1:4">
      <c r="A71" t="s">
        <v>117</v>
      </c>
      <c r="B71">
        <v>19626.5436544642</v>
      </c>
      <c r="C71">
        <v>21409.611656249901</v>
      </c>
      <c r="D71">
        <v>18675.688306249998</v>
      </c>
    </row>
    <row r="72" spans="1:4">
      <c r="A72" t="s">
        <v>118</v>
      </c>
      <c r="B72">
        <v>661600.39198526705</v>
      </c>
      <c r="C72">
        <v>622002.05934374896</v>
      </c>
      <c r="D72">
        <v>543162.79529375001</v>
      </c>
    </row>
    <row r="73" spans="1:4">
      <c r="A73" t="s">
        <v>119</v>
      </c>
      <c r="B73">
        <v>662229.13807857095</v>
      </c>
      <c r="C73">
        <v>622833.03417187405</v>
      </c>
      <c r="D73">
        <v>543884.596909374</v>
      </c>
    </row>
    <row r="74" spans="1:4">
      <c r="A74" t="s">
        <v>120</v>
      </c>
      <c r="B74">
        <v>20869.108708482101</v>
      </c>
      <c r="C74">
        <v>22598.480109374901</v>
      </c>
      <c r="D74">
        <v>19716.252534374999</v>
      </c>
    </row>
    <row r="75" spans="1:4">
      <c r="A75" t="s">
        <v>121</v>
      </c>
      <c r="B75">
        <v>533750.90209241002</v>
      </c>
      <c r="C75">
        <v>529509.13682812406</v>
      </c>
      <c r="D75">
        <v>463003.88587812398</v>
      </c>
    </row>
    <row r="76" spans="1:4">
      <c r="A76" t="s">
        <v>122</v>
      </c>
      <c r="B76">
        <v>21316.8327169642</v>
      </c>
      <c r="C76">
        <v>20311.894781249899</v>
      </c>
      <c r="D76">
        <v>17737.440681249998</v>
      </c>
    </row>
    <row r="77" spans="1:4">
      <c r="A77" t="s">
        <v>123</v>
      </c>
      <c r="B77">
        <v>21414.445748660699</v>
      </c>
      <c r="C77">
        <v>20562.482296874899</v>
      </c>
      <c r="D77">
        <v>17952.993096875001</v>
      </c>
    </row>
    <row r="78" spans="1:4">
      <c r="A78" t="s">
        <v>124</v>
      </c>
      <c r="B78">
        <v>19345.141435714198</v>
      </c>
      <c r="C78">
        <v>18224.7319687499</v>
      </c>
      <c r="D78">
        <v>15915.45924375</v>
      </c>
    </row>
    <row r="79" spans="1:4">
      <c r="A79" t="s">
        <v>125</v>
      </c>
      <c r="B79">
        <v>20880.6693830357</v>
      </c>
      <c r="C79">
        <v>19868.704968749898</v>
      </c>
      <c r="D79">
        <v>17350.157668749998</v>
      </c>
    </row>
    <row r="80" spans="1:4">
      <c r="A80" t="s">
        <v>126</v>
      </c>
      <c r="B80">
        <v>661600.75770401699</v>
      </c>
      <c r="C80">
        <v>622002.33168749895</v>
      </c>
      <c r="D80">
        <v>543163.03132499906</v>
      </c>
    </row>
    <row r="81" spans="1:4">
      <c r="A81" t="s">
        <v>127</v>
      </c>
      <c r="B81">
        <v>661600.47027589194</v>
      </c>
      <c r="C81">
        <v>622001.99371874903</v>
      </c>
      <c r="D81">
        <v>543162.73841875</v>
      </c>
    </row>
    <row r="82" spans="1:4">
      <c r="A82" t="s">
        <v>128</v>
      </c>
      <c r="B82">
        <v>15594.6826455357</v>
      </c>
      <c r="C82">
        <v>15404.7122812499</v>
      </c>
      <c r="D82">
        <v>13471.44218125</v>
      </c>
    </row>
    <row r="83" spans="1:4">
      <c r="A83" s="1" t="s">
        <v>129</v>
      </c>
      <c r="B83">
        <v>662228.92352544598</v>
      </c>
      <c r="C83">
        <v>622832.78151562402</v>
      </c>
      <c r="D83">
        <v>543884.37794062402</v>
      </c>
    </row>
    <row r="84" spans="1:4">
      <c r="A84" t="s">
        <v>130</v>
      </c>
      <c r="B84">
        <v>19626.446716964201</v>
      </c>
      <c r="C84">
        <v>21409.467281249901</v>
      </c>
      <c r="D84">
        <v>18675.56318125</v>
      </c>
    </row>
    <row r="85" spans="1:4">
      <c r="A85" t="s">
        <v>131</v>
      </c>
      <c r="B85">
        <v>533122.46206160705</v>
      </c>
      <c r="C85">
        <v>528678.36871874903</v>
      </c>
      <c r="D85">
        <v>462282.26341875002</v>
      </c>
    </row>
    <row r="86" spans="1:4">
      <c r="A86" t="s">
        <v>132</v>
      </c>
      <c r="B86">
        <v>17758.677061160699</v>
      </c>
      <c r="C86">
        <v>17879.492765625</v>
      </c>
      <c r="D86">
        <v>15627.797190625</v>
      </c>
    </row>
    <row r="87" spans="1:4">
      <c r="A87" t="s">
        <v>133</v>
      </c>
      <c r="B87">
        <v>533750.91531116003</v>
      </c>
      <c r="C87">
        <v>529509.15651562402</v>
      </c>
      <c r="D87">
        <v>463003.90294062399</v>
      </c>
    </row>
    <row r="88" spans="1:4">
      <c r="A88" t="s">
        <v>134</v>
      </c>
      <c r="B88">
        <v>661600.54382901697</v>
      </c>
      <c r="C88">
        <v>622002.09871874901</v>
      </c>
      <c r="D88">
        <v>543162.82941874897</v>
      </c>
    </row>
    <row r="89" spans="1:4">
      <c r="A89" t="s">
        <v>135</v>
      </c>
      <c r="B89">
        <v>855729.62857142801</v>
      </c>
      <c r="C89">
        <v>836966.27526562405</v>
      </c>
      <c r="D89">
        <v>730116.11169062403</v>
      </c>
    </row>
    <row r="90" spans="1:4">
      <c r="A90" t="s">
        <v>136</v>
      </c>
      <c r="B90">
        <v>21790.3574138392</v>
      </c>
      <c r="C90">
        <v>23884.1230781249</v>
      </c>
      <c r="D90">
        <v>20831.810128124998</v>
      </c>
    </row>
    <row r="91" spans="1:4">
      <c r="A91" s="1" t="s">
        <v>137</v>
      </c>
      <c r="B91">
        <v>19343.727992946398</v>
      </c>
      <c r="C91">
        <v>18222.795253124899</v>
      </c>
      <c r="D91">
        <v>15913.778158125</v>
      </c>
    </row>
    <row r="92" spans="1:4">
      <c r="A92" t="s">
        <v>138</v>
      </c>
      <c r="B92">
        <v>534025.31650267798</v>
      </c>
      <c r="C92">
        <v>529609.00743749901</v>
      </c>
      <c r="D92">
        <v>463095.20596250001</v>
      </c>
    </row>
    <row r="93" spans="1:4">
      <c r="A93" t="s">
        <v>139</v>
      </c>
      <c r="B93">
        <v>943859.101199553</v>
      </c>
      <c r="C93">
        <v>902591.25557812501</v>
      </c>
      <c r="D93">
        <v>786991.09462812403</v>
      </c>
    </row>
    <row r="94" spans="1:4">
      <c r="A94" t="s">
        <v>140</v>
      </c>
      <c r="B94">
        <v>529788.56352544599</v>
      </c>
      <c r="C94">
        <v>523607.78151562402</v>
      </c>
      <c r="D94">
        <v>457889.37794062501</v>
      </c>
    </row>
    <row r="95" spans="1:4">
      <c r="A95" t="s">
        <v>141</v>
      </c>
      <c r="B95">
        <v>15594.8368642857</v>
      </c>
      <c r="C95">
        <v>15404.941968749899</v>
      </c>
      <c r="D95">
        <v>13471.64124375</v>
      </c>
    </row>
    <row r="96" spans="1:4">
      <c r="A96" t="s">
        <v>142</v>
      </c>
      <c r="B96">
        <v>679259.33048526698</v>
      </c>
      <c r="C96">
        <v>704141.25557812396</v>
      </c>
      <c r="D96">
        <v>615001.09462812403</v>
      </c>
    </row>
    <row r="97" spans="1:4">
      <c r="A97" t="s">
        <v>143</v>
      </c>
      <c r="B97">
        <v>17130.1268741071</v>
      </c>
      <c r="C97">
        <v>17048.56059375</v>
      </c>
      <c r="D97">
        <v>14906.03254375</v>
      </c>
    </row>
    <row r="98" spans="1:4">
      <c r="A98" t="s">
        <v>144</v>
      </c>
      <c r="B98">
        <v>533122.39156160702</v>
      </c>
      <c r="C98">
        <v>528678.26371874905</v>
      </c>
      <c r="D98">
        <v>462282.17241875001</v>
      </c>
    </row>
    <row r="99" spans="1:4">
      <c r="A99" t="s">
        <v>145</v>
      </c>
      <c r="B99">
        <v>533122.36512410699</v>
      </c>
      <c r="C99">
        <v>528678.224343749</v>
      </c>
      <c r="D99">
        <v>462282.13829375</v>
      </c>
    </row>
    <row r="100" spans="1:4">
      <c r="A100" t="s">
        <v>146</v>
      </c>
      <c r="B100">
        <v>19626.530435714201</v>
      </c>
      <c r="C100">
        <v>21409.591968749901</v>
      </c>
      <c r="D100">
        <v>18675.671243749999</v>
      </c>
    </row>
    <row r="101" spans="1:4">
      <c r="A101" t="s">
        <v>147</v>
      </c>
      <c r="B101">
        <v>662186.77055669599</v>
      </c>
      <c r="C101">
        <v>622686.82762499899</v>
      </c>
      <c r="D101">
        <v>543756.26113749901</v>
      </c>
    </row>
    <row r="102" spans="1:4">
      <c r="A102" t="s">
        <v>148</v>
      </c>
      <c r="B102">
        <v>19411.1233396428</v>
      </c>
      <c r="C102">
        <v>21069.1860749999</v>
      </c>
      <c r="D102">
        <v>18380.955044999999</v>
      </c>
    </row>
    <row r="103" spans="1:4">
      <c r="A103" t="s">
        <v>149</v>
      </c>
      <c r="B103">
        <v>529788.55030669598</v>
      </c>
      <c r="C103">
        <v>523607.761828124</v>
      </c>
      <c r="D103">
        <v>457889.36087812501</v>
      </c>
    </row>
    <row r="104" spans="1:4">
      <c r="A104" t="s">
        <v>150</v>
      </c>
      <c r="B104">
        <v>17199.468659821399</v>
      </c>
      <c r="C104">
        <v>17151.8355937499</v>
      </c>
      <c r="D104">
        <v>14995.537543750001</v>
      </c>
    </row>
    <row r="105" spans="1:4">
      <c r="A105" t="s">
        <v>151</v>
      </c>
      <c r="B105">
        <v>662186.78377544601</v>
      </c>
      <c r="C105">
        <v>622687.38871874905</v>
      </c>
      <c r="D105">
        <v>543756.74741874903</v>
      </c>
    </row>
    <row r="106" spans="1:4">
      <c r="A106" t="s">
        <v>152</v>
      </c>
      <c r="B106">
        <v>662186.501775446</v>
      </c>
      <c r="C106">
        <v>622687.49371874903</v>
      </c>
      <c r="D106">
        <v>543756.83841874904</v>
      </c>
    </row>
    <row r="107" spans="1:4">
      <c r="A107" t="s">
        <v>153</v>
      </c>
      <c r="B107">
        <v>19342.707668392799</v>
      </c>
      <c r="C107">
        <v>18221.9013937499</v>
      </c>
      <c r="D107">
        <v>15912.993823749999</v>
      </c>
    </row>
    <row r="108" spans="1:4">
      <c r="A108" t="s">
        <v>154</v>
      </c>
      <c r="B108">
        <v>19341.555327410701</v>
      </c>
      <c r="C108">
        <v>18220.3535531249</v>
      </c>
      <c r="D108">
        <v>15911.649763125</v>
      </c>
    </row>
    <row r="109" spans="1:4">
      <c r="A109" t="s">
        <v>155</v>
      </c>
      <c r="B109">
        <v>533551.39141830301</v>
      </c>
      <c r="C109">
        <v>528974.43042187404</v>
      </c>
      <c r="D109">
        <v>462544.13947187399</v>
      </c>
    </row>
    <row r="110" spans="1:4">
      <c r="A110" t="s">
        <v>156</v>
      </c>
      <c r="B110">
        <v>20889.3718200892</v>
      </c>
      <c r="C110">
        <v>19780.457296875</v>
      </c>
      <c r="D110">
        <v>17275.238096875</v>
      </c>
    </row>
    <row r="111" spans="1:4">
      <c r="A111" t="s">
        <v>157</v>
      </c>
      <c r="B111">
        <v>19411.136558392802</v>
      </c>
      <c r="C111">
        <v>21069.2057624999</v>
      </c>
      <c r="D111">
        <v>18380.972107500002</v>
      </c>
    </row>
    <row r="112" spans="1:4">
      <c r="A112" t="s">
        <v>158</v>
      </c>
      <c r="B112">
        <v>19626.3762169642</v>
      </c>
      <c r="C112">
        <v>21409.362281249902</v>
      </c>
      <c r="D112">
        <v>18675.472181249901</v>
      </c>
    </row>
    <row r="113" spans="1:4">
      <c r="A113" t="s">
        <v>159</v>
      </c>
      <c r="B113">
        <v>19626.389435714202</v>
      </c>
      <c r="C113">
        <v>21409.38196875</v>
      </c>
      <c r="D113">
        <v>18675.489243749998</v>
      </c>
    </row>
    <row r="114" spans="1:4">
      <c r="A114" t="s">
        <v>160</v>
      </c>
      <c r="B114">
        <v>15594.779583035701</v>
      </c>
      <c r="C114">
        <v>15404.8566562499</v>
      </c>
      <c r="D114">
        <v>13471.567306249999</v>
      </c>
    </row>
    <row r="115" spans="1:4">
      <c r="A115" t="s">
        <v>161</v>
      </c>
      <c r="B115">
        <v>20744.1691857142</v>
      </c>
      <c r="C115">
        <v>22408.495875000001</v>
      </c>
      <c r="D115">
        <v>19551.659775</v>
      </c>
    </row>
    <row r="116" spans="1:4">
      <c r="A116" t="s">
        <v>162</v>
      </c>
      <c r="B116">
        <v>17460.915275446401</v>
      </c>
      <c r="C116">
        <v>17436.0177656249</v>
      </c>
      <c r="D116">
        <v>15243.452190624999</v>
      </c>
    </row>
    <row r="117" spans="1:4">
      <c r="A117" t="s">
        <v>163</v>
      </c>
      <c r="B117">
        <v>19624.892274196402</v>
      </c>
      <c r="C117">
        <v>21407.320565624901</v>
      </c>
      <c r="D117">
        <v>18673.700095625001</v>
      </c>
    </row>
    <row r="118" spans="1:4">
      <c r="A118" t="s">
        <v>164</v>
      </c>
      <c r="B118">
        <v>661600.53061026696</v>
      </c>
      <c r="C118">
        <v>622002.01668749901</v>
      </c>
      <c r="D118">
        <v>543162.75832499901</v>
      </c>
    </row>
    <row r="119" spans="1:4">
      <c r="A119" t="s">
        <v>165</v>
      </c>
      <c r="B119">
        <v>661600.53061026696</v>
      </c>
      <c r="C119">
        <v>622002.01668749901</v>
      </c>
      <c r="D119">
        <v>543162.75832499901</v>
      </c>
    </row>
    <row r="120" spans="1:4">
      <c r="A120" t="s">
        <v>166</v>
      </c>
      <c r="B120">
        <v>21342.950074107099</v>
      </c>
      <c r="C120">
        <v>23232.9324375</v>
      </c>
      <c r="D120">
        <v>20267.210962500001</v>
      </c>
    </row>
    <row r="121" spans="1:4">
      <c r="A121" t="s">
        <v>167</v>
      </c>
      <c r="B121">
        <v>19345.198716964202</v>
      </c>
      <c r="C121">
        <v>18224.8172812499</v>
      </c>
      <c r="D121">
        <v>15915.533181250001</v>
      </c>
    </row>
    <row r="122" spans="1:4">
      <c r="A122" t="s">
        <v>168</v>
      </c>
      <c r="B122">
        <v>21161.749945535699</v>
      </c>
      <c r="C122">
        <v>23053.1055937499</v>
      </c>
      <c r="D122">
        <v>20109.971543750002</v>
      </c>
    </row>
    <row r="123" spans="1:4">
      <c r="A123" t="s">
        <v>169</v>
      </c>
      <c r="B123">
        <v>21841.906645535699</v>
      </c>
      <c r="C123">
        <v>21093.919781249901</v>
      </c>
      <c r="D123">
        <v>18415.195681249901</v>
      </c>
    </row>
    <row r="124" spans="1:4">
      <c r="A124" s="1" t="s">
        <v>170</v>
      </c>
      <c r="B124">
        <v>20869.024989732101</v>
      </c>
      <c r="C124">
        <v>22598.355421875</v>
      </c>
      <c r="D124">
        <v>19716.144471874901</v>
      </c>
    </row>
    <row r="125" spans="1:4">
      <c r="A125" t="s">
        <v>171</v>
      </c>
      <c r="B125">
        <v>855729.62857142801</v>
      </c>
      <c r="C125">
        <v>836966.25557812501</v>
      </c>
      <c r="D125">
        <v>730116.09462812403</v>
      </c>
    </row>
    <row r="126" spans="1:4">
      <c r="A126" t="s">
        <v>172</v>
      </c>
      <c r="B126">
        <v>662229.13807857095</v>
      </c>
      <c r="C126">
        <v>622833.03417187405</v>
      </c>
      <c r="D126">
        <v>543884.596909374</v>
      </c>
    </row>
    <row r="127" spans="1:4">
      <c r="A127" t="s">
        <v>173</v>
      </c>
      <c r="B127">
        <v>17130.056374107098</v>
      </c>
      <c r="C127">
        <v>17048.455593749899</v>
      </c>
      <c r="D127">
        <v>14905.941543749999</v>
      </c>
    </row>
    <row r="128" spans="1:4">
      <c r="A128" t="s">
        <v>174</v>
      </c>
      <c r="B128">
        <v>661600.98547589197</v>
      </c>
      <c r="C128">
        <v>622002.60403124895</v>
      </c>
      <c r="D128">
        <v>543163.26735624904</v>
      </c>
    </row>
    <row r="129" spans="1:4">
      <c r="A129" t="s">
        <v>175</v>
      </c>
      <c r="B129">
        <v>661600.373338392</v>
      </c>
      <c r="C129">
        <v>622001.849343749</v>
      </c>
      <c r="D129">
        <v>543162.61329374905</v>
      </c>
    </row>
    <row r="130" spans="1:4">
      <c r="A130" t="s">
        <v>176</v>
      </c>
      <c r="B130">
        <v>19343.644274196398</v>
      </c>
      <c r="C130">
        <v>18222.6705656249</v>
      </c>
      <c r="D130">
        <v>15913.670095625001</v>
      </c>
    </row>
    <row r="131" spans="1:4">
      <c r="A131" t="s">
        <v>177</v>
      </c>
      <c r="B131">
        <v>661600.98547589197</v>
      </c>
      <c r="C131">
        <v>622002.60403124895</v>
      </c>
      <c r="D131">
        <v>543163.26735624904</v>
      </c>
    </row>
    <row r="132" spans="1:4">
      <c r="A132" t="s">
        <v>178</v>
      </c>
      <c r="B132">
        <v>21161.904164285701</v>
      </c>
      <c r="C132">
        <v>23053.3352812499</v>
      </c>
      <c r="D132">
        <v>20110.170606250002</v>
      </c>
    </row>
    <row r="133" spans="1:4">
      <c r="A133" t="s">
        <v>179</v>
      </c>
      <c r="B133">
        <v>19411.277558392801</v>
      </c>
      <c r="C133">
        <v>21069.415762500001</v>
      </c>
      <c r="D133">
        <v>18381.154107499999</v>
      </c>
    </row>
    <row r="134" spans="1:4">
      <c r="A134" t="s">
        <v>180</v>
      </c>
      <c r="B134">
        <v>17199.4113785714</v>
      </c>
      <c r="C134">
        <v>17151.750281249901</v>
      </c>
      <c r="D134">
        <v>14995.463606249999</v>
      </c>
    </row>
    <row r="135" spans="1:4">
      <c r="A135" t="s">
        <v>181</v>
      </c>
      <c r="B135">
        <v>662186.48855669599</v>
      </c>
      <c r="C135">
        <v>622687.47403124894</v>
      </c>
      <c r="D135">
        <v>543756.82135624904</v>
      </c>
    </row>
    <row r="136" spans="1:4">
      <c r="A136" t="s">
        <v>182</v>
      </c>
      <c r="B136">
        <v>19345.225154464199</v>
      </c>
      <c r="C136">
        <v>18224.8566562499</v>
      </c>
      <c r="D136">
        <v>15915.567306249999</v>
      </c>
    </row>
    <row r="137" spans="1:4">
      <c r="A137" t="s">
        <v>183</v>
      </c>
      <c r="B137">
        <v>17130.2105928571</v>
      </c>
      <c r="C137">
        <v>17048.68528125</v>
      </c>
      <c r="D137">
        <v>14906.140606249999</v>
      </c>
    </row>
    <row r="138" spans="1:4">
      <c r="A138" t="s">
        <v>184</v>
      </c>
      <c r="B138">
        <v>534025.40022142802</v>
      </c>
      <c r="C138">
        <v>529609.13212499896</v>
      </c>
      <c r="D138">
        <v>463095.31402499898</v>
      </c>
    </row>
    <row r="139" spans="1:4">
      <c r="A139" t="s">
        <v>185</v>
      </c>
      <c r="B139">
        <v>661600.68482901703</v>
      </c>
      <c r="C139">
        <v>622002.24637499906</v>
      </c>
      <c r="D139">
        <v>543162.95738749905</v>
      </c>
    </row>
    <row r="140" spans="1:4">
      <c r="A140" s="1" t="s">
        <v>186</v>
      </c>
      <c r="B140">
        <v>662228.91030669597</v>
      </c>
      <c r="C140">
        <v>622832.76182812406</v>
      </c>
      <c r="D140">
        <v>543884.36087812402</v>
      </c>
    </row>
    <row r="141" spans="1:4">
      <c r="A141" t="s">
        <v>187</v>
      </c>
      <c r="B141">
        <v>20880.656164285701</v>
      </c>
      <c r="C141">
        <v>19868.68528125</v>
      </c>
      <c r="D141">
        <v>17350.140606249999</v>
      </c>
    </row>
    <row r="142" spans="1:4">
      <c r="A142" t="s">
        <v>188</v>
      </c>
      <c r="B142">
        <v>19345.2956544642</v>
      </c>
      <c r="C142">
        <v>18224.9616562499</v>
      </c>
      <c r="D142">
        <v>15915.658306249999</v>
      </c>
    </row>
    <row r="143" spans="1:4">
      <c r="A143" t="s">
        <v>189</v>
      </c>
      <c r="B143">
        <v>661600.39198526705</v>
      </c>
      <c r="C143">
        <v>622002.05934374896</v>
      </c>
      <c r="D143">
        <v>543162.79529375001</v>
      </c>
    </row>
    <row r="144" spans="1:4">
      <c r="A144" t="s">
        <v>190</v>
      </c>
      <c r="B144">
        <v>15593.282421517801</v>
      </c>
      <c r="C144">
        <v>15402.795253124899</v>
      </c>
      <c r="D144">
        <v>13469.778158125</v>
      </c>
    </row>
    <row r="145" spans="1:4">
      <c r="A145" t="s">
        <v>191</v>
      </c>
      <c r="B145">
        <v>19345.1282169642</v>
      </c>
      <c r="C145">
        <v>18224.7122812499</v>
      </c>
      <c r="D145">
        <v>15915.44218125</v>
      </c>
    </row>
    <row r="146" spans="1:4">
      <c r="A146" t="s">
        <v>192</v>
      </c>
      <c r="B146">
        <v>19427.260611517799</v>
      </c>
      <c r="C146">
        <v>21089.316215624902</v>
      </c>
      <c r="D146">
        <v>18398.461410625001</v>
      </c>
    </row>
    <row r="147" spans="1:4">
      <c r="A147" t="s">
        <v>193</v>
      </c>
      <c r="B147">
        <v>766692.49048526702</v>
      </c>
      <c r="C147">
        <v>769766.25557812396</v>
      </c>
      <c r="D147">
        <v>671876.09462812403</v>
      </c>
    </row>
    <row r="148" spans="1:4">
      <c r="A148" t="s">
        <v>194</v>
      </c>
      <c r="B148">
        <v>19411.2907771428</v>
      </c>
      <c r="C148">
        <v>21069.435449999899</v>
      </c>
      <c r="D148">
        <v>18381.171170000001</v>
      </c>
    </row>
    <row r="149" spans="1:4">
      <c r="A149" t="s">
        <v>195</v>
      </c>
      <c r="B149">
        <v>533122.29462410696</v>
      </c>
      <c r="C149">
        <v>528678.11934374901</v>
      </c>
      <c r="D149">
        <v>462282.047293749</v>
      </c>
    </row>
    <row r="150" spans="1:4">
      <c r="A150" t="s">
        <v>196</v>
      </c>
      <c r="B150">
        <v>20869.0822709821</v>
      </c>
      <c r="C150">
        <v>22598.440734374901</v>
      </c>
      <c r="D150">
        <v>19716.218409375</v>
      </c>
    </row>
    <row r="151" spans="1:4">
      <c r="A151" t="s">
        <v>197</v>
      </c>
      <c r="B151">
        <v>21421.3281678571</v>
      </c>
      <c r="C151">
        <v>23315.7282187499</v>
      </c>
      <c r="D151">
        <v>20339.490993750002</v>
      </c>
    </row>
    <row r="152" spans="1:4">
      <c r="A152" t="s">
        <v>198</v>
      </c>
      <c r="B152">
        <v>17828.0188468749</v>
      </c>
      <c r="C152">
        <v>17982.7677656249</v>
      </c>
      <c r="D152">
        <v>15717.302190625</v>
      </c>
    </row>
    <row r="153" spans="1:4">
      <c r="A153" t="s">
        <v>199</v>
      </c>
      <c r="B153">
        <v>661600.35029776697</v>
      </c>
      <c r="C153">
        <v>622002.18403124902</v>
      </c>
      <c r="D153">
        <v>543162.90335624898</v>
      </c>
    </row>
    <row r="154" spans="1:4">
      <c r="A154" t="s">
        <v>200</v>
      </c>
      <c r="B154">
        <v>533122.30784285697</v>
      </c>
      <c r="C154">
        <v>528678.13903124898</v>
      </c>
      <c r="D154">
        <v>462282.064356249</v>
      </c>
    </row>
    <row r="155" spans="1:4">
      <c r="A155" t="s">
        <v>201</v>
      </c>
      <c r="B155">
        <v>17199.398159821401</v>
      </c>
      <c r="C155">
        <v>17151.7305937499</v>
      </c>
      <c r="D155">
        <v>14995.44654375</v>
      </c>
    </row>
    <row r="156" spans="1:4">
      <c r="A156" t="s">
        <v>202</v>
      </c>
      <c r="B156">
        <v>684017.88263660704</v>
      </c>
      <c r="C156">
        <v>710885.69165624899</v>
      </c>
      <c r="D156">
        <v>620851.56180625001</v>
      </c>
    </row>
    <row r="157" spans="1:4">
      <c r="A157" t="s">
        <v>203</v>
      </c>
      <c r="B157">
        <v>17130.0695928571</v>
      </c>
      <c r="C157">
        <v>17048.475281249899</v>
      </c>
      <c r="D157">
        <v>14905.95860625</v>
      </c>
    </row>
    <row r="158" spans="1:4">
      <c r="A158" t="s">
        <v>204</v>
      </c>
      <c r="B158">
        <v>20880.515164285702</v>
      </c>
      <c r="C158">
        <v>19868.475281249899</v>
      </c>
      <c r="D158">
        <v>17349.958606249998</v>
      </c>
    </row>
    <row r="159" spans="1:4">
      <c r="A159" t="s">
        <v>205</v>
      </c>
      <c r="B159">
        <v>21161.917383035699</v>
      </c>
      <c r="C159">
        <v>23053.3549687499</v>
      </c>
      <c r="D159">
        <v>20110.187668750001</v>
      </c>
    </row>
    <row r="160" spans="1:4">
      <c r="A160" t="s">
        <v>206</v>
      </c>
      <c r="B160">
        <v>20869.011770982099</v>
      </c>
      <c r="C160">
        <v>22598.335734374901</v>
      </c>
      <c r="D160">
        <v>19716.127409375</v>
      </c>
    </row>
    <row r="161" spans="1:4">
      <c r="A161" t="s">
        <v>207</v>
      </c>
      <c r="B161">
        <v>533551.47513705306</v>
      </c>
      <c r="C161">
        <v>528974.55510937399</v>
      </c>
      <c r="D161">
        <v>462544.247534375</v>
      </c>
    </row>
    <row r="162" spans="1:4">
      <c r="A162" t="s">
        <v>208</v>
      </c>
      <c r="B162">
        <v>19345.3692075892</v>
      </c>
      <c r="C162">
        <v>18225.066656249899</v>
      </c>
      <c r="D162">
        <v>15915.74930625</v>
      </c>
    </row>
    <row r="163" spans="1:4">
      <c r="A163" t="s">
        <v>209</v>
      </c>
      <c r="B163">
        <v>943855.659965178</v>
      </c>
      <c r="C163">
        <v>902591.25557812501</v>
      </c>
      <c r="D163">
        <v>786991.09462812403</v>
      </c>
    </row>
    <row r="164" spans="1:4">
      <c r="A164" t="s">
        <v>210</v>
      </c>
      <c r="B164">
        <v>533551.54563705297</v>
      </c>
      <c r="C164">
        <v>528974.66010937397</v>
      </c>
      <c r="D164">
        <v>462544.33853437501</v>
      </c>
    </row>
    <row r="165" spans="1:4">
      <c r="A165" t="s">
        <v>211</v>
      </c>
      <c r="B165">
        <v>19342.778168392801</v>
      </c>
      <c r="C165">
        <v>18222.0063937499</v>
      </c>
      <c r="D165">
        <v>15913.084823749999</v>
      </c>
    </row>
    <row r="166" spans="1:4">
      <c r="A166" t="s">
        <v>212</v>
      </c>
      <c r="B166">
        <v>533122.44884285703</v>
      </c>
      <c r="C166">
        <v>528678.34903124894</v>
      </c>
      <c r="D166">
        <v>462282.24635625002</v>
      </c>
    </row>
    <row r="167" spans="1:4">
      <c r="A167" t="s">
        <v>213</v>
      </c>
      <c r="B167">
        <v>17130.1533116071</v>
      </c>
      <c r="C167">
        <v>17048.599968749899</v>
      </c>
      <c r="D167">
        <v>14906.06666875</v>
      </c>
    </row>
    <row r="168" spans="1:4">
      <c r="A168" t="s">
        <v>214</v>
      </c>
      <c r="B168">
        <v>15593.198702767801</v>
      </c>
      <c r="C168">
        <v>15402.6705656249</v>
      </c>
      <c r="D168">
        <v>13469.670095625001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D168"/>
  <sheetViews>
    <sheetView workbookViewId="0">
      <selection activeCell="A2" sqref="A2:D168"/>
    </sheetView>
  </sheetViews>
  <sheetFormatPr baseColWidth="10" defaultRowHeight="15" x14ac:dyDescent="0"/>
  <cols>
    <col min="1" max="1" width="33.83203125" bestFit="1" customWidth="1"/>
    <col min="2" max="4" width="12.1640625" bestFit="1" customWidth="1"/>
  </cols>
  <sheetData>
    <row r="1" spans="1:4">
      <c r="A1" s="17" t="s">
        <v>369</v>
      </c>
      <c r="B1" s="17" t="s">
        <v>2</v>
      </c>
      <c r="C1" s="17" t="s">
        <v>3</v>
      </c>
      <c r="D1" s="17" t="s">
        <v>4</v>
      </c>
    </row>
    <row r="2" spans="1:4">
      <c r="A2" t="s">
        <v>48</v>
      </c>
      <c r="B2">
        <v>661265.94439151697</v>
      </c>
      <c r="C2">
        <v>1427879.4166875</v>
      </c>
      <c r="D2">
        <v>1241589.8383249899</v>
      </c>
    </row>
    <row r="3" spans="1:4">
      <c r="A3" t="s">
        <v>49</v>
      </c>
      <c r="B3">
        <v>661265.529182142</v>
      </c>
      <c r="C3">
        <v>1427878.9113749899</v>
      </c>
      <c r="D3">
        <v>1241589.4003874899</v>
      </c>
    </row>
    <row r="4" spans="1:4">
      <c r="A4" t="s">
        <v>50</v>
      </c>
      <c r="B4">
        <v>855729.62857142801</v>
      </c>
      <c r="C4">
        <v>1627430.6497968701</v>
      </c>
      <c r="D4">
        <v>1415185.2362843701</v>
      </c>
    </row>
    <row r="5" spans="1:4">
      <c r="A5" t="s">
        <v>51</v>
      </c>
      <c r="B5">
        <v>661519.26333794603</v>
      </c>
      <c r="C5">
        <v>1428191.6285625</v>
      </c>
      <c r="D5">
        <v>1241860.4219500001</v>
      </c>
    </row>
    <row r="6" spans="1:4">
      <c r="A6" t="s">
        <v>52</v>
      </c>
      <c r="B6">
        <v>877585.12240267801</v>
      </c>
      <c r="C6">
        <v>1643705.68260937</v>
      </c>
      <c r="D6">
        <v>1429290.26472187</v>
      </c>
    </row>
    <row r="7" spans="1:4">
      <c r="A7" t="s">
        <v>53</v>
      </c>
      <c r="B7">
        <v>612713.70632901695</v>
      </c>
      <c r="C7">
        <v>1445255.68260937</v>
      </c>
      <c r="D7">
        <v>1257300.26472187</v>
      </c>
    </row>
    <row r="8" spans="1:4">
      <c r="A8" t="s">
        <v>54</v>
      </c>
      <c r="B8">
        <v>16974.965121875</v>
      </c>
      <c r="C8">
        <v>873130.30926562496</v>
      </c>
      <c r="D8">
        <v>756844.40296562505</v>
      </c>
    </row>
    <row r="9" spans="1:4">
      <c r="A9" t="s">
        <v>55</v>
      </c>
      <c r="B9">
        <v>17111.651837500001</v>
      </c>
      <c r="C9">
        <v>873349.06134374999</v>
      </c>
      <c r="D9">
        <v>757035.04636875005</v>
      </c>
    </row>
    <row r="10" spans="1:4">
      <c r="A10" t="s">
        <v>56</v>
      </c>
      <c r="B10">
        <v>15622.5091101785</v>
      </c>
      <c r="C10">
        <v>871919.18773124903</v>
      </c>
      <c r="D10">
        <v>755784.28981374903</v>
      </c>
    </row>
    <row r="11" spans="1:4">
      <c r="A11" t="s">
        <v>57</v>
      </c>
      <c r="B11">
        <v>529550.24563214194</v>
      </c>
      <c r="C11">
        <v>1329486.80353125</v>
      </c>
      <c r="D11">
        <v>1156323.1529312499</v>
      </c>
    </row>
    <row r="12" spans="1:4">
      <c r="A12" t="s">
        <v>58</v>
      </c>
      <c r="B12">
        <v>17044.033806250001</v>
      </c>
      <c r="C12">
        <v>873303.23868750001</v>
      </c>
      <c r="D12">
        <v>756994.80971249996</v>
      </c>
    </row>
    <row r="13" spans="1:4">
      <c r="A13" t="s">
        <v>59</v>
      </c>
      <c r="B13">
        <v>16864.5363785714</v>
      </c>
      <c r="C13">
        <v>873028.51950000005</v>
      </c>
      <c r="D13">
        <v>756755.33026249905</v>
      </c>
    </row>
    <row r="14" spans="1:4">
      <c r="A14" t="s">
        <v>60</v>
      </c>
      <c r="B14">
        <v>17074.1963379464</v>
      </c>
      <c r="C14">
        <v>873319.32979687501</v>
      </c>
      <c r="D14">
        <v>757008.98928437405</v>
      </c>
    </row>
    <row r="15" spans="1:4">
      <c r="A15" t="s">
        <v>61</v>
      </c>
      <c r="B15">
        <v>661266.03251651698</v>
      </c>
      <c r="C15">
        <v>1427879.4823125</v>
      </c>
      <c r="D15">
        <v>1241589.8951999899</v>
      </c>
    </row>
    <row r="16" spans="1:4">
      <c r="A16" t="s">
        <v>62</v>
      </c>
      <c r="B16">
        <v>661266.15792276699</v>
      </c>
      <c r="C16">
        <v>1427879.4823125</v>
      </c>
      <c r="D16">
        <v>1241589.8951999899</v>
      </c>
    </row>
    <row r="17" spans="1:4">
      <c r="A17" t="s">
        <v>63</v>
      </c>
      <c r="B17">
        <v>20824.6859718749</v>
      </c>
      <c r="C17">
        <v>876139.36260937504</v>
      </c>
      <c r="D17">
        <v>759453.01772187499</v>
      </c>
    </row>
    <row r="18" spans="1:4">
      <c r="A18" t="s">
        <v>64</v>
      </c>
      <c r="B18">
        <v>15583.439783928499</v>
      </c>
      <c r="C18">
        <v>871888.17506250006</v>
      </c>
      <c r="D18">
        <v>755757.109925</v>
      </c>
    </row>
    <row r="19" spans="1:4">
      <c r="A19" t="s">
        <v>65</v>
      </c>
      <c r="B19">
        <v>17074.240400446401</v>
      </c>
      <c r="C19">
        <v>873319.36260937504</v>
      </c>
      <c r="D19">
        <v>757009.01772187406</v>
      </c>
    </row>
    <row r="20" spans="1:4">
      <c r="A20" t="s">
        <v>66</v>
      </c>
      <c r="B20">
        <v>20615.0260124999</v>
      </c>
      <c r="C20">
        <v>875848.55231249996</v>
      </c>
      <c r="D20">
        <v>759199.35869999905</v>
      </c>
    </row>
    <row r="21" spans="1:4">
      <c r="A21" t="s">
        <v>67</v>
      </c>
      <c r="B21">
        <v>15622.129499553501</v>
      </c>
      <c r="C21">
        <v>871918.57607812504</v>
      </c>
      <c r="D21">
        <v>755783.75711562403</v>
      </c>
    </row>
    <row r="22" spans="1:4">
      <c r="A22" t="s">
        <v>68</v>
      </c>
      <c r="B22">
        <v>612713.66226651706</v>
      </c>
      <c r="C22">
        <v>1445255.6497968701</v>
      </c>
      <c r="D22">
        <v>1257300.2362843701</v>
      </c>
    </row>
    <row r="23" spans="1:4">
      <c r="A23" t="s">
        <v>69</v>
      </c>
      <c r="B23">
        <v>661265.48511964199</v>
      </c>
      <c r="C23">
        <v>1427878.8785625</v>
      </c>
      <c r="D23">
        <v>1241589.3719500001</v>
      </c>
    </row>
    <row r="24" spans="1:4">
      <c r="A24" t="s">
        <v>70</v>
      </c>
      <c r="B24">
        <v>633931.50382901705</v>
      </c>
      <c r="C24">
        <v>1461530.68260937</v>
      </c>
      <c r="D24">
        <v>1271405.26472187</v>
      </c>
    </row>
    <row r="25" spans="1:4">
      <c r="A25" t="s">
        <v>71</v>
      </c>
      <c r="B25">
        <v>15622.553172678499</v>
      </c>
      <c r="C25">
        <v>871919.22054374998</v>
      </c>
      <c r="D25">
        <v>755784.31825124903</v>
      </c>
    </row>
    <row r="26" spans="1:4">
      <c r="A26" t="s">
        <v>72</v>
      </c>
      <c r="B26">
        <v>15622.217624553499</v>
      </c>
      <c r="C26">
        <v>871918.64170312497</v>
      </c>
      <c r="D26">
        <v>755783.81399062404</v>
      </c>
    </row>
    <row r="27" spans="1:4">
      <c r="A27" t="s">
        <v>73</v>
      </c>
      <c r="B27">
        <v>661519.26333794603</v>
      </c>
      <c r="C27">
        <v>1428191.5268437399</v>
      </c>
      <c r="D27">
        <v>1241860.33379375</v>
      </c>
    </row>
    <row r="28" spans="1:4">
      <c r="A28" t="s">
        <v>74</v>
      </c>
      <c r="B28">
        <v>528657.643557142</v>
      </c>
      <c r="C28">
        <v>1328653.8457499901</v>
      </c>
      <c r="D28">
        <v>1155594.3435124899</v>
      </c>
    </row>
    <row r="29" spans="1:4">
      <c r="A29" t="s">
        <v>75</v>
      </c>
      <c r="B29">
        <v>529550.28969464195</v>
      </c>
      <c r="C29">
        <v>1329486.8363437401</v>
      </c>
      <c r="D29">
        <v>1156323.1813687501</v>
      </c>
    </row>
    <row r="30" spans="1:4">
      <c r="A30" t="s">
        <v>76</v>
      </c>
      <c r="B30">
        <v>661266.03251651698</v>
      </c>
      <c r="C30">
        <v>1427879.55121875</v>
      </c>
      <c r="D30">
        <v>1241589.9549187501</v>
      </c>
    </row>
    <row r="31" spans="1:4">
      <c r="A31" t="s">
        <v>77</v>
      </c>
      <c r="B31">
        <v>15630.243663303499</v>
      </c>
      <c r="C31">
        <v>871932.573496875</v>
      </c>
      <c r="D31">
        <v>755795.95105437399</v>
      </c>
    </row>
    <row r="32" spans="1:4">
      <c r="A32" t="s">
        <v>78</v>
      </c>
      <c r="B32">
        <v>661519.93614107103</v>
      </c>
      <c r="C32">
        <v>1428192.3340312501</v>
      </c>
      <c r="D32">
        <v>1241861.03335625</v>
      </c>
    </row>
    <row r="33" spans="1:4">
      <c r="A33" t="s">
        <v>79</v>
      </c>
      <c r="B33">
        <v>19333.9294178571</v>
      </c>
      <c r="C33">
        <v>874708.20787499903</v>
      </c>
      <c r="D33">
        <v>758201.13836249895</v>
      </c>
    </row>
    <row r="34" spans="1:4">
      <c r="A34" t="s">
        <v>80</v>
      </c>
      <c r="B34">
        <v>661265.44105714199</v>
      </c>
      <c r="C34">
        <v>1427878.8457500001</v>
      </c>
      <c r="D34">
        <v>1241589.3435124899</v>
      </c>
    </row>
    <row r="35" spans="1:4">
      <c r="A35" t="s">
        <v>81</v>
      </c>
      <c r="B35">
        <v>529340.62973526702</v>
      </c>
      <c r="C35">
        <v>1329196.02604687</v>
      </c>
      <c r="D35">
        <v>1156069.52234687</v>
      </c>
    </row>
    <row r="36" spans="1:4">
      <c r="A36" t="s">
        <v>82</v>
      </c>
      <c r="B36">
        <v>16864.580441071401</v>
      </c>
      <c r="C36">
        <v>873028.55231249996</v>
      </c>
      <c r="D36">
        <v>756755.35869999905</v>
      </c>
    </row>
    <row r="37" spans="1:4">
      <c r="A37" t="s">
        <v>83</v>
      </c>
      <c r="B37">
        <v>877588.42704330303</v>
      </c>
      <c r="C37">
        <v>1643705.68260937</v>
      </c>
      <c r="D37">
        <v>1429290.26472187</v>
      </c>
    </row>
    <row r="38" spans="1:4">
      <c r="A38" t="s">
        <v>84</v>
      </c>
      <c r="B38">
        <v>20614.981950000001</v>
      </c>
      <c r="C38">
        <v>875848.51950000005</v>
      </c>
      <c r="D38">
        <v>759199.33026249998</v>
      </c>
    </row>
    <row r="39" spans="1:4">
      <c r="A39" t="s">
        <v>85</v>
      </c>
      <c r="B39">
        <v>17074.1963379464</v>
      </c>
      <c r="C39">
        <v>873319.32979687501</v>
      </c>
      <c r="D39">
        <v>757008.98928437405</v>
      </c>
    </row>
    <row r="40" spans="1:4">
      <c r="A40" t="s">
        <v>86</v>
      </c>
      <c r="B40">
        <v>529413.60297901696</v>
      </c>
      <c r="C40">
        <v>1329268.08426562</v>
      </c>
      <c r="D40">
        <v>1156132.5379656199</v>
      </c>
    </row>
    <row r="41" spans="1:4">
      <c r="A41" t="s">
        <v>87</v>
      </c>
      <c r="B41">
        <v>16974.921059374901</v>
      </c>
      <c r="C41">
        <v>873130.27645312506</v>
      </c>
      <c r="D41">
        <v>756844.374528124</v>
      </c>
    </row>
    <row r="42" spans="1:4">
      <c r="A42" t="s">
        <v>88</v>
      </c>
      <c r="B42">
        <v>20615.485284375001</v>
      </c>
      <c r="C42">
        <v>875849.09043750004</v>
      </c>
      <c r="D42">
        <v>759199.82507499994</v>
      </c>
    </row>
    <row r="43" spans="1:4">
      <c r="A43" t="s">
        <v>89</v>
      </c>
      <c r="B43">
        <v>20615.070075</v>
      </c>
      <c r="C43">
        <v>875848.58512499998</v>
      </c>
      <c r="D43">
        <v>759199.38713749999</v>
      </c>
    </row>
    <row r="44" spans="1:4">
      <c r="A44" t="s">
        <v>90</v>
      </c>
      <c r="B44">
        <v>661266.03251651698</v>
      </c>
      <c r="C44">
        <v>1427879.55121875</v>
      </c>
      <c r="D44">
        <v>1241589.9549187501</v>
      </c>
    </row>
    <row r="45" spans="1:4">
      <c r="A45" t="s">
        <v>91</v>
      </c>
      <c r="B45">
        <v>612713.70632901695</v>
      </c>
      <c r="C45">
        <v>1445255.68260937</v>
      </c>
      <c r="D45">
        <v>1257300.26472187</v>
      </c>
    </row>
    <row r="46" spans="1:4">
      <c r="A46" t="s">
        <v>92</v>
      </c>
      <c r="B46">
        <v>529340.58567276702</v>
      </c>
      <c r="C46">
        <v>1329195.9932343699</v>
      </c>
      <c r="D46">
        <v>1156069.4939093699</v>
      </c>
    </row>
    <row r="47" spans="1:4">
      <c r="A47" t="s">
        <v>93</v>
      </c>
      <c r="B47">
        <v>15583.5279089285</v>
      </c>
      <c r="C47">
        <v>871888.24068749906</v>
      </c>
      <c r="D47">
        <v>755757.16680000001</v>
      </c>
    </row>
    <row r="48" spans="1:4">
      <c r="A48" t="s">
        <v>94</v>
      </c>
      <c r="B48">
        <v>21026.336837499901</v>
      </c>
      <c r="C48">
        <v>876338.48493749998</v>
      </c>
      <c r="D48">
        <v>759627.15214999905</v>
      </c>
    </row>
    <row r="49" spans="1:4">
      <c r="A49" t="s">
        <v>95</v>
      </c>
      <c r="B49">
        <v>20824.641909375001</v>
      </c>
      <c r="C49">
        <v>876139.32979687501</v>
      </c>
      <c r="D49">
        <v>759452.98928437405</v>
      </c>
    </row>
    <row r="50" spans="1:4">
      <c r="A50" t="s">
        <v>96</v>
      </c>
      <c r="B50">
        <v>16864.580441071401</v>
      </c>
      <c r="C50">
        <v>873028.55231249996</v>
      </c>
      <c r="D50">
        <v>756755.35869999905</v>
      </c>
    </row>
    <row r="51" spans="1:4">
      <c r="A51" t="s">
        <v>97</v>
      </c>
      <c r="B51">
        <v>16864.624503571398</v>
      </c>
      <c r="C51">
        <v>873028.58512499998</v>
      </c>
      <c r="D51">
        <v>756755.38713749906</v>
      </c>
    </row>
    <row r="52" spans="1:4">
      <c r="A52" t="s">
        <v>98</v>
      </c>
      <c r="B52">
        <v>16864.624503571398</v>
      </c>
      <c r="C52">
        <v>873028.58512499998</v>
      </c>
      <c r="D52">
        <v>756755.38713749906</v>
      </c>
    </row>
    <row r="53" spans="1:4">
      <c r="A53" t="s">
        <v>99</v>
      </c>
      <c r="B53">
        <v>528657.73168214201</v>
      </c>
      <c r="C53">
        <v>1328653.9113749999</v>
      </c>
      <c r="D53">
        <v>1155594.4003874899</v>
      </c>
    </row>
    <row r="54" spans="1:4">
      <c r="A54" t="s">
        <v>100</v>
      </c>
      <c r="B54">
        <v>661519.30740044604</v>
      </c>
      <c r="C54">
        <v>1428191.5596562501</v>
      </c>
      <c r="D54">
        <v>1241860.3622312399</v>
      </c>
    </row>
    <row r="55" spans="1:4">
      <c r="A55" t="s">
        <v>101</v>
      </c>
      <c r="B55">
        <v>528657.643557142</v>
      </c>
      <c r="C55">
        <v>1328653.8457499901</v>
      </c>
      <c r="D55">
        <v>1155594.3435124899</v>
      </c>
    </row>
    <row r="56" spans="1:4">
      <c r="A56" t="s">
        <v>102</v>
      </c>
      <c r="B56">
        <v>529340.62973526702</v>
      </c>
      <c r="C56">
        <v>1329196.02604687</v>
      </c>
      <c r="D56">
        <v>1156069.52234687</v>
      </c>
    </row>
    <row r="57" spans="1:4">
      <c r="A57" t="s">
        <v>103</v>
      </c>
      <c r="B57">
        <v>16864.624503571398</v>
      </c>
      <c r="C57">
        <v>873028.58512499998</v>
      </c>
      <c r="D57">
        <v>756755.38713749999</v>
      </c>
    </row>
    <row r="58" spans="1:4">
      <c r="A58" t="s">
        <v>104</v>
      </c>
      <c r="B58">
        <v>15583.5279089285</v>
      </c>
      <c r="C58">
        <v>871888.24068749906</v>
      </c>
      <c r="D58">
        <v>755757.16680000001</v>
      </c>
    </row>
    <row r="59" spans="1:4">
      <c r="A59" t="s">
        <v>105</v>
      </c>
      <c r="B59">
        <v>661519.93614107103</v>
      </c>
      <c r="C59">
        <v>1428192.3340312501</v>
      </c>
      <c r="D59">
        <v>1241861.03335625</v>
      </c>
    </row>
    <row r="60" spans="1:4">
      <c r="A60" t="s">
        <v>106</v>
      </c>
      <c r="B60">
        <v>15583.4838464285</v>
      </c>
      <c r="C60">
        <v>871888.20787499996</v>
      </c>
      <c r="D60">
        <v>755757.13836249895</v>
      </c>
    </row>
    <row r="61" spans="1:4">
      <c r="A61" t="s">
        <v>107</v>
      </c>
      <c r="B61">
        <v>15583.192360803499</v>
      </c>
      <c r="C61">
        <v>871887.66184687405</v>
      </c>
      <c r="D61">
        <v>755756.66253937501</v>
      </c>
    </row>
    <row r="62" spans="1:4">
      <c r="A62" t="s">
        <v>108</v>
      </c>
      <c r="B62">
        <v>16864.624503571398</v>
      </c>
      <c r="C62">
        <v>873028.58512499998</v>
      </c>
      <c r="D62">
        <v>756755.38713749999</v>
      </c>
    </row>
    <row r="63" spans="1:4">
      <c r="A63" t="s">
        <v>109</v>
      </c>
      <c r="B63">
        <v>661265.86304776696</v>
      </c>
      <c r="C63">
        <v>1427879.4495000001</v>
      </c>
      <c r="D63">
        <v>1241589.8667625</v>
      </c>
    </row>
    <row r="64" spans="1:4">
      <c r="A64" t="s">
        <v>110</v>
      </c>
      <c r="B64">
        <v>16901.991878125002</v>
      </c>
      <c r="C64">
        <v>873058.25104687503</v>
      </c>
      <c r="D64">
        <v>756781.38734687399</v>
      </c>
    </row>
    <row r="65" spans="1:4">
      <c r="A65" t="s">
        <v>111</v>
      </c>
      <c r="B65">
        <v>17074.1963379464</v>
      </c>
      <c r="C65">
        <v>873319.32979687501</v>
      </c>
      <c r="D65">
        <v>757008.98928437405</v>
      </c>
    </row>
    <row r="66" spans="1:4">
      <c r="A66" t="s">
        <v>112</v>
      </c>
      <c r="B66">
        <v>661266.61719464196</v>
      </c>
      <c r="C66">
        <v>1427880.0204375</v>
      </c>
      <c r="D66">
        <v>1241590.361575</v>
      </c>
    </row>
    <row r="67" spans="1:4">
      <c r="A67" t="s">
        <v>113</v>
      </c>
      <c r="B67">
        <v>661519.93614107103</v>
      </c>
      <c r="C67">
        <v>1428192.3340312501</v>
      </c>
      <c r="D67">
        <v>1241861.03335625</v>
      </c>
    </row>
    <row r="68" spans="1:4">
      <c r="A68" t="s">
        <v>114</v>
      </c>
      <c r="B68">
        <v>661265.44105714199</v>
      </c>
      <c r="C68">
        <v>1427878.8457500001</v>
      </c>
      <c r="D68">
        <v>1241589.3435124899</v>
      </c>
    </row>
    <row r="69" spans="1:4">
      <c r="A69" t="s">
        <v>115</v>
      </c>
      <c r="B69">
        <v>16902.035940624901</v>
      </c>
      <c r="C69">
        <v>873058.28385937505</v>
      </c>
      <c r="D69">
        <v>756781.41578437504</v>
      </c>
    </row>
    <row r="70" spans="1:4">
      <c r="A70" t="s">
        <v>116</v>
      </c>
      <c r="B70">
        <v>529413.55891651695</v>
      </c>
      <c r="C70">
        <v>1329268.0514531201</v>
      </c>
      <c r="D70">
        <v>1156132.50952812</v>
      </c>
    </row>
    <row r="71" spans="1:4">
      <c r="A71" t="s">
        <v>117</v>
      </c>
      <c r="B71">
        <v>15583.5279089285</v>
      </c>
      <c r="C71">
        <v>871888.24068749906</v>
      </c>
      <c r="D71">
        <v>755757.16680000001</v>
      </c>
    </row>
    <row r="72" spans="1:4">
      <c r="A72" t="s">
        <v>118</v>
      </c>
      <c r="B72">
        <v>661265.13364151702</v>
      </c>
      <c r="C72">
        <v>1427878.8129375</v>
      </c>
      <c r="D72">
        <v>1241589.315075</v>
      </c>
    </row>
    <row r="73" spans="1:4">
      <c r="A73" t="s">
        <v>119</v>
      </c>
      <c r="B73">
        <v>661475.77381964203</v>
      </c>
      <c r="C73">
        <v>1428170.2597968699</v>
      </c>
      <c r="D73">
        <v>1241843.52578437</v>
      </c>
    </row>
    <row r="74" spans="1:4">
      <c r="A74" t="s">
        <v>120</v>
      </c>
      <c r="B74">
        <v>16902.035940624901</v>
      </c>
      <c r="C74">
        <v>873058.28385937505</v>
      </c>
      <c r="D74">
        <v>756781.41578437504</v>
      </c>
    </row>
    <row r="75" spans="1:4">
      <c r="A75" t="s">
        <v>121</v>
      </c>
      <c r="B75">
        <v>528867.30351651704</v>
      </c>
      <c r="C75">
        <v>1328944.6560468699</v>
      </c>
      <c r="D75">
        <v>1155848.0025343699</v>
      </c>
    </row>
    <row r="76" spans="1:4">
      <c r="A76" t="s">
        <v>122</v>
      </c>
      <c r="B76">
        <v>21026.336837499901</v>
      </c>
      <c r="C76">
        <v>876338.48493749998</v>
      </c>
      <c r="D76">
        <v>759627.15214999905</v>
      </c>
    </row>
    <row r="77" spans="1:4">
      <c r="A77" t="s">
        <v>123</v>
      </c>
      <c r="B77">
        <v>20816.632815624998</v>
      </c>
      <c r="C77">
        <v>876047.64182812499</v>
      </c>
      <c r="D77">
        <v>759373.46469062404</v>
      </c>
    </row>
    <row r="78" spans="1:4">
      <c r="A78" t="s">
        <v>124</v>
      </c>
      <c r="B78">
        <v>19333.885355357099</v>
      </c>
      <c r="C78">
        <v>874708.17506250006</v>
      </c>
      <c r="D78">
        <v>758201.109925</v>
      </c>
    </row>
    <row r="79" spans="1:4">
      <c r="A79" t="s">
        <v>125</v>
      </c>
      <c r="B79">
        <v>20615.070075</v>
      </c>
      <c r="C79">
        <v>875848.58512499998</v>
      </c>
      <c r="D79">
        <v>759199.38713749999</v>
      </c>
    </row>
    <row r="80" spans="1:4">
      <c r="A80" t="s">
        <v>126</v>
      </c>
      <c r="B80">
        <v>661265.94439151697</v>
      </c>
      <c r="C80">
        <v>1427879.4166875</v>
      </c>
      <c r="D80">
        <v>1241589.8383249899</v>
      </c>
    </row>
    <row r="81" spans="1:4">
      <c r="A81" t="s">
        <v>127</v>
      </c>
      <c r="B81">
        <v>661265.529182142</v>
      </c>
      <c r="C81">
        <v>1427878.9113749899</v>
      </c>
      <c r="D81">
        <v>1241589.4003874899</v>
      </c>
    </row>
    <row r="82" spans="1:4">
      <c r="A82" t="s">
        <v>128</v>
      </c>
      <c r="B82">
        <v>15583.439783928499</v>
      </c>
      <c r="C82">
        <v>871888.17506250006</v>
      </c>
      <c r="D82">
        <v>755757.109925</v>
      </c>
    </row>
    <row r="83" spans="1:4">
      <c r="A83" s="1" t="s">
        <v>129</v>
      </c>
      <c r="B83">
        <v>661475.14507901703</v>
      </c>
      <c r="C83">
        <v>1428169.6888593701</v>
      </c>
      <c r="D83">
        <v>1241843.0309718701</v>
      </c>
    </row>
    <row r="84" spans="1:4">
      <c r="A84" t="s">
        <v>130</v>
      </c>
      <c r="B84">
        <v>15583.4838464285</v>
      </c>
      <c r="C84">
        <v>871888.20787499996</v>
      </c>
      <c r="D84">
        <v>755757.13836249895</v>
      </c>
    </row>
    <row r="85" spans="1:4">
      <c r="A85" t="s">
        <v>131</v>
      </c>
      <c r="B85">
        <v>528657.73168214201</v>
      </c>
      <c r="C85">
        <v>1328653.9113749999</v>
      </c>
      <c r="D85">
        <v>1155594.4003874899</v>
      </c>
    </row>
    <row r="86" spans="1:4">
      <c r="A86" t="s">
        <v>132</v>
      </c>
      <c r="B86">
        <v>17074.240400446401</v>
      </c>
      <c r="C86">
        <v>873319.36260937504</v>
      </c>
      <c r="D86">
        <v>757009.01772187406</v>
      </c>
    </row>
    <row r="87" spans="1:4">
      <c r="A87" t="s">
        <v>133</v>
      </c>
      <c r="B87">
        <v>528867.34757901705</v>
      </c>
      <c r="C87">
        <v>1328944.6888593701</v>
      </c>
      <c r="D87">
        <v>1155848.0309718701</v>
      </c>
    </row>
    <row r="88" spans="1:4">
      <c r="A88" t="s">
        <v>134</v>
      </c>
      <c r="B88">
        <v>661265.34717276704</v>
      </c>
      <c r="C88">
        <v>1427878.8785625</v>
      </c>
      <c r="D88">
        <v>1241589.3719500001</v>
      </c>
    </row>
    <row r="89" spans="1:4">
      <c r="A89" t="s">
        <v>135</v>
      </c>
      <c r="B89">
        <v>855729.62857142801</v>
      </c>
      <c r="C89">
        <v>1627430.68260937</v>
      </c>
      <c r="D89">
        <v>1415185.26472187</v>
      </c>
    </row>
    <row r="90" spans="1:4">
      <c r="A90" t="s">
        <v>136</v>
      </c>
      <c r="B90">
        <v>17074.1963379464</v>
      </c>
      <c r="C90">
        <v>873319.32979687501</v>
      </c>
      <c r="D90">
        <v>757008.98928437405</v>
      </c>
    </row>
    <row r="91" spans="1:4">
      <c r="A91" s="1" t="s">
        <v>137</v>
      </c>
      <c r="B91">
        <v>19333.637932232101</v>
      </c>
      <c r="C91">
        <v>874707.66184687405</v>
      </c>
      <c r="D91">
        <v>758200.66253937501</v>
      </c>
    </row>
    <row r="92" spans="1:4">
      <c r="A92" t="s">
        <v>138</v>
      </c>
      <c r="B92">
        <v>529482.58353839198</v>
      </c>
      <c r="C92">
        <v>1329440.9480625</v>
      </c>
      <c r="D92">
        <v>1156282.8878375001</v>
      </c>
    </row>
    <row r="93" spans="1:4">
      <c r="A93" t="s">
        <v>139</v>
      </c>
      <c r="B93">
        <v>877588.38298080303</v>
      </c>
      <c r="C93">
        <v>1643705.6497968701</v>
      </c>
      <c r="D93">
        <v>1429290.2362843701</v>
      </c>
    </row>
    <row r="94" spans="1:4">
      <c r="A94" t="s">
        <v>140</v>
      </c>
      <c r="B94">
        <v>528867.34757901705</v>
      </c>
      <c r="C94">
        <v>1328944.6888593701</v>
      </c>
      <c r="D94">
        <v>1155848.0309718701</v>
      </c>
    </row>
    <row r="95" spans="1:4">
      <c r="A95" t="s">
        <v>141</v>
      </c>
      <c r="B95">
        <v>15583.4838464285</v>
      </c>
      <c r="C95">
        <v>871888.20787499996</v>
      </c>
      <c r="D95">
        <v>755757.13836249895</v>
      </c>
    </row>
    <row r="96" spans="1:4">
      <c r="A96" t="s">
        <v>142</v>
      </c>
      <c r="B96">
        <v>612713.66226651706</v>
      </c>
      <c r="C96">
        <v>1445255.6497968701</v>
      </c>
      <c r="D96">
        <v>1257300.2362843701</v>
      </c>
    </row>
    <row r="97" spans="1:4">
      <c r="A97" t="s">
        <v>143</v>
      </c>
      <c r="B97">
        <v>16864.580441071401</v>
      </c>
      <c r="C97">
        <v>873028.55231249996</v>
      </c>
      <c r="D97">
        <v>756755.35869999905</v>
      </c>
    </row>
    <row r="98" spans="1:4">
      <c r="A98" t="s">
        <v>144</v>
      </c>
      <c r="B98">
        <v>528657.73168214201</v>
      </c>
      <c r="C98">
        <v>1328653.9113749999</v>
      </c>
      <c r="D98">
        <v>1155594.4003874899</v>
      </c>
    </row>
    <row r="99" spans="1:4">
      <c r="A99" t="s">
        <v>145</v>
      </c>
      <c r="B99">
        <v>528657.68761964201</v>
      </c>
      <c r="C99">
        <v>1328653.8785625</v>
      </c>
      <c r="D99">
        <v>1155594.3719500001</v>
      </c>
    </row>
    <row r="100" spans="1:4">
      <c r="A100" t="s">
        <v>146</v>
      </c>
      <c r="B100">
        <v>15583.4838464285</v>
      </c>
      <c r="C100">
        <v>871888.20787499996</v>
      </c>
      <c r="D100">
        <v>755757.13836249895</v>
      </c>
    </row>
    <row r="101" spans="1:4">
      <c r="A101" t="s">
        <v>147</v>
      </c>
      <c r="B101">
        <v>661519.26333794603</v>
      </c>
      <c r="C101">
        <v>1428191.5268437399</v>
      </c>
      <c r="D101">
        <v>1241860.33379375</v>
      </c>
    </row>
    <row r="102" spans="1:4">
      <c r="A102" t="s">
        <v>148</v>
      </c>
      <c r="B102">
        <v>15622.465047678499</v>
      </c>
      <c r="C102">
        <v>871919.15491875005</v>
      </c>
      <c r="D102">
        <v>755784.26137624902</v>
      </c>
    </row>
    <row r="103" spans="1:4">
      <c r="A103" t="s">
        <v>149</v>
      </c>
      <c r="B103">
        <v>528867.30351651704</v>
      </c>
      <c r="C103">
        <v>1328944.6560468699</v>
      </c>
      <c r="D103">
        <v>1155848.0025343699</v>
      </c>
    </row>
    <row r="104" spans="1:4">
      <c r="A104" t="s">
        <v>150</v>
      </c>
      <c r="B104">
        <v>16864.580441071401</v>
      </c>
      <c r="C104">
        <v>873028.55231249996</v>
      </c>
      <c r="D104">
        <v>756755.35869999905</v>
      </c>
    </row>
    <row r="105" spans="1:4">
      <c r="A105" t="s">
        <v>151</v>
      </c>
      <c r="B105">
        <v>661519.30740044604</v>
      </c>
      <c r="C105">
        <v>1428191.6613749899</v>
      </c>
      <c r="D105">
        <v>1241860.4503875</v>
      </c>
    </row>
    <row r="106" spans="1:4">
      <c r="A106" t="s">
        <v>152</v>
      </c>
      <c r="B106">
        <v>661519.30740044604</v>
      </c>
      <c r="C106">
        <v>1428191.6613749899</v>
      </c>
      <c r="D106">
        <v>1241860.4503875</v>
      </c>
    </row>
    <row r="107" spans="1:4">
      <c r="A107" t="s">
        <v>153</v>
      </c>
      <c r="B107">
        <v>19332.3030014285</v>
      </c>
      <c r="C107">
        <v>874706.61254999903</v>
      </c>
      <c r="D107">
        <v>758199.74349249899</v>
      </c>
    </row>
    <row r="108" spans="1:4">
      <c r="A108" t="s">
        <v>154</v>
      </c>
      <c r="B108">
        <v>19331.967453303499</v>
      </c>
      <c r="C108">
        <v>874706.03370937495</v>
      </c>
      <c r="D108">
        <v>758199.239231874</v>
      </c>
    </row>
    <row r="109" spans="1:4">
      <c r="A109" t="s">
        <v>155</v>
      </c>
      <c r="B109">
        <v>529340.58567276702</v>
      </c>
      <c r="C109">
        <v>1329195.9932343699</v>
      </c>
      <c r="D109">
        <v>1156069.4939093699</v>
      </c>
    </row>
    <row r="110" spans="1:4">
      <c r="A110" t="s">
        <v>156</v>
      </c>
      <c r="B110">
        <v>20816.632815624998</v>
      </c>
      <c r="C110">
        <v>876047.64182812499</v>
      </c>
      <c r="D110">
        <v>759373.46469062404</v>
      </c>
    </row>
    <row r="111" spans="1:4">
      <c r="A111" t="s">
        <v>157</v>
      </c>
      <c r="B111">
        <v>15622.465047678499</v>
      </c>
      <c r="C111">
        <v>871919.15491875005</v>
      </c>
      <c r="D111">
        <v>755784.26137624902</v>
      </c>
    </row>
    <row r="112" spans="1:4">
      <c r="A112" t="s">
        <v>158</v>
      </c>
      <c r="B112">
        <v>15583.439783928499</v>
      </c>
      <c r="C112">
        <v>871888.17506250006</v>
      </c>
      <c r="D112">
        <v>755757.109925</v>
      </c>
    </row>
    <row r="113" spans="1:4">
      <c r="A113" t="s">
        <v>159</v>
      </c>
      <c r="B113">
        <v>15583.439783928499</v>
      </c>
      <c r="C113">
        <v>871888.17506250006</v>
      </c>
      <c r="D113">
        <v>755757.109925</v>
      </c>
    </row>
    <row r="114" spans="1:4">
      <c r="A114" t="s">
        <v>160</v>
      </c>
      <c r="B114">
        <v>15583.5279089285</v>
      </c>
      <c r="C114">
        <v>871888.24068749906</v>
      </c>
      <c r="D114">
        <v>755757.16680000001</v>
      </c>
    </row>
    <row r="115" spans="1:4">
      <c r="A115" t="s">
        <v>161</v>
      </c>
      <c r="B115">
        <v>16909.814556249901</v>
      </c>
      <c r="C115">
        <v>873071.7024375</v>
      </c>
      <c r="D115">
        <v>756793.10546250001</v>
      </c>
    </row>
    <row r="116" spans="1:4">
      <c r="A116" t="s">
        <v>162</v>
      </c>
      <c r="B116">
        <v>17074.240400446401</v>
      </c>
      <c r="C116">
        <v>873319.36260937504</v>
      </c>
      <c r="D116">
        <v>757009.01772187499</v>
      </c>
    </row>
    <row r="117" spans="1:4">
      <c r="A117" t="s">
        <v>163</v>
      </c>
      <c r="B117">
        <v>15583.104235803499</v>
      </c>
      <c r="C117">
        <v>871887.59622187505</v>
      </c>
      <c r="D117">
        <v>755756.60566437501</v>
      </c>
    </row>
    <row r="118" spans="1:4">
      <c r="A118" t="s">
        <v>164</v>
      </c>
      <c r="B118">
        <v>661266.11386026698</v>
      </c>
      <c r="C118">
        <v>1427879.4495000001</v>
      </c>
      <c r="D118">
        <v>1241589.8667625</v>
      </c>
    </row>
    <row r="119" spans="1:4">
      <c r="A119" t="s">
        <v>165</v>
      </c>
      <c r="B119">
        <v>661266.11386026698</v>
      </c>
      <c r="C119">
        <v>1427879.4495000001</v>
      </c>
      <c r="D119">
        <v>1241589.8667625</v>
      </c>
    </row>
    <row r="120" spans="1:4">
      <c r="A120" t="s">
        <v>166</v>
      </c>
      <c r="B120">
        <v>17043.945681249901</v>
      </c>
      <c r="C120">
        <v>873303.17306249996</v>
      </c>
      <c r="D120">
        <v>756994.75283749995</v>
      </c>
    </row>
    <row r="121" spans="1:4">
      <c r="A121" t="s">
        <v>167</v>
      </c>
      <c r="B121">
        <v>19333.9294178571</v>
      </c>
      <c r="C121">
        <v>874708.20787499903</v>
      </c>
      <c r="D121">
        <v>758201.13836249895</v>
      </c>
    </row>
    <row r="122" spans="1:4">
      <c r="A122" t="s">
        <v>168</v>
      </c>
      <c r="B122">
        <v>16864.5363785714</v>
      </c>
      <c r="C122">
        <v>873028.51950000005</v>
      </c>
      <c r="D122">
        <v>756755.33026249905</v>
      </c>
    </row>
    <row r="123" spans="1:4">
      <c r="A123" t="s">
        <v>169</v>
      </c>
      <c r="B123">
        <v>21026.336837499901</v>
      </c>
      <c r="C123">
        <v>876338.48493749998</v>
      </c>
      <c r="D123">
        <v>759627.15214999905</v>
      </c>
    </row>
    <row r="124" spans="1:4">
      <c r="A124" s="1" t="s">
        <v>170</v>
      </c>
      <c r="B124">
        <v>16901.947815625001</v>
      </c>
      <c r="C124">
        <v>873058.218234375</v>
      </c>
      <c r="D124">
        <v>756781.35890937503</v>
      </c>
    </row>
    <row r="125" spans="1:4">
      <c r="A125" t="s">
        <v>171</v>
      </c>
      <c r="B125">
        <v>855729.62857142801</v>
      </c>
      <c r="C125">
        <v>1627430.6497968701</v>
      </c>
      <c r="D125">
        <v>1415185.2362843701</v>
      </c>
    </row>
    <row r="126" spans="1:4">
      <c r="A126" t="s">
        <v>172</v>
      </c>
      <c r="B126">
        <v>661475.77381964203</v>
      </c>
      <c r="C126">
        <v>1428170.2597968699</v>
      </c>
      <c r="D126">
        <v>1241843.52578437</v>
      </c>
    </row>
    <row r="127" spans="1:4">
      <c r="A127" t="s">
        <v>173</v>
      </c>
      <c r="B127">
        <v>16864.5363785714</v>
      </c>
      <c r="C127">
        <v>873028.51950000005</v>
      </c>
      <c r="D127">
        <v>756755.33026249905</v>
      </c>
    </row>
    <row r="128" spans="1:4">
      <c r="A128" t="s">
        <v>174</v>
      </c>
      <c r="B128">
        <v>661266.61719464196</v>
      </c>
      <c r="C128">
        <v>1427880.0204375</v>
      </c>
      <c r="D128">
        <v>1241590.361575</v>
      </c>
    </row>
    <row r="129" spans="1:4">
      <c r="A129" t="s">
        <v>175</v>
      </c>
      <c r="B129">
        <v>661265.48511964199</v>
      </c>
      <c r="C129">
        <v>1427878.8785625</v>
      </c>
      <c r="D129">
        <v>1241589.3719500001</v>
      </c>
    </row>
    <row r="130" spans="1:4">
      <c r="A130" t="s">
        <v>176</v>
      </c>
      <c r="B130">
        <v>19333.549807232099</v>
      </c>
      <c r="C130">
        <v>874707.59622187505</v>
      </c>
      <c r="D130">
        <v>758200.60566437501</v>
      </c>
    </row>
    <row r="131" spans="1:4">
      <c r="A131" t="s">
        <v>177</v>
      </c>
      <c r="B131">
        <v>661266.61719464196</v>
      </c>
      <c r="C131">
        <v>1427880.0204375</v>
      </c>
      <c r="D131">
        <v>1241590.361575</v>
      </c>
    </row>
    <row r="132" spans="1:4">
      <c r="A132" t="s">
        <v>178</v>
      </c>
      <c r="B132">
        <v>16864.580441071401</v>
      </c>
      <c r="C132">
        <v>873028.55231249996</v>
      </c>
      <c r="D132">
        <v>756755.35869999905</v>
      </c>
    </row>
    <row r="133" spans="1:4">
      <c r="A133" t="s">
        <v>179</v>
      </c>
      <c r="B133">
        <v>15622.5091101785</v>
      </c>
      <c r="C133">
        <v>871919.18773124903</v>
      </c>
      <c r="D133">
        <v>755784.28981374903</v>
      </c>
    </row>
    <row r="134" spans="1:4">
      <c r="A134" t="s">
        <v>180</v>
      </c>
      <c r="B134">
        <v>16864.5363785714</v>
      </c>
      <c r="C134">
        <v>873028.51950000005</v>
      </c>
      <c r="D134">
        <v>756755.33026249998</v>
      </c>
    </row>
    <row r="135" spans="1:4">
      <c r="A135" t="s">
        <v>181</v>
      </c>
      <c r="B135">
        <v>661519.26333794603</v>
      </c>
      <c r="C135">
        <v>1428191.6285625</v>
      </c>
      <c r="D135">
        <v>1241860.4219500001</v>
      </c>
    </row>
    <row r="136" spans="1:4">
      <c r="A136" t="s">
        <v>182</v>
      </c>
      <c r="B136">
        <v>19333.973480357101</v>
      </c>
      <c r="C136">
        <v>874708.24068749906</v>
      </c>
      <c r="D136">
        <v>758201.16680000001</v>
      </c>
    </row>
    <row r="137" spans="1:4">
      <c r="A137" t="s">
        <v>183</v>
      </c>
      <c r="B137">
        <v>16864.580441071401</v>
      </c>
      <c r="C137">
        <v>873028.55231249996</v>
      </c>
      <c r="D137">
        <v>756755.35869999905</v>
      </c>
    </row>
    <row r="138" spans="1:4">
      <c r="A138" t="s">
        <v>184</v>
      </c>
      <c r="B138">
        <v>529482.67166339199</v>
      </c>
      <c r="C138">
        <v>1329441.0136875</v>
      </c>
      <c r="D138">
        <v>1156282.9447125001</v>
      </c>
    </row>
    <row r="139" spans="1:4">
      <c r="A139" t="s">
        <v>185</v>
      </c>
      <c r="B139">
        <v>661265.43529776705</v>
      </c>
      <c r="C139">
        <v>1427878.9441875</v>
      </c>
      <c r="D139">
        <v>1241589.4288250001</v>
      </c>
    </row>
    <row r="140" spans="1:4">
      <c r="A140" s="1" t="s">
        <v>186</v>
      </c>
      <c r="B140">
        <v>661475.10101651703</v>
      </c>
      <c r="C140">
        <v>1428169.6560468699</v>
      </c>
      <c r="D140">
        <v>1241843.0025343699</v>
      </c>
    </row>
    <row r="141" spans="1:4">
      <c r="A141" t="s">
        <v>187</v>
      </c>
      <c r="B141">
        <v>20615.0260124999</v>
      </c>
      <c r="C141">
        <v>875848.55231249996</v>
      </c>
      <c r="D141">
        <v>759199.35869999905</v>
      </c>
    </row>
    <row r="142" spans="1:4">
      <c r="A142" t="s">
        <v>188</v>
      </c>
      <c r="B142">
        <v>19333.973480357101</v>
      </c>
      <c r="C142">
        <v>874708.24068749906</v>
      </c>
      <c r="D142">
        <v>758201.16680000001</v>
      </c>
    </row>
    <row r="143" spans="1:4">
      <c r="A143" t="s">
        <v>189</v>
      </c>
      <c r="B143">
        <v>661265.13364151702</v>
      </c>
      <c r="C143">
        <v>1427878.8129375</v>
      </c>
      <c r="D143">
        <v>1241589.315075</v>
      </c>
    </row>
    <row r="144" spans="1:4">
      <c r="A144" t="s">
        <v>190</v>
      </c>
      <c r="B144">
        <v>15583.192360803499</v>
      </c>
      <c r="C144">
        <v>871887.66184687405</v>
      </c>
      <c r="D144">
        <v>755756.66253937501</v>
      </c>
    </row>
    <row r="145" spans="1:4">
      <c r="A145" t="s">
        <v>191</v>
      </c>
      <c r="B145">
        <v>19333.885355357099</v>
      </c>
      <c r="C145">
        <v>874708.17506250006</v>
      </c>
      <c r="D145">
        <v>758201.109925</v>
      </c>
    </row>
    <row r="146" spans="1:4">
      <c r="A146" t="s">
        <v>192</v>
      </c>
      <c r="B146">
        <v>15630.3317883035</v>
      </c>
      <c r="C146">
        <v>871932.639121874</v>
      </c>
      <c r="D146">
        <v>755796.007929374</v>
      </c>
    </row>
    <row r="147" spans="1:4">
      <c r="A147" t="s">
        <v>193</v>
      </c>
      <c r="B147">
        <v>633931.45976651704</v>
      </c>
      <c r="C147">
        <v>1461530.6497968701</v>
      </c>
      <c r="D147">
        <v>1271405.2362843701</v>
      </c>
    </row>
    <row r="148" spans="1:4">
      <c r="A148" t="s">
        <v>194</v>
      </c>
      <c r="B148">
        <v>15622.553172678499</v>
      </c>
      <c r="C148">
        <v>871919.22054374998</v>
      </c>
      <c r="D148">
        <v>755784.31825124903</v>
      </c>
    </row>
    <row r="149" spans="1:4">
      <c r="A149" t="s">
        <v>195</v>
      </c>
      <c r="B149">
        <v>528657.643557142</v>
      </c>
      <c r="C149">
        <v>1328653.8457499901</v>
      </c>
      <c r="D149">
        <v>1155594.3435124899</v>
      </c>
    </row>
    <row r="150" spans="1:4">
      <c r="A150" t="s">
        <v>196</v>
      </c>
      <c r="B150">
        <v>16901.991878125002</v>
      </c>
      <c r="C150">
        <v>873058.25104687503</v>
      </c>
      <c r="D150">
        <v>756781.38734687399</v>
      </c>
    </row>
    <row r="151" spans="1:4">
      <c r="A151" t="s">
        <v>197</v>
      </c>
      <c r="B151">
        <v>17111.607775</v>
      </c>
      <c r="C151">
        <v>873349.02853124996</v>
      </c>
      <c r="D151">
        <v>757035.01793124899</v>
      </c>
    </row>
    <row r="152" spans="1:4">
      <c r="A152" t="s">
        <v>198</v>
      </c>
      <c r="B152">
        <v>17074.240400446401</v>
      </c>
      <c r="C152">
        <v>873319.36260937504</v>
      </c>
      <c r="D152">
        <v>757009.01772187499</v>
      </c>
    </row>
    <row r="153" spans="1:4">
      <c r="A153" t="s">
        <v>199</v>
      </c>
      <c r="B153">
        <v>661265.81898526696</v>
      </c>
      <c r="C153">
        <v>1427879.4166875</v>
      </c>
      <c r="D153">
        <v>1241589.8383249899</v>
      </c>
    </row>
    <row r="154" spans="1:4">
      <c r="A154" t="s">
        <v>200</v>
      </c>
      <c r="B154">
        <v>528657.643557142</v>
      </c>
      <c r="C154">
        <v>1328653.8457499901</v>
      </c>
      <c r="D154">
        <v>1155594.3435124899</v>
      </c>
    </row>
    <row r="155" spans="1:4">
      <c r="A155" t="s">
        <v>201</v>
      </c>
      <c r="B155">
        <v>16864.5363785714</v>
      </c>
      <c r="C155">
        <v>873028.51950000005</v>
      </c>
      <c r="D155">
        <v>756755.33026249998</v>
      </c>
    </row>
    <row r="156" spans="1:4">
      <c r="A156" t="s">
        <v>202</v>
      </c>
      <c r="B156">
        <v>613396.64844464196</v>
      </c>
      <c r="C156">
        <v>1445797.83009375</v>
      </c>
      <c r="D156">
        <v>1257775.41511875</v>
      </c>
    </row>
    <row r="157" spans="1:4">
      <c r="A157" t="s">
        <v>203</v>
      </c>
      <c r="B157">
        <v>16864.5363785714</v>
      </c>
      <c r="C157">
        <v>873028.51950000005</v>
      </c>
      <c r="D157">
        <v>756755.33026249905</v>
      </c>
    </row>
    <row r="158" spans="1:4">
      <c r="A158" t="s">
        <v>204</v>
      </c>
      <c r="B158">
        <v>20614.981950000001</v>
      </c>
      <c r="C158">
        <v>875848.51950000005</v>
      </c>
      <c r="D158">
        <v>759199.33026249998</v>
      </c>
    </row>
    <row r="159" spans="1:4">
      <c r="A159" t="s">
        <v>205</v>
      </c>
      <c r="B159">
        <v>16864.624503571398</v>
      </c>
      <c r="C159">
        <v>873028.58512499998</v>
      </c>
      <c r="D159">
        <v>756755.38713749906</v>
      </c>
    </row>
    <row r="160" spans="1:4">
      <c r="A160" t="s">
        <v>206</v>
      </c>
      <c r="B160">
        <v>16901.947815625001</v>
      </c>
      <c r="C160">
        <v>873058.218234375</v>
      </c>
      <c r="D160">
        <v>756781.35890937503</v>
      </c>
    </row>
    <row r="161" spans="1:4">
      <c r="A161" t="s">
        <v>207</v>
      </c>
      <c r="B161">
        <v>529340.67379776703</v>
      </c>
      <c r="C161">
        <v>1329196.05885937</v>
      </c>
      <c r="D161">
        <v>1156069.5507843699</v>
      </c>
    </row>
    <row r="162" spans="1:4">
      <c r="A162" t="s">
        <v>208</v>
      </c>
      <c r="B162">
        <v>19333.791470982102</v>
      </c>
      <c r="C162">
        <v>874708.20787499903</v>
      </c>
      <c r="D162">
        <v>758201.13836249895</v>
      </c>
    </row>
    <row r="163" spans="1:4">
      <c r="A163" t="s">
        <v>209</v>
      </c>
      <c r="B163">
        <v>877585.07834017801</v>
      </c>
      <c r="C163">
        <v>1643705.6497968701</v>
      </c>
      <c r="D163">
        <v>1429290.2362843701</v>
      </c>
    </row>
    <row r="164" spans="1:4">
      <c r="A164" t="s">
        <v>210</v>
      </c>
      <c r="B164">
        <v>529340.67379776703</v>
      </c>
      <c r="C164">
        <v>1329196.05885937</v>
      </c>
      <c r="D164">
        <v>1156069.5507843699</v>
      </c>
    </row>
    <row r="165" spans="1:4">
      <c r="A165" t="s">
        <v>211</v>
      </c>
      <c r="B165">
        <v>19332.347063928501</v>
      </c>
      <c r="C165">
        <v>874706.64536249905</v>
      </c>
      <c r="D165">
        <v>758199.77193000005</v>
      </c>
    </row>
    <row r="166" spans="1:4">
      <c r="A166" t="s">
        <v>212</v>
      </c>
      <c r="B166">
        <v>528657.68761964201</v>
      </c>
      <c r="C166">
        <v>1328653.8785625</v>
      </c>
      <c r="D166">
        <v>1155594.3719500001</v>
      </c>
    </row>
    <row r="167" spans="1:4">
      <c r="A167" t="s">
        <v>213</v>
      </c>
      <c r="B167">
        <v>16864.624503571398</v>
      </c>
      <c r="C167">
        <v>873028.58512499998</v>
      </c>
      <c r="D167">
        <v>756755.38713749906</v>
      </c>
    </row>
    <row r="168" spans="1:4">
      <c r="A168" t="s">
        <v>214</v>
      </c>
      <c r="B168">
        <v>15583.104235803499</v>
      </c>
      <c r="C168">
        <v>871887.59622187505</v>
      </c>
      <c r="D168">
        <v>755756.60566437501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D168"/>
  <sheetViews>
    <sheetView topLeftCell="A135" workbookViewId="0">
      <selection activeCell="B118" sqref="B118"/>
    </sheetView>
  </sheetViews>
  <sheetFormatPr baseColWidth="10" defaultRowHeight="15" x14ac:dyDescent="0"/>
  <cols>
    <col min="1" max="1" width="33.83203125" bestFit="1" customWidth="1"/>
    <col min="2" max="4" width="12.1640625" bestFit="1" customWidth="1"/>
    <col min="8" max="8" width="11.1640625" bestFit="1" customWidth="1"/>
  </cols>
  <sheetData>
    <row r="1" spans="1:4">
      <c r="A1" s="17" t="s">
        <v>369</v>
      </c>
      <c r="B1" s="17" t="s">
        <v>2</v>
      </c>
      <c r="C1" s="17" t="s">
        <v>3</v>
      </c>
      <c r="D1" s="17" t="s">
        <v>4</v>
      </c>
    </row>
    <row r="2" spans="1:4">
      <c r="A2" t="s">
        <v>48</v>
      </c>
      <c r="B2">
        <v>22232014988</v>
      </c>
      <c r="C2">
        <v>5454156725.25</v>
      </c>
      <c r="D2">
        <v>3204421028.8499899</v>
      </c>
    </row>
    <row r="3" spans="1:4">
      <c r="A3" t="s">
        <v>49</v>
      </c>
      <c r="B3">
        <v>22231704296</v>
      </c>
      <c r="C3">
        <v>5454098525.25</v>
      </c>
      <c r="D3">
        <v>3204386108.8499899</v>
      </c>
    </row>
    <row r="4" spans="1:4">
      <c r="A4" t="s">
        <v>50</v>
      </c>
      <c r="B4">
        <v>32193297920</v>
      </c>
      <c r="C4">
        <v>8185960095.25</v>
      </c>
      <c r="D4">
        <v>4833039486.8500004</v>
      </c>
    </row>
    <row r="5" spans="1:4">
      <c r="A5" t="s">
        <v>51</v>
      </c>
      <c r="B5">
        <v>22255252524</v>
      </c>
      <c r="C5">
        <v>5458319082.75</v>
      </c>
      <c r="D5">
        <v>3206918443.3499899</v>
      </c>
    </row>
    <row r="6" spans="1:4">
      <c r="A6" t="s">
        <v>52</v>
      </c>
      <c r="B6">
        <v>33658325464</v>
      </c>
      <c r="C6">
        <v>8447564495.25</v>
      </c>
      <c r="D6">
        <v>4990002126.8500004</v>
      </c>
    </row>
    <row r="7" spans="1:4">
      <c r="A7" t="s">
        <v>53</v>
      </c>
      <c r="B7">
        <v>14686317926.1</v>
      </c>
      <c r="C7">
        <v>5053964495.25</v>
      </c>
      <c r="D7">
        <v>2953842126.8499899</v>
      </c>
    </row>
    <row r="8" spans="1:4">
      <c r="A8" t="s">
        <v>54</v>
      </c>
      <c r="B8">
        <v>116791548.099999</v>
      </c>
      <c r="C8">
        <v>49471866.916666597</v>
      </c>
      <c r="D8">
        <v>29058323.850000001</v>
      </c>
    </row>
    <row r="9" spans="1:4">
      <c r="A9" t="s">
        <v>55</v>
      </c>
      <c r="B9">
        <v>127769152.099999</v>
      </c>
      <c r="C9">
        <v>58325276.916666597</v>
      </c>
      <c r="D9">
        <v>34311797.850000001</v>
      </c>
    </row>
    <row r="10" spans="1:4">
      <c r="A10" t="s">
        <v>56</v>
      </c>
      <c r="B10">
        <v>6018203.5133333299</v>
      </c>
      <c r="C10">
        <v>16551336.1166666</v>
      </c>
      <c r="D10">
        <v>9898376.1966666598</v>
      </c>
    </row>
    <row r="11" spans="1:4">
      <c r="A11" t="s">
        <v>57</v>
      </c>
      <c r="B11">
        <v>12823905682.1</v>
      </c>
      <c r="C11">
        <v>3788606185.25</v>
      </c>
      <c r="D11">
        <v>2204586432.8499899</v>
      </c>
    </row>
    <row r="12" spans="1:4">
      <c r="A12" t="s">
        <v>58</v>
      </c>
      <c r="B12">
        <v>123601296.099999</v>
      </c>
      <c r="C12">
        <v>57935236.916666597</v>
      </c>
      <c r="D12">
        <v>34100061.850000001</v>
      </c>
    </row>
    <row r="13" spans="1:4">
      <c r="A13" t="s">
        <v>59</v>
      </c>
      <c r="B13">
        <v>69418267.700000003</v>
      </c>
      <c r="C13">
        <v>35182829.25</v>
      </c>
      <c r="D13">
        <v>20738150.449999999</v>
      </c>
    </row>
    <row r="14" spans="1:4">
      <c r="A14" t="s">
        <v>60</v>
      </c>
      <c r="B14">
        <v>79136255.699999899</v>
      </c>
      <c r="C14">
        <v>41615199.25</v>
      </c>
      <c r="D14">
        <v>24545688.449999999</v>
      </c>
    </row>
    <row r="15" spans="1:4">
      <c r="A15" t="s">
        <v>61</v>
      </c>
      <c r="B15">
        <v>22232055308</v>
      </c>
      <c r="C15">
        <v>5454163925.25</v>
      </c>
      <c r="D15">
        <v>3204425348.8499899</v>
      </c>
    </row>
    <row r="16" spans="1:4">
      <c r="A16" t="s">
        <v>62</v>
      </c>
      <c r="B16">
        <v>22232063580</v>
      </c>
      <c r="C16">
        <v>5454163925.25</v>
      </c>
      <c r="D16">
        <v>3204425348.8499899</v>
      </c>
    </row>
    <row r="17" spans="1:4">
      <c r="A17" t="s">
        <v>63</v>
      </c>
      <c r="B17">
        <v>83096133.599999905</v>
      </c>
      <c r="C17">
        <v>42323599.25</v>
      </c>
      <c r="D17">
        <v>24970728.449999899</v>
      </c>
    </row>
    <row r="18" spans="1:4">
      <c r="A18" t="s">
        <v>64</v>
      </c>
      <c r="B18">
        <v>5937461.8499999903</v>
      </c>
      <c r="C18">
        <v>16531402.7083333</v>
      </c>
      <c r="D18">
        <v>9886764.0749999899</v>
      </c>
    </row>
    <row r="19" spans="1:4">
      <c r="A19" t="s">
        <v>65</v>
      </c>
      <c r="B19">
        <v>79160895.699999899</v>
      </c>
      <c r="C19">
        <v>41619599.25</v>
      </c>
      <c r="D19">
        <v>24548328.449999999</v>
      </c>
    </row>
    <row r="20" spans="1:4">
      <c r="A20" t="s">
        <v>66</v>
      </c>
      <c r="B20">
        <v>73369185.599999905</v>
      </c>
      <c r="C20">
        <v>35889629.25</v>
      </c>
      <c r="D20">
        <v>21162230.449999899</v>
      </c>
    </row>
    <row r="21" spans="1:4">
      <c r="A21" t="s">
        <v>67</v>
      </c>
      <c r="B21">
        <v>5941986.0033333302</v>
      </c>
      <c r="C21">
        <v>16496509.508333299</v>
      </c>
      <c r="D21">
        <v>9865803.9616666604</v>
      </c>
    </row>
    <row r="22" spans="1:4">
      <c r="A22" t="s">
        <v>68</v>
      </c>
      <c r="B22">
        <v>14686293286.1</v>
      </c>
      <c r="C22">
        <v>5053960095.25</v>
      </c>
      <c r="D22">
        <v>2953839486.8499899</v>
      </c>
    </row>
    <row r="23" spans="1:4">
      <c r="A23" t="s">
        <v>69</v>
      </c>
      <c r="B23">
        <v>22231679656</v>
      </c>
      <c r="C23">
        <v>5454094125.25</v>
      </c>
      <c r="D23">
        <v>3204383468.8499899</v>
      </c>
    </row>
    <row r="24" spans="1:4">
      <c r="A24" t="s">
        <v>70</v>
      </c>
      <c r="B24">
        <v>16151270764</v>
      </c>
      <c r="C24">
        <v>5315564495.25</v>
      </c>
      <c r="D24">
        <v>3110802126.8499899</v>
      </c>
    </row>
    <row r="25" spans="1:4">
      <c r="A25" t="s">
        <v>71</v>
      </c>
      <c r="B25">
        <v>6042843.5133333299</v>
      </c>
      <c r="C25">
        <v>16555736.1166666</v>
      </c>
      <c r="D25">
        <v>9901016.1966666598</v>
      </c>
    </row>
    <row r="26" spans="1:4">
      <c r="A26" t="s">
        <v>72</v>
      </c>
      <c r="B26">
        <v>5982306.0033333302</v>
      </c>
      <c r="C26">
        <v>16503709.508333299</v>
      </c>
      <c r="D26">
        <v>9870123.9616666604</v>
      </c>
    </row>
    <row r="27" spans="1:4">
      <c r="A27" t="s">
        <v>73</v>
      </c>
      <c r="B27">
        <v>22255252524</v>
      </c>
      <c r="C27">
        <v>5458308182.75</v>
      </c>
      <c r="D27">
        <v>3206911903.3499899</v>
      </c>
    </row>
    <row r="28" spans="1:4">
      <c r="A28" t="s">
        <v>74</v>
      </c>
      <c r="B28">
        <v>12729591138.1</v>
      </c>
      <c r="C28">
        <v>3757291325.25</v>
      </c>
      <c r="D28">
        <v>2186301788.8499899</v>
      </c>
    </row>
    <row r="29" spans="1:4">
      <c r="A29" t="s">
        <v>75</v>
      </c>
      <c r="B29">
        <v>12823930322.1</v>
      </c>
      <c r="C29">
        <v>3788610585.25</v>
      </c>
      <c r="D29">
        <v>2204589072.8499899</v>
      </c>
    </row>
    <row r="30" spans="1:4">
      <c r="A30" t="s">
        <v>76</v>
      </c>
      <c r="B30">
        <v>22232055308</v>
      </c>
      <c r="C30">
        <v>5454172025.25</v>
      </c>
      <c r="D30">
        <v>3204430208.8499899</v>
      </c>
    </row>
    <row r="31" spans="1:4">
      <c r="A31" t="s">
        <v>77</v>
      </c>
      <c r="B31">
        <v>5952033.5133333299</v>
      </c>
      <c r="C31">
        <v>16505144.449999999</v>
      </c>
      <c r="D31">
        <v>9870931.1966666598</v>
      </c>
    </row>
    <row r="32" spans="1:4">
      <c r="A32" t="s">
        <v>78</v>
      </c>
      <c r="B32">
        <v>22255636448</v>
      </c>
      <c r="C32">
        <v>5458399782.75</v>
      </c>
      <c r="D32">
        <v>3206966863.3499899</v>
      </c>
    </row>
    <row r="33" spans="1:4">
      <c r="A33" t="s">
        <v>79</v>
      </c>
      <c r="B33">
        <v>9888379.75</v>
      </c>
      <c r="C33">
        <v>17238202.708333299</v>
      </c>
      <c r="D33">
        <v>10310844.074999999</v>
      </c>
    </row>
    <row r="34" spans="1:4">
      <c r="A34" t="s">
        <v>80</v>
      </c>
      <c r="B34">
        <v>22231663976</v>
      </c>
      <c r="C34">
        <v>5454091325.25</v>
      </c>
      <c r="D34">
        <v>3204381788.8499899</v>
      </c>
    </row>
    <row r="35" spans="1:4">
      <c r="A35" t="s">
        <v>81</v>
      </c>
      <c r="B35">
        <v>12807680814.1</v>
      </c>
      <c r="C35">
        <v>3777854215.25</v>
      </c>
      <c r="D35">
        <v>2198222014.8499899</v>
      </c>
    </row>
    <row r="36" spans="1:4">
      <c r="A36" t="s">
        <v>82</v>
      </c>
      <c r="B36">
        <v>69433947.700000003</v>
      </c>
      <c r="C36">
        <v>35185629.25</v>
      </c>
      <c r="D36">
        <v>20739830.449999999</v>
      </c>
    </row>
    <row r="37" spans="1:4">
      <c r="A37" t="s">
        <v>83</v>
      </c>
      <c r="B37">
        <v>33658875244</v>
      </c>
      <c r="C37">
        <v>8447564495.25</v>
      </c>
      <c r="D37">
        <v>4990002126.8500004</v>
      </c>
    </row>
    <row r="38" spans="1:4">
      <c r="A38" t="s">
        <v>84</v>
      </c>
      <c r="B38">
        <v>73353505.599999905</v>
      </c>
      <c r="C38">
        <v>35886829.25</v>
      </c>
      <c r="D38">
        <v>21160550.449999899</v>
      </c>
    </row>
    <row r="39" spans="1:4">
      <c r="A39" t="s">
        <v>85</v>
      </c>
      <c r="B39">
        <v>79136255.699999899</v>
      </c>
      <c r="C39">
        <v>41615199.25</v>
      </c>
      <c r="D39">
        <v>24545688.449999999</v>
      </c>
    </row>
    <row r="40" spans="1:4">
      <c r="A40" t="s">
        <v>86</v>
      </c>
      <c r="B40">
        <v>12812952718.1</v>
      </c>
      <c r="C40">
        <v>3779757175.25</v>
      </c>
      <c r="D40">
        <v>2199335598.8499899</v>
      </c>
    </row>
    <row r="41" spans="1:4">
      <c r="A41" t="s">
        <v>87</v>
      </c>
      <c r="B41">
        <v>116775868.099999</v>
      </c>
      <c r="C41">
        <v>49469066.916666597</v>
      </c>
      <c r="D41">
        <v>29056643.850000001</v>
      </c>
    </row>
    <row r="42" spans="1:4">
      <c r="A42" t="s">
        <v>88</v>
      </c>
      <c r="B42">
        <v>73704517.599999905</v>
      </c>
      <c r="C42">
        <v>35952229.25</v>
      </c>
      <c r="D42">
        <v>21199790.449999899</v>
      </c>
    </row>
    <row r="43" spans="1:4">
      <c r="A43" t="s">
        <v>89</v>
      </c>
      <c r="B43">
        <v>73393825.599999905</v>
      </c>
      <c r="C43">
        <v>35894029.25</v>
      </c>
      <c r="D43">
        <v>21164870.449999899</v>
      </c>
    </row>
    <row r="44" spans="1:4">
      <c r="A44" t="s">
        <v>90</v>
      </c>
      <c r="B44">
        <v>22232055308</v>
      </c>
      <c r="C44">
        <v>5454172025.25</v>
      </c>
      <c r="D44">
        <v>3204430208.8499899</v>
      </c>
    </row>
    <row r="45" spans="1:4">
      <c r="A45" t="s">
        <v>91</v>
      </c>
      <c r="B45">
        <v>14686317926.1</v>
      </c>
      <c r="C45">
        <v>5053964495.25</v>
      </c>
      <c r="D45">
        <v>2953842126.8499899</v>
      </c>
    </row>
    <row r="46" spans="1:4">
      <c r="A46" t="s">
        <v>92</v>
      </c>
      <c r="B46">
        <v>12807665134.1</v>
      </c>
      <c r="C46">
        <v>3777851415.25</v>
      </c>
      <c r="D46">
        <v>2198220334.8499899</v>
      </c>
    </row>
    <row r="47" spans="1:4">
      <c r="A47" t="s">
        <v>93</v>
      </c>
      <c r="B47">
        <v>5977781.8499999903</v>
      </c>
      <c r="C47">
        <v>16538602.7083333</v>
      </c>
      <c r="D47">
        <v>9891084.0749999899</v>
      </c>
    </row>
    <row r="48" spans="1:4">
      <c r="A48" t="s">
        <v>94</v>
      </c>
      <c r="B48">
        <v>82811164.299999893</v>
      </c>
      <c r="C48">
        <v>42220736</v>
      </c>
      <c r="D48">
        <v>24910534.399999902</v>
      </c>
    </row>
    <row r="49" spans="1:4">
      <c r="A49" t="s">
        <v>95</v>
      </c>
      <c r="B49">
        <v>83071493.599999905</v>
      </c>
      <c r="C49">
        <v>42319199.25</v>
      </c>
      <c r="D49">
        <v>24968088.449999899</v>
      </c>
    </row>
    <row r="50" spans="1:4">
      <c r="A50" t="s">
        <v>96</v>
      </c>
      <c r="B50">
        <v>69433947.700000003</v>
      </c>
      <c r="C50">
        <v>35185629.25</v>
      </c>
      <c r="D50">
        <v>20739830.449999999</v>
      </c>
    </row>
    <row r="51" spans="1:4">
      <c r="A51" t="s">
        <v>97</v>
      </c>
      <c r="B51">
        <v>69458587.700000003</v>
      </c>
      <c r="C51">
        <v>35190029.25</v>
      </c>
      <c r="D51">
        <v>20742470.449999999</v>
      </c>
    </row>
    <row r="52" spans="1:4">
      <c r="A52" t="s">
        <v>98</v>
      </c>
      <c r="B52">
        <v>69458587.700000003</v>
      </c>
      <c r="C52">
        <v>35190029.25</v>
      </c>
      <c r="D52">
        <v>20742470.449999999</v>
      </c>
    </row>
    <row r="53" spans="1:4">
      <c r="A53" t="s">
        <v>99</v>
      </c>
      <c r="B53">
        <v>12729631458.1</v>
      </c>
      <c r="C53">
        <v>3757298525.25</v>
      </c>
      <c r="D53">
        <v>2186306108.8499899</v>
      </c>
    </row>
    <row r="54" spans="1:4">
      <c r="A54" t="s">
        <v>100</v>
      </c>
      <c r="B54">
        <v>22255277164</v>
      </c>
      <c r="C54">
        <v>5458312582.75</v>
      </c>
      <c r="D54">
        <v>3206914543.3499899</v>
      </c>
    </row>
    <row r="55" spans="1:4">
      <c r="A55" t="s">
        <v>101</v>
      </c>
      <c r="B55">
        <v>12729591138.1</v>
      </c>
      <c r="C55">
        <v>3757291325.25</v>
      </c>
      <c r="D55">
        <v>2186301788.8499899</v>
      </c>
    </row>
    <row r="56" spans="1:4">
      <c r="A56" t="s">
        <v>102</v>
      </c>
      <c r="B56">
        <v>12807680814.1</v>
      </c>
      <c r="C56">
        <v>3777854215.25</v>
      </c>
      <c r="D56">
        <v>2198222014.8499899</v>
      </c>
    </row>
    <row r="57" spans="1:4">
      <c r="A57" t="s">
        <v>103</v>
      </c>
      <c r="B57">
        <v>69458587.700000003</v>
      </c>
      <c r="C57">
        <v>35190029.25</v>
      </c>
      <c r="D57">
        <v>20742470.449999999</v>
      </c>
    </row>
    <row r="58" spans="1:4">
      <c r="A58" t="s">
        <v>104</v>
      </c>
      <c r="B58">
        <v>5977781.8499999903</v>
      </c>
      <c r="C58">
        <v>16538602.7083333</v>
      </c>
      <c r="D58">
        <v>9891084.0749999899</v>
      </c>
    </row>
    <row r="59" spans="1:4">
      <c r="A59" t="s">
        <v>105</v>
      </c>
      <c r="B59">
        <v>22255636448</v>
      </c>
      <c r="C59">
        <v>5458399782.75</v>
      </c>
      <c r="D59">
        <v>3206966863.3499899</v>
      </c>
    </row>
    <row r="60" spans="1:4">
      <c r="A60" t="s">
        <v>106</v>
      </c>
      <c r="B60">
        <v>5953141.8499999903</v>
      </c>
      <c r="C60">
        <v>16534202.7083333</v>
      </c>
      <c r="D60">
        <v>9888444.0749999899</v>
      </c>
    </row>
    <row r="61" spans="1:4">
      <c r="A61" t="s">
        <v>107</v>
      </c>
      <c r="B61">
        <v>5917244.3399999896</v>
      </c>
      <c r="C61">
        <v>16486576.1</v>
      </c>
      <c r="D61">
        <v>9860191.8399999905</v>
      </c>
    </row>
    <row r="62" spans="1:4">
      <c r="A62" t="s">
        <v>108</v>
      </c>
      <c r="B62">
        <v>69458587.700000003</v>
      </c>
      <c r="C62">
        <v>35190029.25</v>
      </c>
      <c r="D62">
        <v>20742470.449999999</v>
      </c>
    </row>
    <row r="63" spans="1:4">
      <c r="A63" t="s">
        <v>109</v>
      </c>
      <c r="B63">
        <v>22232034364</v>
      </c>
      <c r="C63">
        <v>5454161125.25</v>
      </c>
      <c r="D63">
        <v>3204423668.8499899</v>
      </c>
    </row>
    <row r="64" spans="1:4">
      <c r="A64" t="s">
        <v>110</v>
      </c>
      <c r="B64">
        <v>111519644.099999</v>
      </c>
      <c r="C64">
        <v>47568906.916666597</v>
      </c>
      <c r="D64">
        <v>27944739.850000001</v>
      </c>
    </row>
    <row r="65" spans="1:4">
      <c r="A65" t="s">
        <v>111</v>
      </c>
      <c r="B65">
        <v>79136255.699999899</v>
      </c>
      <c r="C65">
        <v>41615199.25</v>
      </c>
      <c r="D65">
        <v>24545688.449999999</v>
      </c>
    </row>
    <row r="66" spans="1:4">
      <c r="A66" t="s">
        <v>112</v>
      </c>
      <c r="B66">
        <v>22232398912</v>
      </c>
      <c r="C66">
        <v>5454226525.25</v>
      </c>
      <c r="D66">
        <v>3204462908.8499899</v>
      </c>
    </row>
    <row r="67" spans="1:4">
      <c r="A67" t="s">
        <v>113</v>
      </c>
      <c r="B67">
        <v>22255636448</v>
      </c>
      <c r="C67">
        <v>5458399782.75</v>
      </c>
      <c r="D67">
        <v>3206966863.3499899</v>
      </c>
    </row>
    <row r="68" spans="1:4">
      <c r="A68" t="s">
        <v>114</v>
      </c>
      <c r="B68">
        <v>22231663976</v>
      </c>
      <c r="C68">
        <v>5454091325.25</v>
      </c>
      <c r="D68">
        <v>3204381788.8499899</v>
      </c>
    </row>
    <row r="69" spans="1:4">
      <c r="A69" t="s">
        <v>115</v>
      </c>
      <c r="B69">
        <v>111544284.099999</v>
      </c>
      <c r="C69">
        <v>47573306.916666597</v>
      </c>
      <c r="D69">
        <v>27947379.850000001</v>
      </c>
    </row>
    <row r="70" spans="1:4">
      <c r="A70" t="s">
        <v>116</v>
      </c>
      <c r="B70">
        <v>12812937038.1</v>
      </c>
      <c r="C70">
        <v>3779754375.25</v>
      </c>
      <c r="D70">
        <v>2199333918.8499899</v>
      </c>
    </row>
    <row r="71" spans="1:4">
      <c r="A71" t="s">
        <v>117</v>
      </c>
      <c r="B71">
        <v>5977781.8499999903</v>
      </c>
      <c r="C71">
        <v>16538602.7083333</v>
      </c>
      <c r="D71">
        <v>9891084.0749999899</v>
      </c>
    </row>
    <row r="72" spans="1:4">
      <c r="A72" t="s">
        <v>118</v>
      </c>
      <c r="B72">
        <v>22231624108</v>
      </c>
      <c r="C72">
        <v>5454086925.25</v>
      </c>
      <c r="D72">
        <v>3204379148.8499899</v>
      </c>
    </row>
    <row r="73" spans="1:4">
      <c r="A73" t="s">
        <v>119</v>
      </c>
      <c r="B73">
        <v>22241765888</v>
      </c>
      <c r="C73">
        <v>5460593495.25</v>
      </c>
      <c r="D73">
        <v>3208231206.8499899</v>
      </c>
    </row>
    <row r="74" spans="1:4">
      <c r="A74" t="s">
        <v>120</v>
      </c>
      <c r="B74">
        <v>111544284.099999</v>
      </c>
      <c r="C74">
        <v>47573306.916666597</v>
      </c>
      <c r="D74">
        <v>27947379.850000001</v>
      </c>
    </row>
    <row r="75" spans="1:4">
      <c r="A75" t="s">
        <v>121</v>
      </c>
      <c r="B75">
        <v>12739309126.1</v>
      </c>
      <c r="C75">
        <v>3763723695.25</v>
      </c>
      <c r="D75">
        <v>2190109326.8499899</v>
      </c>
    </row>
    <row r="76" spans="1:4">
      <c r="A76" t="s">
        <v>122</v>
      </c>
      <c r="B76">
        <v>82811164.299999893</v>
      </c>
      <c r="C76">
        <v>42220736</v>
      </c>
      <c r="D76">
        <v>24910534.399999902</v>
      </c>
    </row>
    <row r="77" spans="1:4">
      <c r="A77" t="s">
        <v>123</v>
      </c>
      <c r="B77">
        <v>73068536.299999997</v>
      </c>
      <c r="C77">
        <v>35783966</v>
      </c>
      <c r="D77">
        <v>21100356.399999902</v>
      </c>
    </row>
    <row r="78" spans="1:4">
      <c r="A78" t="s">
        <v>124</v>
      </c>
      <c r="B78">
        <v>9872699.75</v>
      </c>
      <c r="C78">
        <v>17235402.708333299</v>
      </c>
      <c r="D78">
        <v>10309164.074999999</v>
      </c>
    </row>
    <row r="79" spans="1:4">
      <c r="A79" t="s">
        <v>125</v>
      </c>
      <c r="B79">
        <v>73393825.599999905</v>
      </c>
      <c r="C79">
        <v>35894029.25</v>
      </c>
      <c r="D79">
        <v>21164870.449999899</v>
      </c>
    </row>
    <row r="80" spans="1:4">
      <c r="A80" t="s">
        <v>126</v>
      </c>
      <c r="B80">
        <v>22232014988</v>
      </c>
      <c r="C80">
        <v>5454156725.25</v>
      </c>
      <c r="D80">
        <v>3204421028.8499899</v>
      </c>
    </row>
    <row r="81" spans="1:4">
      <c r="A81" t="s">
        <v>127</v>
      </c>
      <c r="B81">
        <v>22231704296</v>
      </c>
      <c r="C81">
        <v>5454098525.25</v>
      </c>
      <c r="D81">
        <v>3204386108.8499899</v>
      </c>
    </row>
    <row r="82" spans="1:4">
      <c r="A82" t="s">
        <v>128</v>
      </c>
      <c r="B82">
        <v>5937461.8499999903</v>
      </c>
      <c r="C82">
        <v>16531402.7083333</v>
      </c>
      <c r="D82">
        <v>9886764.0749999899</v>
      </c>
    </row>
    <row r="83" spans="1:4">
      <c r="A83" s="1" t="s">
        <v>129</v>
      </c>
      <c r="B83">
        <v>22241406604</v>
      </c>
      <c r="C83">
        <v>5460528095.25</v>
      </c>
      <c r="D83">
        <v>3208191966.8499899</v>
      </c>
    </row>
    <row r="84" spans="1:4">
      <c r="A84" t="s">
        <v>130</v>
      </c>
      <c r="B84">
        <v>5953141.8499999903</v>
      </c>
      <c r="C84">
        <v>16534202.7083333</v>
      </c>
      <c r="D84">
        <v>9888444.0749999899</v>
      </c>
    </row>
    <row r="85" spans="1:4">
      <c r="A85" t="s">
        <v>131</v>
      </c>
      <c r="B85">
        <v>12729631458.1</v>
      </c>
      <c r="C85">
        <v>3757298525.25</v>
      </c>
      <c r="D85">
        <v>2186306108.8499899</v>
      </c>
    </row>
    <row r="86" spans="1:4">
      <c r="A86" t="s">
        <v>132</v>
      </c>
      <c r="B86">
        <v>79160895.699999899</v>
      </c>
      <c r="C86">
        <v>41619599.25</v>
      </c>
      <c r="D86">
        <v>24548328.449999999</v>
      </c>
    </row>
    <row r="87" spans="1:4">
      <c r="A87" t="s">
        <v>133</v>
      </c>
      <c r="B87">
        <v>12739333766.1</v>
      </c>
      <c r="C87">
        <v>3763728095.25</v>
      </c>
      <c r="D87">
        <v>2190111966.8499899</v>
      </c>
    </row>
    <row r="88" spans="1:4">
      <c r="A88" t="s">
        <v>134</v>
      </c>
      <c r="B88">
        <v>22231681660</v>
      </c>
      <c r="C88">
        <v>5454095725.25</v>
      </c>
      <c r="D88">
        <v>3204384428.8499899</v>
      </c>
    </row>
    <row r="89" spans="1:4">
      <c r="A89" t="s">
        <v>135</v>
      </c>
      <c r="B89">
        <v>32193297920</v>
      </c>
      <c r="C89">
        <v>8185964495.25</v>
      </c>
      <c r="D89">
        <v>4833042126.8500004</v>
      </c>
    </row>
    <row r="90" spans="1:4">
      <c r="A90" t="s">
        <v>136</v>
      </c>
      <c r="B90">
        <v>79136255.699999899</v>
      </c>
      <c r="C90">
        <v>41615199.25</v>
      </c>
      <c r="D90">
        <v>24545688.449999999</v>
      </c>
    </row>
    <row r="91" spans="1:4">
      <c r="A91" s="1" t="s">
        <v>137</v>
      </c>
      <c r="B91">
        <v>9852482.2400000002</v>
      </c>
      <c r="C91">
        <v>17190576.100000001</v>
      </c>
      <c r="D91">
        <v>10282591.84</v>
      </c>
    </row>
    <row r="92" spans="1:4">
      <c r="A92" t="s">
        <v>138</v>
      </c>
      <c r="B92">
        <v>12819722146.1</v>
      </c>
      <c r="C92">
        <v>3788213345.25</v>
      </c>
      <c r="D92">
        <v>2204373016.8499899</v>
      </c>
    </row>
    <row r="93" spans="1:4">
      <c r="A93" t="s">
        <v>139</v>
      </c>
      <c r="B93">
        <v>33658850604</v>
      </c>
      <c r="C93">
        <v>8447560095.25</v>
      </c>
      <c r="D93">
        <v>4989999486.8500004</v>
      </c>
    </row>
    <row r="94" spans="1:4">
      <c r="A94" t="s">
        <v>140</v>
      </c>
      <c r="B94">
        <v>12739333766.1</v>
      </c>
      <c r="C94">
        <v>3763728095.25</v>
      </c>
      <c r="D94">
        <v>2190111966.8499899</v>
      </c>
    </row>
    <row r="95" spans="1:4">
      <c r="A95" t="s">
        <v>141</v>
      </c>
      <c r="B95">
        <v>5953141.8499999903</v>
      </c>
      <c r="C95">
        <v>16534202.7083333</v>
      </c>
      <c r="D95">
        <v>9888444.0749999899</v>
      </c>
    </row>
    <row r="96" spans="1:4">
      <c r="A96" t="s">
        <v>142</v>
      </c>
      <c r="B96">
        <v>14686293286.1</v>
      </c>
      <c r="C96">
        <v>5053960095.25</v>
      </c>
      <c r="D96">
        <v>2953839486.8499899</v>
      </c>
    </row>
    <row r="97" spans="1:4">
      <c r="A97" t="s">
        <v>143</v>
      </c>
      <c r="B97">
        <v>69433947.700000003</v>
      </c>
      <c r="C97">
        <v>35185629.25</v>
      </c>
      <c r="D97">
        <v>20739830.449999999</v>
      </c>
    </row>
    <row r="98" spans="1:4">
      <c r="A98" t="s">
        <v>144</v>
      </c>
      <c r="B98">
        <v>12729631458.1</v>
      </c>
      <c r="C98">
        <v>3757298525.25</v>
      </c>
      <c r="D98">
        <v>2186306108.8499899</v>
      </c>
    </row>
    <row r="99" spans="1:4">
      <c r="A99" t="s">
        <v>145</v>
      </c>
      <c r="B99">
        <v>12729606818.1</v>
      </c>
      <c r="C99">
        <v>3757294125.25</v>
      </c>
      <c r="D99">
        <v>2186303468.8499899</v>
      </c>
    </row>
    <row r="100" spans="1:4">
      <c r="A100" t="s">
        <v>146</v>
      </c>
      <c r="B100">
        <v>5953141.8499999903</v>
      </c>
      <c r="C100">
        <v>16534202.7083333</v>
      </c>
      <c r="D100">
        <v>9888444.0749999899</v>
      </c>
    </row>
    <row r="101" spans="1:4">
      <c r="A101" t="s">
        <v>147</v>
      </c>
      <c r="B101">
        <v>22255252524</v>
      </c>
      <c r="C101">
        <v>5458308182.75</v>
      </c>
      <c r="D101">
        <v>3206911903.3499899</v>
      </c>
    </row>
    <row r="102" spans="1:4">
      <c r="A102" t="s">
        <v>148</v>
      </c>
      <c r="B102">
        <v>6002523.5133333299</v>
      </c>
      <c r="C102">
        <v>16548536.1166666</v>
      </c>
      <c r="D102">
        <v>9896696.1966666598</v>
      </c>
    </row>
    <row r="103" spans="1:4">
      <c r="A103" t="s">
        <v>149</v>
      </c>
      <c r="B103">
        <v>12739309126.1</v>
      </c>
      <c r="C103">
        <v>3763723695.25</v>
      </c>
      <c r="D103">
        <v>2190109326.8499899</v>
      </c>
    </row>
    <row r="104" spans="1:4">
      <c r="A104" t="s">
        <v>150</v>
      </c>
      <c r="B104">
        <v>69433947.700000003</v>
      </c>
      <c r="C104">
        <v>35185629.25</v>
      </c>
      <c r="D104">
        <v>20739830.449999999</v>
      </c>
    </row>
    <row r="105" spans="1:4">
      <c r="A105" t="s">
        <v>151</v>
      </c>
      <c r="B105">
        <v>22255277164</v>
      </c>
      <c r="C105">
        <v>5458323482.75</v>
      </c>
      <c r="D105">
        <v>3206921083.3499899</v>
      </c>
    </row>
    <row r="106" spans="1:4">
      <c r="A106" t="s">
        <v>152</v>
      </c>
      <c r="B106">
        <v>22255277164</v>
      </c>
      <c r="C106">
        <v>5458323482.75</v>
      </c>
      <c r="D106">
        <v>3206921083.3499899</v>
      </c>
    </row>
    <row r="107" spans="1:4">
      <c r="A107" t="s">
        <v>153</v>
      </c>
      <c r="B107">
        <v>9609426.8133333307</v>
      </c>
      <c r="C107">
        <v>17140371.033333302</v>
      </c>
      <c r="D107">
        <v>10253552.9466666</v>
      </c>
    </row>
    <row r="108" spans="1:4">
      <c r="A108" t="s">
        <v>154</v>
      </c>
      <c r="B108">
        <v>9548889.3033333309</v>
      </c>
      <c r="C108">
        <v>17088344.425000001</v>
      </c>
      <c r="D108">
        <v>10222660.711666601</v>
      </c>
    </row>
    <row r="109" spans="1:4">
      <c r="A109" t="s">
        <v>155</v>
      </c>
      <c r="B109">
        <v>12807665134.1</v>
      </c>
      <c r="C109">
        <v>3777851415.25</v>
      </c>
      <c r="D109">
        <v>2198220334.8499899</v>
      </c>
    </row>
    <row r="110" spans="1:4">
      <c r="A110" t="s">
        <v>156</v>
      </c>
      <c r="B110">
        <v>73068536.299999997</v>
      </c>
      <c r="C110">
        <v>35783966</v>
      </c>
      <c r="D110">
        <v>21100356.399999902</v>
      </c>
    </row>
    <row r="111" spans="1:4">
      <c r="A111" t="s">
        <v>157</v>
      </c>
      <c r="B111">
        <v>6002523.5133333299</v>
      </c>
      <c r="C111">
        <v>16548536.1166666</v>
      </c>
      <c r="D111">
        <v>9896696.1966666598</v>
      </c>
    </row>
    <row r="112" spans="1:4">
      <c r="A112" t="s">
        <v>158</v>
      </c>
      <c r="B112">
        <v>5937461.8499999903</v>
      </c>
      <c r="C112">
        <v>16531402.7083333</v>
      </c>
      <c r="D112">
        <v>9886764.0749999899</v>
      </c>
    </row>
    <row r="113" spans="1:4">
      <c r="A113" t="s">
        <v>159</v>
      </c>
      <c r="B113">
        <v>5937461.8499999903</v>
      </c>
      <c r="C113">
        <v>16531402.7083333</v>
      </c>
      <c r="D113">
        <v>9886764.0749999899</v>
      </c>
    </row>
    <row r="114" spans="1:4">
      <c r="A114" t="s">
        <v>160</v>
      </c>
      <c r="B114">
        <v>5977781.8499999903</v>
      </c>
      <c r="C114">
        <v>16538602.7083333</v>
      </c>
      <c r="D114">
        <v>9891084.0749999899</v>
      </c>
    </row>
    <row r="115" spans="1:4">
      <c r="A115" t="s">
        <v>161</v>
      </c>
      <c r="B115">
        <v>111493794.099999</v>
      </c>
      <c r="C115">
        <v>47529915.25</v>
      </c>
      <c r="D115">
        <v>27921614.850000001</v>
      </c>
    </row>
    <row r="116" spans="1:4">
      <c r="A116" t="s">
        <v>162</v>
      </c>
      <c r="B116">
        <v>79160895.699999899</v>
      </c>
      <c r="C116">
        <v>41619599.25</v>
      </c>
      <c r="D116">
        <v>24548328.449999999</v>
      </c>
    </row>
    <row r="117" spans="1:4">
      <c r="A117" t="s">
        <v>163</v>
      </c>
      <c r="B117">
        <v>5876924.3399999896</v>
      </c>
      <c r="C117">
        <v>16479376.1</v>
      </c>
      <c r="D117">
        <v>9855871.8399999905</v>
      </c>
    </row>
    <row r="118" spans="1:4">
      <c r="A118" t="s">
        <v>164</v>
      </c>
      <c r="B118">
        <v>22232047900</v>
      </c>
      <c r="C118">
        <v>5454161125.25</v>
      </c>
      <c r="D118">
        <v>3204423668.8499899</v>
      </c>
    </row>
    <row r="119" spans="1:4">
      <c r="A119" t="s">
        <v>165</v>
      </c>
      <c r="B119">
        <v>22232047900</v>
      </c>
      <c r="C119">
        <v>5454161125.25</v>
      </c>
      <c r="D119">
        <v>3204423668.8499899</v>
      </c>
    </row>
    <row r="120" spans="1:4">
      <c r="A120" t="s">
        <v>166</v>
      </c>
      <c r="B120">
        <v>123560976.099999</v>
      </c>
      <c r="C120">
        <v>57928036.916666597</v>
      </c>
      <c r="D120">
        <v>34095741.850000001</v>
      </c>
    </row>
    <row r="121" spans="1:4">
      <c r="A121" t="s">
        <v>167</v>
      </c>
      <c r="B121">
        <v>9888379.75</v>
      </c>
      <c r="C121">
        <v>17238202.708333299</v>
      </c>
      <c r="D121">
        <v>10310844.074999999</v>
      </c>
    </row>
    <row r="122" spans="1:4">
      <c r="A122" t="s">
        <v>168</v>
      </c>
      <c r="B122">
        <v>69418267.700000003</v>
      </c>
      <c r="C122">
        <v>35182829.25</v>
      </c>
      <c r="D122">
        <v>20738150.449999999</v>
      </c>
    </row>
    <row r="123" spans="1:4">
      <c r="A123" t="s">
        <v>169</v>
      </c>
      <c r="B123">
        <v>82811164.299999893</v>
      </c>
      <c r="C123">
        <v>42220736</v>
      </c>
      <c r="D123">
        <v>24910534.399999902</v>
      </c>
    </row>
    <row r="124" spans="1:4">
      <c r="A124" s="1" t="s">
        <v>170</v>
      </c>
      <c r="B124">
        <v>111503964.099999</v>
      </c>
      <c r="C124">
        <v>47566106.916666597</v>
      </c>
      <c r="D124">
        <v>27943059.850000001</v>
      </c>
    </row>
    <row r="125" spans="1:4">
      <c r="A125" t="s">
        <v>171</v>
      </c>
      <c r="B125">
        <v>32193297920</v>
      </c>
      <c r="C125">
        <v>8185960095.25</v>
      </c>
      <c r="D125">
        <v>4833039486.8500004</v>
      </c>
    </row>
    <row r="126" spans="1:4">
      <c r="A126" t="s">
        <v>172</v>
      </c>
      <c r="B126">
        <v>22241765888</v>
      </c>
      <c r="C126">
        <v>5460593495.25</v>
      </c>
      <c r="D126">
        <v>3208231206.8499899</v>
      </c>
    </row>
    <row r="127" spans="1:4">
      <c r="A127" t="s">
        <v>173</v>
      </c>
      <c r="B127">
        <v>69418267.700000003</v>
      </c>
      <c r="C127">
        <v>35182829.25</v>
      </c>
      <c r="D127">
        <v>20738150.449999999</v>
      </c>
    </row>
    <row r="128" spans="1:4">
      <c r="A128" t="s">
        <v>174</v>
      </c>
      <c r="B128">
        <v>22232398912</v>
      </c>
      <c r="C128">
        <v>5454226525.25</v>
      </c>
      <c r="D128">
        <v>3204462908.8499899</v>
      </c>
    </row>
    <row r="129" spans="1:4">
      <c r="A129" t="s">
        <v>175</v>
      </c>
      <c r="B129">
        <v>22231679656</v>
      </c>
      <c r="C129">
        <v>5454094125.25</v>
      </c>
      <c r="D129">
        <v>3204383468.8499899</v>
      </c>
    </row>
    <row r="130" spans="1:4">
      <c r="A130" t="s">
        <v>176</v>
      </c>
      <c r="B130">
        <v>9812162.2400000002</v>
      </c>
      <c r="C130">
        <v>17183376.100000001</v>
      </c>
      <c r="D130">
        <v>10278271.84</v>
      </c>
    </row>
    <row r="131" spans="1:4">
      <c r="A131" t="s">
        <v>177</v>
      </c>
      <c r="B131">
        <v>22232398912</v>
      </c>
      <c r="C131">
        <v>5454226525.25</v>
      </c>
      <c r="D131">
        <v>3204462908.8499899</v>
      </c>
    </row>
    <row r="132" spans="1:4">
      <c r="A132" t="s">
        <v>178</v>
      </c>
      <c r="B132">
        <v>69433947.700000003</v>
      </c>
      <c r="C132">
        <v>35185629.25</v>
      </c>
      <c r="D132">
        <v>20739830.449999999</v>
      </c>
    </row>
    <row r="133" spans="1:4">
      <c r="A133" t="s">
        <v>179</v>
      </c>
      <c r="B133">
        <v>6018203.5133333299</v>
      </c>
      <c r="C133">
        <v>16551336.1166666</v>
      </c>
      <c r="D133">
        <v>9898376.1966666598</v>
      </c>
    </row>
    <row r="134" spans="1:4">
      <c r="A134" t="s">
        <v>180</v>
      </c>
      <c r="B134">
        <v>69418267.700000003</v>
      </c>
      <c r="C134">
        <v>35182829.25</v>
      </c>
      <c r="D134">
        <v>20738150.449999999</v>
      </c>
    </row>
    <row r="135" spans="1:4">
      <c r="A135" t="s">
        <v>181</v>
      </c>
      <c r="B135">
        <v>22255252524</v>
      </c>
      <c r="C135">
        <v>5458319082.75</v>
      </c>
      <c r="D135">
        <v>3206918443.3499899</v>
      </c>
    </row>
    <row r="136" spans="1:4">
      <c r="A136" t="s">
        <v>182</v>
      </c>
      <c r="B136">
        <v>9913019.75</v>
      </c>
      <c r="C136">
        <v>17242602.708333299</v>
      </c>
      <c r="D136">
        <v>10313484.074999999</v>
      </c>
    </row>
    <row r="137" spans="1:4">
      <c r="A137" t="s">
        <v>183</v>
      </c>
      <c r="B137">
        <v>69433947.700000003</v>
      </c>
      <c r="C137">
        <v>35185629.25</v>
      </c>
      <c r="D137">
        <v>20739830.449999999</v>
      </c>
    </row>
    <row r="138" spans="1:4">
      <c r="A138" t="s">
        <v>184</v>
      </c>
      <c r="B138">
        <v>12819762466.1</v>
      </c>
      <c r="C138">
        <v>3788220545.25</v>
      </c>
      <c r="D138">
        <v>2204377336.8499899</v>
      </c>
    </row>
    <row r="139" spans="1:4">
      <c r="A139" t="s">
        <v>185</v>
      </c>
      <c r="B139">
        <v>22231713020</v>
      </c>
      <c r="C139">
        <v>5454101325.25</v>
      </c>
      <c r="D139">
        <v>3204387788.8499899</v>
      </c>
    </row>
    <row r="140" spans="1:4">
      <c r="A140" s="1" t="s">
        <v>186</v>
      </c>
      <c r="B140">
        <v>22241381964</v>
      </c>
      <c r="C140">
        <v>5460523695.25</v>
      </c>
      <c r="D140">
        <v>3208189326.8499899</v>
      </c>
    </row>
    <row r="141" spans="1:4">
      <c r="A141" t="s">
        <v>187</v>
      </c>
      <c r="B141">
        <v>73369185.599999905</v>
      </c>
      <c r="C141">
        <v>35889629.25</v>
      </c>
      <c r="D141">
        <v>21162230.449999899</v>
      </c>
    </row>
    <row r="142" spans="1:4">
      <c r="A142" t="s">
        <v>188</v>
      </c>
      <c r="B142">
        <v>9913019.75</v>
      </c>
      <c r="C142">
        <v>17242602.708333299</v>
      </c>
      <c r="D142">
        <v>10313484.074999999</v>
      </c>
    </row>
    <row r="143" spans="1:4">
      <c r="A143" t="s">
        <v>189</v>
      </c>
      <c r="B143">
        <v>22231624108</v>
      </c>
      <c r="C143">
        <v>5454086925.25</v>
      </c>
      <c r="D143">
        <v>3204379148.8499899</v>
      </c>
    </row>
    <row r="144" spans="1:4">
      <c r="A144" t="s">
        <v>190</v>
      </c>
      <c r="B144">
        <v>5917244.3399999896</v>
      </c>
      <c r="C144">
        <v>16486576.1</v>
      </c>
      <c r="D144">
        <v>9860191.8399999905</v>
      </c>
    </row>
    <row r="145" spans="1:4">
      <c r="A145" t="s">
        <v>191</v>
      </c>
      <c r="B145">
        <v>9872699.75</v>
      </c>
      <c r="C145">
        <v>17235402.708333299</v>
      </c>
      <c r="D145">
        <v>10309164.074999999</v>
      </c>
    </row>
    <row r="146" spans="1:4">
      <c r="A146" t="s">
        <v>192</v>
      </c>
      <c r="B146">
        <v>5992353.5133333299</v>
      </c>
      <c r="C146">
        <v>16512344.449999999</v>
      </c>
      <c r="D146">
        <v>9875251.1966666598</v>
      </c>
    </row>
    <row r="147" spans="1:4">
      <c r="A147" t="s">
        <v>193</v>
      </c>
      <c r="B147">
        <v>16151246124</v>
      </c>
      <c r="C147">
        <v>5315560095.25</v>
      </c>
      <c r="D147">
        <v>3110799486.8499899</v>
      </c>
    </row>
    <row r="148" spans="1:4">
      <c r="A148" t="s">
        <v>194</v>
      </c>
      <c r="B148">
        <v>6042843.5133333299</v>
      </c>
      <c r="C148">
        <v>16555736.1166666</v>
      </c>
      <c r="D148">
        <v>9901016.1966666598</v>
      </c>
    </row>
    <row r="149" spans="1:4">
      <c r="A149" t="s">
        <v>195</v>
      </c>
      <c r="B149">
        <v>12729591138.1</v>
      </c>
      <c r="C149">
        <v>3757291325.25</v>
      </c>
      <c r="D149">
        <v>2186301788.8499899</v>
      </c>
    </row>
    <row r="150" spans="1:4">
      <c r="A150" t="s">
        <v>196</v>
      </c>
      <c r="B150">
        <v>111519644.099999</v>
      </c>
      <c r="C150">
        <v>47568906.916666597</v>
      </c>
      <c r="D150">
        <v>27944739.850000001</v>
      </c>
    </row>
    <row r="151" spans="1:4">
      <c r="A151" t="s">
        <v>197</v>
      </c>
      <c r="B151">
        <v>127744512.099999</v>
      </c>
      <c r="C151">
        <v>58320876.916666597</v>
      </c>
      <c r="D151">
        <v>34309157.850000001</v>
      </c>
    </row>
    <row r="152" spans="1:4">
      <c r="A152" t="s">
        <v>198</v>
      </c>
      <c r="B152">
        <v>79160895.699999899</v>
      </c>
      <c r="C152">
        <v>41619599.25</v>
      </c>
      <c r="D152">
        <v>24548328.449999999</v>
      </c>
    </row>
    <row r="153" spans="1:4">
      <c r="A153" t="s">
        <v>199</v>
      </c>
      <c r="B153">
        <v>22232009724</v>
      </c>
      <c r="C153">
        <v>5454156725.25</v>
      </c>
      <c r="D153">
        <v>3204421028.8499899</v>
      </c>
    </row>
    <row r="154" spans="1:4">
      <c r="A154" t="s">
        <v>200</v>
      </c>
      <c r="B154">
        <v>12729591138.1</v>
      </c>
      <c r="C154">
        <v>3757291325.25</v>
      </c>
      <c r="D154">
        <v>2186301788.8499899</v>
      </c>
    </row>
    <row r="155" spans="1:4">
      <c r="A155" t="s">
        <v>201</v>
      </c>
      <c r="B155">
        <v>69418267.700000003</v>
      </c>
      <c r="C155">
        <v>35182829.25</v>
      </c>
      <c r="D155">
        <v>20738150.449999999</v>
      </c>
    </row>
    <row r="156" spans="1:4">
      <c r="A156" t="s">
        <v>202</v>
      </c>
      <c r="B156">
        <v>14764391922.1</v>
      </c>
      <c r="C156">
        <v>5074524585.25</v>
      </c>
      <c r="D156">
        <v>2965760672.8499899</v>
      </c>
    </row>
    <row r="157" spans="1:4">
      <c r="A157" t="s">
        <v>203</v>
      </c>
      <c r="B157">
        <v>69418267.700000003</v>
      </c>
      <c r="C157">
        <v>35182829.25</v>
      </c>
      <c r="D157">
        <v>20738150.449999999</v>
      </c>
    </row>
    <row r="158" spans="1:4">
      <c r="A158" t="s">
        <v>204</v>
      </c>
      <c r="B158">
        <v>73353505.599999905</v>
      </c>
      <c r="C158">
        <v>35886829.25</v>
      </c>
      <c r="D158">
        <v>21160550.449999899</v>
      </c>
    </row>
    <row r="159" spans="1:4">
      <c r="A159" t="s">
        <v>205</v>
      </c>
      <c r="B159">
        <v>69458587.700000003</v>
      </c>
      <c r="C159">
        <v>35190029.25</v>
      </c>
      <c r="D159">
        <v>20742470.449999999</v>
      </c>
    </row>
    <row r="160" spans="1:4">
      <c r="A160" t="s">
        <v>206</v>
      </c>
      <c r="B160">
        <v>111503964.099999</v>
      </c>
      <c r="C160">
        <v>47566106.916666597</v>
      </c>
      <c r="D160">
        <v>27943059.850000001</v>
      </c>
    </row>
    <row r="161" spans="1:4">
      <c r="A161" t="s">
        <v>207</v>
      </c>
      <c r="B161">
        <v>12807705454.1</v>
      </c>
      <c r="C161">
        <v>3777858615.25</v>
      </c>
      <c r="D161">
        <v>2198224654.8499899</v>
      </c>
    </row>
    <row r="162" spans="1:4">
      <c r="A162" t="s">
        <v>208</v>
      </c>
      <c r="B162">
        <v>9890383.75</v>
      </c>
      <c r="C162">
        <v>17239802.708333299</v>
      </c>
      <c r="D162">
        <v>10311804.074999999</v>
      </c>
    </row>
    <row r="163" spans="1:4">
      <c r="A163" t="s">
        <v>209</v>
      </c>
      <c r="B163">
        <v>33658300824</v>
      </c>
      <c r="C163">
        <v>8447560095.25</v>
      </c>
      <c r="D163">
        <v>4989999486.8500004</v>
      </c>
    </row>
    <row r="164" spans="1:4">
      <c r="A164" t="s">
        <v>210</v>
      </c>
      <c r="B164">
        <v>12807705454.1</v>
      </c>
      <c r="C164">
        <v>3777858615.25</v>
      </c>
      <c r="D164">
        <v>2198224654.8499899</v>
      </c>
    </row>
    <row r="165" spans="1:4">
      <c r="A165" t="s">
        <v>211</v>
      </c>
      <c r="B165">
        <v>9625106.8133333307</v>
      </c>
      <c r="C165">
        <v>17143171.033333302</v>
      </c>
      <c r="D165">
        <v>10255232.9466666</v>
      </c>
    </row>
    <row r="166" spans="1:4">
      <c r="A166" t="s">
        <v>212</v>
      </c>
      <c r="B166">
        <v>12729606818.1</v>
      </c>
      <c r="C166">
        <v>3757294125.25</v>
      </c>
      <c r="D166">
        <v>2186303468.8499899</v>
      </c>
    </row>
    <row r="167" spans="1:4">
      <c r="A167" t="s">
        <v>213</v>
      </c>
      <c r="B167">
        <v>69458587.700000003</v>
      </c>
      <c r="C167">
        <v>35190029.25</v>
      </c>
      <c r="D167">
        <v>20742470.449999999</v>
      </c>
    </row>
    <row r="168" spans="1:4">
      <c r="A168" t="s">
        <v>214</v>
      </c>
      <c r="B168">
        <v>5876924.3399999896</v>
      </c>
      <c r="C168">
        <v>16479376.1</v>
      </c>
      <c r="D168">
        <v>9855871.8399999905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 enableFormatConditionsCalculation="0"/>
  <dimension ref="A8:A10"/>
  <sheetViews>
    <sheetView topLeftCell="A2" workbookViewId="0">
      <selection activeCell="A2" sqref="A1:P1048576"/>
    </sheetView>
  </sheetViews>
  <sheetFormatPr baseColWidth="10" defaultRowHeight="15" x14ac:dyDescent="0"/>
  <sheetData>
    <row r="8" ht="22" customHeight="1"/>
    <row r="9" ht="22" customHeight="1"/>
    <row r="10" ht="22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Data</vt:lpstr>
      <vt:lpstr>Distances</vt:lpstr>
      <vt:lpstr>buildtime</vt:lpstr>
      <vt:lpstr>partialcf</vt:lpstr>
      <vt:lpstr>fullcf</vt:lpstr>
      <vt:lpstr>df</vt:lpstr>
      <vt:lpstr>SLA</vt:lpstr>
    </vt:vector>
  </TitlesOfParts>
  <Company>UDLAP/IMAG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Manuel López Enríquez</dc:creator>
  <cp:lastModifiedBy>Carlos Manuel López Enríquez</cp:lastModifiedBy>
  <dcterms:created xsi:type="dcterms:W3CDTF">2014-06-01T17:58:56Z</dcterms:created>
  <dcterms:modified xsi:type="dcterms:W3CDTF">2014-06-22T16:42:01Z</dcterms:modified>
</cp:coreProperties>
</file>