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D:\GitProject\PolyU-Survival\docs\assets\reimbursement\"/>
    </mc:Choice>
  </mc:AlternateContent>
  <xr:revisionPtr revIDLastSave="0" documentId="13_ncr:1_{68F04246-3841-4F71-AC7D-83299B8175DF}" xr6:coauthVersionLast="47" xr6:coauthVersionMax="47" xr10:uidLastSave="{00000000-0000-0000-0000-000000000000}"/>
  <bookViews>
    <workbookView xWindow="6180" yWindow="5030" windowWidth="26670" windowHeight="15460" firstSheet="2" activeTab="5" xr2:uid="{00000000-000D-0000-FFFF-FFFF00000000}"/>
  </bookViews>
  <sheets>
    <sheet name="Sample 2" sheetId="2" state="hidden" r:id="rId1"/>
    <sheet name="Instruction" sheetId="8" state="hidden" r:id="rId2"/>
    <sheet name="General Guidelines" sheetId="14" r:id="rId3"/>
    <sheet name="Reimbursement details (Sample)" sheetId="13" r:id="rId4"/>
    <sheet name="Reimbursement details" sheetId="7" r:id="rId5"/>
    <sheet name="RS-Payment request memo" sheetId="15" r:id="rId6"/>
    <sheet name="RS-FO" sheetId="9" state="hidden" r:id="rId7"/>
    <sheet name="Nature" sheetId="3" state="hidden" r:id="rId8"/>
  </sheets>
  <definedNames>
    <definedName name="_xlnm._FilterDatabase" localSheetId="4" hidden="1">'Reimbursement details'!$A$31:$L$51</definedName>
    <definedName name="_xlnm._FilterDatabase" localSheetId="3" hidden="1">'Reimbursement details (Sample)'!$A$32:$K$52</definedName>
    <definedName name="Amount_per_head_HKD">IF(#REF!=0,0,IF(#REF!="",#REF!,#REF!/#REF!))</definedName>
    <definedName name="AmountHKD">ROUND(IF('Reimbursement details'!$K1="",'Reimbursement details'!$I1,('Reimbursement details'!$I1*'Reimbursement details'!$K1)),2)</definedName>
    <definedName name="App._approve_sumifrange">INDIRECT(("R"&amp;(MATCH("HKD",#REF!)+1)&amp;"C"&amp;(MATCH(#REF!,#REF!)))&amp;":R10C"&amp;MATCH(#REF!,#REF!),FALSE)</definedName>
    <definedName name="BREAK">SUMIF('Reimbursement details'!$M$52:$M$52,#REF!,'Reimbursement details'!J$32:J$52)</definedName>
    <definedName name="Emailsubject">"SDRS/"&amp;'RS-Payment request memo'!$S$19&amp;"/"&amp;'RS-Payment request memo'!$S$21&amp;"/"&amp;'RS-Payment request memo'!$D$21</definedName>
    <definedName name="Location">IF('Reimbursement details'!$E1="","-",IF(VLOOKUP('Reimbursement details'!$E1,'Reimbursement details'!$A$18:$G$23,5,FALSE)=0,"-",VLOOKUP('Reimbursement details'!$E1,'Reimbursement details'!$A$18:$G$23,5,FALSE)))</definedName>
    <definedName name="Night">IF(OR('Reimbursement details'!XFC1="",'Reimbursement details'!XFD1=""),"",'Reimbursement details'!XFD1-'Reimbursement details'!XFC1)</definedName>
    <definedName name="OWETO">INDIRECT("R"&amp;MATCH(#REF!,#REF!,0)&amp;"C"&amp;MATCH(#REF!,#REF!,0),FALSE)</definedName>
    <definedName name="Person">INDIRECT("'Reimbursement details'!R"&amp; MATCH("Item no.",'Reimbursement details'!XEX:XEX,0)+1 &amp;"C"&amp;MATCH('RS-FO'!$D$1,'Reimbursement details'!$31:$31,0)&amp;":R1000C"&amp;MATCH('RS-FO'!$D$1,'Reimbursement details'!$31:$31,0),FALSE)</definedName>
    <definedName name="_xlnm.Print_Area" localSheetId="2">'General Guidelines'!$A$1:$D$55</definedName>
    <definedName name="_xlnm.Print_Area" localSheetId="4">'Reimbursement details'!$A$1:$X$54</definedName>
    <definedName name="_xlnm.Print_Area" localSheetId="5">'RS-Payment request memo'!$A$1:$T$68</definedName>
    <definedName name="_xlnm.Print_Titles" localSheetId="4">'Reimbursement details'!$1:$2</definedName>
    <definedName name="SA">SAACC+SAACCWQ+SAINN+SAMEALS</definedName>
    <definedName name="SAACC">SUMIF('Reimbursement details'!$F$32:$F$52,Nature!$A$8,'Reimbursement details'!A$32:A$52)</definedName>
    <definedName name="SAACCWQ">SUMIF('Reimbursement details'!$F$32:$F$52,Nature!$A$9,'Reimbursement details'!A$32:A$52)</definedName>
    <definedName name="SAINN">SUMIF('Reimbursement details'!$F$32:$F$52,Nature!$A$7,'Reimbursement details'!A$32:A$52)</definedName>
    <definedName name="SAMEALS">SUMIF('Reimbursement details'!$F$32:$F$52,Nature!$A$6,'Reimbursement details'!A$32:A$52)</definedName>
    <definedName name="STAFF">ISNUMBER(SEARCH("Staff",'Reimbursement details'!A$31))</definedName>
    <definedName name="Staff_SA">INDIRECT("'Reimbursement details'!R"&amp;MATCH(#REF!,#REF!,0)&amp;"C4",FALSE)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 i="7" l="1"/>
  <c r="F35" i="7"/>
  <c r="L35" i="7"/>
  <c r="F34" i="7"/>
  <c r="L36" i="7"/>
  <c r="L37" i="7"/>
  <c r="L38" i="7"/>
  <c r="L39" i="7"/>
  <c r="F38" i="7"/>
  <c r="F36" i="7"/>
  <c r="L32" i="7"/>
  <c r="L33" i="7"/>
  <c r="S34" i="15"/>
  <c r="F32" i="7"/>
  <c r="D21" i="7"/>
  <c r="K4" i="9" s="1"/>
  <c r="D22" i="7"/>
  <c r="D23" i="7"/>
  <c r="J4" i="9" l="1"/>
  <c r="D21" i="15"/>
  <c r="S21" i="15"/>
  <c r="S19" i="15"/>
  <c r="H18" i="9" l="1"/>
  <c r="H14" i="9"/>
  <c r="H9" i="9"/>
  <c r="J9" i="9" s="1"/>
  <c r="F33" i="7" l="1"/>
  <c r="F37" i="7"/>
  <c r="F39" i="7"/>
  <c r="F40" i="7"/>
  <c r="L52" i="13"/>
  <c r="L51" i="13"/>
  <c r="L50" i="13"/>
  <c r="L49" i="13"/>
  <c r="L48" i="13"/>
  <c r="L47" i="13"/>
  <c r="L46" i="13"/>
  <c r="L45" i="13"/>
  <c r="L44" i="13"/>
  <c r="L43" i="13"/>
  <c r="K54" i="13" l="1"/>
  <c r="H12" i="9"/>
  <c r="F43" i="13" l="1"/>
  <c r="F44" i="13"/>
  <c r="F45" i="13"/>
  <c r="F46" i="13"/>
  <c r="F47" i="13"/>
  <c r="F48" i="13"/>
  <c r="F49" i="13"/>
  <c r="F50" i="13"/>
  <c r="F51" i="13"/>
  <c r="F52" i="13"/>
  <c r="A34" i="13" l="1"/>
  <c r="A35" i="13" s="1"/>
  <c r="A36" i="13" s="1"/>
  <c r="A37" i="13" s="1"/>
  <c r="A38" i="13" s="1"/>
  <c r="A39" i="13" s="1"/>
  <c r="A40" i="13" s="1"/>
  <c r="A41" i="13" s="1"/>
  <c r="A42" i="13" s="1"/>
  <c r="A43" i="13" s="1"/>
  <c r="A44" i="13" s="1"/>
  <c r="A45" i="13" s="1"/>
  <c r="A46" i="13" s="1"/>
  <c r="A47" i="13" s="1"/>
  <c r="A48" i="13" s="1"/>
  <c r="A49" i="13" s="1"/>
  <c r="A50" i="13" s="1"/>
  <c r="A51" i="13" s="1"/>
  <c r="A52" i="13" s="1"/>
  <c r="D23" i="13"/>
  <c r="D22" i="13"/>
  <c r="J18" i="9" l="1"/>
  <c r="F41" i="7"/>
  <c r="F42" i="7"/>
  <c r="F43" i="7"/>
  <c r="F44" i="7"/>
  <c r="F45" i="7"/>
  <c r="F46" i="7"/>
  <c r="F47" i="7"/>
  <c r="F48" i="7"/>
  <c r="F49" i="7"/>
  <c r="F50" i="7"/>
  <c r="F51" i="7"/>
  <c r="J14" i="9" l="1"/>
  <c r="J12" i="9"/>
  <c r="H23" i="9" s="1"/>
  <c r="J23" i="9" s="1"/>
  <c r="D1" i="9"/>
  <c r="F3" i="9"/>
  <c r="D3" i="9"/>
  <c r="H17" i="9" l="1"/>
  <c r="J17" i="9" s="1"/>
  <c r="H13" i="9"/>
  <c r="J13" i="9" s="1"/>
  <c r="H24" i="9" s="1"/>
  <c r="J24" i="9" s="1"/>
  <c r="H11" i="9"/>
  <c r="J11" i="9" s="1"/>
  <c r="L51" i="7" l="1"/>
  <c r="L40" i="7"/>
  <c r="H10" i="9" s="1"/>
  <c r="J10" i="9" s="1"/>
  <c r="H22" i="9" s="1"/>
  <c r="J22" i="9" s="1"/>
  <c r="K10" i="9" s="1"/>
  <c r="L41" i="7"/>
  <c r="L42" i="7"/>
  <c r="L43" i="7"/>
  <c r="L44" i="7"/>
  <c r="L45" i="7"/>
  <c r="L46" i="7"/>
  <c r="L47" i="7"/>
  <c r="L48" i="7"/>
  <c r="L49" i="7"/>
  <c r="L50" i="7"/>
  <c r="H16" i="9" l="1"/>
  <c r="J16" i="9" s="1"/>
  <c r="K53" i="7"/>
  <c r="K9" i="9"/>
  <c r="K11" i="9"/>
  <c r="H19" i="9"/>
  <c r="J19" i="9" s="1"/>
  <c r="A32" i="9"/>
  <c r="H26" i="9" l="1"/>
  <c r="H15" i="9"/>
  <c r="J15" i="9" s="1"/>
  <c r="F4" i="9"/>
  <c r="D4" i="9"/>
  <c r="S43" i="15" l="1"/>
  <c r="H25" i="9"/>
  <c r="J20" i="9"/>
  <c r="L20" i="9" s="1"/>
  <c r="J5" i="9"/>
  <c r="F26" i="9" s="1"/>
  <c r="J26" i="9" s="1"/>
  <c r="A33" i="7" l="1"/>
  <c r="A34" i="7" s="1"/>
  <c r="A35" i="7" l="1"/>
  <c r="A36" i="7" s="1"/>
  <c r="A37" i="7" s="1"/>
  <c r="A38" i="7" s="1"/>
  <c r="A39" i="7" s="1"/>
  <c r="A40" i="7" s="1"/>
  <c r="A41" i="7" s="1"/>
  <c r="A42" i="7" s="1"/>
  <c r="A43" i="7" s="1"/>
  <c r="A44" i="7" s="1"/>
  <c r="A45" i="7" s="1"/>
  <c r="A46" i="7" s="1"/>
  <c r="A47" i="7" s="1"/>
  <c r="A48" i="7" s="1"/>
  <c r="A49" i="7" s="1"/>
  <c r="A50" i="7" s="1"/>
  <c r="A51" i="7" s="1"/>
  <c r="K12" i="9"/>
  <c r="K13" i="9"/>
  <c r="J25" i="9" l="1"/>
  <c r="T21" i="2" l="1"/>
  <c r="V26" i="2"/>
  <c r="X26" i="2" s="1"/>
  <c r="I21" i="2"/>
  <c r="B18" i="2"/>
  <c r="L18" i="2" s="1"/>
  <c r="S21" i="2" l="1"/>
  <c r="S22" i="2"/>
  <c r="T18" i="2"/>
  <c r="S18" i="2"/>
  <c r="L9" i="9" l="1"/>
  <c r="V16" i="2"/>
  <c r="X16" i="2" s="1"/>
  <c r="V17" i="2"/>
  <c r="X17" i="2" s="1"/>
  <c r="V18" i="2"/>
  <c r="X18" i="2" s="1"/>
  <c r="V19" i="2"/>
  <c r="X19" i="2" s="1"/>
  <c r="V20" i="2"/>
  <c r="X20" i="2" s="1"/>
  <c r="V21" i="2"/>
  <c r="X21" i="2" s="1"/>
  <c r="V22" i="2"/>
  <c r="X22" i="2" s="1"/>
  <c r="V23" i="2"/>
  <c r="X23" i="2" s="1"/>
  <c r="V24" i="2"/>
  <c r="X24" i="2" s="1"/>
  <c r="V25" i="2"/>
  <c r="X25" i="2" s="1"/>
  <c r="V15" i="2"/>
  <c r="X15" i="2" s="1"/>
  <c r="Y15" i="2" s="1"/>
  <c r="P17" i="2"/>
  <c r="Y17" i="2" s="1"/>
  <c r="P18" i="2"/>
  <c r="P19" i="2"/>
  <c r="Y19" i="2" s="1"/>
  <c r="P20" i="2"/>
  <c r="Y20" i="2" s="1"/>
  <c r="P21" i="2"/>
  <c r="P22" i="2"/>
  <c r="Y22" i="2" s="1"/>
  <c r="P23" i="2"/>
  <c r="Y23" i="2" s="1"/>
  <c r="P24" i="2"/>
  <c r="Y24" i="2" s="1"/>
  <c r="P25" i="2"/>
  <c r="P26" i="2"/>
  <c r="Y26" i="2" s="1"/>
  <c r="P16" i="2"/>
  <c r="Y16" i="2" s="1"/>
  <c r="L15" i="2"/>
  <c r="Y25" i="2" l="1"/>
  <c r="Y21" i="2"/>
  <c r="Y18" i="2"/>
  <c r="Y31" i="2" s="1"/>
  <c r="I26" i="2"/>
  <c r="K26" i="2" s="1"/>
  <c r="B26" i="2"/>
  <c r="L26" i="2" s="1"/>
  <c r="O26" i="2" s="1"/>
  <c r="I25" i="2"/>
  <c r="K25" i="2" s="1"/>
  <c r="I24" i="2"/>
  <c r="K24" i="2" s="1"/>
  <c r="M23" i="2"/>
  <c r="B25" i="2"/>
  <c r="B24" i="2"/>
  <c r="L24" i="2" s="1"/>
  <c r="O24" i="2" s="1"/>
  <c r="B23" i="2"/>
  <c r="L23" i="2" s="1"/>
  <c r="O23" i="2" s="1"/>
  <c r="I23" i="2"/>
  <c r="K23" i="2" s="1"/>
  <c r="M18" i="2"/>
  <c r="O18" i="2" s="1"/>
  <c r="M16" i="2"/>
  <c r="I22" i="2"/>
  <c r="K22" i="2" s="1"/>
  <c r="K21" i="2"/>
  <c r="I20" i="2"/>
  <c r="K20" i="2" s="1"/>
  <c r="B22" i="2"/>
  <c r="B21" i="2"/>
  <c r="B20" i="2"/>
  <c r="L20" i="2" s="1"/>
  <c r="O20" i="2" s="1"/>
  <c r="B19" i="2"/>
  <c r="L19" i="2" s="1"/>
  <c r="O19" i="2" s="1"/>
  <c r="B17" i="2"/>
  <c r="L17" i="2" s="1"/>
  <c r="B16" i="2"/>
  <c r="L16" i="2" s="1"/>
  <c r="I19" i="2"/>
  <c r="I18" i="2"/>
  <c r="I17" i="2"/>
  <c r="K17" i="2" s="1"/>
  <c r="I15" i="2"/>
  <c r="K15" i="2" s="1"/>
  <c r="O15" i="2" s="1"/>
  <c r="F16" i="2"/>
  <c r="I16" i="2" s="1"/>
  <c r="O16" i="2" l="1"/>
  <c r="O17" i="2"/>
  <c r="L22" i="2"/>
  <c r="O22" i="2" s="1"/>
  <c r="L21" i="2"/>
  <c r="O21" i="2" s="1"/>
  <c r="L25" i="2"/>
  <c r="O25" i="2" s="1"/>
  <c r="K19" i="2"/>
  <c r="K18" i="2"/>
  <c r="K16" i="2"/>
  <c r="O31" i="2" l="1"/>
  <c r="L31" i="2"/>
  <c r="J27" i="9" l="1"/>
  <c r="K17" i="9" l="1"/>
  <c r="K19" i="9"/>
  <c r="K18" i="9"/>
  <c r="K16" i="9"/>
  <c r="F32" i="9"/>
  <c r="K20" i="9" l="1"/>
  <c r="L16" i="9"/>
  <c r="S45" i="15" s="1"/>
  <c r="H32" i="9"/>
</calcChain>
</file>

<file path=xl/sharedStrings.xml><?xml version="1.0" encoding="utf-8"?>
<sst xmlns="http://schemas.openxmlformats.org/spreadsheetml/2006/main" count="542" uniqueCount="312">
  <si>
    <t xml:space="preserve">Breakdown of Expenses </t>
  </si>
  <si>
    <t>Item no.</t>
  </si>
  <si>
    <t>Currency</t>
  </si>
  <si>
    <t xml:space="preserve">Location: </t>
  </si>
  <si>
    <t>HKD</t>
  </si>
  <si>
    <t>RMB</t>
  </si>
  <si>
    <t>Periods</t>
  </si>
  <si>
    <t>City</t>
  </si>
  <si>
    <t>Hong Kong</t>
  </si>
  <si>
    <t xml:space="preserve">Shenzhen </t>
  </si>
  <si>
    <t>Guangzhou</t>
  </si>
  <si>
    <t>Foshan</t>
  </si>
  <si>
    <t xml:space="preserve">1-7/9/2022                  
(7 days quarantine) </t>
  </si>
  <si>
    <t>8-9/9/2022</t>
  </si>
  <si>
    <t>HK$</t>
  </si>
  <si>
    <t>No. of nights</t>
  </si>
  <si>
    <t>Activity Period: 1-12 Sep 2022</t>
  </si>
  <si>
    <t>10-11/9/2022</t>
  </si>
  <si>
    <t>Total of the trip</t>
  </si>
  <si>
    <t>Ex rate</t>
  </si>
  <si>
    <t>Guangzhou, Foshan</t>
  </si>
  <si>
    <t>Nature</t>
  </si>
  <si>
    <t>Name</t>
  </si>
  <si>
    <t>Staff No./Research student No.</t>
  </si>
  <si>
    <t>Staff/Student</t>
  </si>
  <si>
    <t>Department</t>
  </si>
  <si>
    <t>Staff 1</t>
  </si>
  <si>
    <t>Inner City Travel</t>
  </si>
  <si>
    <t>Meal</t>
  </si>
  <si>
    <t>Accomodation</t>
  </si>
  <si>
    <t>Hotel</t>
  </si>
  <si>
    <t>Travel to / from HK Airport (Taxi)</t>
  </si>
  <si>
    <t>No. of People involve</t>
  </si>
  <si>
    <t>Others: COVID-19 test</t>
  </si>
  <si>
    <t>Others:Quarantine Hotel in destination</t>
  </si>
  <si>
    <t>Inter city travel</t>
  </si>
  <si>
    <t>Chan Tai Man</t>
  </si>
  <si>
    <t>Staff</t>
  </si>
  <si>
    <t>CEE</t>
  </si>
  <si>
    <t>A12345</t>
  </si>
  <si>
    <t>Lee Yan</t>
  </si>
  <si>
    <t>21004567R</t>
  </si>
  <si>
    <t>Student</t>
  </si>
  <si>
    <t>Amount per head</t>
  </si>
  <si>
    <t>Invoice Amount</t>
  </si>
  <si>
    <t>SA included</t>
  </si>
  <si>
    <t>Inner city travel</t>
  </si>
  <si>
    <t>SA items:</t>
  </si>
  <si>
    <t>Amount in HK$</t>
  </si>
  <si>
    <t>Laundry charges</t>
  </si>
  <si>
    <t xml:space="preserve">Lunch </t>
  </si>
  <si>
    <t xml:space="preserve">Dinner </t>
  </si>
  <si>
    <t>Breakfast</t>
  </si>
  <si>
    <t>SA entitled in HK$</t>
  </si>
  <si>
    <t>Claimed Amount in HK$</t>
  </si>
  <si>
    <t>Student 1</t>
  </si>
  <si>
    <t>Registration fee/ Course fee</t>
  </si>
  <si>
    <t>Travel to / from HK Airport</t>
  </si>
  <si>
    <t>Inter-city travel</t>
  </si>
  <si>
    <t>Meals</t>
  </si>
  <si>
    <t>Others (Please specify)</t>
  </si>
  <si>
    <t>Inner-city travel at destination</t>
  </si>
  <si>
    <t>Air passage</t>
  </si>
  <si>
    <t>Accommodation</t>
  </si>
  <si>
    <t>Accommodation-Quarantine at destination</t>
  </si>
  <si>
    <t>Accommodation-Quarantine in Hong Kong</t>
  </si>
  <si>
    <t>Travel to / from HK Port</t>
  </si>
  <si>
    <t>Amount HKD</t>
  </si>
  <si>
    <t>Staff / Student</t>
  </si>
  <si>
    <t>Location</t>
  </si>
  <si>
    <t>Total</t>
  </si>
  <si>
    <t>Shenzhen</t>
  </si>
  <si>
    <t>Amount
original currency</t>
  </si>
  <si>
    <t>Tab "Reimbursement details"</t>
  </si>
  <si>
    <t>Columns</t>
  </si>
  <si>
    <t>Rows</t>
  </si>
  <si>
    <t>Input details</t>
  </si>
  <si>
    <t>Highlighted</t>
  </si>
  <si>
    <t>B - I</t>
  </si>
  <si>
    <t>4 - 13</t>
  </si>
  <si>
    <t>Fill in personal details</t>
  </si>
  <si>
    <t>16 - 45</t>
  </si>
  <si>
    <t>Fill in the details of each receipt in ascending order</t>
  </si>
  <si>
    <t>M - V</t>
  </si>
  <si>
    <t>H - L</t>
  </si>
  <si>
    <t>53 - 62</t>
  </si>
  <si>
    <t>(For staff only) Fill in SA details</t>
  </si>
  <si>
    <t xml:space="preserve"> Put "Amount per head" under Column L to relevant persons involved</t>
  </si>
  <si>
    <t xml:space="preserve"> Put "Total in HKD" under Column L to relevant staff</t>
  </si>
  <si>
    <t>Expense nature</t>
  </si>
  <si>
    <t>Receipt attached</t>
  </si>
  <si>
    <t>Yes</t>
  </si>
  <si>
    <t>Description</t>
  </si>
  <si>
    <t>B - I, K, W, X</t>
  </si>
  <si>
    <t>Notes</t>
  </si>
  <si>
    <t>i.</t>
  </si>
  <si>
    <t>ii.</t>
  </si>
  <si>
    <t>Instructions</t>
  </si>
  <si>
    <t>Claimant</t>
  </si>
  <si>
    <t xml:space="preserve">Activity Period: </t>
  </si>
  <si>
    <t>to</t>
  </si>
  <si>
    <t>Rate:HK$700/day or HK$800/night</t>
  </si>
  <si>
    <t>Claimed Period:</t>
  </si>
  <si>
    <t xml:space="preserve">No. of Nights </t>
  </si>
  <si>
    <t>Quarantine Period</t>
  </si>
  <si>
    <t>MAX S/A:</t>
  </si>
  <si>
    <t>A/C No.:</t>
  </si>
  <si>
    <t>Passage:</t>
  </si>
  <si>
    <t>Breakdown</t>
  </si>
  <si>
    <t>Amount</t>
  </si>
  <si>
    <t>Proportionated Amount
(Exceed any cap)</t>
  </si>
  <si>
    <t>=</t>
  </si>
  <si>
    <t>Total(HKD)</t>
  </si>
  <si>
    <t>Reg Fee:</t>
  </si>
  <si>
    <t>Visa Fee:</t>
  </si>
  <si>
    <t>S/A:</t>
  </si>
  <si>
    <t>(A)</t>
  </si>
  <si>
    <t>(M)</t>
  </si>
  <si>
    <t>(T)</t>
  </si>
  <si>
    <t>P:</t>
  </si>
  <si>
    <t>R:</t>
  </si>
  <si>
    <t>V:</t>
  </si>
  <si>
    <t>&lt;-- Cap at Application amt</t>
  </si>
  <si>
    <t>Application</t>
  </si>
  <si>
    <t>Max</t>
  </si>
  <si>
    <t>Claimed</t>
  </si>
  <si>
    <t>A/C</t>
  </si>
  <si>
    <t>Paid on behalf PP unit:</t>
  </si>
  <si>
    <t>&lt;--Cap at the smallest</t>
  </si>
  <si>
    <t>Approved amount</t>
  </si>
  <si>
    <t>Claim form amount</t>
  </si>
  <si>
    <t>FO calculated amount</t>
  </si>
  <si>
    <t>Actual payment</t>
  </si>
  <si>
    <t>Airfare:</t>
  </si>
  <si>
    <t>Intercity Travel:</t>
  </si>
  <si>
    <t>To/ From HK Airport:</t>
  </si>
  <si>
    <t>Quarantine in HK:</t>
  </si>
  <si>
    <t>Others:</t>
  </si>
  <si>
    <t>Personal details</t>
  </si>
  <si>
    <t>Claims details</t>
  </si>
  <si>
    <t>https://www.polyu.edu.hk/gs/rpghandbook/section14-2-3/</t>
  </si>
  <si>
    <t>Relevant links:</t>
  </si>
  <si>
    <t>No.</t>
  </si>
  <si>
    <t>1. Please fill in the details in ascending order</t>
  </si>
  <si>
    <t>Activity period
(From)
(DD/MM/YYYY)</t>
  </si>
  <si>
    <t>Activity period
(To)
(DD/MM/YYYY)</t>
  </si>
  <si>
    <t>From
(DD/MM/YYYY)</t>
  </si>
  <si>
    <t>To
(DD/MM/YYYY)</t>
  </si>
  <si>
    <t>2. Please mark item number in the supporting document</t>
  </si>
  <si>
    <t>3. Please fill in the details in highlighted area</t>
  </si>
  <si>
    <t>Expenses not within activity period</t>
  </si>
  <si>
    <t>(A) Claimant Detail</t>
  </si>
  <si>
    <t>(B) Supporting Documents Detail</t>
  </si>
  <si>
    <t>No-To/From HK Airport &lt;=HKD250 (Staff only)</t>
  </si>
  <si>
    <t>No-Staff SA (Not include boarding pass/train ticket/ferry tiket)</t>
  </si>
  <si>
    <t>https://www.polyu.edu.hk/gs/rpghandbook/section14-2-4/</t>
  </si>
  <si>
    <t>L1</t>
  </si>
  <si>
    <t>L2</t>
  </si>
  <si>
    <t>L3</t>
  </si>
  <si>
    <t>L4</t>
  </si>
  <si>
    <t>L5</t>
  </si>
  <si>
    <t>FO</t>
  </si>
  <si>
    <t>20221234R</t>
  </si>
  <si>
    <t>Student No.</t>
  </si>
  <si>
    <t xml:space="preserve">Total amount to be reimbursed: </t>
  </si>
  <si>
    <t>Location No.</t>
  </si>
  <si>
    <t>1. Student should submit a reimbursement claim to the Finance Office within 3 months after completion of activities.</t>
  </si>
  <si>
    <t>2. To calculate the subsistence allowance covering the whole trip including multi-city travel and serve as evidence of the travel, student is required to provide stubs of boarding passes and / or transportation tickets for travel between cities.</t>
  </si>
  <si>
    <t>Beijing</t>
  </si>
  <si>
    <t>Departure City</t>
  </si>
  <si>
    <t>L0</t>
  </si>
  <si>
    <t>4 nights</t>
  </si>
  <si>
    <t>1 night</t>
  </si>
  <si>
    <t>2 nights</t>
  </si>
  <si>
    <t>PolyU Student - Associated Money (only applicable to RPg students admitted in or before the 2021/22 cohort)</t>
  </si>
  <si>
    <t>Supplementary Document for Research Student Reimbursement (Travel on individual)</t>
  </si>
  <si>
    <t>4. Reminder</t>
  </si>
  <si>
    <t>FO Remark</t>
  </si>
  <si>
    <t>O:</t>
  </si>
  <si>
    <t>Amount Deducted</t>
  </si>
  <si>
    <t>* please insert row if not enough</t>
  </si>
  <si>
    <t>(O)</t>
  </si>
  <si>
    <t>Receipt Date</t>
  </si>
  <si>
    <t>SIM card -SA</t>
  </si>
  <si>
    <t>PolyU Student - Conference Grant</t>
  </si>
  <si>
    <t>Important points to note</t>
  </si>
  <si>
    <t>I</t>
  </si>
  <si>
    <r>
      <t xml:space="preserve">The University has purchased the Group Travel Insurance Policy for all students travelling outside Hong Kong.  Therefore, insurance expense incurred is </t>
    </r>
    <r>
      <rPr>
        <b/>
        <u/>
        <sz val="11"/>
        <color theme="1"/>
        <rFont val="Times New Roman"/>
        <family val="1"/>
      </rPr>
      <t>NOT</t>
    </r>
    <r>
      <rPr>
        <sz val="11"/>
        <color theme="1"/>
        <rFont val="Times New Roman"/>
        <family val="1"/>
      </rPr>
      <t xml:space="preserve"> reimbursable.</t>
    </r>
  </si>
  <si>
    <t>II</t>
  </si>
  <si>
    <t>Unlawful non-public transportation in Hong Kong is not allowed, e.g. Uber</t>
  </si>
  <si>
    <t>Prior to activity</t>
  </si>
  <si>
    <r>
      <t xml:space="preserve">Complete </t>
    </r>
    <r>
      <rPr>
        <b/>
        <sz val="11"/>
        <color theme="1"/>
        <rFont val="Times New Roman"/>
        <family val="1"/>
      </rPr>
      <t>GSB 4</t>
    </r>
    <r>
      <rPr>
        <sz val="11"/>
        <color theme="1"/>
        <rFont val="Times New Roman"/>
        <family val="1"/>
      </rPr>
      <t xml:space="preserve"> (Research Student Application for Attending an Overseas / Local Conference) or </t>
    </r>
    <r>
      <rPr>
        <b/>
        <sz val="11"/>
        <color theme="1"/>
        <rFont val="Times New Roman"/>
        <family val="1"/>
      </rPr>
      <t>GSB54</t>
    </r>
    <r>
      <rPr>
        <sz val="11"/>
        <color theme="1"/>
        <rFont val="Times New Roman"/>
        <family val="1"/>
      </rPr>
      <t xml:space="preserve"> (Research Student Application for field trips, or registration fee for study trips, short courses, seminars, workshops, tutorials in conferences)</t>
    </r>
  </si>
  <si>
    <t>III</t>
  </si>
  <si>
    <t>https://www.polyu.edu.hk/gs/rpghandbook/</t>
  </si>
  <si>
    <t>Upon completion of activity</t>
  </si>
  <si>
    <t>Individual travel</t>
  </si>
  <si>
    <t>a) Sort all supporting documents by date and type of expense, and adhere on A4 paper(s).</t>
  </si>
  <si>
    <t>IV</t>
  </si>
  <si>
    <t>Items to be submitted</t>
  </si>
  <si>
    <t>Conference attendance</t>
  </si>
  <si>
    <t xml:space="preserve">Field trips </t>
  </si>
  <si>
    <t>a) Application form</t>
  </si>
  <si>
    <t>GSB4</t>
  </si>
  <si>
    <t>GSB54</t>
  </si>
  <si>
    <t>fo.sd.unit@polyu.edu.hk</t>
  </si>
  <si>
    <t>-  Meals</t>
  </si>
  <si>
    <t>Notes:</t>
  </si>
  <si>
    <t>V</t>
  </si>
  <si>
    <t>Submission of claim</t>
  </si>
  <si>
    <t>Payment Request Memo+Supporting doc.</t>
  </si>
  <si>
    <t>FO at M11 via internal mail</t>
  </si>
  <si>
    <t>i</t>
  </si>
  <si>
    <t>The information a claimant provides in this form will be used to facilitate the process of his/her claim or a directly-related purpose in the University. It may be provided to departments / offices / centres / units, and / or any other internal / external bodies, where applicable, authorized to process the information for purposes relating to the collection of such information.</t>
  </si>
  <si>
    <t>ii</t>
  </si>
  <si>
    <t>For Financial Matters, please refer to GS website under  "Research Postgraduate Student Handbook" below:</t>
  </si>
  <si>
    <t>Approval Workflow</t>
  </si>
  <si>
    <t>Conference Grant</t>
  </si>
  <si>
    <t>https://www.polyu.edu.hk/gs/rpghandbook/ref-approval-workflow/</t>
  </si>
  <si>
    <t>Associated Money
(only applicable to RPg students admitted in or before the 2021/22 cohort)</t>
  </si>
  <si>
    <t>Request Detail</t>
  </si>
  <si>
    <t>To:</t>
  </si>
  <si>
    <t>Director of Finance</t>
  </si>
  <si>
    <t>Department:</t>
  </si>
  <si>
    <t>From:</t>
  </si>
  <si>
    <t>Student No.:</t>
  </si>
  <si>
    <t>(Full Name)</t>
  </si>
  <si>
    <t>Email:</t>
  </si>
  <si>
    <t>Tel:</t>
  </si>
  <si>
    <t>1.</t>
  </si>
  <si>
    <t>Funding support by charge account:</t>
  </si>
  <si>
    <t>Conference grant</t>
  </si>
  <si>
    <t>Associated Money</t>
  </si>
  <si>
    <t>Others (please specify):</t>
  </si>
  <si>
    <t>Total:</t>
  </si>
  <si>
    <t>2.</t>
  </si>
  <si>
    <t>I wish to claim for the item(s) as below:</t>
  </si>
  <si>
    <t>Conference / Registration Fee</t>
  </si>
  <si>
    <t>Conference / Registration Fee (via online)</t>
  </si>
  <si>
    <t>Visa Application fee</t>
  </si>
  <si>
    <t>Subsistence Allowance</t>
  </si>
  <si>
    <t>Others, please specify (e.g. printing cost)</t>
  </si>
  <si>
    <t>Please reimburse to me by payment into my bank account, the bank information as below:</t>
  </si>
  <si>
    <t>Bank Name:</t>
  </si>
  <si>
    <t>Account Name:</t>
  </si>
  <si>
    <t>Account No.:</t>
  </si>
  <si>
    <t>Check List - supporting document for payment request</t>
  </si>
  <si>
    <r>
      <t>(Please tick (</t>
    </r>
    <r>
      <rPr>
        <sz val="16"/>
        <color theme="1"/>
        <rFont val="Wingdings 2"/>
        <family val="1"/>
        <charset val="2"/>
      </rPr>
      <t>P</t>
    </r>
    <r>
      <rPr>
        <sz val="16"/>
        <color theme="1"/>
        <rFont val="Times New Roman"/>
        <family val="1"/>
      </rPr>
      <t>) as appropriate)</t>
    </r>
  </si>
  <si>
    <t>Soft copy of Excel summary (for overseas trip only)</t>
  </si>
  <si>
    <t>Signature of Student:</t>
  </si>
  <si>
    <t>Date:</t>
  </si>
  <si>
    <t>Passage</t>
  </si>
  <si>
    <t>Copy of Form GSB/54 (for claims for Associated Money) or Form GSB/4 (for claims for Conference Grant) with D/SRC Chair’s approval or other approval documents</t>
  </si>
  <si>
    <t>Original receipts of air passage and boarding passes</t>
  </si>
  <si>
    <t>Original receipts of visa application / registration fees</t>
  </si>
  <si>
    <t>-  Inner-city travel</t>
  </si>
  <si>
    <t>Please read through "Research Postgraduate Student Handbook" on GS website:</t>
  </si>
  <si>
    <t>Submit your claim within 3 months upon completion of your activity (preferably as soon as possible).</t>
  </si>
  <si>
    <t>b) Complete the tab "Reimbursement details" for details of expenses incurred according to date sequence.</t>
  </si>
  <si>
    <t>c) Index all supporting documents according to the sequences on tab "Reimbursement details".</t>
  </si>
  <si>
    <t>Relevant supporting documents as follows:</t>
  </si>
  <si>
    <t>Original receipts (sorted by date and type of expense) for inner-city travel, meals and accommodation</t>
  </si>
  <si>
    <t>Index all supporting documents according to the sequence on "Reimbursement Details"</t>
  </si>
  <si>
    <t>Dept.</t>
  </si>
  <si>
    <t>Exchange rate</t>
  </si>
  <si>
    <t>Payment Request Memo (For oversea conference/ field trip only)</t>
  </si>
  <si>
    <t>Expense incurred period (Fill in only when receipt date does not represent the actual expense incurred period)</t>
  </si>
  <si>
    <t>Seek endorsement from Chief Supervisor and approval from budget owner of departmental account / departmental earnings account / project account
Conference grants:  Departmental Review Committee Chair
Associated Money:  Head of Unit
Project account:  Principal Investigator</t>
  </si>
  <si>
    <t>Complete the tab "RS-Payment Request Memo" (fields highlighted in yellow)</t>
  </si>
  <si>
    <t>Associated Money is only applicable to Rpg students admitted in or before  the 2021/22 cohort</t>
  </si>
  <si>
    <t>b) RS-Payment request memo</t>
  </si>
  <si>
    <t>c) Reimbursement details (Excel)</t>
  </si>
  <si>
    <t>d) Air passage</t>
  </si>
  <si>
    <t>e) Inter-city travel at destination</t>
  </si>
  <si>
    <t>f) To/from HK airport / ports</t>
  </si>
  <si>
    <t>1. If payment is by electronic means, an equivalent payment proof (e.g. copy of electronic receipt, screen capture of online payment, copy of bank statement, etc.)</t>
  </si>
  <si>
    <r>
      <t xml:space="preserve">Original receipt
</t>
    </r>
    <r>
      <rPr>
        <sz val="6"/>
        <color theme="1"/>
        <rFont val="Times New Roman"/>
        <family val="1"/>
      </rPr>
      <t>(Note 1)</t>
    </r>
  </si>
  <si>
    <r>
      <t xml:space="preserve">Original receipt </t>
    </r>
    <r>
      <rPr>
        <sz val="6"/>
        <color theme="1"/>
        <rFont val="Times New Roman"/>
        <family val="1"/>
      </rPr>
      <t xml:space="preserve">(Note 1)
</t>
    </r>
    <r>
      <rPr>
        <sz val="11"/>
        <color theme="1"/>
        <rFont val="Times New Roman"/>
        <family val="1"/>
      </rPr>
      <t>and
Boarding passes</t>
    </r>
  </si>
  <si>
    <r>
      <t xml:space="preserve">g) Registration fee </t>
    </r>
    <r>
      <rPr>
        <vertAlign val="superscript"/>
        <sz val="6"/>
        <color theme="1"/>
        <rFont val="Times New Roman"/>
        <family val="1"/>
      </rPr>
      <t>(Note 2)</t>
    </r>
  </si>
  <si>
    <r>
      <t xml:space="preserve">h) Subsistence allowance </t>
    </r>
    <r>
      <rPr>
        <vertAlign val="superscript"/>
        <sz val="6"/>
        <color theme="1"/>
        <rFont val="Times New Roman"/>
        <family val="1"/>
      </rPr>
      <t>(Note 3)</t>
    </r>
  </si>
  <si>
    <r>
      <t xml:space="preserve">-  Accommodation </t>
    </r>
    <r>
      <rPr>
        <vertAlign val="superscript"/>
        <sz val="6"/>
        <color theme="1"/>
        <rFont val="Times New Roman"/>
        <family val="1"/>
      </rPr>
      <t>(Note 4)</t>
    </r>
  </si>
  <si>
    <t>Soft copy of Reimbursement details (Excel)</t>
  </si>
  <si>
    <t>Email subject</t>
  </si>
  <si>
    <t>SDRS/(Dept code)/(Student no.)/(Name)</t>
  </si>
  <si>
    <t>(Complete the fields highlighted in yellow)</t>
  </si>
  <si>
    <t>General guidelines - Research student claim (For Overseas trip on Individual)</t>
  </si>
  <si>
    <t>iii.</t>
  </si>
  <si>
    <t>FO use only</t>
  </si>
  <si>
    <t>FO adj.</t>
  </si>
  <si>
    <t>5. If there is a detour due to personal reasons, applicants are required to obtain a comparable quotation at the time of ticket purchase from the same travel agency (i.e. quotation of air ticket of same airline, eligible flight class and travelling dates as if there is no detour) for direct travel to the activity city for reference to FO. The reimbursement will be based on such comparable quotation or the actual expense, whichever is lower.</t>
  </si>
  <si>
    <t>3. Subsistence allowance of up to HKD800 / night covering accommodation, meals and transportation expenses.  The maximum number of nights for subsistence allowance should not exceed the number of days of the activity plus one day before/after.  Furthermore, the night spent on personal purpose is also excluded</t>
  </si>
  <si>
    <t>6. Expense on unlawful non-public transport (i.e. Uber in Hong Kong) is not allowed.</t>
  </si>
  <si>
    <t>7. Expense on personal reason (i.e. application of travel documents is not allowed</t>
  </si>
  <si>
    <t>Note:</t>
  </si>
  <si>
    <r>
      <t xml:space="preserve">2. Admission ticket is </t>
    </r>
    <r>
      <rPr>
        <b/>
        <u/>
        <sz val="11"/>
        <color rgb="FFC00000"/>
        <rFont val="Times New Roman"/>
        <family val="1"/>
      </rPr>
      <t>NOT</t>
    </r>
    <r>
      <rPr>
        <sz val="11"/>
        <color rgb="FFC00000"/>
        <rFont val="Times New Roman"/>
        <family val="1"/>
      </rPr>
      <t xml:space="preserve"> regarded as receipt for reimbursement purpose.</t>
    </r>
  </si>
  <si>
    <r>
      <t xml:space="preserve">4. Booking confirmation is </t>
    </r>
    <r>
      <rPr>
        <b/>
        <u/>
        <sz val="11"/>
        <color rgb="FFC00000"/>
        <rFont val="Times New Roman"/>
        <family val="1"/>
      </rPr>
      <t>NOT</t>
    </r>
    <r>
      <rPr>
        <sz val="11"/>
        <color rgb="FFC00000"/>
        <rFont val="Times New Roman"/>
        <family val="1"/>
      </rPr>
      <t xml:space="preserve"> regarded as receipt / hotel bill for reimbursement purpose.</t>
    </r>
  </si>
  <si>
    <t>1. If you are participating the trip with other research students/staff and you have shared the expenses (i.e. meal expenses, accommodation expenses, etc.), please download another summary template for Group arrangement in FO website for recording the expenses incurred by you and your colleagues.</t>
  </si>
  <si>
    <t>leming.shen@connect.polyu.hk</t>
  </si>
  <si>
    <t>SHEN Leming</t>
  </si>
  <si>
    <t>COMP</t>
  </si>
  <si>
    <t>22040929r</t>
  </si>
  <si>
    <t>USD</t>
  </si>
  <si>
    <t>Airplaine Ticket</t>
  </si>
  <si>
    <t>Two people sharing one room</t>
  </si>
  <si>
    <t>MRS (Yuanqing Zheng)</t>
  </si>
  <si>
    <t>CNY</t>
  </si>
  <si>
    <t>Dinner</t>
  </si>
  <si>
    <t>The HK &amp; Shanghai Banking Corp. Ltd.</t>
  </si>
  <si>
    <t>Anaheim</t>
  </si>
  <si>
    <t>Registration fee for MobiSys 2025</t>
  </si>
  <si>
    <t>From SNA airport to hotel</t>
  </si>
  <si>
    <t>From hotel to SNA airport</t>
  </si>
  <si>
    <t>004-xxxxxxxxxx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</si>
</sst>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13C09]d\ mmm\ yyyy;@"/>
    <numFmt numFmtId="166" formatCode="0.0000"/>
    <numFmt numFmtId="167" formatCode="_-* #,##0_-;\-* #,##0_-;_-* &quot;-&quot;??_-;_-@_-"/>
    <numFmt numFmtId="168" formatCode="[$-409]d/mmm/yy;@"/>
    <numFmt numFmtId="169" formatCode="[$HKD]\ #,##0.00_);[Red]\([$HKD]\ #,##0.00\)"/>
    <numFmt numFmtId="170" formatCode="dd/mm/yyyy"/>
  </numFmts>
  <fonts count="40"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b/>
      <sz val="12"/>
      <color theme="1"/>
      <name val="Calibri"/>
      <family val="2"/>
      <scheme val="minor"/>
    </font>
    <font>
      <sz val="12"/>
      <color theme="1"/>
      <name val="Calibri"/>
      <family val="2"/>
      <scheme val="minor"/>
    </font>
    <font>
      <sz val="12"/>
      <color rgb="FF2E75B6"/>
      <name val="Calibri"/>
      <family val="2"/>
      <scheme val="minor"/>
    </font>
    <font>
      <sz val="11"/>
      <color theme="8" tint="-0.249977111117893"/>
      <name val="Calibri"/>
      <family val="2"/>
      <scheme val="minor"/>
    </font>
    <font>
      <sz val="12"/>
      <color theme="8" tint="-0.249977111117893"/>
      <name val="Calibri"/>
      <family val="2"/>
      <scheme val="minor"/>
    </font>
    <font>
      <sz val="11"/>
      <color rgb="FF2E75B6"/>
      <name val="Calibri"/>
      <family val="2"/>
      <scheme val="minor"/>
    </font>
    <font>
      <b/>
      <sz val="11"/>
      <color theme="1"/>
      <name val="Times New Roman"/>
      <family val="1"/>
    </font>
    <font>
      <b/>
      <sz val="8"/>
      <color theme="1"/>
      <name val="Times New Roman"/>
      <family val="1"/>
    </font>
    <font>
      <u/>
      <sz val="11"/>
      <color theme="10"/>
      <name val="Calibri"/>
      <family val="2"/>
      <scheme val="minor"/>
    </font>
    <font>
      <b/>
      <sz val="20"/>
      <color theme="1"/>
      <name val="Times New Roman"/>
      <family val="1"/>
    </font>
    <font>
      <sz val="11"/>
      <color theme="1"/>
      <name val="Times New Roman"/>
      <family val="1"/>
    </font>
    <font>
      <b/>
      <u/>
      <sz val="12"/>
      <color theme="1"/>
      <name val="Times New Roman"/>
      <family val="1"/>
    </font>
    <font>
      <sz val="12"/>
      <color theme="1"/>
      <name val="Times New Roman"/>
      <family val="1"/>
    </font>
    <font>
      <b/>
      <sz val="16"/>
      <color theme="1"/>
      <name val="Times New Roman"/>
      <family val="1"/>
    </font>
    <font>
      <b/>
      <sz val="18"/>
      <color theme="1"/>
      <name val="Times New Roman"/>
      <family val="1"/>
    </font>
    <font>
      <sz val="14"/>
      <color theme="1"/>
      <name val="Times New Roman"/>
      <family val="1"/>
    </font>
    <font>
      <b/>
      <sz val="14"/>
      <color theme="1"/>
      <name val="Times New Roman"/>
      <family val="1"/>
    </font>
    <font>
      <b/>
      <u/>
      <sz val="14"/>
      <color theme="1"/>
      <name val="Times New Roman"/>
      <family val="1"/>
    </font>
    <font>
      <b/>
      <sz val="12"/>
      <color theme="1"/>
      <name val="Times New Roman"/>
      <family val="1"/>
    </font>
    <font>
      <sz val="10"/>
      <color theme="1"/>
      <name val="Times New Roman"/>
      <family val="1"/>
    </font>
    <font>
      <u/>
      <sz val="14"/>
      <color theme="10"/>
      <name val="Times New Roman"/>
      <family val="1"/>
    </font>
    <font>
      <sz val="14"/>
      <color rgb="FFFF0000"/>
      <name val="Times New Roman"/>
      <family val="1"/>
    </font>
    <font>
      <sz val="14"/>
      <color rgb="FF000000"/>
      <name val="Times New Roman"/>
      <family val="1"/>
    </font>
    <font>
      <sz val="12"/>
      <color rgb="FFFF0000"/>
      <name val="Times New Roman"/>
      <family val="1"/>
    </font>
    <font>
      <b/>
      <u/>
      <sz val="11"/>
      <color theme="1"/>
      <name val="Times New Roman"/>
      <family val="1"/>
    </font>
    <font>
      <u/>
      <sz val="11"/>
      <color theme="10"/>
      <name val="Times New Roman"/>
      <family val="1"/>
    </font>
    <font>
      <sz val="6"/>
      <color theme="1"/>
      <name val="Times New Roman"/>
      <family val="1"/>
    </font>
    <font>
      <vertAlign val="superscript"/>
      <sz val="6"/>
      <color theme="1"/>
      <name val="Times New Roman"/>
      <family val="1"/>
    </font>
    <font>
      <sz val="9"/>
      <color theme="1"/>
      <name val="Times New Roman"/>
      <family val="1"/>
    </font>
    <font>
      <sz val="8"/>
      <color theme="1"/>
      <name val="Times New Roman"/>
      <family val="1"/>
    </font>
    <font>
      <sz val="8"/>
      <color rgb="FF000000"/>
      <name val="Times New Roman"/>
      <family val="1"/>
    </font>
    <font>
      <u/>
      <sz val="12"/>
      <color theme="10"/>
      <name val="Times New Roman"/>
      <family val="1"/>
    </font>
    <font>
      <sz val="16"/>
      <color theme="1"/>
      <name val="Times New Roman"/>
      <family val="1"/>
    </font>
    <font>
      <sz val="16"/>
      <color theme="1"/>
      <name val="Wingdings 2"/>
      <family val="1"/>
      <charset val="2"/>
    </font>
    <font>
      <sz val="11"/>
      <color rgb="FFC00000"/>
      <name val="Times New Roman"/>
      <family val="1"/>
    </font>
    <font>
      <b/>
      <u/>
      <sz val="11"/>
      <color rgb="FFC00000"/>
      <name val="Times New Roman"/>
      <family val="1"/>
    </font>
  </fonts>
  <fills count="1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164" fontId="1" fillId="0" borderId="0" applyFont="0" applyFill="0" applyBorder="0" applyAlignment="0" applyProtection="0"/>
    <xf numFmtId="0" fontId="12" fillId="0" borderId="0" applyNumberFormat="0" applyFill="0" applyBorder="0" applyAlignment="0" applyProtection="0"/>
  </cellStyleXfs>
  <cellXfs count="326">
    <xf numFmtId="0" fontId="0" fillId="0" borderId="0" xfId="0"/>
    <xf numFmtId="0" fontId="0" fillId="0" borderId="1" xfId="0" applyBorder="1" applyAlignment="1">
      <alignment horizontal="center"/>
    </xf>
    <xf numFmtId="0" fontId="0" fillId="0" borderId="1" xfId="0" applyBorder="1"/>
    <xf numFmtId="0" fontId="5" fillId="0" borderId="0" xfId="0" applyFont="1" applyAlignment="1">
      <alignment vertical="center" wrapText="1"/>
    </xf>
    <xf numFmtId="0" fontId="7" fillId="0" borderId="0" xfId="0" applyFont="1"/>
    <xf numFmtId="0" fontId="8" fillId="0" borderId="0" xfId="0" applyFont="1" applyAlignment="1">
      <alignment vertical="center"/>
    </xf>
    <xf numFmtId="0" fontId="6"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2" fillId="0" borderId="0" xfId="0" applyFont="1"/>
    <xf numFmtId="164" fontId="5" fillId="0" borderId="2" xfId="1" applyFont="1" applyFill="1" applyBorder="1" applyAlignment="1">
      <alignment vertical="center" wrapText="1"/>
    </xf>
    <xf numFmtId="0" fontId="3" fillId="0" borderId="0" xfId="0" applyFont="1" applyAlignment="1">
      <alignment horizontal="center"/>
    </xf>
    <xf numFmtId="0" fontId="5" fillId="0" borderId="1" xfId="0" applyFont="1" applyBorder="1" applyAlignment="1">
      <alignment horizontal="center" vertical="center" wrapText="1"/>
    </xf>
    <xf numFmtId="164" fontId="5" fillId="0" borderId="1" xfId="1" applyFont="1" applyFill="1" applyBorder="1" applyAlignment="1">
      <alignment horizontal="center" vertical="center" wrapText="1"/>
    </xf>
    <xf numFmtId="14" fontId="5" fillId="0" borderId="1" xfId="0" applyNumberFormat="1" applyFont="1" applyBorder="1" applyAlignment="1">
      <alignment horizontal="center" vertical="center" wrapText="1"/>
    </xf>
    <xf numFmtId="164" fontId="5" fillId="0" borderId="1" xfId="1"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xf>
    <xf numFmtId="164" fontId="5" fillId="0" borderId="1" xfId="1" applyFont="1" applyFill="1" applyBorder="1" applyAlignment="1">
      <alignment horizontal="center" vertical="center"/>
    </xf>
    <xf numFmtId="164" fontId="5" fillId="0" borderId="1" xfId="1" applyFont="1" applyFill="1" applyBorder="1" applyAlignment="1">
      <alignment vertical="center"/>
    </xf>
    <xf numFmtId="14" fontId="5" fillId="0" borderId="1" xfId="0" applyNumberFormat="1" applyFont="1" applyBorder="1" applyAlignment="1">
      <alignment vertical="center" wrapText="1"/>
    </xf>
    <xf numFmtId="0" fontId="5" fillId="0" borderId="1" xfId="0" applyFont="1" applyBorder="1" applyAlignment="1">
      <alignment horizontal="left" vertical="center" wrapText="1"/>
    </xf>
    <xf numFmtId="2" fontId="5"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0" fontId="0" fillId="0" borderId="0" xfId="0" applyAlignment="1">
      <alignment wrapText="1"/>
    </xf>
    <xf numFmtId="164" fontId="4" fillId="0" borderId="2" xfId="1" applyFont="1" applyFill="1" applyBorder="1" applyAlignment="1">
      <alignment vertical="center" wrapText="1"/>
    </xf>
    <xf numFmtId="0" fontId="0" fillId="4" borderId="0" xfId="0" applyFill="1"/>
    <xf numFmtId="0" fontId="0" fillId="0" borderId="0" xfId="0" quotePrefix="1" applyAlignment="1">
      <alignment horizontal="left"/>
    </xf>
    <xf numFmtId="0" fontId="0" fillId="2" borderId="0" xfId="0" applyFill="1"/>
    <xf numFmtId="165" fontId="3" fillId="5" borderId="0" xfId="0" applyNumberFormat="1" applyFont="1" applyFill="1" applyAlignment="1">
      <alignment horizontal="left"/>
    </xf>
    <xf numFmtId="17" fontId="0" fillId="0" borderId="0" xfId="0" quotePrefix="1" applyNumberFormat="1" applyAlignment="1">
      <alignment horizontal="left"/>
    </xf>
    <xf numFmtId="164" fontId="0" fillId="0" borderId="0" xfId="1" applyFont="1"/>
    <xf numFmtId="0" fontId="2" fillId="0" borderId="0" xfId="0" quotePrefix="1" applyFont="1" applyAlignment="1">
      <alignment horizontal="left"/>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10" fillId="0" borderId="0" xfId="0" applyFont="1" applyAlignment="1">
      <alignment vertical="center" wrapText="1"/>
    </xf>
    <xf numFmtId="168" fontId="0" fillId="0" borderId="1" xfId="0" applyNumberFormat="1" applyBorder="1" applyAlignment="1">
      <alignment horizontal="center" vertical="center"/>
    </xf>
    <xf numFmtId="169" fontId="0" fillId="0" borderId="1" xfId="0" applyNumberFormat="1" applyBorder="1" applyAlignment="1">
      <alignment horizontal="center"/>
    </xf>
    <xf numFmtId="14" fontId="0" fillId="0" borderId="0" xfId="0" applyNumberFormat="1"/>
    <xf numFmtId="168" fontId="0" fillId="0" borderId="5" xfId="0" applyNumberFormat="1" applyBorder="1" applyAlignment="1">
      <alignment horizontal="center" vertical="center"/>
    </xf>
    <xf numFmtId="169" fontId="0" fillId="7" borderId="1" xfId="0" applyNumberFormat="1" applyFill="1" applyBorder="1" applyAlignment="1">
      <alignment horizontal="center"/>
    </xf>
    <xf numFmtId="169" fontId="0" fillId="0" borderId="0" xfId="0" applyNumberFormat="1"/>
    <xf numFmtId="0" fontId="10" fillId="0" borderId="1" xfId="0" applyFont="1" applyBorder="1" applyAlignment="1">
      <alignment vertical="center" wrapText="1"/>
    </xf>
    <xf numFmtId="17" fontId="0" fillId="0" borderId="0" xfId="0" applyNumberFormat="1" applyAlignment="1">
      <alignment horizontal="center" vertical="center"/>
    </xf>
    <xf numFmtId="17" fontId="0" fillId="0" borderId="0" xfId="0" applyNumberFormat="1" applyAlignment="1">
      <alignment horizontal="center"/>
    </xf>
    <xf numFmtId="0" fontId="0" fillId="0" borderId="1" xfId="0" applyBorder="1" applyAlignment="1">
      <alignment horizontal="center" vertical="center"/>
    </xf>
    <xf numFmtId="0" fontId="10" fillId="0" borderId="0" xfId="0" applyFont="1" applyAlignment="1">
      <alignment horizontal="left" vertical="center" wrapText="1" indent="1"/>
    </xf>
    <xf numFmtId="0" fontId="11" fillId="0" borderId="3" xfId="0" applyFont="1" applyBorder="1" applyAlignment="1">
      <alignment vertical="center" wrapText="1"/>
    </xf>
    <xf numFmtId="0" fontId="0" fillId="0" borderId="1" xfId="0" quotePrefix="1" applyBorder="1"/>
    <xf numFmtId="164" fontId="0" fillId="0" borderId="1" xfId="1" applyFont="1" applyBorder="1" applyAlignment="1">
      <alignment horizontal="center"/>
    </xf>
    <xf numFmtId="164" fontId="0" fillId="2" borderId="1" xfId="1" quotePrefix="1" applyFont="1" applyFill="1" applyBorder="1" applyAlignment="1">
      <alignment horizontal="center"/>
    </xf>
    <xf numFmtId="164" fontId="0" fillId="8" borderId="1" xfId="1" quotePrefix="1" applyFont="1" applyFill="1" applyBorder="1" applyAlignment="1">
      <alignment horizontal="center"/>
    </xf>
    <xf numFmtId="0" fontId="0" fillId="0" borderId="0" xfId="0" quotePrefix="1"/>
    <xf numFmtId="164" fontId="0" fillId="0" borderId="0" xfId="1" applyFont="1" applyAlignment="1">
      <alignment horizontal="center"/>
    </xf>
    <xf numFmtId="0" fontId="0" fillId="0" borderId="0" xfId="0" applyAlignment="1">
      <alignment horizontal="right"/>
    </xf>
    <xf numFmtId="0" fontId="11" fillId="0" borderId="1" xfId="0" applyFont="1" applyBorder="1" applyAlignment="1">
      <alignment horizontal="center" vertical="center" wrapText="1"/>
    </xf>
    <xf numFmtId="0" fontId="0" fillId="0" borderId="0" xfId="0" quotePrefix="1" applyAlignment="1">
      <alignment horizontal="center"/>
    </xf>
    <xf numFmtId="169" fontId="0" fillId="7" borderId="0" xfId="0" applyNumberFormat="1" applyFill="1" applyAlignment="1">
      <alignment horizontal="center" vertical="center"/>
    </xf>
    <xf numFmtId="0" fontId="10" fillId="0" borderId="0" xfId="0" applyFont="1" applyAlignment="1">
      <alignment horizontal="center" vertical="center" wrapText="1"/>
    </xf>
    <xf numFmtId="164" fontId="0" fillId="2" borderId="11" xfId="1" applyFont="1" applyFill="1" applyBorder="1" applyAlignment="1">
      <alignment horizontal="center"/>
    </xf>
    <xf numFmtId="164" fontId="0" fillId="0" borderId="0" xfId="1" applyFont="1" applyFill="1" applyBorder="1" applyAlignment="1">
      <alignment horizontal="center"/>
    </xf>
    <xf numFmtId="0" fontId="2" fillId="0" borderId="0" xfId="0" applyFont="1" applyAlignment="1">
      <alignment vertical="center"/>
    </xf>
    <xf numFmtId="0" fontId="10" fillId="0" borderId="0" xfId="0" applyFont="1" applyAlignment="1">
      <alignment vertical="center"/>
    </xf>
    <xf numFmtId="2" fontId="0" fillId="0" borderId="1" xfId="0" applyNumberFormat="1" applyBorder="1" applyAlignment="1">
      <alignment horizontal="center" vertical="top"/>
    </xf>
    <xf numFmtId="169" fontId="0" fillId="9" borderId="0" xfId="0" applyNumberFormat="1" applyFill="1" applyAlignment="1">
      <alignment vertical="center"/>
    </xf>
    <xf numFmtId="169" fontId="0" fillId="2" borderId="0" xfId="0" applyNumberFormat="1" applyFill="1" applyAlignment="1">
      <alignment vertical="center"/>
    </xf>
    <xf numFmtId="169" fontId="2" fillId="0" borderId="0" xfId="0" applyNumberFormat="1" applyFont="1" applyAlignment="1">
      <alignment vertical="center"/>
    </xf>
    <xf numFmtId="164" fontId="0" fillId="0" borderId="5" xfId="1" applyFont="1" applyBorder="1" applyAlignment="1">
      <alignment horizontal="center"/>
    </xf>
    <xf numFmtId="164" fontId="0" fillId="0" borderId="6" xfId="1" applyFont="1" applyBorder="1" applyAlignment="1">
      <alignment horizontal="center"/>
    </xf>
    <xf numFmtId="164" fontId="0" fillId="0" borderId="7" xfId="1" applyFont="1" applyBorder="1" applyAlignment="1">
      <alignment horizontal="center"/>
    </xf>
    <xf numFmtId="0" fontId="0" fillId="0" borderId="5" xfId="0" quotePrefix="1" applyBorder="1"/>
    <xf numFmtId="0" fontId="0" fillId="6" borderId="0" xfId="0" applyFill="1"/>
    <xf numFmtId="0" fontId="0" fillId="6" borderId="0" xfId="0" quotePrefix="1" applyFill="1" applyAlignment="1">
      <alignment horizontal="left"/>
    </xf>
    <xf numFmtId="0" fontId="0" fillId="10" borderId="0" xfId="0" applyFill="1"/>
    <xf numFmtId="0" fontId="0" fillId="10" borderId="0" xfId="0" quotePrefix="1" applyFill="1" applyAlignment="1">
      <alignment horizontal="left"/>
    </xf>
    <xf numFmtId="0" fontId="14" fillId="0" borderId="0" xfId="0" applyFont="1"/>
    <xf numFmtId="165" fontId="14" fillId="0" borderId="0" xfId="0" applyNumberFormat="1" applyFont="1"/>
    <xf numFmtId="165" fontId="15" fillId="0" borderId="0" xfId="0" applyNumberFormat="1" applyFont="1"/>
    <xf numFmtId="165" fontId="15" fillId="0" borderId="0" xfId="0" applyNumberFormat="1" applyFont="1" applyAlignment="1">
      <alignment horizontal="left"/>
    </xf>
    <xf numFmtId="165" fontId="16" fillId="0" borderId="0" xfId="0" applyNumberFormat="1" applyFont="1"/>
    <xf numFmtId="2" fontId="16" fillId="0" borderId="0" xfId="0" applyNumberFormat="1" applyFont="1"/>
    <xf numFmtId="165" fontId="17" fillId="0" borderId="0" xfId="0" applyNumberFormat="1" applyFont="1"/>
    <xf numFmtId="165" fontId="18" fillId="0" borderId="0" xfId="0" applyNumberFormat="1" applyFont="1"/>
    <xf numFmtId="0" fontId="18" fillId="0" borderId="0" xfId="0" applyFont="1"/>
    <xf numFmtId="0" fontId="19" fillId="0" borderId="1" xfId="0" applyFont="1" applyBorder="1"/>
    <xf numFmtId="165" fontId="20" fillId="0" borderId="1" xfId="0" applyNumberFormat="1" applyFont="1" applyBorder="1" applyAlignment="1">
      <alignment horizontal="center"/>
    </xf>
    <xf numFmtId="165" fontId="20" fillId="0" borderId="1" xfId="0" quotePrefix="1" applyNumberFormat="1" applyFont="1" applyBorder="1" applyAlignment="1">
      <alignment horizontal="center" wrapText="1"/>
    </xf>
    <xf numFmtId="0" fontId="19" fillId="0" borderId="0" xfId="0" applyFont="1" applyAlignment="1">
      <alignment vertical="center"/>
    </xf>
    <xf numFmtId="0" fontId="19" fillId="11" borderId="0" xfId="0" applyFont="1" applyFill="1"/>
    <xf numFmtId="2" fontId="19" fillId="0" borderId="0" xfId="0" applyNumberFormat="1" applyFont="1" applyAlignment="1">
      <alignment vertical="center"/>
    </xf>
    <xf numFmtId="1" fontId="19" fillId="11" borderId="1" xfId="0" applyNumberFormat="1" applyFont="1" applyFill="1" applyBorder="1" applyAlignment="1">
      <alignment horizontal="center"/>
    </xf>
    <xf numFmtId="0" fontId="19" fillId="5" borderId="0" xfId="0" applyFont="1" applyFill="1"/>
    <xf numFmtId="0" fontId="19" fillId="0" borderId="0" xfId="0" applyFont="1" applyAlignment="1">
      <alignment horizontal="left" vertical="center"/>
    </xf>
    <xf numFmtId="2" fontId="19" fillId="0" borderId="0" xfId="0" applyNumberFormat="1" applyFont="1"/>
    <xf numFmtId="165" fontId="14" fillId="0" borderId="0" xfId="0" applyNumberFormat="1" applyFont="1" applyAlignment="1">
      <alignment horizontal="right"/>
    </xf>
    <xf numFmtId="165" fontId="14" fillId="0" borderId="0" xfId="0" applyNumberFormat="1" applyFont="1" applyAlignment="1">
      <alignment horizontal="left"/>
    </xf>
    <xf numFmtId="2" fontId="14" fillId="0" borderId="0" xfId="0" applyNumberFormat="1" applyFont="1"/>
    <xf numFmtId="2" fontId="16" fillId="0" borderId="0" xfId="0" quotePrefix="1" applyNumberFormat="1" applyFont="1"/>
    <xf numFmtId="165" fontId="16" fillId="3" borderId="1" xfId="0" applyNumberFormat="1" applyFont="1" applyFill="1" applyBorder="1" applyAlignment="1">
      <alignment horizontal="center" vertical="center" wrapText="1"/>
    </xf>
    <xf numFmtId="0" fontId="14" fillId="0" borderId="1" xfId="0" applyFont="1" applyBorder="1" applyAlignment="1">
      <alignment horizontal="center"/>
    </xf>
    <xf numFmtId="165" fontId="16" fillId="5" borderId="1" xfId="0" applyNumberFormat="1" applyFont="1" applyFill="1" applyBorder="1" applyAlignment="1">
      <alignment horizontal="center" vertical="center"/>
    </xf>
    <xf numFmtId="165" fontId="23" fillId="5" borderId="1" xfId="0" applyNumberFormat="1" applyFont="1" applyFill="1" applyBorder="1" applyAlignment="1">
      <alignment horizontal="center" vertical="center" wrapText="1"/>
    </xf>
    <xf numFmtId="2" fontId="23" fillId="5" borderId="1" xfId="1" applyNumberFormat="1" applyFont="1" applyFill="1" applyBorder="1" applyAlignment="1">
      <alignment horizontal="left" vertical="center"/>
    </xf>
    <xf numFmtId="164" fontId="16" fillId="5" borderId="1" xfId="1" applyFont="1" applyFill="1" applyBorder="1" applyAlignment="1">
      <alignment horizontal="left" vertical="center"/>
    </xf>
    <xf numFmtId="166" fontId="16" fillId="5" borderId="1" xfId="0" applyNumberFormat="1" applyFont="1" applyFill="1" applyBorder="1" applyAlignment="1">
      <alignment horizontal="center" vertical="center"/>
    </xf>
    <xf numFmtId="165" fontId="16" fillId="5" borderId="1" xfId="0" quotePrefix="1" applyNumberFormat="1" applyFont="1" applyFill="1" applyBorder="1" applyAlignment="1">
      <alignment horizontal="center" vertical="center" wrapText="1"/>
    </xf>
    <xf numFmtId="2" fontId="23" fillId="5" borderId="1" xfId="1" applyNumberFormat="1" applyFont="1" applyFill="1" applyBorder="1" applyAlignment="1">
      <alignment horizontal="left" vertical="center" wrapText="1"/>
    </xf>
    <xf numFmtId="164" fontId="16" fillId="5" borderId="1" xfId="1" applyFont="1" applyFill="1" applyBorder="1" applyAlignment="1">
      <alignment horizontal="left" vertical="center" wrapText="1"/>
    </xf>
    <xf numFmtId="165" fontId="16" fillId="5" borderId="1" xfId="0" applyNumberFormat="1" applyFont="1" applyFill="1" applyBorder="1" applyAlignment="1">
      <alignment horizontal="center" vertical="center" wrapText="1"/>
    </xf>
    <xf numFmtId="166" fontId="16" fillId="5" borderId="1" xfId="0" applyNumberFormat="1" applyFont="1" applyFill="1" applyBorder="1" applyAlignment="1">
      <alignment horizontal="center" vertical="center" wrapText="1"/>
    </xf>
    <xf numFmtId="165" fontId="23" fillId="5" borderId="1" xfId="0" applyNumberFormat="1" applyFont="1" applyFill="1" applyBorder="1" applyAlignment="1">
      <alignment horizontal="left" vertical="center" wrapText="1"/>
    </xf>
    <xf numFmtId="165" fontId="16" fillId="5" borderId="1" xfId="0" applyNumberFormat="1" applyFont="1" applyFill="1" applyBorder="1" applyAlignment="1">
      <alignment horizontal="left" vertical="center" wrapText="1"/>
    </xf>
    <xf numFmtId="165" fontId="20" fillId="0" borderId="0" xfId="0" applyNumberFormat="1" applyFont="1"/>
    <xf numFmtId="2" fontId="24" fillId="0" borderId="0" xfId="2" applyNumberFormat="1" applyFont="1" applyBorder="1" applyAlignment="1"/>
    <xf numFmtId="0" fontId="19" fillId="0" borderId="0" xfId="0" applyFont="1" applyAlignment="1">
      <alignment horizontal="left" vertical="center" wrapText="1"/>
    </xf>
    <xf numFmtId="165" fontId="16" fillId="0" borderId="0" xfId="0" applyNumberFormat="1" applyFont="1" applyAlignment="1">
      <alignment horizontal="left"/>
    </xf>
    <xf numFmtId="167" fontId="16" fillId="0" borderId="0" xfId="1" applyNumberFormat="1" applyFont="1" applyBorder="1" applyAlignment="1">
      <alignment horizontal="right"/>
    </xf>
    <xf numFmtId="165" fontId="19" fillId="11" borderId="1" xfId="0" applyNumberFormat="1" applyFont="1" applyFill="1" applyBorder="1" applyAlignment="1">
      <alignment horizontal="center"/>
    </xf>
    <xf numFmtId="0" fontId="19" fillId="0" borderId="0" xfId="0" applyFont="1"/>
    <xf numFmtId="165" fontId="19" fillId="0" borderId="0" xfId="0" applyNumberFormat="1" applyFont="1"/>
    <xf numFmtId="165" fontId="21" fillId="0" borderId="0" xfId="0" applyNumberFormat="1" applyFont="1"/>
    <xf numFmtId="164" fontId="25" fillId="0" borderId="0" xfId="1" applyFont="1" applyFill="1" applyBorder="1" applyAlignment="1">
      <alignment horizontal="right"/>
    </xf>
    <xf numFmtId="164" fontId="16" fillId="0" borderId="1" xfId="1" applyFont="1" applyFill="1" applyBorder="1" applyAlignment="1">
      <alignment horizontal="right" vertical="center"/>
    </xf>
    <xf numFmtId="165" fontId="20" fillId="0" borderId="1" xfId="0" applyNumberFormat="1" applyFont="1" applyBorder="1" applyAlignment="1">
      <alignment horizontal="center" wrapText="1"/>
    </xf>
    <xf numFmtId="165" fontId="22" fillId="0" borderId="0" xfId="0" applyNumberFormat="1" applyFont="1" applyAlignment="1">
      <alignment horizontal="left"/>
    </xf>
    <xf numFmtId="2" fontId="22" fillId="0" borderId="0" xfId="0" applyNumberFormat="1" applyFont="1"/>
    <xf numFmtId="165" fontId="22" fillId="0" borderId="0" xfId="0" applyNumberFormat="1" applyFont="1"/>
    <xf numFmtId="164" fontId="22" fillId="0" borderId="0" xfId="1" applyFont="1" applyBorder="1" applyAlignment="1">
      <alignment horizontal="right"/>
    </xf>
    <xf numFmtId="165" fontId="13" fillId="0" borderId="0" xfId="0" quotePrefix="1" applyNumberFormat="1" applyFont="1" applyAlignment="1">
      <alignment horizontal="left"/>
    </xf>
    <xf numFmtId="0" fontId="26" fillId="0" borderId="0" xfId="0" applyFont="1"/>
    <xf numFmtId="165" fontId="19" fillId="0" borderId="1" xfId="0" applyNumberFormat="1" applyFont="1" applyBorder="1" applyAlignment="1">
      <alignment horizontal="center"/>
    </xf>
    <xf numFmtId="1" fontId="19" fillId="0" borderId="1" xfId="0" applyNumberFormat="1" applyFont="1" applyBorder="1" applyAlignment="1">
      <alignment horizontal="center"/>
    </xf>
    <xf numFmtId="2" fontId="22" fillId="0" borderId="0" xfId="0" applyNumberFormat="1" applyFont="1" applyAlignment="1">
      <alignment horizontal="right"/>
    </xf>
    <xf numFmtId="2" fontId="23" fillId="5" borderId="1" xfId="1" quotePrefix="1" applyNumberFormat="1" applyFont="1" applyFill="1" applyBorder="1" applyAlignment="1">
      <alignment horizontal="left" vertical="center" wrapText="1"/>
    </xf>
    <xf numFmtId="2" fontId="19" fillId="0" borderId="0" xfId="0" quotePrefix="1" applyNumberFormat="1" applyFont="1" applyAlignment="1">
      <alignment horizontal="left"/>
    </xf>
    <xf numFmtId="0" fontId="16" fillId="0" borderId="1" xfId="0" applyFont="1" applyBorder="1" applyAlignment="1">
      <alignment horizontal="center" vertical="center"/>
    </xf>
    <xf numFmtId="4" fontId="16" fillId="0" borderId="1" xfId="1" applyNumberFormat="1" applyFont="1" applyFill="1" applyBorder="1" applyAlignment="1">
      <alignment horizontal="right" vertical="center"/>
    </xf>
    <xf numFmtId="1" fontId="0" fillId="0" borderId="1" xfId="0" applyNumberFormat="1" applyBorder="1" applyAlignment="1">
      <alignment horizontal="center"/>
    </xf>
    <xf numFmtId="164" fontId="1" fillId="0" borderId="1" xfId="1"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vertical="center"/>
    </xf>
    <xf numFmtId="0" fontId="14" fillId="0" borderId="0" xfId="0" quotePrefix="1" applyFont="1"/>
    <xf numFmtId="164" fontId="0" fillId="0" borderId="12" xfId="1" applyFont="1" applyBorder="1" applyAlignment="1">
      <alignment horizontal="center"/>
    </xf>
    <xf numFmtId="164" fontId="0" fillId="0" borderId="8" xfId="1" applyFont="1" applyBorder="1" applyAlignment="1">
      <alignment horizontal="center"/>
    </xf>
    <xf numFmtId="2" fontId="0" fillId="0" borderId="0" xfId="0" applyNumberFormat="1"/>
    <xf numFmtId="0" fontId="14" fillId="0" borderId="0" xfId="0" applyFont="1" applyAlignment="1">
      <alignment horizontal="left"/>
    </xf>
    <xf numFmtId="164" fontId="27" fillId="0" borderId="1" xfId="1" applyFont="1" applyFill="1" applyBorder="1" applyAlignment="1">
      <alignment horizontal="right" vertical="center"/>
    </xf>
    <xf numFmtId="0" fontId="10" fillId="0" borderId="0" xfId="0" quotePrefix="1" applyFont="1" applyAlignment="1">
      <alignment horizontal="left" vertical="center" wrapText="1"/>
    </xf>
    <xf numFmtId="0" fontId="28" fillId="0" borderId="0" xfId="0" quotePrefix="1" applyFont="1" applyAlignment="1">
      <alignment horizontal="left"/>
    </xf>
    <xf numFmtId="0" fontId="14" fillId="0" borderId="0" xfId="0" applyFont="1" applyAlignment="1">
      <alignment horizontal="center" vertical="center"/>
    </xf>
    <xf numFmtId="0" fontId="28" fillId="0" borderId="0" xfId="0" quotePrefix="1" applyFont="1" applyAlignment="1">
      <alignment horizontal="left" vertical="center"/>
    </xf>
    <xf numFmtId="0" fontId="10" fillId="0" borderId="0" xfId="0" quotePrefix="1" applyFont="1" applyAlignment="1">
      <alignment horizontal="center" vertical="center"/>
    </xf>
    <xf numFmtId="0" fontId="14" fillId="0" borderId="0" xfId="0" quotePrefix="1" applyFont="1" applyAlignment="1">
      <alignment horizontal="left" vertical="top"/>
    </xf>
    <xf numFmtId="0" fontId="28" fillId="0" borderId="0" xfId="0" applyFont="1" applyAlignment="1">
      <alignment horizontal="left" vertical="center"/>
    </xf>
    <xf numFmtId="0" fontId="10" fillId="0" borderId="0" xfId="0" quotePrefix="1" applyFont="1" applyAlignment="1">
      <alignment horizontal="left"/>
    </xf>
    <xf numFmtId="0" fontId="10" fillId="0" borderId="0" xfId="0" applyFont="1" applyAlignment="1">
      <alignment horizontal="left" vertical="center"/>
    </xf>
    <xf numFmtId="0" fontId="14" fillId="0" borderId="0" xfId="0" applyFont="1" applyAlignment="1">
      <alignment horizontal="right" vertical="center"/>
    </xf>
    <xf numFmtId="0" fontId="14" fillId="0" borderId="0" xfId="0" quotePrefix="1" applyFont="1" applyAlignment="1">
      <alignment horizontal="right" vertical="center"/>
    </xf>
    <xf numFmtId="0" fontId="14" fillId="0" borderId="0" xfId="0" quotePrefix="1" applyFont="1" applyAlignment="1">
      <alignment horizontal="left"/>
    </xf>
    <xf numFmtId="0" fontId="10" fillId="3" borderId="14" xfId="0" quotePrefix="1" applyFont="1" applyFill="1" applyBorder="1" applyAlignment="1">
      <alignment horizontal="left" wrapText="1"/>
    </xf>
    <xf numFmtId="0" fontId="14" fillId="0" borderId="16" xfId="0" quotePrefix="1" applyFont="1" applyBorder="1" applyAlignment="1">
      <alignment horizontal="left" vertical="center"/>
    </xf>
    <xf numFmtId="0" fontId="14" fillId="0" borderId="16" xfId="0" quotePrefix="1" applyFont="1" applyBorder="1" applyAlignment="1">
      <alignment horizontal="left"/>
    </xf>
    <xf numFmtId="0" fontId="32" fillId="0" borderId="0" xfId="0" applyFont="1" applyAlignment="1">
      <alignment horizontal="center" vertical="center"/>
    </xf>
    <xf numFmtId="0" fontId="14" fillId="0" borderId="21" xfId="0" quotePrefix="1" applyFont="1" applyBorder="1" applyAlignment="1">
      <alignment horizontal="left"/>
    </xf>
    <xf numFmtId="0" fontId="32" fillId="0" borderId="0" xfId="0" applyFont="1"/>
    <xf numFmtId="0" fontId="33" fillId="0" borderId="0" xfId="0" applyFont="1"/>
    <xf numFmtId="0" fontId="33" fillId="0" borderId="0" xfId="0" applyFont="1" applyAlignment="1">
      <alignment horizontal="center" vertical="center"/>
    </xf>
    <xf numFmtId="0" fontId="33" fillId="0" borderId="0" xfId="0" quotePrefix="1" applyFont="1" applyAlignment="1">
      <alignment horizontal="left" vertical="top" wrapText="1"/>
    </xf>
    <xf numFmtId="0" fontId="14" fillId="0" borderId="0" xfId="0" applyFont="1" applyAlignment="1">
      <alignment horizontal="center" vertical="center" wrapText="1"/>
    </xf>
    <xf numFmtId="0" fontId="14" fillId="0" borderId="0" xfId="0" quotePrefix="1" applyFont="1" applyAlignment="1">
      <alignment horizontal="left" vertical="top" wrapText="1"/>
    </xf>
    <xf numFmtId="0" fontId="14" fillId="0" borderId="0" xfId="0" quotePrefix="1" applyFont="1" applyAlignment="1">
      <alignment vertical="top" wrapText="1"/>
    </xf>
    <xf numFmtId="0" fontId="32" fillId="0" borderId="0" xfId="0" applyFont="1" applyAlignment="1">
      <alignment wrapText="1"/>
    </xf>
    <xf numFmtId="0" fontId="14" fillId="0" borderId="0" xfId="0" applyFont="1" applyAlignment="1">
      <alignment vertical="center"/>
    </xf>
    <xf numFmtId="0" fontId="17" fillId="0" borderId="0" xfId="0" applyFont="1"/>
    <xf numFmtId="0" fontId="16" fillId="0" borderId="24" xfId="0" applyFont="1" applyBorder="1" applyAlignment="1">
      <alignment vertical="top"/>
    </xf>
    <xf numFmtId="0" fontId="16" fillId="0" borderId="27" xfId="0" applyFont="1" applyBorder="1"/>
    <xf numFmtId="0" fontId="16" fillId="0" borderId="0" xfId="0" applyFont="1"/>
    <xf numFmtId="0" fontId="19" fillId="0" borderId="28" xfId="0" applyFont="1" applyBorder="1"/>
    <xf numFmtId="0" fontId="16" fillId="0" borderId="0" xfId="0" applyFont="1" applyAlignment="1">
      <alignment horizontal="left" vertical="top" wrapText="1"/>
    </xf>
    <xf numFmtId="0" fontId="16" fillId="0" borderId="0" xfId="0" applyFont="1" applyAlignment="1">
      <alignment wrapText="1"/>
    </xf>
    <xf numFmtId="0" fontId="35" fillId="0" borderId="0" xfId="2" applyFont="1" applyBorder="1"/>
    <xf numFmtId="0" fontId="16" fillId="0" borderId="28" xfId="0" applyFont="1" applyBorder="1" applyAlignment="1">
      <alignment horizontal="left" vertical="top" wrapText="1"/>
    </xf>
    <xf numFmtId="0" fontId="35" fillId="0" borderId="29" xfId="2" applyFont="1" applyBorder="1"/>
    <xf numFmtId="0" fontId="16" fillId="0" borderId="30" xfId="0" applyFont="1" applyBorder="1"/>
    <xf numFmtId="0" fontId="14" fillId="0" borderId="29" xfId="0" applyFont="1" applyBorder="1"/>
    <xf numFmtId="0" fontId="16" fillId="0" borderId="29" xfId="0" applyFont="1" applyBorder="1"/>
    <xf numFmtId="0" fontId="19" fillId="0" borderId="31" xfId="0" applyFont="1" applyBorder="1"/>
    <xf numFmtId="0" fontId="36" fillId="0" borderId="0" xfId="0" applyFont="1"/>
    <xf numFmtId="0" fontId="36" fillId="0" borderId="24" xfId="0" applyFont="1" applyBorder="1"/>
    <xf numFmtId="0" fontId="36" fillId="0" borderId="25" xfId="0" applyFont="1" applyBorder="1"/>
    <xf numFmtId="0" fontId="16" fillId="0" borderId="25" xfId="0" applyFont="1" applyBorder="1" applyAlignment="1">
      <alignment horizontal="center"/>
    </xf>
    <xf numFmtId="0" fontId="36" fillId="0" borderId="25" xfId="0" applyFont="1" applyBorder="1" applyAlignment="1">
      <alignment horizontal="left"/>
    </xf>
    <xf numFmtId="0" fontId="36" fillId="0" borderId="26" xfId="0" applyFont="1" applyBorder="1"/>
    <xf numFmtId="0" fontId="36" fillId="0" borderId="27" xfId="0" applyFont="1" applyBorder="1"/>
    <xf numFmtId="0" fontId="36" fillId="0" borderId="10" xfId="0" applyFont="1" applyBorder="1" applyAlignment="1">
      <alignment horizontal="center"/>
    </xf>
    <xf numFmtId="0" fontId="36" fillId="0" borderId="0" xfId="0" applyFont="1" applyAlignment="1">
      <alignment horizontal="left"/>
    </xf>
    <xf numFmtId="0" fontId="36" fillId="0" borderId="10" xfId="0" applyFont="1" applyBorder="1"/>
    <xf numFmtId="0" fontId="36" fillId="0" borderId="28" xfId="0" applyFont="1" applyBorder="1"/>
    <xf numFmtId="0" fontId="16" fillId="0" borderId="0" xfId="0" applyFont="1" applyAlignment="1">
      <alignment horizontal="center"/>
    </xf>
    <xf numFmtId="0" fontId="36" fillId="0" borderId="0" xfId="0" applyFont="1" applyAlignment="1">
      <alignment horizontal="right"/>
    </xf>
    <xf numFmtId="0" fontId="36" fillId="0" borderId="0" xfId="0" quotePrefix="1" applyFont="1" applyAlignment="1">
      <alignment horizontal="right"/>
    </xf>
    <xf numFmtId="164" fontId="36" fillId="0" borderId="0" xfId="1" applyFont="1" applyBorder="1"/>
    <xf numFmtId="0" fontId="36" fillId="0" borderId="0" xfId="0" quotePrefix="1" applyFont="1" applyAlignment="1">
      <alignment horizontal="left"/>
    </xf>
    <xf numFmtId="164" fontId="17" fillId="0" borderId="10" xfId="1" applyFont="1" applyBorder="1"/>
    <xf numFmtId="0" fontId="14" fillId="0" borderId="10" xfId="0" applyFont="1" applyBorder="1"/>
    <xf numFmtId="164" fontId="17" fillId="0" borderId="0" xfId="1" applyFont="1" applyBorder="1"/>
    <xf numFmtId="0" fontId="36" fillId="0" borderId="9" xfId="0" applyFont="1" applyBorder="1"/>
    <xf numFmtId="0" fontId="36" fillId="0" borderId="30" xfId="0" applyFont="1" applyBorder="1"/>
    <xf numFmtId="0" fontId="36" fillId="0" borderId="29" xfId="0" applyFont="1" applyBorder="1"/>
    <xf numFmtId="0" fontId="36" fillId="0" borderId="31" xfId="0" applyFont="1" applyBorder="1"/>
    <xf numFmtId="0" fontId="12" fillId="0" borderId="0" xfId="2"/>
    <xf numFmtId="0" fontId="19" fillId="0" borderId="27" xfId="0" applyFont="1" applyBorder="1"/>
    <xf numFmtId="0" fontId="16" fillId="0" borderId="0" xfId="0" quotePrefix="1" applyFont="1" applyAlignment="1">
      <alignment vertical="top" wrapText="1"/>
    </xf>
    <xf numFmtId="0" fontId="16" fillId="0" borderId="0" xfId="0" applyFont="1" applyAlignment="1">
      <alignment vertical="top" wrapText="1"/>
    </xf>
    <xf numFmtId="0" fontId="16" fillId="0" borderId="28" xfId="0" applyFont="1" applyBorder="1" applyAlignment="1">
      <alignment vertical="top" wrapText="1"/>
    </xf>
    <xf numFmtId="0" fontId="14" fillId="0" borderId="0" xfId="0" quotePrefix="1" applyFont="1" applyAlignment="1">
      <alignment horizontal="center" vertical="center"/>
    </xf>
    <xf numFmtId="0" fontId="10" fillId="3" borderId="13" xfId="0" applyFont="1" applyFill="1" applyBorder="1" applyAlignment="1">
      <alignment horizontal="left" vertical="top"/>
    </xf>
    <xf numFmtId="0" fontId="10" fillId="3" borderId="14" xfId="0" quotePrefix="1" applyFont="1" applyFill="1" applyBorder="1" applyAlignment="1">
      <alignment horizontal="left" vertical="top" wrapText="1"/>
    </xf>
    <xf numFmtId="0" fontId="14" fillId="0" borderId="1" xfId="0" quotePrefix="1" applyFont="1" applyBorder="1" applyAlignment="1">
      <alignment horizontal="center" wrapText="1"/>
    </xf>
    <xf numFmtId="0" fontId="14" fillId="0" borderId="0" xfId="0" quotePrefix="1" applyFont="1" applyAlignment="1">
      <alignment vertical="center" wrapText="1"/>
    </xf>
    <xf numFmtId="0" fontId="29" fillId="0" borderId="0" xfId="2" quotePrefix="1" applyFont="1" applyAlignment="1">
      <alignment vertical="center"/>
    </xf>
    <xf numFmtId="0" fontId="26" fillId="0" borderId="0" xfId="0" quotePrefix="1" applyFont="1" applyAlignment="1">
      <alignment horizontal="left"/>
    </xf>
    <xf numFmtId="0" fontId="36" fillId="2" borderId="10" xfId="0" applyFont="1" applyFill="1" applyBorder="1"/>
    <xf numFmtId="0" fontId="36" fillId="2" borderId="0" xfId="0" applyFont="1" applyFill="1"/>
    <xf numFmtId="0" fontId="36" fillId="2" borderId="1" xfId="0" applyFont="1" applyFill="1" applyBorder="1"/>
    <xf numFmtId="0" fontId="14" fillId="2" borderId="10" xfId="0" applyFont="1" applyFill="1" applyBorder="1"/>
    <xf numFmtId="0" fontId="36" fillId="2" borderId="27" xfId="0" applyFont="1" applyFill="1" applyBorder="1"/>
    <xf numFmtId="0" fontId="10" fillId="3" borderId="15" xfId="0" quotePrefix="1" applyFont="1" applyFill="1" applyBorder="1" applyAlignment="1">
      <alignment horizontal="left" vertical="top"/>
    </xf>
    <xf numFmtId="0" fontId="14" fillId="0" borderId="18" xfId="0" quotePrefix="1" applyFont="1" applyBorder="1" applyAlignment="1">
      <alignment wrapText="1"/>
    </xf>
    <xf numFmtId="0" fontId="10" fillId="3" borderId="15" xfId="0" quotePrefix="1" applyFont="1" applyFill="1" applyBorder="1" applyAlignment="1">
      <alignment horizontal="left"/>
    </xf>
    <xf numFmtId="0" fontId="10" fillId="3" borderId="34" xfId="0" applyFont="1" applyFill="1" applyBorder="1" applyAlignment="1">
      <alignment horizontal="left"/>
    </xf>
    <xf numFmtId="0" fontId="14" fillId="0" borderId="35" xfId="0" quotePrefix="1" applyFont="1" applyBorder="1" applyAlignment="1">
      <alignment horizontal="left"/>
    </xf>
    <xf numFmtId="0" fontId="14" fillId="0" borderId="1" xfId="0" quotePrefix="1" applyFont="1" applyBorder="1" applyAlignment="1">
      <alignment horizontal="left" vertical="center"/>
    </xf>
    <xf numFmtId="0" fontId="14" fillId="0" borderId="0" xfId="0" quotePrefix="1" applyFont="1" applyAlignment="1">
      <alignment vertical="top"/>
    </xf>
    <xf numFmtId="0" fontId="33" fillId="0" borderId="0" xfId="0" quotePrefix="1" applyFont="1" applyAlignment="1">
      <alignment vertical="top"/>
    </xf>
    <xf numFmtId="0" fontId="34" fillId="0" borderId="0" xfId="0" applyFont="1" applyAlignment="1">
      <alignment vertical="top" wrapText="1"/>
    </xf>
    <xf numFmtId="0" fontId="14" fillId="0" borderId="36" xfId="0" quotePrefix="1" applyFont="1" applyBorder="1" applyAlignment="1">
      <alignment horizontal="left"/>
    </xf>
    <xf numFmtId="0" fontId="28" fillId="0" borderId="0" xfId="0" quotePrefix="1" applyFont="1" applyAlignment="1">
      <alignment vertical="center"/>
    </xf>
    <xf numFmtId="0" fontId="19" fillId="7" borderId="0" xfId="0" applyFont="1" applyFill="1"/>
    <xf numFmtId="1" fontId="19" fillId="7" borderId="1" xfId="0" applyNumberFormat="1" applyFont="1" applyFill="1" applyBorder="1" applyAlignment="1">
      <alignment horizontal="center"/>
    </xf>
    <xf numFmtId="170" fontId="19" fillId="11" borderId="1" xfId="0" applyNumberFormat="1" applyFont="1" applyFill="1" applyBorder="1" applyAlignment="1">
      <alignment horizontal="center"/>
    </xf>
    <xf numFmtId="0" fontId="14" fillId="0" borderId="0" xfId="0" applyFont="1" applyAlignment="1">
      <alignment horizontal="right"/>
    </xf>
    <xf numFmtId="0" fontId="33" fillId="0" borderId="0" xfId="0" quotePrefix="1" applyFont="1" applyAlignment="1">
      <alignment horizontal="left" vertical="center" wrapText="1"/>
    </xf>
    <xf numFmtId="0" fontId="14" fillId="0" borderId="0" xfId="0" quotePrefix="1" applyFont="1" applyAlignment="1">
      <alignment horizontal="left" vertical="center" wrapText="1"/>
    </xf>
    <xf numFmtId="0" fontId="38" fillId="0" borderId="0" xfId="0" applyFont="1" applyAlignment="1">
      <alignment horizontal="left" vertical="center"/>
    </xf>
    <xf numFmtId="0" fontId="38" fillId="0" borderId="0" xfId="0" applyFont="1"/>
    <xf numFmtId="0" fontId="38" fillId="0" borderId="0" xfId="0" quotePrefix="1" applyFont="1" applyAlignment="1">
      <alignment horizontal="left" vertical="center" wrapText="1"/>
    </xf>
    <xf numFmtId="0" fontId="38" fillId="0" borderId="0" xfId="0" quotePrefix="1" applyFont="1" applyAlignment="1">
      <alignment horizontal="left" vertical="center"/>
    </xf>
    <xf numFmtId="0" fontId="12" fillId="2" borderId="10" xfId="2" applyFill="1" applyBorder="1"/>
    <xf numFmtId="14" fontId="14" fillId="2" borderId="10" xfId="0" applyNumberFormat="1" applyFont="1" applyFill="1" applyBorder="1"/>
    <xf numFmtId="0" fontId="3" fillId="0" borderId="0" xfId="0" applyFont="1" applyAlignment="1">
      <alignment horizontal="center"/>
    </xf>
    <xf numFmtId="0" fontId="28" fillId="0" borderId="0" xfId="0" quotePrefix="1" applyFont="1" applyAlignment="1">
      <alignment horizontal="left" vertical="center" wrapText="1"/>
    </xf>
    <xf numFmtId="0" fontId="38" fillId="0" borderId="0" xfId="0" quotePrefix="1" applyFont="1" applyAlignment="1">
      <alignment horizontal="left" vertical="center" wrapText="1"/>
    </xf>
    <xf numFmtId="0" fontId="14" fillId="0" borderId="0" xfId="0" quotePrefix="1" applyFont="1" applyAlignment="1">
      <alignment horizontal="left" vertical="center" wrapText="1"/>
    </xf>
    <xf numFmtId="0" fontId="38" fillId="0" borderId="0" xfId="0" applyFont="1" applyAlignment="1">
      <alignment horizontal="left" vertical="center" wrapText="1"/>
    </xf>
    <xf numFmtId="0" fontId="29" fillId="0" borderId="0" xfId="2" quotePrefix="1" applyFont="1" applyAlignment="1">
      <alignment horizontal="left" vertical="center" wrapText="1"/>
    </xf>
    <xf numFmtId="0" fontId="14" fillId="0" borderId="3" xfId="0" quotePrefix="1" applyFont="1" applyBorder="1" applyAlignment="1">
      <alignment horizontal="center"/>
    </xf>
    <xf numFmtId="0" fontId="14" fillId="0" borderId="17" xfId="0" quotePrefix="1" applyFont="1" applyBorder="1" applyAlignment="1">
      <alignment horizontal="center"/>
    </xf>
    <xf numFmtId="0" fontId="12" fillId="0" borderId="32" xfId="2" quotePrefix="1" applyBorder="1" applyAlignment="1">
      <alignment horizontal="center" vertical="center" wrapText="1"/>
    </xf>
    <xf numFmtId="0" fontId="14" fillId="0" borderId="33" xfId="0" quotePrefix="1" applyFont="1" applyBorder="1" applyAlignment="1">
      <alignment horizontal="center" vertical="center" wrapText="1"/>
    </xf>
    <xf numFmtId="0" fontId="14" fillId="0" borderId="37" xfId="0" quotePrefix="1" applyFont="1" applyBorder="1" applyAlignment="1">
      <alignment horizontal="center"/>
    </xf>
    <xf numFmtId="0" fontId="14" fillId="0" borderId="31" xfId="0" quotePrefix="1" applyFont="1" applyBorder="1" applyAlignment="1">
      <alignment horizontal="center"/>
    </xf>
    <xf numFmtId="0" fontId="28" fillId="0" borderId="0" xfId="0" quotePrefix="1" applyFont="1" applyAlignment="1">
      <alignment horizontal="center" vertical="center"/>
    </xf>
    <xf numFmtId="0" fontId="14" fillId="0" borderId="3" xfId="0" quotePrefix="1" applyFont="1" applyBorder="1" applyAlignment="1">
      <alignment horizontal="center" vertical="center" wrapText="1"/>
    </xf>
    <xf numFmtId="0" fontId="14" fillId="0" borderId="17" xfId="0" quotePrefix="1" applyFont="1" applyBorder="1" applyAlignment="1">
      <alignment horizontal="center" vertical="center" wrapText="1"/>
    </xf>
    <xf numFmtId="0" fontId="14" fillId="0" borderId="5" xfId="0" quotePrefix="1" applyFont="1" applyBorder="1" applyAlignment="1">
      <alignment horizontal="left" vertical="center" wrapText="1"/>
    </xf>
    <xf numFmtId="0" fontId="14" fillId="0" borderId="6" xfId="0" applyFont="1" applyBorder="1" applyAlignment="1">
      <alignment horizontal="left" vertical="center"/>
    </xf>
    <xf numFmtId="0" fontId="14" fillId="0" borderId="22" xfId="0" applyFont="1" applyBorder="1" applyAlignment="1">
      <alignment horizontal="left" vertical="center"/>
    </xf>
    <xf numFmtId="0" fontId="14" fillId="0" borderId="19" xfId="0" quotePrefix="1" applyFont="1" applyBorder="1" applyAlignment="1">
      <alignment horizontal="left" vertical="center" wrapText="1"/>
    </xf>
    <xf numFmtId="0" fontId="14" fillId="0" borderId="20" xfId="0" applyFont="1" applyBorder="1" applyAlignment="1">
      <alignment horizontal="left" vertical="center"/>
    </xf>
    <xf numFmtId="0" fontId="14" fillId="0" borderId="23" xfId="0" applyFont="1" applyBorder="1" applyAlignment="1">
      <alignment horizontal="left" vertical="center"/>
    </xf>
    <xf numFmtId="0" fontId="14" fillId="0" borderId="0" xfId="0" quotePrefix="1" applyFont="1" applyAlignment="1">
      <alignment horizontal="center" vertical="center"/>
    </xf>
    <xf numFmtId="0" fontId="14" fillId="0" borderId="1" xfId="0" quotePrefix="1" applyFont="1" applyBorder="1" applyAlignment="1">
      <alignment horizontal="left" vertical="center" wrapText="1"/>
    </xf>
    <xf numFmtId="0" fontId="14" fillId="0" borderId="1" xfId="0" applyFont="1" applyBorder="1" applyAlignment="1">
      <alignment horizontal="left" vertical="center"/>
    </xf>
    <xf numFmtId="0" fontId="14" fillId="0" borderId="18" xfId="0" quotePrefix="1" applyFont="1" applyBorder="1" applyAlignment="1">
      <alignment horizontal="left" vertical="center" wrapText="1"/>
    </xf>
    <xf numFmtId="0" fontId="14" fillId="0" borderId="18" xfId="0" applyFont="1" applyBorder="1" applyAlignment="1">
      <alignment horizontal="left" vertical="center"/>
    </xf>
    <xf numFmtId="0" fontId="12" fillId="0" borderId="3" xfId="2" applyBorder="1" applyAlignment="1">
      <alignment horizontal="center" vertical="center"/>
    </xf>
    <xf numFmtId="0" fontId="12" fillId="0" borderId="17" xfId="2" applyBorder="1" applyAlignment="1">
      <alignment horizontal="center" vertical="center"/>
    </xf>
    <xf numFmtId="2" fontId="16" fillId="3" borderId="1" xfId="0" quotePrefix="1" applyNumberFormat="1" applyFont="1" applyFill="1" applyBorder="1" applyAlignment="1">
      <alignment horizontal="center" vertical="center" wrapText="1"/>
    </xf>
    <xf numFmtId="165" fontId="16" fillId="3" borderId="1" xfId="0" applyNumberFormat="1" applyFont="1" applyFill="1" applyBorder="1" applyAlignment="1">
      <alignment horizontal="center" vertical="center" wrapText="1"/>
    </xf>
    <xf numFmtId="165" fontId="16" fillId="3" borderId="1" xfId="0" quotePrefix="1" applyNumberFormat="1" applyFont="1" applyFill="1" applyBorder="1" applyAlignment="1">
      <alignment horizontal="center" vertical="center" wrapText="1"/>
    </xf>
    <xf numFmtId="166"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165" fontId="14" fillId="12" borderId="3" xfId="0" quotePrefix="1" applyNumberFormat="1" applyFont="1" applyFill="1" applyBorder="1" applyAlignment="1">
      <alignment horizontal="center" wrapText="1"/>
    </xf>
    <xf numFmtId="165" fontId="14" fillId="12" borderId="4" xfId="0" applyNumberFormat="1" applyFont="1" applyFill="1" applyBorder="1" applyAlignment="1">
      <alignment horizontal="center" wrapText="1"/>
    </xf>
    <xf numFmtId="165" fontId="19" fillId="11" borderId="1" xfId="0" applyNumberFormat="1" applyFont="1" applyFill="1" applyBorder="1" applyAlignment="1">
      <alignment horizontal="left"/>
    </xf>
    <xf numFmtId="165" fontId="20" fillId="0" borderId="3" xfId="0" applyNumberFormat="1" applyFont="1" applyBorder="1" applyAlignment="1">
      <alignment horizontal="center"/>
    </xf>
    <xf numFmtId="165" fontId="20" fillId="0" borderId="4" xfId="0" applyNumberFormat="1" applyFont="1" applyBorder="1" applyAlignment="1">
      <alignment horizontal="center"/>
    </xf>
    <xf numFmtId="165" fontId="19" fillId="11" borderId="3" xfId="0" applyNumberFormat="1" applyFont="1" applyFill="1" applyBorder="1" applyAlignment="1">
      <alignment horizontal="center" wrapText="1"/>
    </xf>
    <xf numFmtId="165" fontId="19" fillId="11" borderId="4" xfId="0" applyNumberFormat="1" applyFont="1" applyFill="1" applyBorder="1" applyAlignment="1">
      <alignment horizontal="center" wrapText="1"/>
    </xf>
    <xf numFmtId="165" fontId="20" fillId="0" borderId="1" xfId="0" applyNumberFormat="1" applyFont="1" applyBorder="1" applyAlignment="1">
      <alignment horizontal="center"/>
    </xf>
    <xf numFmtId="165" fontId="19" fillId="0" borderId="1" xfId="0" applyNumberFormat="1" applyFont="1" applyBorder="1" applyAlignment="1">
      <alignment horizontal="left"/>
    </xf>
    <xf numFmtId="0" fontId="19" fillId="11" borderId="3" xfId="0" applyFont="1" applyFill="1" applyBorder="1" applyAlignment="1">
      <alignment horizontal="center" wrapText="1"/>
    </xf>
    <xf numFmtId="0" fontId="19" fillId="11" borderId="4" xfId="0" applyFont="1" applyFill="1" applyBorder="1" applyAlignment="1">
      <alignment horizontal="center" wrapText="1"/>
    </xf>
    <xf numFmtId="0" fontId="16" fillId="0" borderId="0" xfId="0" applyFont="1" applyAlignment="1">
      <alignment horizontal="left" wrapText="1"/>
    </xf>
    <xf numFmtId="0" fontId="16" fillId="0" borderId="0" xfId="0" quotePrefix="1" applyFont="1" applyAlignment="1">
      <alignment horizontal="left" wrapText="1"/>
    </xf>
    <xf numFmtId="0" fontId="13" fillId="0" borderId="0" xfId="0" applyFont="1" applyAlignment="1">
      <alignment horizontal="center"/>
    </xf>
    <xf numFmtId="0" fontId="16" fillId="0" borderId="25" xfId="0" applyFont="1" applyBorder="1" applyAlignment="1">
      <alignment horizontal="left" wrapText="1"/>
    </xf>
    <xf numFmtId="0" fontId="16" fillId="0" borderId="26" xfId="0" applyFont="1" applyBorder="1" applyAlignment="1">
      <alignment horizontal="left" wrapText="1"/>
    </xf>
    <xf numFmtId="0" fontId="36" fillId="0" borderId="0" xfId="0" quotePrefix="1" applyFont="1" applyAlignment="1">
      <alignment horizontal="left"/>
    </xf>
    <xf numFmtId="0" fontId="36" fillId="0" borderId="0" xfId="0" applyFont="1" applyAlignment="1">
      <alignment horizontal="left"/>
    </xf>
    <xf numFmtId="0" fontId="16" fillId="0" borderId="0" xfId="0" applyFont="1" applyAlignment="1">
      <alignment horizontal="right"/>
    </xf>
    <xf numFmtId="0" fontId="36" fillId="0" borderId="0" xfId="0" applyFont="1" applyAlignment="1">
      <alignment horizontal="center"/>
    </xf>
    <xf numFmtId="0" fontId="36" fillId="0" borderId="0" xfId="0" applyFont="1" applyAlignment="1">
      <alignment horizontal="left" wrapText="1"/>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0" fillId="0" borderId="0" xfId="0" applyFont="1" applyAlignment="1">
      <alignment horizontal="center" vertical="center" wrapText="1"/>
    </xf>
    <xf numFmtId="0" fontId="10" fillId="0" borderId="8" xfId="0" applyFont="1" applyBorder="1" applyAlignment="1">
      <alignment horizontal="center" vertical="center" wrapText="1"/>
    </xf>
    <xf numFmtId="164" fontId="0" fillId="0" borderId="1" xfId="0" applyNumberFormat="1" applyBorder="1" applyAlignment="1">
      <alignment horizontal="center" vertical="center"/>
    </xf>
    <xf numFmtId="0" fontId="10" fillId="0" borderId="3"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3"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vertical="top"/>
    </xf>
    <xf numFmtId="0" fontId="1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10" xfId="0" applyBorder="1" applyAlignment="1">
      <alignment horizontal="center"/>
    </xf>
    <xf numFmtId="0" fontId="36" fillId="2" borderId="9" xfId="0" applyFont="1" applyFill="1" applyBorder="1"/>
  </cellXfs>
  <cellStyles count="3">
    <cellStyle name="Comma" xfId="1" builtinId="3"/>
    <cellStyle name="Hyperlink" xfId="2" builtinId="8"/>
    <cellStyle name="Normal" xfId="0" builtinId="0"/>
  </cellStyles>
  <dxfs count="15">
    <dxf>
      <fill>
        <patternFill>
          <bgColor rgb="FFFF0000"/>
        </patternFill>
      </fill>
    </dxf>
    <dxf>
      <font>
        <color auto="1"/>
      </font>
      <numFmt numFmtId="35" formatCode="_(* #,##0.00_);_(* \(#,##0.00\);_(* &quot;-&quot;??_);_(@_)"/>
      <fill>
        <patternFill>
          <bgColor rgb="FFFF0000"/>
        </patternFill>
      </fill>
    </dxf>
    <dxf>
      <font>
        <color auto="1"/>
      </font>
      <numFmt numFmtId="35" formatCode="_(* #,##0.00_);_(* \(#,##0.00\);_(* &quot;-&quot;??_);_(@_)"/>
      <fill>
        <patternFill patternType="solid">
          <bgColor rgb="FFFF0000"/>
        </patternFill>
      </fill>
    </dxf>
    <dxf>
      <numFmt numFmtId="171" formatCode="0.00_);\(0.00\)"/>
      <fill>
        <patternFill>
          <bgColor rgb="FFFF0000"/>
        </patternFill>
      </fill>
    </dxf>
    <dxf>
      <font>
        <color rgb="FFFF0000"/>
      </font>
    </dxf>
    <dxf>
      <font>
        <color theme="1"/>
      </font>
    </dxf>
    <dxf>
      <font>
        <color rgb="FFFF0000"/>
      </font>
    </dxf>
    <dxf>
      <font>
        <color rgb="FFFF0000"/>
      </font>
    </dxf>
    <dxf>
      <font>
        <color theme="1"/>
      </font>
    </dxf>
    <dxf>
      <font>
        <color rgb="FFFF0000"/>
      </font>
    </dxf>
    <dxf>
      <numFmt numFmtId="171" formatCode="0.00_);\(0.00\)"/>
      <fill>
        <patternFill>
          <bgColor rgb="FFFF0000"/>
        </patternFill>
      </fill>
    </dxf>
    <dxf>
      <font>
        <color rgb="FFFF0000"/>
      </font>
    </dxf>
    <dxf>
      <font>
        <color rgb="FFFF0000"/>
      </font>
    </dxf>
    <dxf>
      <font>
        <color theme="1"/>
      </font>
    </dxf>
    <dxf>
      <font>
        <color rgb="FFFF0000"/>
      </font>
    </dxf>
  </dxfs>
  <tableStyles count="0" defaultTableStyle="TableStyleMedium2" defaultPivotStyle="PivotStyleLight16"/>
  <colors>
    <mruColors>
      <color rgb="FFFF7D7D"/>
      <color rgb="FFFFA7A7"/>
      <color rgb="FFFF7171"/>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36</xdr:row>
          <xdr:rowOff>57150</xdr:rowOff>
        </xdr:from>
        <xdr:to>
          <xdr:col>2</xdr:col>
          <xdr:colOff>133350</xdr:colOff>
          <xdr:row>36</xdr:row>
          <xdr:rowOff>190500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214416</xdr:colOff>
      <xdr:row>0</xdr:row>
      <xdr:rowOff>0</xdr:rowOff>
    </xdr:from>
    <xdr:to>
      <xdr:col>3</xdr:col>
      <xdr:colOff>2525212</xdr:colOff>
      <xdr:row>1</xdr:row>
      <xdr:rowOff>585786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1"/>
        <a:srcRect l="10386" t="24652" r="35761" b="63238"/>
        <a:stretch/>
      </xdr:blipFill>
      <xdr:spPr>
        <a:xfrm>
          <a:off x="214416" y="0"/>
          <a:ext cx="3529996" cy="7762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69850</xdr:colOff>
          <xdr:row>55</xdr:row>
          <xdr:rowOff>12700</xdr:rowOff>
        </xdr:from>
        <xdr:to>
          <xdr:col>1</xdr:col>
          <xdr:colOff>146050</xdr:colOff>
          <xdr:row>56</xdr:row>
          <xdr:rowOff>57150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56</xdr:row>
          <xdr:rowOff>19050</xdr:rowOff>
        </xdr:from>
        <xdr:to>
          <xdr:col>1</xdr:col>
          <xdr:colOff>146050</xdr:colOff>
          <xdr:row>57</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57</xdr:row>
          <xdr:rowOff>19050</xdr:rowOff>
        </xdr:from>
        <xdr:to>
          <xdr:col>1</xdr:col>
          <xdr:colOff>146050</xdr:colOff>
          <xdr:row>58</xdr:row>
          <xdr:rowOff>57150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69850</xdr:colOff>
          <xdr:row>53</xdr:row>
          <xdr:rowOff>222250</xdr:rowOff>
        </xdr:from>
        <xdr:to>
          <xdr:col>1</xdr:col>
          <xdr:colOff>152400</xdr:colOff>
          <xdr:row>55</xdr:row>
          <xdr:rowOff>57150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59</xdr:row>
          <xdr:rowOff>19050</xdr:rowOff>
        </xdr:from>
        <xdr:to>
          <xdr:col>1</xdr:col>
          <xdr:colOff>146050</xdr:colOff>
          <xdr:row>60</xdr:row>
          <xdr:rowOff>57150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26</xdr:row>
          <xdr:rowOff>38100</xdr:rowOff>
        </xdr:from>
        <xdr:to>
          <xdr:col>3</xdr:col>
          <xdr:colOff>146050</xdr:colOff>
          <xdr:row>26</xdr:row>
          <xdr:rowOff>260350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28</xdr:row>
          <xdr:rowOff>38100</xdr:rowOff>
        </xdr:from>
        <xdr:to>
          <xdr:col>3</xdr:col>
          <xdr:colOff>146050</xdr:colOff>
          <xdr:row>28</xdr:row>
          <xdr:rowOff>260350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30</xdr:row>
          <xdr:rowOff>38100</xdr:rowOff>
        </xdr:from>
        <xdr:to>
          <xdr:col>3</xdr:col>
          <xdr:colOff>146050</xdr:colOff>
          <xdr:row>30</xdr:row>
          <xdr:rowOff>260350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58</xdr:row>
          <xdr:rowOff>19050</xdr:rowOff>
        </xdr:from>
        <xdr:to>
          <xdr:col>1</xdr:col>
          <xdr:colOff>146050</xdr:colOff>
          <xdr:row>58</xdr:row>
          <xdr:rowOff>241300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37</xdr:row>
          <xdr:rowOff>57150</xdr:rowOff>
        </xdr:from>
        <xdr:to>
          <xdr:col>2</xdr:col>
          <xdr:colOff>133350</xdr:colOff>
          <xdr:row>37</xdr:row>
          <xdr:rowOff>190500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38</xdr:row>
          <xdr:rowOff>57150</xdr:rowOff>
        </xdr:from>
        <xdr:to>
          <xdr:col>2</xdr:col>
          <xdr:colOff>133350</xdr:colOff>
          <xdr:row>38</xdr:row>
          <xdr:rowOff>190500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39</xdr:row>
          <xdr:rowOff>57150</xdr:rowOff>
        </xdr:from>
        <xdr:to>
          <xdr:col>2</xdr:col>
          <xdr:colOff>133350</xdr:colOff>
          <xdr:row>39</xdr:row>
          <xdr:rowOff>190500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40</xdr:row>
          <xdr:rowOff>57150</xdr:rowOff>
        </xdr:from>
        <xdr:to>
          <xdr:col>2</xdr:col>
          <xdr:colOff>133350</xdr:colOff>
          <xdr:row>40</xdr:row>
          <xdr:rowOff>190500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41</xdr:row>
          <xdr:rowOff>57150</xdr:rowOff>
        </xdr:from>
        <xdr:to>
          <xdr:col>2</xdr:col>
          <xdr:colOff>133350</xdr:colOff>
          <xdr:row>41</xdr:row>
          <xdr:rowOff>190500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fo.sd.unit@polyu.edu.hk" TargetMode="External"/><Relationship Id="rId2" Type="http://schemas.openxmlformats.org/officeDocument/2006/relationships/hyperlink" Target="mailto:fo.sd.unit@polyu.edu.hk" TargetMode="External"/><Relationship Id="rId1" Type="http://schemas.openxmlformats.org/officeDocument/2006/relationships/hyperlink" Target="https://www.polyu.edu.hk/gs/rpghandboo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polyu.edu.hk/gs/rpghandbook/section14-2-4/" TargetMode="External"/><Relationship Id="rId1" Type="http://schemas.openxmlformats.org/officeDocument/2006/relationships/hyperlink" Target="https://www.polyu.edu.hk/gs/rpghandbook/section14-2-3/"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polyu.edu.hk/gs/rpghandbook/section14-2-4/" TargetMode="External"/><Relationship Id="rId1" Type="http://schemas.openxmlformats.org/officeDocument/2006/relationships/hyperlink" Target="https://www.polyu.edu.hk/gs/rpghandbook/section14-2-3/" TargetMode="Externa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18" Type="http://schemas.openxmlformats.org/officeDocument/2006/relationships/ctrlProp" Target="../ctrlProps/ctrlProp12.xml"/><Relationship Id="rId3" Type="http://schemas.openxmlformats.org/officeDocument/2006/relationships/hyperlink" Target="mailto:leming.shen@connect.polyu.hk" TargetMode="External"/><Relationship Id="rId21" Type="http://schemas.openxmlformats.org/officeDocument/2006/relationships/ctrlProp" Target="../ctrlProps/ctrlProp15.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 Type="http://schemas.openxmlformats.org/officeDocument/2006/relationships/hyperlink" Target="https://www.polyu.edu.hk/gs/rpghandbook/section14-2-4/" TargetMode="External"/><Relationship Id="rId16" Type="http://schemas.openxmlformats.org/officeDocument/2006/relationships/ctrlProp" Target="../ctrlProps/ctrlProp10.xml"/><Relationship Id="rId20" Type="http://schemas.openxmlformats.org/officeDocument/2006/relationships/ctrlProp" Target="../ctrlProps/ctrlProp14.xml"/><Relationship Id="rId1" Type="http://schemas.openxmlformats.org/officeDocument/2006/relationships/hyperlink" Target="https://www.polyu.edu.hk/gs/rpghandbook/ref-approval-workflow/"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19" Type="http://schemas.openxmlformats.org/officeDocument/2006/relationships/ctrlProp" Target="../ctrlProps/ctrlProp13.xml"/><Relationship Id="rId4" Type="http://schemas.openxmlformats.org/officeDocument/2006/relationships/printerSettings" Target="../printerSettings/printerSettings6.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40"/>
  <sheetViews>
    <sheetView zoomScale="55" zoomScaleNormal="55" workbookViewId="0">
      <selection activeCell="C39" sqref="C39"/>
    </sheetView>
  </sheetViews>
  <sheetFormatPr defaultRowHeight="14.5" x14ac:dyDescent="0.35"/>
  <cols>
    <col min="2" max="2" width="18.54296875" customWidth="1"/>
    <col min="3" max="3" width="21.453125" customWidth="1"/>
    <col min="4" max="4" width="19" customWidth="1"/>
    <col min="5" max="5" width="33.453125" customWidth="1"/>
    <col min="6" max="6" width="12.26953125" customWidth="1"/>
    <col min="7" max="7" width="13.7265625" customWidth="1"/>
    <col min="8" max="8" width="11.7265625" customWidth="1"/>
    <col min="9" max="9" width="12.453125" customWidth="1"/>
    <col min="10" max="10" width="11.26953125" customWidth="1"/>
    <col min="11" max="11" width="14.26953125" customWidth="1"/>
    <col min="12" max="12" width="11.7265625" customWidth="1"/>
    <col min="13" max="13" width="15.453125" customWidth="1"/>
    <col min="14" max="14" width="8.26953125" customWidth="1"/>
    <col min="15" max="15" width="17.26953125" customWidth="1"/>
    <col min="16" max="16" width="13" customWidth="1"/>
    <col min="17" max="17" width="23.54296875" customWidth="1"/>
    <col min="18" max="18" width="34.26953125" customWidth="1"/>
    <col min="19" max="19" width="13.453125" customWidth="1"/>
    <col min="20" max="20" width="12.26953125" customWidth="1"/>
    <col min="21" max="21" width="18.26953125" customWidth="1"/>
    <col min="22" max="22" width="13.26953125" customWidth="1"/>
    <col min="23" max="23" width="8.7265625" customWidth="1"/>
    <col min="24" max="24" width="13.26953125" customWidth="1"/>
    <col min="25" max="25" width="12.7265625" customWidth="1"/>
    <col min="26" max="26" width="18.7265625" customWidth="1"/>
  </cols>
  <sheetData>
    <row r="1" spans="1:26" ht="15.5" x14ac:dyDescent="0.35">
      <c r="C1" s="253" t="s">
        <v>0</v>
      </c>
      <c r="D1" s="253"/>
      <c r="E1" s="253"/>
      <c r="F1" s="253"/>
      <c r="G1" s="253"/>
      <c r="H1" s="253"/>
      <c r="I1" s="253"/>
      <c r="J1" s="253"/>
      <c r="K1" s="253"/>
      <c r="L1" s="253"/>
      <c r="M1" s="253"/>
      <c r="N1" s="253"/>
      <c r="O1" s="253"/>
      <c r="P1" s="253"/>
      <c r="Q1" s="11"/>
      <c r="Z1" t="s">
        <v>47</v>
      </c>
    </row>
    <row r="2" spans="1:26" x14ac:dyDescent="0.35">
      <c r="Z2" t="s">
        <v>30</v>
      </c>
    </row>
    <row r="3" spans="1:26" x14ac:dyDescent="0.35">
      <c r="A3" s="9" t="s">
        <v>16</v>
      </c>
      <c r="B3" s="9"/>
      <c r="Z3" t="s">
        <v>46</v>
      </c>
    </row>
    <row r="4" spans="1:26" x14ac:dyDescent="0.35">
      <c r="A4" s="9" t="s">
        <v>3</v>
      </c>
      <c r="B4" s="9" t="s">
        <v>20</v>
      </c>
      <c r="D4" s="9"/>
      <c r="Z4" t="s">
        <v>28</v>
      </c>
    </row>
    <row r="5" spans="1:26" x14ac:dyDescent="0.35">
      <c r="Z5" t="s">
        <v>29</v>
      </c>
    </row>
    <row r="6" spans="1:26" x14ac:dyDescent="0.35">
      <c r="Z6" t="s">
        <v>49</v>
      </c>
    </row>
    <row r="7" spans="1:26" ht="29" x14ac:dyDescent="0.35">
      <c r="B7" t="s">
        <v>22</v>
      </c>
      <c r="C7" s="26" t="s">
        <v>23</v>
      </c>
      <c r="D7" t="s">
        <v>24</v>
      </c>
      <c r="E7" t="s">
        <v>25</v>
      </c>
      <c r="Z7" t="s">
        <v>50</v>
      </c>
    </row>
    <row r="8" spans="1:26" x14ac:dyDescent="0.35">
      <c r="A8">
        <v>1</v>
      </c>
      <c r="B8" t="s">
        <v>36</v>
      </c>
      <c r="C8" t="s">
        <v>39</v>
      </c>
      <c r="D8" t="s">
        <v>37</v>
      </c>
      <c r="E8" t="s">
        <v>38</v>
      </c>
      <c r="Z8" t="s">
        <v>51</v>
      </c>
    </row>
    <row r="9" spans="1:26" x14ac:dyDescent="0.35">
      <c r="A9">
        <v>2</v>
      </c>
      <c r="B9" t="s">
        <v>40</v>
      </c>
      <c r="C9" t="s">
        <v>41</v>
      </c>
      <c r="D9" t="s">
        <v>42</v>
      </c>
      <c r="E9" t="s">
        <v>38</v>
      </c>
      <c r="Z9" t="s">
        <v>52</v>
      </c>
    </row>
    <row r="10" spans="1:26" x14ac:dyDescent="0.35">
      <c r="A10">
        <v>3</v>
      </c>
      <c r="Z10" t="s">
        <v>34</v>
      </c>
    </row>
    <row r="11" spans="1:26" x14ac:dyDescent="0.35">
      <c r="A11">
        <v>4</v>
      </c>
    </row>
    <row r="12" spans="1:26" x14ac:dyDescent="0.35">
      <c r="A12">
        <v>5</v>
      </c>
    </row>
    <row r="14" spans="1:26" ht="46.5" x14ac:dyDescent="0.35">
      <c r="A14" s="12" t="s">
        <v>1</v>
      </c>
      <c r="B14" s="12" t="s">
        <v>26</v>
      </c>
      <c r="C14" s="12" t="s">
        <v>6</v>
      </c>
      <c r="D14" s="23" t="s">
        <v>7</v>
      </c>
      <c r="E14" s="12" t="s">
        <v>21</v>
      </c>
      <c r="F14" s="12" t="s">
        <v>44</v>
      </c>
      <c r="G14" s="12" t="s">
        <v>2</v>
      </c>
      <c r="H14" s="12" t="s">
        <v>19</v>
      </c>
      <c r="I14" s="12" t="s">
        <v>48</v>
      </c>
      <c r="J14" s="12" t="s">
        <v>32</v>
      </c>
      <c r="K14" s="12" t="s">
        <v>43</v>
      </c>
      <c r="L14" s="12" t="s">
        <v>45</v>
      </c>
      <c r="M14" s="12" t="s">
        <v>53</v>
      </c>
      <c r="N14" s="12" t="s">
        <v>15</v>
      </c>
      <c r="O14" s="12" t="s">
        <v>54</v>
      </c>
      <c r="P14" s="12" t="s">
        <v>55</v>
      </c>
      <c r="Q14" s="12" t="s">
        <v>6</v>
      </c>
      <c r="R14" s="12" t="s">
        <v>21</v>
      </c>
      <c r="S14" s="12" t="s">
        <v>44</v>
      </c>
      <c r="T14" s="12" t="s">
        <v>2</v>
      </c>
      <c r="U14" s="12" t="s">
        <v>19</v>
      </c>
      <c r="V14" s="12" t="s">
        <v>48</v>
      </c>
      <c r="W14" s="12" t="s">
        <v>32</v>
      </c>
      <c r="X14" s="12" t="s">
        <v>43</v>
      </c>
      <c r="Y14" s="12" t="s">
        <v>54</v>
      </c>
    </row>
    <row r="15" spans="1:26" ht="15.75" customHeight="1" x14ac:dyDescent="0.35">
      <c r="A15" s="1">
        <v>1</v>
      </c>
      <c r="B15" s="12" t="s">
        <v>37</v>
      </c>
      <c r="C15" s="18">
        <v>44805</v>
      </c>
      <c r="D15" s="17" t="s">
        <v>8</v>
      </c>
      <c r="E15" s="17" t="s">
        <v>31</v>
      </c>
      <c r="F15" s="19">
        <v>250</v>
      </c>
      <c r="G15" s="19" t="s">
        <v>14</v>
      </c>
      <c r="H15" s="19">
        <v>1</v>
      </c>
      <c r="I15" s="20">
        <f t="shared" ref="I15:I21" si="0">F15*H15</f>
        <v>250</v>
      </c>
      <c r="J15" s="19">
        <v>1</v>
      </c>
      <c r="K15" s="20">
        <f t="shared" ref="K15:K26" si="1">I15/J15</f>
        <v>250</v>
      </c>
      <c r="L15" s="12" t="str">
        <f t="shared" ref="L15:L26" si="2">IFERROR(IF(B15=$D$8,IF(MATCH(E15,Z$2:Z$10,0),"Yes",""),""),"")</f>
        <v/>
      </c>
      <c r="M15" s="13"/>
      <c r="N15" s="12"/>
      <c r="O15" s="21">
        <f t="shared" ref="O15:O26" si="3">IF(B15=$D$9,K15,IF(AND(B15=$D$8,L15=""),K15,M15*N15))</f>
        <v>250</v>
      </c>
      <c r="P15" s="17" t="s">
        <v>42</v>
      </c>
      <c r="Q15" s="18">
        <v>44805</v>
      </c>
      <c r="R15" s="17" t="s">
        <v>31</v>
      </c>
      <c r="S15" s="24">
        <v>200</v>
      </c>
      <c r="T15" s="24" t="s">
        <v>14</v>
      </c>
      <c r="U15" s="24">
        <v>1</v>
      </c>
      <c r="V15" s="24">
        <f>S15*U15</f>
        <v>200</v>
      </c>
      <c r="W15" s="25">
        <v>1</v>
      </c>
      <c r="X15" s="24">
        <f>V15/W15</f>
        <v>200</v>
      </c>
      <c r="Y15" s="21">
        <f t="shared" ref="Y15:Y26" si="4">IF(P15=$D$9,X15,IF(AND(L15=$D$8,V15=""),X15,$M15*$N15))</f>
        <v>200</v>
      </c>
    </row>
    <row r="16" spans="1:26" ht="32.25" customHeight="1" x14ac:dyDescent="0.35">
      <c r="A16" s="1">
        <v>2</v>
      </c>
      <c r="B16" s="12" t="str">
        <f t="shared" ref="B16:B26" si="5">$B$15</f>
        <v>Staff</v>
      </c>
      <c r="C16" s="12" t="s">
        <v>12</v>
      </c>
      <c r="D16" s="16" t="s">
        <v>9</v>
      </c>
      <c r="E16" s="12" t="s">
        <v>34</v>
      </c>
      <c r="F16" s="12">
        <f>350*7</f>
        <v>2450</v>
      </c>
      <c r="G16" s="12" t="s">
        <v>5</v>
      </c>
      <c r="H16" s="12">
        <v>1.17</v>
      </c>
      <c r="I16" s="13">
        <f t="shared" si="0"/>
        <v>2866.5</v>
      </c>
      <c r="J16" s="12">
        <v>1</v>
      </c>
      <c r="K16" s="13">
        <f t="shared" si="1"/>
        <v>2866.5</v>
      </c>
      <c r="L16" s="12" t="str">
        <f t="shared" si="2"/>
        <v>Yes</v>
      </c>
      <c r="M16" s="13">
        <f>2564*$H16</f>
        <v>2999.8799999999997</v>
      </c>
      <c r="N16" s="12">
        <v>7</v>
      </c>
      <c r="O16" s="21">
        <f t="shared" si="3"/>
        <v>20999.159999999996</v>
      </c>
      <c r="P16" s="16" t="str">
        <f>$P$15</f>
        <v>Student</v>
      </c>
      <c r="Q16" s="12" t="s">
        <v>12</v>
      </c>
      <c r="R16" s="12" t="s">
        <v>34</v>
      </c>
      <c r="S16" s="24">
        <v>2450</v>
      </c>
      <c r="T16" s="24" t="s">
        <v>5</v>
      </c>
      <c r="U16" s="24">
        <v>1.17</v>
      </c>
      <c r="V16" s="24">
        <f t="shared" ref="V16:V26" si="6">S16*U16</f>
        <v>2866.5</v>
      </c>
      <c r="W16" s="25">
        <v>1</v>
      </c>
      <c r="X16" s="24">
        <f t="shared" ref="X16:X26" si="7">V16/W16</f>
        <v>2866.5</v>
      </c>
      <c r="Y16" s="21">
        <f t="shared" si="4"/>
        <v>2866.5</v>
      </c>
    </row>
    <row r="17" spans="1:25" ht="32.25" customHeight="1" x14ac:dyDescent="0.35">
      <c r="A17" s="1">
        <v>3</v>
      </c>
      <c r="B17" s="12" t="str">
        <f t="shared" si="5"/>
        <v>Staff</v>
      </c>
      <c r="C17" s="14">
        <v>44812</v>
      </c>
      <c r="D17" s="16" t="s">
        <v>10</v>
      </c>
      <c r="E17" s="12" t="s">
        <v>35</v>
      </c>
      <c r="F17" s="12">
        <v>150</v>
      </c>
      <c r="G17" s="12" t="s">
        <v>5</v>
      </c>
      <c r="H17" s="12">
        <v>1.17</v>
      </c>
      <c r="I17" s="13">
        <f t="shared" si="0"/>
        <v>175.5</v>
      </c>
      <c r="J17" s="12">
        <v>1</v>
      </c>
      <c r="K17" s="13">
        <f t="shared" si="1"/>
        <v>175.5</v>
      </c>
      <c r="L17" s="12" t="str">
        <f t="shared" si="2"/>
        <v/>
      </c>
      <c r="M17" s="13"/>
      <c r="N17" s="12"/>
      <c r="O17" s="21">
        <f t="shared" si="3"/>
        <v>175.5</v>
      </c>
      <c r="P17" s="16" t="str">
        <f t="shared" ref="P17:P26" si="8">$P$15</f>
        <v>Student</v>
      </c>
      <c r="Q17" s="14">
        <v>44812</v>
      </c>
      <c r="R17" s="12" t="s">
        <v>35</v>
      </c>
      <c r="S17" s="24">
        <v>150</v>
      </c>
      <c r="T17" s="24" t="s">
        <v>5</v>
      </c>
      <c r="U17" s="24">
        <v>1.17</v>
      </c>
      <c r="V17" s="24">
        <f t="shared" si="6"/>
        <v>175.5</v>
      </c>
      <c r="W17" s="25">
        <v>1</v>
      </c>
      <c r="X17" s="24">
        <f t="shared" si="7"/>
        <v>175.5</v>
      </c>
      <c r="Y17" s="21">
        <f t="shared" si="4"/>
        <v>175.5</v>
      </c>
    </row>
    <row r="18" spans="1:25" ht="33" customHeight="1" x14ac:dyDescent="0.35">
      <c r="A18" s="1">
        <v>4</v>
      </c>
      <c r="B18" s="12" t="str">
        <f t="shared" si="5"/>
        <v>Staff</v>
      </c>
      <c r="C18" s="14">
        <v>44812</v>
      </c>
      <c r="D18" s="16" t="s">
        <v>10</v>
      </c>
      <c r="E18" s="12" t="s">
        <v>28</v>
      </c>
      <c r="F18" s="12">
        <v>500</v>
      </c>
      <c r="G18" s="12" t="s">
        <v>5</v>
      </c>
      <c r="H18" s="12">
        <v>1.17</v>
      </c>
      <c r="I18" s="13">
        <f t="shared" si="0"/>
        <v>585</v>
      </c>
      <c r="J18" s="12">
        <v>5</v>
      </c>
      <c r="K18" s="13">
        <f t="shared" si="1"/>
        <v>117</v>
      </c>
      <c r="L18" s="12" t="str">
        <f t="shared" si="2"/>
        <v>Yes</v>
      </c>
      <c r="M18" s="13">
        <f>2673*$H18</f>
        <v>3127.41</v>
      </c>
      <c r="N18" s="12">
        <v>2</v>
      </c>
      <c r="O18" s="21">
        <f t="shared" si="3"/>
        <v>6254.82</v>
      </c>
      <c r="P18" s="16" t="str">
        <f t="shared" si="8"/>
        <v>Student</v>
      </c>
      <c r="Q18" s="14">
        <v>44812</v>
      </c>
      <c r="R18" s="12" t="s">
        <v>28</v>
      </c>
      <c r="S18" s="24">
        <f>IF($J18&gt;1,F18,0)</f>
        <v>500</v>
      </c>
      <c r="T18" s="24" t="str">
        <f>IF($J18&gt;1,G18,0)</f>
        <v>RMB</v>
      </c>
      <c r="U18" s="24">
        <v>1.17</v>
      </c>
      <c r="V18" s="24">
        <f t="shared" si="6"/>
        <v>585</v>
      </c>
      <c r="W18" s="25">
        <v>5</v>
      </c>
      <c r="X18" s="24">
        <f t="shared" si="7"/>
        <v>117</v>
      </c>
      <c r="Y18" s="21">
        <f t="shared" si="4"/>
        <v>117</v>
      </c>
    </row>
    <row r="19" spans="1:25" ht="33" customHeight="1" x14ac:dyDescent="0.35">
      <c r="A19" s="1">
        <v>5</v>
      </c>
      <c r="B19" s="12" t="str">
        <f t="shared" si="5"/>
        <v>Staff</v>
      </c>
      <c r="C19" s="14" t="s">
        <v>13</v>
      </c>
      <c r="D19" s="16" t="s">
        <v>10</v>
      </c>
      <c r="E19" s="12" t="s">
        <v>30</v>
      </c>
      <c r="F19" s="12">
        <v>1000</v>
      </c>
      <c r="G19" s="12" t="s">
        <v>5</v>
      </c>
      <c r="H19" s="12">
        <v>1.17</v>
      </c>
      <c r="I19" s="13">
        <f t="shared" si="0"/>
        <v>1170</v>
      </c>
      <c r="J19" s="12">
        <v>2</v>
      </c>
      <c r="K19" s="13">
        <f t="shared" si="1"/>
        <v>585</v>
      </c>
      <c r="L19" s="12" t="str">
        <f t="shared" si="2"/>
        <v>Yes</v>
      </c>
      <c r="M19" s="13"/>
      <c r="N19" s="12"/>
      <c r="O19" s="21">
        <f t="shared" si="3"/>
        <v>0</v>
      </c>
      <c r="P19" s="16" t="str">
        <f t="shared" si="8"/>
        <v>Student</v>
      </c>
      <c r="Q19" s="14" t="s">
        <v>13</v>
      </c>
      <c r="R19" s="12" t="s">
        <v>30</v>
      </c>
      <c r="S19" s="24">
        <v>1000</v>
      </c>
      <c r="T19" s="24" t="s">
        <v>5</v>
      </c>
      <c r="U19" s="24">
        <v>1.17</v>
      </c>
      <c r="V19" s="24">
        <f t="shared" si="6"/>
        <v>1170</v>
      </c>
      <c r="W19" s="25">
        <v>2</v>
      </c>
      <c r="X19" s="24">
        <f t="shared" si="7"/>
        <v>585</v>
      </c>
      <c r="Y19" s="21">
        <f t="shared" si="4"/>
        <v>585</v>
      </c>
    </row>
    <row r="20" spans="1:25" ht="33" customHeight="1" x14ac:dyDescent="0.35">
      <c r="A20" s="1">
        <v>6</v>
      </c>
      <c r="B20" s="12" t="str">
        <f t="shared" si="5"/>
        <v>Staff</v>
      </c>
      <c r="C20" s="14">
        <v>44814</v>
      </c>
      <c r="D20" s="16" t="s">
        <v>11</v>
      </c>
      <c r="E20" s="12" t="s">
        <v>35</v>
      </c>
      <c r="F20" s="12">
        <v>200</v>
      </c>
      <c r="G20" s="12" t="s">
        <v>5</v>
      </c>
      <c r="H20" s="12">
        <v>1.17</v>
      </c>
      <c r="I20" s="13">
        <f t="shared" si="0"/>
        <v>234</v>
      </c>
      <c r="J20" s="12">
        <v>1</v>
      </c>
      <c r="K20" s="13">
        <f t="shared" si="1"/>
        <v>234</v>
      </c>
      <c r="L20" s="12" t="str">
        <f t="shared" si="2"/>
        <v/>
      </c>
      <c r="M20" s="13"/>
      <c r="N20" s="12"/>
      <c r="O20" s="21">
        <f t="shared" si="3"/>
        <v>234</v>
      </c>
      <c r="P20" s="16" t="str">
        <f t="shared" si="8"/>
        <v>Student</v>
      </c>
      <c r="Q20" s="14">
        <v>44814</v>
      </c>
      <c r="R20" s="12" t="s">
        <v>35</v>
      </c>
      <c r="S20" s="24">
        <v>200</v>
      </c>
      <c r="T20" s="24" t="s">
        <v>5</v>
      </c>
      <c r="U20" s="24">
        <v>1.17</v>
      </c>
      <c r="V20" s="24">
        <f t="shared" si="6"/>
        <v>234</v>
      </c>
      <c r="W20" s="25">
        <v>1</v>
      </c>
      <c r="X20" s="24">
        <f t="shared" si="7"/>
        <v>234</v>
      </c>
      <c r="Y20" s="21">
        <f t="shared" si="4"/>
        <v>234</v>
      </c>
    </row>
    <row r="21" spans="1:25" ht="33" customHeight="1" x14ac:dyDescent="0.35">
      <c r="A21" s="1">
        <v>7</v>
      </c>
      <c r="B21" s="12" t="str">
        <f t="shared" si="5"/>
        <v>Staff</v>
      </c>
      <c r="C21" s="14">
        <v>44814</v>
      </c>
      <c r="D21" s="16" t="s">
        <v>11</v>
      </c>
      <c r="E21" s="12" t="s">
        <v>50</v>
      </c>
      <c r="F21" s="12">
        <v>600</v>
      </c>
      <c r="G21" s="12" t="s">
        <v>5</v>
      </c>
      <c r="H21" s="12">
        <v>1.17</v>
      </c>
      <c r="I21" s="13">
        <f t="shared" si="0"/>
        <v>702</v>
      </c>
      <c r="J21" s="12">
        <v>5</v>
      </c>
      <c r="K21" s="13">
        <f t="shared" si="1"/>
        <v>140.4</v>
      </c>
      <c r="L21" s="12" t="str">
        <f t="shared" si="2"/>
        <v>Yes</v>
      </c>
      <c r="M21" s="13"/>
      <c r="N21" s="12"/>
      <c r="O21" s="21">
        <f t="shared" si="3"/>
        <v>0</v>
      </c>
      <c r="P21" s="16" t="str">
        <f t="shared" si="8"/>
        <v>Student</v>
      </c>
      <c r="Q21" s="14">
        <v>44814</v>
      </c>
      <c r="R21" s="12" t="s">
        <v>50</v>
      </c>
      <c r="S21" s="24">
        <f t="shared" ref="S21:S22" si="9">IF($J21&gt;1,F21,0)</f>
        <v>600</v>
      </c>
      <c r="T21" s="24" t="str">
        <f t="shared" ref="T21" si="10">IF($J21&gt;1,G21,0)</f>
        <v>RMB</v>
      </c>
      <c r="U21" s="24">
        <v>1.17</v>
      </c>
      <c r="V21" s="24">
        <f t="shared" si="6"/>
        <v>702</v>
      </c>
      <c r="W21" s="25">
        <v>5</v>
      </c>
      <c r="X21" s="24">
        <f t="shared" si="7"/>
        <v>140.4</v>
      </c>
      <c r="Y21" s="21">
        <f t="shared" si="4"/>
        <v>140.4</v>
      </c>
    </row>
    <row r="22" spans="1:25" ht="33" customHeight="1" x14ac:dyDescent="0.35">
      <c r="A22" s="1">
        <v>8</v>
      </c>
      <c r="B22" s="12" t="str">
        <f t="shared" si="5"/>
        <v>Staff</v>
      </c>
      <c r="C22" s="14">
        <v>44814</v>
      </c>
      <c r="D22" s="16" t="s">
        <v>11</v>
      </c>
      <c r="E22" s="12" t="s">
        <v>27</v>
      </c>
      <c r="F22" s="12">
        <v>100</v>
      </c>
      <c r="G22" s="12" t="s">
        <v>5</v>
      </c>
      <c r="H22" s="12">
        <v>1.17</v>
      </c>
      <c r="I22" s="13">
        <f>F22*H22</f>
        <v>117</v>
      </c>
      <c r="J22" s="12">
        <v>5</v>
      </c>
      <c r="K22" s="13">
        <f t="shared" si="1"/>
        <v>23.4</v>
      </c>
      <c r="L22" s="12" t="str">
        <f t="shared" si="2"/>
        <v>Yes</v>
      </c>
      <c r="M22" s="13"/>
      <c r="N22" s="12"/>
      <c r="O22" s="21">
        <f t="shared" si="3"/>
        <v>0</v>
      </c>
      <c r="P22" s="16" t="str">
        <f t="shared" si="8"/>
        <v>Student</v>
      </c>
      <c r="Q22" s="14">
        <v>44814</v>
      </c>
      <c r="R22" s="12" t="s">
        <v>27</v>
      </c>
      <c r="S22" s="24">
        <f t="shared" si="9"/>
        <v>100</v>
      </c>
      <c r="T22" s="24" t="s">
        <v>5</v>
      </c>
      <c r="U22" s="24">
        <v>1.17</v>
      </c>
      <c r="V22" s="24">
        <f t="shared" si="6"/>
        <v>117</v>
      </c>
      <c r="W22" s="25">
        <v>5</v>
      </c>
      <c r="X22" s="24">
        <f t="shared" si="7"/>
        <v>23.4</v>
      </c>
      <c r="Y22" s="21">
        <f t="shared" si="4"/>
        <v>23.4</v>
      </c>
    </row>
    <row r="23" spans="1:25" ht="33" customHeight="1" x14ac:dyDescent="0.35">
      <c r="A23" s="1">
        <v>9</v>
      </c>
      <c r="B23" s="12" t="str">
        <f t="shared" si="5"/>
        <v>Staff</v>
      </c>
      <c r="C23" s="14" t="s">
        <v>17</v>
      </c>
      <c r="D23" s="16" t="s">
        <v>11</v>
      </c>
      <c r="E23" s="12" t="s">
        <v>30</v>
      </c>
      <c r="F23" s="12">
        <v>1500</v>
      </c>
      <c r="G23" s="12" t="s">
        <v>5</v>
      </c>
      <c r="H23" s="12">
        <v>1.17</v>
      </c>
      <c r="I23" s="13">
        <f>F23*H23</f>
        <v>1755</v>
      </c>
      <c r="J23" s="12">
        <v>2</v>
      </c>
      <c r="K23" s="13">
        <f t="shared" si="1"/>
        <v>877.5</v>
      </c>
      <c r="L23" s="12" t="str">
        <f t="shared" si="2"/>
        <v>Yes</v>
      </c>
      <c r="M23" s="13">
        <f>1630*H23</f>
        <v>1907.1</v>
      </c>
      <c r="N23" s="12">
        <v>2</v>
      </c>
      <c r="O23" s="21">
        <f t="shared" si="3"/>
        <v>3814.2</v>
      </c>
      <c r="P23" s="16" t="str">
        <f t="shared" si="8"/>
        <v>Student</v>
      </c>
      <c r="Q23" s="14" t="s">
        <v>17</v>
      </c>
      <c r="R23" s="12" t="s">
        <v>30</v>
      </c>
      <c r="S23" s="24">
        <v>1500</v>
      </c>
      <c r="T23" s="24" t="s">
        <v>5</v>
      </c>
      <c r="U23" s="24">
        <v>1.17</v>
      </c>
      <c r="V23" s="24">
        <f t="shared" si="6"/>
        <v>1755</v>
      </c>
      <c r="W23" s="25">
        <v>2</v>
      </c>
      <c r="X23" s="24">
        <f t="shared" si="7"/>
        <v>877.5</v>
      </c>
      <c r="Y23" s="21">
        <f t="shared" si="4"/>
        <v>877.5</v>
      </c>
    </row>
    <row r="24" spans="1:25" ht="24" customHeight="1" x14ac:dyDescent="0.35">
      <c r="A24" s="1">
        <v>10</v>
      </c>
      <c r="B24" s="12" t="str">
        <f t="shared" si="5"/>
        <v>Staff</v>
      </c>
      <c r="C24" s="14">
        <v>44816</v>
      </c>
      <c r="D24" s="16" t="s">
        <v>9</v>
      </c>
      <c r="E24" s="12" t="s">
        <v>35</v>
      </c>
      <c r="F24" s="12">
        <v>300</v>
      </c>
      <c r="G24" s="12" t="s">
        <v>5</v>
      </c>
      <c r="H24" s="12">
        <v>1.17</v>
      </c>
      <c r="I24" s="13">
        <f>F24*H24</f>
        <v>351</v>
      </c>
      <c r="J24" s="12">
        <v>1</v>
      </c>
      <c r="K24" s="15">
        <f t="shared" si="1"/>
        <v>351</v>
      </c>
      <c r="L24" s="12" t="str">
        <f t="shared" si="2"/>
        <v/>
      </c>
      <c r="M24" s="13"/>
      <c r="N24" s="12"/>
      <c r="O24" s="21">
        <f t="shared" si="3"/>
        <v>351</v>
      </c>
      <c r="P24" s="16" t="str">
        <f t="shared" si="8"/>
        <v>Student</v>
      </c>
      <c r="Q24" s="14">
        <v>44816</v>
      </c>
      <c r="R24" s="12" t="s">
        <v>35</v>
      </c>
      <c r="S24" s="24">
        <v>300</v>
      </c>
      <c r="T24" s="24" t="s">
        <v>5</v>
      </c>
      <c r="U24" s="24">
        <v>1.17</v>
      </c>
      <c r="V24" s="24">
        <f t="shared" si="6"/>
        <v>351</v>
      </c>
      <c r="W24" s="25">
        <v>1</v>
      </c>
      <c r="X24" s="24">
        <f t="shared" si="7"/>
        <v>351</v>
      </c>
      <c r="Y24" s="21">
        <f t="shared" si="4"/>
        <v>351</v>
      </c>
    </row>
    <row r="25" spans="1:25" ht="49.5" customHeight="1" x14ac:dyDescent="0.35">
      <c r="A25" s="1">
        <v>11</v>
      </c>
      <c r="B25" s="12" t="str">
        <f t="shared" si="5"/>
        <v>Staff</v>
      </c>
      <c r="C25" s="14">
        <v>44816</v>
      </c>
      <c r="D25" s="17" t="s">
        <v>8</v>
      </c>
      <c r="E25" s="12" t="s">
        <v>31</v>
      </c>
      <c r="F25" s="12">
        <v>250</v>
      </c>
      <c r="G25" s="12" t="s">
        <v>14</v>
      </c>
      <c r="H25" s="12">
        <v>1</v>
      </c>
      <c r="I25" s="13">
        <f>F25*H25</f>
        <v>250</v>
      </c>
      <c r="J25" s="12">
        <v>1</v>
      </c>
      <c r="K25" s="15">
        <f t="shared" si="1"/>
        <v>250</v>
      </c>
      <c r="L25" s="12" t="str">
        <f t="shared" si="2"/>
        <v/>
      </c>
      <c r="M25" s="13"/>
      <c r="N25" s="12"/>
      <c r="O25" s="21">
        <f t="shared" si="3"/>
        <v>250</v>
      </c>
      <c r="P25" s="16" t="str">
        <f t="shared" si="8"/>
        <v>Student</v>
      </c>
      <c r="Q25" s="14">
        <v>44816</v>
      </c>
      <c r="R25" s="12" t="s">
        <v>31</v>
      </c>
      <c r="S25" s="24">
        <v>200</v>
      </c>
      <c r="T25" s="24" t="s">
        <v>14</v>
      </c>
      <c r="U25" s="24">
        <v>1</v>
      </c>
      <c r="V25" s="24">
        <f t="shared" si="6"/>
        <v>200</v>
      </c>
      <c r="W25" s="25">
        <v>1</v>
      </c>
      <c r="X25" s="24">
        <f t="shared" si="7"/>
        <v>200</v>
      </c>
      <c r="Y25" s="21">
        <f t="shared" si="4"/>
        <v>200</v>
      </c>
    </row>
    <row r="26" spans="1:25" ht="31.5" customHeight="1" x14ac:dyDescent="0.35">
      <c r="A26" s="1">
        <v>12</v>
      </c>
      <c r="B26" s="12" t="str">
        <f t="shared" si="5"/>
        <v>Staff</v>
      </c>
      <c r="C26" s="14">
        <v>44805</v>
      </c>
      <c r="D26" s="17" t="s">
        <v>8</v>
      </c>
      <c r="E26" s="12" t="s">
        <v>33</v>
      </c>
      <c r="F26" s="12">
        <v>240</v>
      </c>
      <c r="G26" s="12" t="s">
        <v>14</v>
      </c>
      <c r="H26" s="12">
        <v>1</v>
      </c>
      <c r="I26" s="13">
        <f>F26*H26</f>
        <v>240</v>
      </c>
      <c r="J26" s="12">
        <v>1</v>
      </c>
      <c r="K26" s="15">
        <f t="shared" si="1"/>
        <v>240</v>
      </c>
      <c r="L26" s="12" t="str">
        <f t="shared" si="2"/>
        <v/>
      </c>
      <c r="M26" s="13"/>
      <c r="N26" s="12"/>
      <c r="O26" s="21">
        <f t="shared" si="3"/>
        <v>240</v>
      </c>
      <c r="P26" s="16" t="str">
        <f t="shared" si="8"/>
        <v>Student</v>
      </c>
      <c r="Q26" s="14">
        <v>44805</v>
      </c>
      <c r="R26" s="12" t="s">
        <v>33</v>
      </c>
      <c r="S26" s="24">
        <v>240</v>
      </c>
      <c r="T26" s="24" t="s">
        <v>14</v>
      </c>
      <c r="U26" s="24">
        <v>1</v>
      </c>
      <c r="V26" s="24">
        <f t="shared" si="6"/>
        <v>240</v>
      </c>
      <c r="W26" s="25">
        <v>1</v>
      </c>
      <c r="X26" s="24">
        <f t="shared" si="7"/>
        <v>240</v>
      </c>
      <c r="Y26" s="21">
        <f t="shared" si="4"/>
        <v>240</v>
      </c>
    </row>
    <row r="27" spans="1:25" ht="66.75" customHeight="1" x14ac:dyDescent="0.35">
      <c r="A27" s="2"/>
      <c r="B27" s="12"/>
      <c r="C27" s="16"/>
      <c r="D27" s="16"/>
      <c r="E27" s="16"/>
      <c r="F27" s="16"/>
      <c r="G27" s="16"/>
      <c r="H27" s="16"/>
      <c r="I27" s="16"/>
      <c r="J27" s="16"/>
      <c r="K27" s="16"/>
      <c r="L27" s="16"/>
      <c r="M27" s="12"/>
      <c r="N27" s="12"/>
      <c r="O27" s="16"/>
      <c r="P27" s="16"/>
      <c r="Q27" s="16"/>
      <c r="R27" s="16"/>
      <c r="S27" s="24"/>
      <c r="T27" s="24"/>
      <c r="U27" s="24"/>
      <c r="V27" s="24"/>
      <c r="W27" s="24"/>
      <c r="X27" s="24"/>
      <c r="Y27" s="2"/>
    </row>
    <row r="28" spans="1:25" ht="47.25" customHeight="1" x14ac:dyDescent="0.35">
      <c r="A28" s="2"/>
      <c r="B28" s="16"/>
      <c r="C28" s="22"/>
      <c r="D28" s="16"/>
      <c r="E28" s="16"/>
      <c r="F28" s="16"/>
      <c r="G28" s="16"/>
      <c r="H28" s="16"/>
      <c r="I28" s="16"/>
      <c r="J28" s="16"/>
      <c r="K28" s="16"/>
      <c r="L28" s="16"/>
      <c r="M28" s="12"/>
      <c r="N28" s="12"/>
      <c r="O28" s="16"/>
      <c r="P28" s="16"/>
      <c r="Q28" s="16"/>
      <c r="R28" s="16"/>
      <c r="S28" s="24"/>
      <c r="T28" s="24"/>
      <c r="U28" s="24"/>
      <c r="V28" s="24"/>
      <c r="W28" s="24"/>
      <c r="X28" s="24"/>
      <c r="Y28" s="2"/>
    </row>
    <row r="29" spans="1:25" ht="15.75" customHeight="1" x14ac:dyDescent="0.35">
      <c r="A29" s="2"/>
      <c r="B29" s="16"/>
      <c r="C29" s="22"/>
      <c r="D29" s="16"/>
      <c r="E29" s="16"/>
      <c r="F29" s="16"/>
      <c r="G29" s="16"/>
      <c r="H29" s="16"/>
      <c r="I29" s="16"/>
      <c r="J29" s="16"/>
      <c r="K29" s="16"/>
      <c r="L29" s="16"/>
      <c r="M29" s="12"/>
      <c r="N29" s="12"/>
      <c r="O29" s="16"/>
      <c r="P29" s="16"/>
      <c r="Q29" s="16"/>
      <c r="R29" s="16"/>
      <c r="S29" s="24"/>
      <c r="T29" s="24"/>
      <c r="U29" s="24"/>
      <c r="V29" s="24"/>
      <c r="W29" s="24"/>
      <c r="X29" s="24"/>
      <c r="Y29" s="2"/>
    </row>
    <row r="30" spans="1:25" ht="15.5" x14ac:dyDescent="0.35">
      <c r="A30" s="2"/>
      <c r="B30" s="16"/>
      <c r="C30" s="22"/>
      <c r="D30" s="16"/>
      <c r="E30" s="16"/>
      <c r="F30" s="16"/>
      <c r="G30" s="16"/>
      <c r="H30" s="16"/>
      <c r="I30" s="16"/>
      <c r="J30" s="16"/>
      <c r="K30" s="16"/>
      <c r="L30" s="16"/>
      <c r="M30" s="12"/>
      <c r="N30" s="12"/>
      <c r="O30" s="16"/>
      <c r="P30" s="16"/>
      <c r="Q30" s="16"/>
      <c r="R30" s="16"/>
      <c r="S30" s="24"/>
      <c r="T30" s="24"/>
      <c r="U30" s="24"/>
      <c r="V30" s="24"/>
      <c r="W30" s="24"/>
      <c r="X30" s="24"/>
      <c r="Y30" s="2"/>
    </row>
    <row r="31" spans="1:25" ht="16" thickBot="1" x14ac:dyDescent="0.4">
      <c r="C31" s="3" t="s">
        <v>18</v>
      </c>
      <c r="D31" s="3"/>
      <c r="E31" s="3"/>
      <c r="F31" s="3"/>
      <c r="G31" s="3"/>
      <c r="H31" s="3"/>
      <c r="I31" s="10"/>
      <c r="J31" s="10"/>
      <c r="K31" s="10"/>
      <c r="L31" s="10">
        <f>SUM(L15:L30)</f>
        <v>0</v>
      </c>
      <c r="M31" s="10"/>
      <c r="N31" s="10"/>
      <c r="O31" s="27">
        <f>SUM(O15:O30)</f>
        <v>32568.679999999997</v>
      </c>
      <c r="Y31" s="27">
        <f>SUM(Y15:Y30)</f>
        <v>6010.2999999999993</v>
      </c>
    </row>
    <row r="32" spans="1:25" ht="15" thickTop="1" x14ac:dyDescent="0.35"/>
    <row r="36" spans="3:15" x14ac:dyDescent="0.35">
      <c r="C36" s="4"/>
      <c r="D36" s="4"/>
    </row>
    <row r="37" spans="3:15" x14ac:dyDescent="0.35">
      <c r="C37" s="4"/>
      <c r="D37" s="4"/>
    </row>
    <row r="38" spans="3:15" ht="15.5" x14ac:dyDescent="0.35">
      <c r="C38" s="5"/>
      <c r="D38" s="5"/>
      <c r="E38" s="6"/>
      <c r="F38" s="6"/>
      <c r="G38" s="6"/>
      <c r="H38" s="6"/>
      <c r="I38" s="6"/>
      <c r="J38" s="6"/>
      <c r="K38" s="6"/>
      <c r="L38" s="6"/>
      <c r="M38" s="6"/>
      <c r="N38" s="6"/>
      <c r="O38" s="6"/>
    </row>
    <row r="39" spans="3:15" ht="15.5" x14ac:dyDescent="0.35">
      <c r="C39" s="5"/>
      <c r="D39" s="5"/>
      <c r="E39" s="7"/>
      <c r="F39" s="7"/>
      <c r="G39" s="7"/>
      <c r="H39" s="7"/>
      <c r="I39" s="7"/>
      <c r="J39" s="7"/>
      <c r="K39" s="7"/>
      <c r="L39" s="7"/>
      <c r="M39" s="7"/>
      <c r="N39" s="7"/>
      <c r="O39" s="7"/>
    </row>
    <row r="40" spans="3:15" x14ac:dyDescent="0.35">
      <c r="C40" s="8"/>
      <c r="D40" s="8"/>
      <c r="E40" s="8"/>
      <c r="F40" s="8"/>
      <c r="G40" s="8"/>
      <c r="H40" s="8"/>
      <c r="I40" s="8"/>
      <c r="J40" s="8"/>
      <c r="K40" s="8"/>
      <c r="L40" s="8"/>
      <c r="M40" s="8"/>
      <c r="N40" s="8"/>
      <c r="O40" s="8"/>
    </row>
  </sheetData>
  <mergeCells count="1">
    <mergeCell ref="C1:P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Nature!$A$2:$A$28</xm:f>
          </x14:formula1>
          <xm:sqref>E15:E17 R15:R17</xm:sqref>
        </x14:dataValidation>
        <x14:dataValidation type="list" allowBlank="1" showInputMessage="1" showErrorMessage="1" xr:uid="{00000000-0002-0000-0000-000001000000}">
          <x14:formula1>
            <xm:f>Nature!$A$4:$A$22</xm:f>
          </x14:formula1>
          <xm:sqref>E21:E26 R21:R26</xm:sqref>
        </x14:dataValidation>
        <x14:dataValidation type="list" allowBlank="1" showInputMessage="1" showErrorMessage="1" xr:uid="{00000000-0002-0000-0000-000002000000}">
          <x14:formula1>
            <xm:f>Nature!$A$4:$A$28</xm:f>
          </x14:formula1>
          <xm:sqref>E18:E20 R18:R20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
  <sheetViews>
    <sheetView zoomScale="130" zoomScaleNormal="130" workbookViewId="0">
      <selection activeCell="A4" sqref="A4"/>
    </sheetView>
  </sheetViews>
  <sheetFormatPr defaultRowHeight="14.5" x14ac:dyDescent="0.35"/>
  <cols>
    <col min="1" max="1" width="3.54296875" customWidth="1"/>
    <col min="2" max="2" width="11.453125" customWidth="1"/>
    <col min="4" max="4" width="10.26953125" customWidth="1"/>
  </cols>
  <sheetData>
    <row r="1" spans="1:5" x14ac:dyDescent="0.35">
      <c r="A1" s="34" t="s">
        <v>97</v>
      </c>
    </row>
    <row r="3" spans="1:5" x14ac:dyDescent="0.35">
      <c r="A3" t="s">
        <v>73</v>
      </c>
    </row>
    <row r="4" spans="1:5" x14ac:dyDescent="0.35">
      <c r="B4" t="s">
        <v>74</v>
      </c>
      <c r="C4" t="s">
        <v>75</v>
      </c>
      <c r="D4" t="s">
        <v>77</v>
      </c>
      <c r="E4" t="s">
        <v>76</v>
      </c>
    </row>
    <row r="5" spans="1:5" ht="15.5" x14ac:dyDescent="0.35">
      <c r="A5">
        <v>1</v>
      </c>
      <c r="B5" t="s">
        <v>78</v>
      </c>
      <c r="C5" s="32" t="s">
        <v>79</v>
      </c>
      <c r="D5" s="31"/>
      <c r="E5" s="29" t="s">
        <v>80</v>
      </c>
    </row>
    <row r="6" spans="1:5" x14ac:dyDescent="0.35">
      <c r="A6">
        <v>2</v>
      </c>
      <c r="B6" s="29" t="s">
        <v>93</v>
      </c>
      <c r="C6" s="29" t="s">
        <v>81</v>
      </c>
      <c r="D6" s="30"/>
      <c r="E6" s="29" t="s">
        <v>82</v>
      </c>
    </row>
    <row r="7" spans="1:5" x14ac:dyDescent="0.35">
      <c r="A7">
        <v>3</v>
      </c>
      <c r="B7" t="s">
        <v>83</v>
      </c>
      <c r="C7" s="29" t="s">
        <v>81</v>
      </c>
      <c r="D7" s="28"/>
      <c r="E7" s="29" t="s">
        <v>87</v>
      </c>
    </row>
    <row r="8" spans="1:5" x14ac:dyDescent="0.35">
      <c r="A8">
        <v>4</v>
      </c>
      <c r="B8" s="29" t="s">
        <v>84</v>
      </c>
      <c r="C8" s="29" t="s">
        <v>85</v>
      </c>
      <c r="D8" s="30"/>
      <c r="E8" s="29" t="s">
        <v>86</v>
      </c>
    </row>
    <row r="9" spans="1:5" x14ac:dyDescent="0.35">
      <c r="A9">
        <v>5</v>
      </c>
      <c r="B9" t="s">
        <v>83</v>
      </c>
      <c r="C9" s="29" t="s">
        <v>85</v>
      </c>
      <c r="D9" s="28"/>
      <c r="E9" s="29" t="s">
        <v>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9"/>
  <sheetViews>
    <sheetView topLeftCell="A17" zoomScaleNormal="100" workbookViewId="0">
      <selection activeCell="C53" sqref="C53:D53"/>
    </sheetView>
  </sheetViews>
  <sheetFormatPr defaultColWidth="8.81640625" defaultRowHeight="14" x14ac:dyDescent="0.3"/>
  <cols>
    <col min="1" max="1" width="4.26953125" style="152" customWidth="1"/>
    <col min="2" max="2" width="46.54296875" style="78" customWidth="1"/>
    <col min="3" max="3" width="25.1796875" style="78" customWidth="1"/>
    <col min="4" max="4" width="24.1796875" style="78" customWidth="1"/>
    <col min="5" max="5" width="17.54296875" style="78" bestFit="1" customWidth="1"/>
    <col min="6" max="16384" width="8.81640625" style="78"/>
  </cols>
  <sheetData>
    <row r="1" spans="1:5" x14ac:dyDescent="0.3">
      <c r="A1" s="265" t="s">
        <v>284</v>
      </c>
      <c r="B1" s="265"/>
      <c r="C1" s="265"/>
      <c r="D1" s="265"/>
      <c r="E1" s="240"/>
    </row>
    <row r="2" spans="1:5" x14ac:dyDescent="0.3">
      <c r="A2" s="150"/>
      <c r="B2" s="150"/>
      <c r="C2" s="150"/>
      <c r="D2" s="150"/>
      <c r="E2" s="150"/>
    </row>
    <row r="3" spans="1:5" x14ac:dyDescent="0.3">
      <c r="A3" s="151" t="s">
        <v>185</v>
      </c>
    </row>
    <row r="4" spans="1:5" ht="27.65" customHeight="1" x14ac:dyDescent="0.3">
      <c r="A4" s="152" t="s">
        <v>186</v>
      </c>
      <c r="B4" s="256" t="s">
        <v>187</v>
      </c>
      <c r="C4" s="256"/>
      <c r="D4" s="256"/>
      <c r="E4" s="222"/>
    </row>
    <row r="5" spans="1:5" ht="14.5" customHeight="1" x14ac:dyDescent="0.3">
      <c r="A5" s="152" t="s">
        <v>188</v>
      </c>
      <c r="B5" s="256" t="s">
        <v>189</v>
      </c>
      <c r="C5" s="256"/>
      <c r="D5" s="256"/>
      <c r="E5" s="236"/>
    </row>
    <row r="6" spans="1:5" ht="13.9" customHeight="1" x14ac:dyDescent="0.3">
      <c r="A6" s="152" t="s">
        <v>192</v>
      </c>
      <c r="B6" s="254" t="s">
        <v>268</v>
      </c>
      <c r="C6" s="254"/>
      <c r="D6" s="254"/>
      <c r="E6" s="173"/>
    </row>
    <row r="7" spans="1:5" x14ac:dyDescent="0.3">
      <c r="A7" s="150"/>
      <c r="B7" s="173"/>
      <c r="C7" s="173"/>
      <c r="D7" s="173"/>
      <c r="E7" s="173"/>
    </row>
    <row r="8" spans="1:5" x14ac:dyDescent="0.3">
      <c r="A8" s="153" t="s">
        <v>190</v>
      </c>
    </row>
    <row r="9" spans="1:5" ht="42.65" customHeight="1" x14ac:dyDescent="0.3">
      <c r="A9" s="218" t="s">
        <v>186</v>
      </c>
      <c r="B9" s="256" t="s">
        <v>191</v>
      </c>
      <c r="C9" s="256"/>
      <c r="D9" s="256"/>
      <c r="E9" s="173"/>
    </row>
    <row r="10" spans="1:5" ht="69" customHeight="1" x14ac:dyDescent="0.3">
      <c r="A10" s="218" t="s">
        <v>188</v>
      </c>
      <c r="B10" s="256" t="s">
        <v>266</v>
      </c>
      <c r="C10" s="256"/>
      <c r="D10" s="256"/>
      <c r="E10" s="173"/>
    </row>
    <row r="11" spans="1:5" ht="14.5" customHeight="1" x14ac:dyDescent="0.3">
      <c r="A11" s="274" t="s">
        <v>192</v>
      </c>
      <c r="B11" s="256" t="s">
        <v>255</v>
      </c>
      <c r="C11" s="256"/>
      <c r="D11" s="256"/>
      <c r="E11" s="173"/>
    </row>
    <row r="12" spans="1:5" x14ac:dyDescent="0.3">
      <c r="A12" s="274"/>
      <c r="B12" s="258" t="s">
        <v>193</v>
      </c>
      <c r="C12" s="258"/>
      <c r="D12" s="258"/>
      <c r="E12" s="223"/>
    </row>
    <row r="13" spans="1:5" x14ac:dyDescent="0.3">
      <c r="A13" s="154"/>
      <c r="C13" s="155"/>
      <c r="D13" s="155"/>
      <c r="E13" s="155"/>
    </row>
    <row r="14" spans="1:5" x14ac:dyDescent="0.3">
      <c r="A14" s="156" t="s">
        <v>194</v>
      </c>
      <c r="B14" s="157"/>
    </row>
    <row r="15" spans="1:5" x14ac:dyDescent="0.3">
      <c r="A15" s="158" t="s">
        <v>195</v>
      </c>
      <c r="B15" s="157"/>
    </row>
    <row r="16" spans="1:5" x14ac:dyDescent="0.3">
      <c r="A16" s="152" t="s">
        <v>186</v>
      </c>
      <c r="B16" s="256" t="s">
        <v>256</v>
      </c>
      <c r="C16" s="256"/>
      <c r="D16" s="256"/>
      <c r="E16" s="144"/>
    </row>
    <row r="17" spans="1:5" x14ac:dyDescent="0.3">
      <c r="A17" s="152" t="s">
        <v>188</v>
      </c>
      <c r="B17" s="256" t="s">
        <v>196</v>
      </c>
      <c r="C17" s="256"/>
      <c r="D17" s="256"/>
      <c r="E17" s="144"/>
    </row>
    <row r="18" spans="1:5" x14ac:dyDescent="0.3">
      <c r="A18" s="159"/>
      <c r="B18" s="256" t="s">
        <v>257</v>
      </c>
      <c r="C18" s="256"/>
      <c r="D18" s="256"/>
      <c r="E18" s="236"/>
    </row>
    <row r="19" spans="1:5" x14ac:dyDescent="0.3">
      <c r="A19" s="159"/>
      <c r="B19" s="247" t="s">
        <v>292</v>
      </c>
      <c r="C19" s="246"/>
      <c r="D19" s="246"/>
      <c r="E19" s="236"/>
    </row>
    <row r="20" spans="1:5" ht="15" customHeight="1" x14ac:dyDescent="0.3">
      <c r="A20" s="159"/>
      <c r="B20" s="257" t="s">
        <v>295</v>
      </c>
      <c r="C20" s="257"/>
      <c r="D20" s="257"/>
      <c r="E20" s="236"/>
    </row>
    <row r="21" spans="1:5" x14ac:dyDescent="0.3">
      <c r="A21" s="159"/>
      <c r="B21" s="257"/>
      <c r="C21" s="257"/>
      <c r="D21" s="257"/>
      <c r="E21" s="236"/>
    </row>
    <row r="22" spans="1:5" x14ac:dyDescent="0.3">
      <c r="A22" s="159"/>
      <c r="B22" s="257"/>
      <c r="C22" s="257"/>
      <c r="D22" s="257"/>
      <c r="E22" s="236"/>
    </row>
    <row r="23" spans="1:5" ht="14.5" customHeight="1" x14ac:dyDescent="0.3">
      <c r="A23" s="160"/>
      <c r="B23" s="256" t="s">
        <v>258</v>
      </c>
      <c r="C23" s="256"/>
      <c r="D23" s="256"/>
      <c r="E23" s="173"/>
    </row>
    <row r="24" spans="1:5" ht="14.5" customHeight="1" x14ac:dyDescent="0.3">
      <c r="A24" s="152" t="s">
        <v>192</v>
      </c>
      <c r="B24" s="256" t="s">
        <v>267</v>
      </c>
      <c r="C24" s="256"/>
      <c r="D24" s="256"/>
      <c r="E24" s="144"/>
    </row>
    <row r="26" spans="1:5" ht="14.5" thickBot="1" x14ac:dyDescent="0.35">
      <c r="A26" s="152" t="s">
        <v>197</v>
      </c>
      <c r="B26" s="161" t="s">
        <v>259</v>
      </c>
    </row>
    <row r="27" spans="1:5" x14ac:dyDescent="0.3">
      <c r="B27" s="219" t="s">
        <v>198</v>
      </c>
      <c r="C27" s="220" t="s">
        <v>199</v>
      </c>
      <c r="D27" s="230" t="s">
        <v>200</v>
      </c>
    </row>
    <row r="28" spans="1:5" x14ac:dyDescent="0.3">
      <c r="B28" s="163" t="s">
        <v>201</v>
      </c>
      <c r="C28" s="221" t="s">
        <v>202</v>
      </c>
      <c r="D28" s="231" t="s">
        <v>203</v>
      </c>
    </row>
    <row r="29" spans="1:5" x14ac:dyDescent="0.3">
      <c r="B29" s="164" t="s">
        <v>269</v>
      </c>
      <c r="C29" s="259" t="s">
        <v>283</v>
      </c>
      <c r="D29" s="260"/>
    </row>
    <row r="30" spans="1:5" ht="14.5" x14ac:dyDescent="0.3">
      <c r="B30" s="164" t="s">
        <v>270</v>
      </c>
      <c r="C30" s="279" t="s">
        <v>204</v>
      </c>
      <c r="D30" s="280"/>
    </row>
    <row r="31" spans="1:5" ht="14.5" customHeight="1" x14ac:dyDescent="0.3">
      <c r="B31" s="164" t="s">
        <v>271</v>
      </c>
      <c r="C31" s="275" t="s">
        <v>275</v>
      </c>
      <c r="D31" s="277" t="s">
        <v>275</v>
      </c>
    </row>
    <row r="32" spans="1:5" x14ac:dyDescent="0.3">
      <c r="B32" s="164" t="s">
        <v>272</v>
      </c>
      <c r="C32" s="276"/>
      <c r="D32" s="278"/>
    </row>
    <row r="33" spans="1:5" x14ac:dyDescent="0.3">
      <c r="B33" s="164" t="s">
        <v>273</v>
      </c>
      <c r="C33" s="276"/>
      <c r="D33" s="278"/>
    </row>
    <row r="34" spans="1:5" x14ac:dyDescent="0.3">
      <c r="B34" s="164" t="s">
        <v>277</v>
      </c>
      <c r="C34" s="276"/>
      <c r="D34" s="278"/>
    </row>
    <row r="35" spans="1:5" ht="14.5" customHeight="1" x14ac:dyDescent="0.3">
      <c r="B35" s="164" t="s">
        <v>278</v>
      </c>
      <c r="C35" s="268" t="s">
        <v>276</v>
      </c>
      <c r="D35" s="271" t="s">
        <v>276</v>
      </c>
    </row>
    <row r="36" spans="1:5" x14ac:dyDescent="0.3">
      <c r="B36" s="164" t="s">
        <v>279</v>
      </c>
      <c r="C36" s="269"/>
      <c r="D36" s="272"/>
    </row>
    <row r="37" spans="1:5" x14ac:dyDescent="0.3">
      <c r="B37" s="164" t="s">
        <v>205</v>
      </c>
      <c r="C37" s="269"/>
      <c r="D37" s="272"/>
    </row>
    <row r="38" spans="1:5" ht="14.5" thickBot="1" x14ac:dyDescent="0.35">
      <c r="A38" s="165"/>
      <c r="B38" s="166" t="s">
        <v>254</v>
      </c>
      <c r="C38" s="270"/>
      <c r="D38" s="273"/>
    </row>
    <row r="39" spans="1:5" s="167" customFormat="1" x14ac:dyDescent="0.3">
      <c r="B39" s="247" t="s">
        <v>206</v>
      </c>
      <c r="C39" s="248"/>
      <c r="D39" s="248"/>
      <c r="E39" s="168"/>
    </row>
    <row r="40" spans="1:5" s="167" customFormat="1" x14ac:dyDescent="0.25">
      <c r="A40" s="169"/>
      <c r="B40" s="255" t="s">
        <v>274</v>
      </c>
      <c r="C40" s="255"/>
      <c r="D40" s="255"/>
      <c r="E40" s="237"/>
    </row>
    <row r="41" spans="1:5" s="167" customFormat="1" ht="20.25" customHeight="1" x14ac:dyDescent="0.25">
      <c r="A41" s="169"/>
      <c r="B41" s="255" t="s">
        <v>293</v>
      </c>
      <c r="C41" s="255"/>
      <c r="D41" s="255"/>
      <c r="E41" s="237"/>
    </row>
    <row r="42" spans="1:5" s="167" customFormat="1" ht="21.75" customHeight="1" x14ac:dyDescent="0.25">
      <c r="A42" s="169"/>
      <c r="B42" s="255" t="s">
        <v>289</v>
      </c>
      <c r="C42" s="255"/>
      <c r="D42" s="255"/>
      <c r="E42" s="238"/>
    </row>
    <row r="43" spans="1:5" s="167" customFormat="1" ht="21" customHeight="1" x14ac:dyDescent="0.25">
      <c r="A43" s="169"/>
      <c r="B43" s="255"/>
      <c r="C43" s="255"/>
      <c r="D43" s="255"/>
      <c r="E43" s="238"/>
    </row>
    <row r="44" spans="1:5" s="167" customFormat="1" x14ac:dyDescent="0.25">
      <c r="A44" s="169"/>
      <c r="B44" s="255" t="s">
        <v>294</v>
      </c>
      <c r="C44" s="255"/>
      <c r="D44" s="255"/>
      <c r="E44" s="237"/>
    </row>
    <row r="45" spans="1:5" s="167" customFormat="1" ht="27.75" customHeight="1" x14ac:dyDescent="0.25">
      <c r="A45" s="169"/>
      <c r="B45" s="255" t="s">
        <v>288</v>
      </c>
      <c r="C45" s="255"/>
      <c r="D45" s="255"/>
      <c r="E45" s="237"/>
    </row>
    <row r="46" spans="1:5" s="167" customFormat="1" ht="25.5" customHeight="1" x14ac:dyDescent="0.25">
      <c r="A46" s="169"/>
      <c r="B46" s="255"/>
      <c r="C46" s="255"/>
      <c r="D46" s="255"/>
      <c r="E46" s="237"/>
    </row>
    <row r="47" spans="1:5" s="167" customFormat="1" ht="11.5" x14ac:dyDescent="0.25">
      <c r="A47" s="169"/>
      <c r="B47" s="255"/>
      <c r="C47" s="255"/>
      <c r="D47" s="255"/>
      <c r="E47" s="170"/>
    </row>
    <row r="48" spans="1:5" s="167" customFormat="1" x14ac:dyDescent="0.25">
      <c r="A48" s="169"/>
      <c r="B48" s="255" t="s">
        <v>290</v>
      </c>
      <c r="C48" s="255"/>
      <c r="D48" s="255"/>
      <c r="E48" s="170"/>
    </row>
    <row r="49" spans="1:5" s="167" customFormat="1" x14ac:dyDescent="0.25">
      <c r="A49" s="169"/>
      <c r="B49" s="250" t="s">
        <v>291</v>
      </c>
      <c r="C49" s="249"/>
      <c r="D49" s="249"/>
      <c r="E49" s="170"/>
    </row>
    <row r="50" spans="1:5" s="167" customFormat="1" ht="11.5" x14ac:dyDescent="0.25">
      <c r="A50" s="169"/>
      <c r="B50" s="245"/>
      <c r="C50" s="245"/>
      <c r="D50" s="245"/>
      <c r="E50" s="170"/>
    </row>
    <row r="51" spans="1:5" s="174" customFormat="1" ht="14.5" thickBot="1" x14ac:dyDescent="0.3">
      <c r="A51" s="171" t="s">
        <v>207</v>
      </c>
      <c r="B51" s="172" t="s">
        <v>208</v>
      </c>
      <c r="C51" s="173"/>
      <c r="D51" s="173"/>
      <c r="E51" s="173"/>
    </row>
    <row r="52" spans="1:5" s="167" customFormat="1" ht="12" customHeight="1" x14ac:dyDescent="0.3">
      <c r="A52" s="169"/>
      <c r="B52" s="233" t="s">
        <v>198</v>
      </c>
      <c r="C52" s="162" t="s">
        <v>199</v>
      </c>
      <c r="D52" s="232" t="s">
        <v>200</v>
      </c>
    </row>
    <row r="53" spans="1:5" x14ac:dyDescent="0.3">
      <c r="B53" s="235" t="s">
        <v>209</v>
      </c>
      <c r="C53" s="266" t="s">
        <v>210</v>
      </c>
      <c r="D53" s="267"/>
    </row>
    <row r="54" spans="1:5" x14ac:dyDescent="0.3">
      <c r="A54" s="175"/>
      <c r="B54" s="234" t="s">
        <v>280</v>
      </c>
      <c r="C54" s="261" t="s">
        <v>204</v>
      </c>
      <c r="D54" s="262"/>
    </row>
    <row r="55" spans="1:5" ht="14.5" thickBot="1" x14ac:dyDescent="0.35">
      <c r="B55" s="239" t="s">
        <v>281</v>
      </c>
      <c r="C55" s="263" t="s">
        <v>282</v>
      </c>
      <c r="D55" s="264"/>
    </row>
    <row r="59" spans="1:5" x14ac:dyDescent="0.3">
      <c r="B59" s="175"/>
    </row>
  </sheetData>
  <mergeCells count="30">
    <mergeCell ref="C54:D54"/>
    <mergeCell ref="C55:D55"/>
    <mergeCell ref="A1:D1"/>
    <mergeCell ref="C53:D53"/>
    <mergeCell ref="C35:C38"/>
    <mergeCell ref="D35:D38"/>
    <mergeCell ref="B40:D40"/>
    <mergeCell ref="B41:D41"/>
    <mergeCell ref="B11:D11"/>
    <mergeCell ref="A11:A12"/>
    <mergeCell ref="B24:D24"/>
    <mergeCell ref="C31:C34"/>
    <mergeCell ref="D31:D34"/>
    <mergeCell ref="C30:D30"/>
    <mergeCell ref="B4:D4"/>
    <mergeCell ref="B5:D5"/>
    <mergeCell ref="B6:D6"/>
    <mergeCell ref="B45:D47"/>
    <mergeCell ref="B18:D18"/>
    <mergeCell ref="B23:D23"/>
    <mergeCell ref="B48:D48"/>
    <mergeCell ref="B20:D22"/>
    <mergeCell ref="B9:D9"/>
    <mergeCell ref="B10:D10"/>
    <mergeCell ref="B12:D12"/>
    <mergeCell ref="B16:D16"/>
    <mergeCell ref="B17:D17"/>
    <mergeCell ref="C29:D29"/>
    <mergeCell ref="B42:D43"/>
    <mergeCell ref="B44:D44"/>
  </mergeCells>
  <hyperlinks>
    <hyperlink ref="B12" r:id="rId1" xr:uid="{00000000-0004-0000-0200-000000000000}"/>
    <hyperlink ref="C54" r:id="rId2" xr:uid="{00000000-0004-0000-0200-000001000000}"/>
    <hyperlink ref="C30" r:id="rId3" display="mailto:fo.sd.unit@polyu.edu.hk" xr:uid="{00000000-0004-0000-0200-000002000000}"/>
  </hyperlinks>
  <pageMargins left="0.59055118110236227" right="0.59055118110236227" top="0.59055118110236227" bottom="0.59055118110236227" header="0.31496062992125984" footer="0.31496062992125984"/>
  <pageSetup paperSize="9" scale="90" orientation="portrait" r:id="rId4"/>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Z60"/>
  <sheetViews>
    <sheetView topLeftCell="A27" zoomScale="70" zoomScaleNormal="70" zoomScaleSheetLayoutView="55" workbookViewId="0">
      <selection activeCell="D21" sqref="D21"/>
    </sheetView>
  </sheetViews>
  <sheetFormatPr defaultColWidth="8.7265625" defaultRowHeight="14" x14ac:dyDescent="0.3"/>
  <cols>
    <col min="1" max="1" width="5.7265625" style="78" customWidth="1"/>
    <col min="2" max="2" width="17.1796875" style="78" customWidth="1"/>
    <col min="3" max="4" width="17.453125" style="78" customWidth="1"/>
    <col min="5" max="5" width="16.54296875" style="78" customWidth="1"/>
    <col min="6" max="7" width="20.7265625" style="78" customWidth="1"/>
    <col min="8" max="11" width="15.7265625" style="78" customWidth="1"/>
    <col min="12" max="12" width="49.26953125" style="78" customWidth="1"/>
    <col min="13" max="25" width="15.7265625" style="78" customWidth="1"/>
    <col min="26" max="16384" width="8.7265625" style="78"/>
  </cols>
  <sheetData>
    <row r="1" spans="1:25" ht="25" x14ac:dyDescent="0.5">
      <c r="A1" s="131" t="s">
        <v>175</v>
      </c>
      <c r="C1" s="79"/>
      <c r="D1" s="79"/>
      <c r="E1" s="80"/>
      <c r="F1" s="80"/>
      <c r="G1" s="81"/>
      <c r="H1" s="81"/>
      <c r="I1" s="81"/>
      <c r="J1" s="80"/>
      <c r="K1" s="80"/>
      <c r="L1" s="79"/>
      <c r="M1" s="83"/>
      <c r="N1" s="83"/>
      <c r="O1" s="83"/>
      <c r="P1" s="83"/>
      <c r="Q1" s="83"/>
      <c r="R1" s="83"/>
      <c r="S1" s="83"/>
      <c r="W1" s="79"/>
      <c r="X1" s="83"/>
      <c r="Y1" s="80"/>
    </row>
    <row r="2" spans="1:25" ht="20" x14ac:dyDescent="0.4">
      <c r="A2" s="84"/>
      <c r="C2" s="79"/>
      <c r="D2" s="79"/>
      <c r="E2" s="80"/>
      <c r="F2" s="80"/>
      <c r="G2" s="81"/>
      <c r="H2" s="81"/>
      <c r="I2" s="81"/>
      <c r="J2" s="80"/>
      <c r="K2" s="80"/>
      <c r="L2" s="79"/>
      <c r="M2" s="83"/>
      <c r="N2" s="83"/>
      <c r="O2" s="83"/>
      <c r="P2" s="83"/>
      <c r="Q2" s="83"/>
      <c r="R2" s="83"/>
      <c r="S2" s="83"/>
      <c r="W2" s="79"/>
      <c r="X2" s="83"/>
      <c r="Y2" s="80"/>
    </row>
    <row r="3" spans="1:25" ht="22.5" x14ac:dyDescent="0.45">
      <c r="A3" s="86" t="s">
        <v>94</v>
      </c>
      <c r="E3" s="83"/>
      <c r="F3" s="80"/>
      <c r="G3" s="81"/>
      <c r="H3" s="81"/>
      <c r="I3" s="81"/>
      <c r="J3" s="80"/>
      <c r="K3" s="80"/>
      <c r="L3" s="79"/>
      <c r="M3" s="83"/>
      <c r="N3" s="83"/>
      <c r="O3" s="83"/>
      <c r="P3" s="83"/>
      <c r="Q3" s="83"/>
      <c r="R3" s="83"/>
      <c r="S3" s="83"/>
      <c r="W3" s="79"/>
      <c r="X3" s="83"/>
      <c r="Y3" s="80"/>
    </row>
    <row r="4" spans="1:25" ht="18" x14ac:dyDescent="0.4">
      <c r="A4" s="132" t="s">
        <v>166</v>
      </c>
      <c r="B4" s="121"/>
      <c r="C4" s="122"/>
      <c r="D4" s="122"/>
      <c r="E4" s="80"/>
      <c r="F4" s="80"/>
      <c r="G4" s="81"/>
      <c r="H4" s="81"/>
      <c r="I4" s="81"/>
      <c r="J4" s="80"/>
      <c r="K4" s="80"/>
      <c r="L4" s="79"/>
      <c r="M4" s="83"/>
      <c r="N4" s="83"/>
      <c r="O4" s="83"/>
      <c r="P4" s="83"/>
      <c r="Q4" s="83"/>
      <c r="R4" s="83"/>
      <c r="S4" s="83"/>
      <c r="W4" s="79"/>
      <c r="X4" s="83"/>
      <c r="Y4" s="80"/>
    </row>
    <row r="5" spans="1:25" ht="18" x14ac:dyDescent="0.4">
      <c r="A5" s="132" t="s">
        <v>167</v>
      </c>
      <c r="B5" s="121"/>
      <c r="C5" s="122"/>
      <c r="D5" s="122"/>
      <c r="E5" s="80"/>
      <c r="F5" s="80"/>
      <c r="G5" s="81"/>
      <c r="H5" s="81"/>
      <c r="I5" s="81"/>
      <c r="J5" s="80"/>
      <c r="K5" s="80"/>
      <c r="L5" s="79"/>
      <c r="M5" s="83"/>
      <c r="N5" s="83"/>
      <c r="O5" s="83"/>
      <c r="P5" s="83"/>
      <c r="Q5" s="83"/>
      <c r="R5" s="83"/>
      <c r="S5" s="83"/>
      <c r="W5" s="79"/>
      <c r="X5" s="83"/>
      <c r="Y5" s="80"/>
    </row>
    <row r="6" spans="1:25" ht="18" x14ac:dyDescent="0.4">
      <c r="A6" s="121" t="s">
        <v>149</v>
      </c>
      <c r="B6" s="123"/>
      <c r="C6" s="122"/>
      <c r="D6" s="122"/>
      <c r="E6" s="80"/>
      <c r="F6" s="80"/>
      <c r="G6" s="81"/>
      <c r="H6" s="81"/>
      <c r="I6" s="81"/>
      <c r="J6" s="80"/>
      <c r="K6" s="80"/>
      <c r="L6" s="79"/>
      <c r="M6" s="83"/>
      <c r="N6" s="83"/>
      <c r="O6" s="83"/>
      <c r="P6" s="83"/>
      <c r="Q6" s="83"/>
      <c r="R6" s="83"/>
      <c r="S6" s="83"/>
      <c r="W6" s="79"/>
      <c r="X6" s="83"/>
      <c r="Y6" s="80"/>
    </row>
    <row r="7" spans="1:25" ht="18" x14ac:dyDescent="0.4">
      <c r="A7" s="121"/>
      <c r="B7" s="95" t="s">
        <v>95</v>
      </c>
      <c r="C7" s="91"/>
      <c r="D7" s="90" t="s">
        <v>138</v>
      </c>
      <c r="E7" s="90"/>
      <c r="F7" s="92"/>
      <c r="G7" s="81"/>
      <c r="H7" s="81"/>
      <c r="I7" s="81"/>
      <c r="K7" s="80"/>
      <c r="L7" s="79"/>
      <c r="M7" s="83"/>
      <c r="N7" s="83"/>
      <c r="O7" s="83"/>
      <c r="P7" s="83"/>
      <c r="Q7" s="83"/>
      <c r="R7" s="83"/>
      <c r="S7" s="83"/>
      <c r="W7" s="79"/>
      <c r="X7" s="83"/>
      <c r="Y7" s="80"/>
    </row>
    <row r="8" spans="1:25" ht="18" x14ac:dyDescent="0.4">
      <c r="A8" s="121"/>
      <c r="B8" s="95" t="s">
        <v>96</v>
      </c>
      <c r="C8" s="94"/>
      <c r="D8" s="90" t="s">
        <v>139</v>
      </c>
      <c r="E8" s="90"/>
      <c r="F8" s="92"/>
      <c r="G8" s="81"/>
      <c r="H8" s="81"/>
      <c r="I8" s="81"/>
      <c r="J8" s="80"/>
      <c r="K8" s="80"/>
      <c r="L8" s="79"/>
      <c r="M8" s="83"/>
      <c r="N8" s="83"/>
      <c r="O8" s="83"/>
      <c r="P8" s="83"/>
      <c r="Q8" s="83"/>
      <c r="R8" s="83"/>
      <c r="S8" s="83"/>
      <c r="W8" s="79"/>
      <c r="X8" s="83"/>
      <c r="Y8" s="80"/>
    </row>
    <row r="9" spans="1:25" ht="18" x14ac:dyDescent="0.4">
      <c r="A9" s="121"/>
      <c r="B9" s="95" t="s">
        <v>285</v>
      </c>
      <c r="C9" s="241"/>
      <c r="D9" s="90" t="s">
        <v>286</v>
      </c>
      <c r="E9" s="90"/>
      <c r="F9" s="92"/>
      <c r="G9" s="81"/>
      <c r="H9" s="81"/>
      <c r="I9" s="81"/>
      <c r="J9" s="80"/>
      <c r="K9" s="80"/>
      <c r="L9" s="79"/>
      <c r="M9" s="83"/>
      <c r="N9" s="83"/>
      <c r="O9" s="83"/>
      <c r="P9" s="83"/>
      <c r="Q9" s="83"/>
      <c r="R9" s="83"/>
      <c r="S9" s="83"/>
      <c r="W9" s="79"/>
      <c r="X9" s="83"/>
      <c r="Y9" s="80"/>
    </row>
    <row r="10" spans="1:25" ht="18" x14ac:dyDescent="0.4">
      <c r="A10" s="121" t="s">
        <v>176</v>
      </c>
      <c r="B10" s="95"/>
      <c r="C10" s="121"/>
      <c r="D10" s="90"/>
      <c r="E10" s="90"/>
      <c r="F10" s="92"/>
      <c r="G10" s="81"/>
      <c r="H10" s="81"/>
      <c r="I10" s="81"/>
      <c r="J10" s="80"/>
      <c r="K10" s="80"/>
      <c r="L10" s="79"/>
      <c r="M10" s="83"/>
      <c r="N10" s="83"/>
      <c r="O10" s="83"/>
      <c r="P10" s="83"/>
      <c r="Q10" s="83"/>
      <c r="R10" s="83"/>
      <c r="S10" s="83"/>
      <c r="W10" s="79"/>
      <c r="X10" s="83"/>
      <c r="Y10" s="80"/>
    </row>
    <row r="11" spans="1:25" ht="18" customHeight="1" x14ac:dyDescent="0.4">
      <c r="A11" s="121"/>
      <c r="B11" s="95" t="s">
        <v>95</v>
      </c>
      <c r="C11" s="124">
        <v>123</v>
      </c>
      <c r="D11" s="95" t="s">
        <v>150</v>
      </c>
      <c r="E11" s="117"/>
      <c r="F11" s="117"/>
      <c r="G11" s="81"/>
      <c r="H11" s="81"/>
      <c r="I11" s="81"/>
      <c r="J11" s="80"/>
      <c r="K11" s="80"/>
      <c r="L11" s="79"/>
      <c r="M11" s="83"/>
      <c r="N11" s="83"/>
      <c r="O11" s="83"/>
      <c r="P11" s="83"/>
      <c r="Q11" s="83"/>
      <c r="R11" s="83"/>
      <c r="S11" s="83"/>
      <c r="W11" s="79"/>
      <c r="X11" s="83"/>
      <c r="Y11" s="80"/>
    </row>
    <row r="12" spans="1:25" ht="20" x14ac:dyDescent="0.4">
      <c r="A12" s="84"/>
      <c r="C12" s="79"/>
      <c r="D12" s="79"/>
      <c r="E12" s="80"/>
      <c r="F12" s="80"/>
      <c r="G12" s="81"/>
      <c r="H12" s="81"/>
      <c r="I12" s="81"/>
      <c r="J12" s="80"/>
      <c r="K12" s="80"/>
      <c r="L12" s="79"/>
      <c r="M12" s="83"/>
      <c r="N12" s="83"/>
      <c r="O12" s="83"/>
      <c r="P12" s="83"/>
      <c r="Q12" s="83"/>
      <c r="R12" s="83"/>
      <c r="S12" s="83"/>
      <c r="W12" s="79"/>
      <c r="X12" s="83"/>
      <c r="Y12" s="80"/>
    </row>
    <row r="13" spans="1:25" ht="22.5" x14ac:dyDescent="0.45">
      <c r="A13" s="85" t="s">
        <v>151</v>
      </c>
      <c r="B13" s="80"/>
      <c r="C13" s="79"/>
      <c r="D13" s="79"/>
      <c r="F13" s="80"/>
      <c r="G13" s="81"/>
      <c r="H13" s="81"/>
      <c r="I13" s="81"/>
      <c r="J13" s="80"/>
      <c r="K13" s="80"/>
      <c r="L13" s="79"/>
      <c r="M13" s="83"/>
      <c r="N13" s="83"/>
      <c r="W13" s="79"/>
      <c r="X13" s="83"/>
      <c r="Y13" s="80"/>
    </row>
    <row r="14" spans="1:25" ht="22.5" x14ac:dyDescent="0.45">
      <c r="A14" s="85"/>
      <c r="B14" s="289" t="s">
        <v>22</v>
      </c>
      <c r="C14" s="290"/>
      <c r="D14" s="88" t="s">
        <v>262</v>
      </c>
      <c r="E14" s="126" t="s">
        <v>163</v>
      </c>
      <c r="F14" s="81"/>
      <c r="G14" s="81"/>
      <c r="H14" s="81"/>
      <c r="I14" s="80"/>
      <c r="J14" s="80"/>
      <c r="K14" s="82"/>
      <c r="L14" s="83"/>
      <c r="M14" s="83"/>
      <c r="V14" s="79"/>
      <c r="W14" s="83"/>
      <c r="X14" s="80"/>
    </row>
    <row r="15" spans="1:25" ht="22.5" customHeight="1" x14ac:dyDescent="0.45">
      <c r="A15" s="85"/>
      <c r="B15" s="291" t="s">
        <v>36</v>
      </c>
      <c r="C15" s="292"/>
      <c r="D15" s="120" t="s">
        <v>161</v>
      </c>
      <c r="E15" s="120" t="s">
        <v>162</v>
      </c>
      <c r="F15" s="81"/>
      <c r="G15" s="81"/>
      <c r="H15" s="81"/>
      <c r="I15" s="80"/>
      <c r="J15" s="80"/>
      <c r="K15" s="82"/>
      <c r="L15" s="83"/>
      <c r="M15" s="83"/>
      <c r="V15" s="79"/>
      <c r="W15" s="83"/>
      <c r="X15" s="80"/>
    </row>
    <row r="16" spans="1:25" ht="18" customHeight="1" x14ac:dyDescent="0.45">
      <c r="A16" s="85"/>
      <c r="B16" s="80"/>
      <c r="C16" s="79"/>
      <c r="D16" s="79"/>
      <c r="F16" s="80"/>
      <c r="G16" s="81"/>
      <c r="H16" s="81"/>
      <c r="I16" s="81"/>
      <c r="J16" s="80"/>
      <c r="K16" s="80"/>
      <c r="L16" s="79"/>
      <c r="M16" s="83"/>
      <c r="N16" s="83"/>
      <c r="W16" s="79"/>
      <c r="X16" s="83"/>
      <c r="Y16" s="80"/>
    </row>
    <row r="17" spans="1:25" ht="88" x14ac:dyDescent="0.4">
      <c r="A17" s="87" t="s">
        <v>142</v>
      </c>
      <c r="B17" s="89" t="s">
        <v>144</v>
      </c>
      <c r="C17" s="89" t="s">
        <v>145</v>
      </c>
      <c r="D17" s="88" t="s">
        <v>15</v>
      </c>
      <c r="E17" s="293" t="s">
        <v>69</v>
      </c>
      <c r="F17" s="293"/>
      <c r="G17" s="293"/>
      <c r="H17" s="88" t="s">
        <v>287</v>
      </c>
      <c r="I17" s="82"/>
      <c r="Q17" s="79"/>
      <c r="R17" s="83"/>
      <c r="S17" s="80"/>
    </row>
    <row r="18" spans="1:25" ht="21.75" customHeight="1" x14ac:dyDescent="0.4">
      <c r="A18" s="87" t="s">
        <v>170</v>
      </c>
      <c r="B18" s="133"/>
      <c r="C18" s="133"/>
      <c r="D18" s="134"/>
      <c r="E18" s="294" t="s">
        <v>169</v>
      </c>
      <c r="F18" s="294"/>
      <c r="G18" s="294"/>
      <c r="H18" s="134"/>
      <c r="I18" s="82"/>
      <c r="Q18" s="79"/>
      <c r="R18" s="83"/>
      <c r="S18" s="80"/>
    </row>
    <row r="19" spans="1:25" ht="21.75" customHeight="1" x14ac:dyDescent="0.4">
      <c r="A19" s="87" t="s">
        <v>156</v>
      </c>
      <c r="B19" s="120">
        <v>44774</v>
      </c>
      <c r="C19" s="120">
        <v>44778</v>
      </c>
      <c r="D19" s="93">
        <v>5</v>
      </c>
      <c r="E19" s="288" t="s">
        <v>71</v>
      </c>
      <c r="F19" s="288"/>
      <c r="G19" s="288"/>
      <c r="H19" s="242"/>
      <c r="I19" s="83"/>
      <c r="N19" s="83"/>
      <c r="O19" s="83"/>
      <c r="P19" s="83"/>
      <c r="Q19" s="83"/>
      <c r="R19" s="83"/>
      <c r="S19" s="80"/>
    </row>
    <row r="20" spans="1:25" ht="21.75" customHeight="1" x14ac:dyDescent="0.4">
      <c r="A20" s="87" t="s">
        <v>157</v>
      </c>
      <c r="B20" s="120">
        <v>44779</v>
      </c>
      <c r="C20" s="120">
        <v>44780</v>
      </c>
      <c r="D20" s="93">
        <v>2</v>
      </c>
      <c r="E20" s="288" t="s">
        <v>10</v>
      </c>
      <c r="F20" s="288"/>
      <c r="G20" s="288"/>
      <c r="H20" s="242"/>
      <c r="I20" s="83"/>
      <c r="N20" s="83"/>
      <c r="O20" s="83"/>
      <c r="P20" s="83"/>
      <c r="Q20" s="83"/>
      <c r="R20" s="83"/>
      <c r="S20" s="80"/>
    </row>
    <row r="21" spans="1:25" ht="21.75" customHeight="1" x14ac:dyDescent="0.4">
      <c r="A21" s="87" t="s">
        <v>158</v>
      </c>
      <c r="B21" s="120">
        <v>44781</v>
      </c>
      <c r="C21" s="120">
        <v>44783</v>
      </c>
      <c r="D21" s="93">
        <v>3</v>
      </c>
      <c r="E21" s="288" t="s">
        <v>168</v>
      </c>
      <c r="F21" s="288"/>
      <c r="G21" s="288"/>
      <c r="H21" s="242"/>
      <c r="I21" s="83"/>
      <c r="N21" s="83"/>
      <c r="O21" s="83"/>
      <c r="P21" s="83"/>
      <c r="Q21" s="83"/>
      <c r="R21" s="83"/>
      <c r="S21" s="80"/>
    </row>
    <row r="22" spans="1:25" ht="21.75" customHeight="1" x14ac:dyDescent="0.4">
      <c r="A22" s="87" t="s">
        <v>159</v>
      </c>
      <c r="B22" s="120"/>
      <c r="C22" s="120"/>
      <c r="D22" s="93" t="str">
        <f>Night</f>
        <v/>
      </c>
      <c r="E22" s="288"/>
      <c r="F22" s="288"/>
      <c r="G22" s="288"/>
      <c r="H22" s="242"/>
      <c r="I22" s="83"/>
      <c r="N22" s="83"/>
      <c r="O22" s="83"/>
      <c r="P22" s="83"/>
      <c r="Q22" s="83"/>
      <c r="R22" s="83"/>
      <c r="S22" s="80"/>
    </row>
    <row r="23" spans="1:25" ht="21.75" customHeight="1" x14ac:dyDescent="0.4">
      <c r="A23" s="87" t="s">
        <v>160</v>
      </c>
      <c r="B23" s="120"/>
      <c r="C23" s="120"/>
      <c r="D23" s="93" t="str">
        <f>Night</f>
        <v/>
      </c>
      <c r="E23" s="288"/>
      <c r="F23" s="288"/>
      <c r="G23" s="288"/>
      <c r="H23" s="242"/>
      <c r="I23" s="83"/>
      <c r="K23" s="96"/>
      <c r="L23" s="83"/>
      <c r="M23" s="83"/>
      <c r="N23" s="83"/>
      <c r="O23" s="83"/>
      <c r="P23" s="83"/>
      <c r="Q23" s="83"/>
      <c r="R23" s="83"/>
      <c r="S23" s="80"/>
    </row>
    <row r="24" spans="1:25" ht="18" customHeight="1" x14ac:dyDescent="0.3">
      <c r="C24" s="79"/>
      <c r="D24" s="79"/>
      <c r="E24" s="79"/>
      <c r="F24" s="79"/>
      <c r="G24" s="98"/>
      <c r="H24" s="98"/>
      <c r="I24" s="98"/>
      <c r="J24" s="79"/>
      <c r="K24" s="79"/>
      <c r="L24" s="97"/>
      <c r="M24" s="99"/>
      <c r="N24" s="99"/>
      <c r="O24" s="97"/>
      <c r="P24" s="97"/>
      <c r="Q24" s="97"/>
      <c r="R24" s="97"/>
      <c r="S24" s="97"/>
      <c r="T24" s="97"/>
      <c r="U24" s="97"/>
      <c r="V24" s="97"/>
      <c r="W24" s="97"/>
      <c r="X24" s="97"/>
      <c r="Y24" s="97"/>
    </row>
    <row r="25" spans="1:25" ht="18" customHeight="1" x14ac:dyDescent="0.3"/>
    <row r="26" spans="1:25" ht="22.5" x14ac:dyDescent="0.45">
      <c r="A26" s="85" t="s">
        <v>152</v>
      </c>
      <c r="C26" s="79"/>
      <c r="D26" s="79"/>
      <c r="E26" s="79"/>
      <c r="F26" s="79"/>
      <c r="G26" s="98"/>
      <c r="H26" s="98"/>
      <c r="I26" s="98"/>
      <c r="J26" s="79"/>
      <c r="K26" s="79"/>
      <c r="L26" s="97"/>
      <c r="M26" s="99"/>
      <c r="N26" s="99"/>
      <c r="O26" s="97"/>
      <c r="P26" s="97"/>
      <c r="Q26" s="97"/>
      <c r="R26" s="97"/>
      <c r="S26" s="97"/>
      <c r="T26" s="97"/>
      <c r="U26" s="97"/>
      <c r="V26" s="97"/>
      <c r="W26" s="97"/>
      <c r="X26" s="97"/>
      <c r="Y26" s="97"/>
    </row>
    <row r="27" spans="1:25" ht="22.5" x14ac:dyDescent="0.45">
      <c r="A27" s="85"/>
      <c r="C27" s="79"/>
      <c r="D27" s="79"/>
      <c r="E27" s="79"/>
      <c r="F27" s="79"/>
      <c r="G27" s="98"/>
      <c r="H27" s="98"/>
      <c r="I27" s="98"/>
      <c r="J27" s="79"/>
      <c r="K27" s="79"/>
      <c r="L27" s="97"/>
      <c r="M27" s="99"/>
      <c r="N27" s="99"/>
      <c r="O27" s="97"/>
      <c r="P27" s="97"/>
      <c r="Q27" s="97"/>
      <c r="R27" s="97"/>
      <c r="S27" s="97"/>
      <c r="T27" s="97"/>
      <c r="U27" s="97"/>
      <c r="V27" s="97"/>
      <c r="W27" s="97"/>
      <c r="X27" s="97"/>
      <c r="Y27" s="97"/>
    </row>
    <row r="28" spans="1:25" ht="15.5" x14ac:dyDescent="0.35">
      <c r="A28" s="82" t="s">
        <v>143</v>
      </c>
      <c r="C28" s="79"/>
      <c r="D28" s="79"/>
      <c r="E28" s="79"/>
      <c r="F28" s="79"/>
      <c r="G28" s="98"/>
      <c r="H28" s="98"/>
      <c r="I28" s="98"/>
      <c r="J28" s="79"/>
      <c r="K28" s="79"/>
      <c r="L28" s="97"/>
      <c r="N28" s="99"/>
      <c r="O28" s="97"/>
      <c r="P28" s="97"/>
      <c r="Q28" s="97"/>
      <c r="R28" s="97"/>
      <c r="S28" s="97"/>
      <c r="T28" s="97"/>
      <c r="U28" s="97"/>
      <c r="V28" s="97"/>
      <c r="W28" s="97"/>
      <c r="X28" s="97"/>
      <c r="Y28" s="97"/>
    </row>
    <row r="29" spans="1:25" ht="15.5" x14ac:dyDescent="0.35">
      <c r="A29" s="82" t="s">
        <v>148</v>
      </c>
      <c r="C29" s="79"/>
      <c r="D29" s="79"/>
      <c r="E29" s="79"/>
      <c r="F29" s="79"/>
      <c r="G29" s="98"/>
      <c r="H29" s="98"/>
      <c r="I29" s="98"/>
      <c r="J29" s="79"/>
      <c r="K29" s="79"/>
      <c r="L29" s="97"/>
      <c r="M29" s="100"/>
      <c r="N29" s="99"/>
      <c r="O29" s="97"/>
      <c r="P29" s="97"/>
      <c r="Q29" s="97"/>
      <c r="R29" s="97"/>
      <c r="S29" s="97"/>
      <c r="T29" s="97"/>
      <c r="U29" s="97"/>
      <c r="V29" s="97"/>
      <c r="W29" s="97"/>
      <c r="X29" s="97"/>
      <c r="Y29" s="97"/>
    </row>
    <row r="30" spans="1:25" ht="15.5" x14ac:dyDescent="0.35">
      <c r="A30" s="82"/>
      <c r="C30" s="79"/>
      <c r="D30" s="79"/>
      <c r="E30" s="79"/>
      <c r="F30" s="79"/>
      <c r="G30" s="98"/>
      <c r="H30" s="98"/>
      <c r="I30" s="98"/>
      <c r="J30" s="79"/>
      <c r="K30" s="79"/>
      <c r="L30" s="97"/>
      <c r="M30" s="100"/>
      <c r="N30" s="99"/>
      <c r="O30" s="97"/>
      <c r="P30" s="97"/>
      <c r="Q30" s="97"/>
      <c r="R30" s="97"/>
      <c r="S30" s="97"/>
      <c r="T30" s="97"/>
      <c r="U30" s="97"/>
      <c r="V30" s="97"/>
      <c r="W30" s="97"/>
      <c r="X30" s="97"/>
      <c r="Y30" s="97"/>
    </row>
    <row r="31" spans="1:25" ht="58.5" customHeight="1" x14ac:dyDescent="0.3">
      <c r="A31" s="285" t="s">
        <v>1</v>
      </c>
      <c r="B31" s="282" t="s">
        <v>182</v>
      </c>
      <c r="C31" s="286" t="s">
        <v>265</v>
      </c>
      <c r="D31" s="287"/>
      <c r="E31" s="282" t="s">
        <v>165</v>
      </c>
      <c r="F31" s="282" t="s">
        <v>69</v>
      </c>
      <c r="G31" s="282" t="s">
        <v>21</v>
      </c>
      <c r="H31" s="283" t="s">
        <v>92</v>
      </c>
      <c r="I31" s="283" t="s">
        <v>72</v>
      </c>
      <c r="J31" s="282" t="s">
        <v>2</v>
      </c>
      <c r="K31" s="284" t="s">
        <v>263</v>
      </c>
      <c r="L31" s="281" t="s">
        <v>67</v>
      </c>
      <c r="M31" s="281" t="s">
        <v>177</v>
      </c>
      <c r="N31" s="99"/>
      <c r="O31" s="97"/>
      <c r="P31" s="97"/>
      <c r="Q31" s="97"/>
      <c r="R31" s="97"/>
      <c r="S31" s="97"/>
      <c r="T31" s="97"/>
      <c r="U31" s="97"/>
      <c r="V31" s="97"/>
      <c r="W31" s="97"/>
      <c r="X31" s="97"/>
      <c r="Y31" s="97"/>
    </row>
    <row r="32" spans="1:25" ht="31" x14ac:dyDescent="0.3">
      <c r="A32" s="285"/>
      <c r="B32" s="282"/>
      <c r="C32" s="101" t="s">
        <v>146</v>
      </c>
      <c r="D32" s="101" t="s">
        <v>147</v>
      </c>
      <c r="E32" s="282"/>
      <c r="F32" s="282"/>
      <c r="G32" s="282"/>
      <c r="H32" s="283"/>
      <c r="I32" s="283"/>
      <c r="J32" s="282"/>
      <c r="K32" s="284"/>
      <c r="L32" s="281"/>
      <c r="M32" s="281"/>
    </row>
    <row r="33" spans="1:13" ht="22.5" customHeight="1" x14ac:dyDescent="0.3">
      <c r="A33" s="102">
        <v>1</v>
      </c>
      <c r="B33" s="103">
        <v>44774</v>
      </c>
      <c r="C33" s="103"/>
      <c r="D33" s="103"/>
      <c r="E33" s="103" t="s">
        <v>170</v>
      </c>
      <c r="F33" s="138" t="s">
        <v>169</v>
      </c>
      <c r="G33" s="104" t="s">
        <v>66</v>
      </c>
      <c r="H33" s="105"/>
      <c r="I33" s="106">
        <v>200</v>
      </c>
      <c r="J33" s="103" t="s">
        <v>4</v>
      </c>
      <c r="K33" s="107">
        <v>1</v>
      </c>
      <c r="L33" s="125">
        <v>200</v>
      </c>
      <c r="M33" s="139"/>
    </row>
    <row r="34" spans="1:13" ht="22.5" customHeight="1" x14ac:dyDescent="0.3">
      <c r="A34" s="102">
        <f>A33+1</f>
        <v>2</v>
      </c>
      <c r="B34" s="103">
        <v>44774</v>
      </c>
      <c r="C34" s="103"/>
      <c r="D34" s="103"/>
      <c r="E34" s="103" t="s">
        <v>170</v>
      </c>
      <c r="F34" s="138" t="s">
        <v>169</v>
      </c>
      <c r="G34" s="104" t="s">
        <v>66</v>
      </c>
      <c r="H34" s="109"/>
      <c r="I34" s="106">
        <v>150</v>
      </c>
      <c r="J34" s="103" t="s">
        <v>4</v>
      </c>
      <c r="K34" s="107">
        <v>1</v>
      </c>
      <c r="L34" s="125">
        <v>150</v>
      </c>
      <c r="M34" s="139"/>
    </row>
    <row r="35" spans="1:13" ht="22.5" customHeight="1" x14ac:dyDescent="0.3">
      <c r="A35" s="102">
        <f t="shared" ref="A35:A51" si="0">A34+1</f>
        <v>3</v>
      </c>
      <c r="B35" s="103">
        <v>44774</v>
      </c>
      <c r="C35" s="103"/>
      <c r="D35" s="103"/>
      <c r="E35" s="103" t="s">
        <v>156</v>
      </c>
      <c r="F35" s="138" t="s">
        <v>71</v>
      </c>
      <c r="G35" s="104" t="s">
        <v>59</v>
      </c>
      <c r="H35" s="109"/>
      <c r="I35" s="110">
        <v>120</v>
      </c>
      <c r="J35" s="111" t="s">
        <v>5</v>
      </c>
      <c r="K35" s="107">
        <v>1.17</v>
      </c>
      <c r="L35" s="125">
        <v>140.4</v>
      </c>
      <c r="M35" s="139"/>
    </row>
    <row r="36" spans="1:13" ht="22.5" customHeight="1" x14ac:dyDescent="0.3">
      <c r="A36" s="102">
        <f t="shared" si="0"/>
        <v>4</v>
      </c>
      <c r="B36" s="103">
        <v>44775</v>
      </c>
      <c r="C36" s="103"/>
      <c r="D36" s="103"/>
      <c r="E36" s="103" t="s">
        <v>156</v>
      </c>
      <c r="F36" s="138" t="s">
        <v>71</v>
      </c>
      <c r="G36" s="104" t="s">
        <v>59</v>
      </c>
      <c r="H36" s="109"/>
      <c r="I36" s="110">
        <v>80</v>
      </c>
      <c r="J36" s="111" t="s">
        <v>5</v>
      </c>
      <c r="K36" s="107">
        <v>1.17</v>
      </c>
      <c r="L36" s="125">
        <v>93.6</v>
      </c>
      <c r="M36" s="139"/>
    </row>
    <row r="37" spans="1:13" ht="22.5" customHeight="1" x14ac:dyDescent="0.3">
      <c r="A37" s="102">
        <f t="shared" si="0"/>
        <v>5</v>
      </c>
      <c r="B37" s="103">
        <v>44773</v>
      </c>
      <c r="C37" s="103"/>
      <c r="D37" s="103"/>
      <c r="E37" s="103" t="s">
        <v>156</v>
      </c>
      <c r="F37" s="138" t="s">
        <v>71</v>
      </c>
      <c r="G37" s="104" t="s">
        <v>59</v>
      </c>
      <c r="H37" s="109"/>
      <c r="I37" s="110">
        <v>500</v>
      </c>
      <c r="J37" s="111" t="s">
        <v>5</v>
      </c>
      <c r="K37" s="107">
        <v>1.17</v>
      </c>
      <c r="L37" s="149">
        <v>585</v>
      </c>
      <c r="M37" s="139"/>
    </row>
    <row r="38" spans="1:13" ht="22.5" customHeight="1" x14ac:dyDescent="0.3">
      <c r="A38" s="102">
        <f t="shared" si="0"/>
        <v>6</v>
      </c>
      <c r="B38" s="103">
        <v>44777</v>
      </c>
      <c r="C38" s="103">
        <v>44777</v>
      </c>
      <c r="D38" s="103">
        <v>44778</v>
      </c>
      <c r="E38" s="103" t="s">
        <v>156</v>
      </c>
      <c r="F38" s="138" t="s">
        <v>71</v>
      </c>
      <c r="G38" s="104" t="s">
        <v>59</v>
      </c>
      <c r="H38" s="109"/>
      <c r="I38" s="110">
        <v>100</v>
      </c>
      <c r="J38" s="111" t="s">
        <v>5</v>
      </c>
      <c r="K38" s="107">
        <v>1.17</v>
      </c>
      <c r="L38" s="125">
        <v>117</v>
      </c>
      <c r="M38" s="139"/>
    </row>
    <row r="39" spans="1:13" ht="22.5" customHeight="1" x14ac:dyDescent="0.3">
      <c r="A39" s="102">
        <f t="shared" si="0"/>
        <v>7</v>
      </c>
      <c r="B39" s="103">
        <v>44713</v>
      </c>
      <c r="C39" s="103">
        <v>44774</v>
      </c>
      <c r="D39" s="103">
        <v>44778</v>
      </c>
      <c r="E39" s="103" t="s">
        <v>156</v>
      </c>
      <c r="F39" s="138" t="s">
        <v>71</v>
      </c>
      <c r="G39" s="104" t="s">
        <v>63</v>
      </c>
      <c r="H39" s="109" t="s">
        <v>171</v>
      </c>
      <c r="I39" s="110">
        <v>2000</v>
      </c>
      <c r="J39" s="111" t="s">
        <v>5</v>
      </c>
      <c r="K39" s="107">
        <v>1.17</v>
      </c>
      <c r="L39" s="125">
        <v>2340</v>
      </c>
      <c r="M39" s="139"/>
    </row>
    <row r="40" spans="1:13" ht="22.5" customHeight="1" x14ac:dyDescent="0.3">
      <c r="A40" s="102">
        <f t="shared" si="0"/>
        <v>8</v>
      </c>
      <c r="B40" s="103">
        <v>44744</v>
      </c>
      <c r="C40" s="103">
        <v>44779</v>
      </c>
      <c r="D40" s="103">
        <v>44781</v>
      </c>
      <c r="E40" s="103" t="s">
        <v>157</v>
      </c>
      <c r="F40" s="138" t="s">
        <v>10</v>
      </c>
      <c r="G40" s="104" t="s">
        <v>63</v>
      </c>
      <c r="H40" s="136" t="s">
        <v>172</v>
      </c>
      <c r="I40" s="110">
        <v>450</v>
      </c>
      <c r="J40" s="111" t="s">
        <v>5</v>
      </c>
      <c r="K40" s="107">
        <v>1.17</v>
      </c>
      <c r="L40" s="149">
        <v>526.5</v>
      </c>
      <c r="M40" s="139"/>
    </row>
    <row r="41" spans="1:13" ht="22.5" customHeight="1" x14ac:dyDescent="0.3">
      <c r="A41" s="102">
        <f>A40+1</f>
        <v>9</v>
      </c>
      <c r="B41" s="103">
        <v>44781</v>
      </c>
      <c r="C41" s="103">
        <v>44781</v>
      </c>
      <c r="D41" s="103">
        <v>44783</v>
      </c>
      <c r="E41" s="103" t="s">
        <v>158</v>
      </c>
      <c r="F41" s="138" t="s">
        <v>168</v>
      </c>
      <c r="G41" s="104" t="s">
        <v>63</v>
      </c>
      <c r="H41" s="136" t="s">
        <v>173</v>
      </c>
      <c r="I41" s="110">
        <v>1200</v>
      </c>
      <c r="J41" s="111" t="s">
        <v>5</v>
      </c>
      <c r="K41" s="107">
        <v>1.17</v>
      </c>
      <c r="L41" s="125">
        <v>1404</v>
      </c>
      <c r="M41" s="139"/>
    </row>
    <row r="42" spans="1:13" ht="22.5" customHeight="1" x14ac:dyDescent="0.3">
      <c r="A42" s="102">
        <f t="shared" si="0"/>
        <v>10</v>
      </c>
      <c r="B42" s="103">
        <v>44781</v>
      </c>
      <c r="C42" s="103">
        <v>44783</v>
      </c>
      <c r="D42" s="103">
        <v>44781</v>
      </c>
      <c r="E42" s="103" t="s">
        <v>158</v>
      </c>
      <c r="F42" s="138" t="s">
        <v>168</v>
      </c>
      <c r="G42" s="104" t="s">
        <v>60</v>
      </c>
      <c r="H42" s="109" t="s">
        <v>183</v>
      </c>
      <c r="I42" s="110">
        <v>500</v>
      </c>
      <c r="J42" s="111" t="s">
        <v>5</v>
      </c>
      <c r="K42" s="107">
        <v>1.17</v>
      </c>
      <c r="L42" s="125">
        <v>585</v>
      </c>
      <c r="M42" s="139"/>
    </row>
    <row r="43" spans="1:13" ht="22.5" customHeight="1" x14ac:dyDescent="0.3">
      <c r="A43" s="102">
        <f t="shared" si="0"/>
        <v>11</v>
      </c>
      <c r="B43" s="103"/>
      <c r="C43" s="103"/>
      <c r="D43" s="103"/>
      <c r="E43" s="103"/>
      <c r="F43" s="138" t="str">
        <f>Location</f>
        <v>-</v>
      </c>
      <c r="G43" s="104"/>
      <c r="H43" s="109"/>
      <c r="I43" s="110"/>
      <c r="J43" s="111"/>
      <c r="K43" s="107"/>
      <c r="L43" s="125">
        <f t="shared" ref="L43:L52" si="1">ROUND(IF(K43="",I43,I43*K43),2)</f>
        <v>0</v>
      </c>
      <c r="M43" s="139"/>
    </row>
    <row r="44" spans="1:13" ht="22.5" customHeight="1" x14ac:dyDescent="0.3">
      <c r="A44" s="102">
        <f t="shared" si="0"/>
        <v>12</v>
      </c>
      <c r="B44" s="103"/>
      <c r="C44" s="103"/>
      <c r="D44" s="103"/>
      <c r="E44" s="103"/>
      <c r="F44" s="138" t="str">
        <f>Location</f>
        <v>-</v>
      </c>
      <c r="G44" s="104"/>
      <c r="H44" s="109"/>
      <c r="I44" s="110"/>
      <c r="J44" s="111"/>
      <c r="K44" s="107"/>
      <c r="L44" s="125">
        <f t="shared" si="1"/>
        <v>0</v>
      </c>
      <c r="M44" s="139"/>
    </row>
    <row r="45" spans="1:13" ht="22.5" customHeight="1" x14ac:dyDescent="0.3">
      <c r="A45" s="102">
        <f t="shared" si="0"/>
        <v>13</v>
      </c>
      <c r="B45" s="111"/>
      <c r="C45" s="111"/>
      <c r="D45" s="111"/>
      <c r="E45" s="111"/>
      <c r="F45" s="138" t="str">
        <f>Location</f>
        <v>-</v>
      </c>
      <c r="G45" s="104"/>
      <c r="H45" s="109"/>
      <c r="I45" s="110"/>
      <c r="J45" s="111"/>
      <c r="K45" s="107"/>
      <c r="L45" s="125">
        <f t="shared" si="1"/>
        <v>0</v>
      </c>
      <c r="M45" s="139"/>
    </row>
    <row r="46" spans="1:13" ht="22.5" customHeight="1" x14ac:dyDescent="0.3">
      <c r="A46" s="102">
        <f t="shared" si="0"/>
        <v>14</v>
      </c>
      <c r="B46" s="111"/>
      <c r="C46" s="111"/>
      <c r="D46" s="108"/>
      <c r="E46" s="108"/>
      <c r="F46" s="138" t="str">
        <f>Location</f>
        <v>-</v>
      </c>
      <c r="G46" s="104"/>
      <c r="H46" s="109"/>
      <c r="I46" s="110"/>
      <c r="J46" s="111"/>
      <c r="K46" s="112"/>
      <c r="L46" s="125">
        <f t="shared" si="1"/>
        <v>0</v>
      </c>
      <c r="M46" s="139"/>
    </row>
    <row r="47" spans="1:13" ht="22.5" customHeight="1" x14ac:dyDescent="0.3">
      <c r="A47" s="102">
        <f t="shared" si="0"/>
        <v>15</v>
      </c>
      <c r="B47" s="111"/>
      <c r="C47" s="111"/>
      <c r="D47" s="111"/>
      <c r="E47" s="111"/>
      <c r="F47" s="138" t="str">
        <f>Location</f>
        <v>-</v>
      </c>
      <c r="G47" s="104"/>
      <c r="H47" s="109"/>
      <c r="I47" s="110"/>
      <c r="J47" s="111"/>
      <c r="K47" s="112"/>
      <c r="L47" s="125">
        <f t="shared" si="1"/>
        <v>0</v>
      </c>
      <c r="M47" s="139"/>
    </row>
    <row r="48" spans="1:13" ht="22.5" customHeight="1" x14ac:dyDescent="0.3">
      <c r="A48" s="102">
        <f t="shared" si="0"/>
        <v>16</v>
      </c>
      <c r="B48" s="111"/>
      <c r="C48" s="111"/>
      <c r="D48" s="111"/>
      <c r="E48" s="111"/>
      <c r="F48" s="138" t="str">
        <f>Location</f>
        <v>-</v>
      </c>
      <c r="G48" s="104"/>
      <c r="H48" s="113"/>
      <c r="I48" s="114"/>
      <c r="J48" s="111"/>
      <c r="K48" s="112"/>
      <c r="L48" s="125">
        <f t="shared" si="1"/>
        <v>0</v>
      </c>
      <c r="M48" s="139"/>
    </row>
    <row r="49" spans="1:26" ht="22.5" customHeight="1" x14ac:dyDescent="0.3">
      <c r="A49" s="102">
        <f t="shared" si="0"/>
        <v>17</v>
      </c>
      <c r="B49" s="111"/>
      <c r="C49" s="111"/>
      <c r="D49" s="111"/>
      <c r="E49" s="111"/>
      <c r="F49" s="138" t="str">
        <f>Location</f>
        <v>-</v>
      </c>
      <c r="G49" s="104"/>
      <c r="H49" s="113"/>
      <c r="I49" s="114"/>
      <c r="J49" s="111"/>
      <c r="K49" s="112"/>
      <c r="L49" s="125">
        <f t="shared" si="1"/>
        <v>0</v>
      </c>
      <c r="M49" s="139"/>
    </row>
    <row r="50" spans="1:26" ht="22.5" customHeight="1" x14ac:dyDescent="0.3">
      <c r="A50" s="102">
        <f t="shared" si="0"/>
        <v>18</v>
      </c>
      <c r="B50" s="111"/>
      <c r="C50" s="111"/>
      <c r="D50" s="111"/>
      <c r="E50" s="111"/>
      <c r="F50" s="138" t="str">
        <f>Location</f>
        <v>-</v>
      </c>
      <c r="G50" s="104"/>
      <c r="H50" s="113"/>
      <c r="I50" s="114"/>
      <c r="J50" s="111"/>
      <c r="K50" s="112"/>
      <c r="L50" s="125">
        <f t="shared" si="1"/>
        <v>0</v>
      </c>
      <c r="M50" s="139"/>
    </row>
    <row r="51" spans="1:26" ht="22.5" customHeight="1" x14ac:dyDescent="0.3">
      <c r="A51" s="102">
        <f t="shared" si="0"/>
        <v>19</v>
      </c>
      <c r="B51" s="111"/>
      <c r="C51" s="111"/>
      <c r="D51" s="111"/>
      <c r="E51" s="111"/>
      <c r="F51" s="138" t="str">
        <f>Location</f>
        <v>-</v>
      </c>
      <c r="G51" s="104"/>
      <c r="H51" s="113"/>
      <c r="I51" s="114"/>
      <c r="J51" s="111"/>
      <c r="K51" s="112"/>
      <c r="L51" s="125">
        <f t="shared" si="1"/>
        <v>0</v>
      </c>
      <c r="M51" s="139"/>
    </row>
    <row r="52" spans="1:26" ht="22.5" customHeight="1" x14ac:dyDescent="0.3">
      <c r="A52" s="102">
        <f>A51+1</f>
        <v>20</v>
      </c>
      <c r="B52" s="111"/>
      <c r="C52" s="111"/>
      <c r="D52" s="111"/>
      <c r="E52" s="111"/>
      <c r="F52" s="138" t="str">
        <f>Location</f>
        <v>-</v>
      </c>
      <c r="G52" s="104"/>
      <c r="H52" s="113"/>
      <c r="I52" s="114"/>
      <c r="J52" s="111"/>
      <c r="K52" s="112"/>
      <c r="L52" s="125">
        <f t="shared" si="1"/>
        <v>0</v>
      </c>
      <c r="M52" s="139"/>
    </row>
    <row r="53" spans="1:26" ht="18" customHeight="1" x14ac:dyDescent="0.35">
      <c r="B53" s="79"/>
      <c r="C53" s="79"/>
      <c r="D53" s="79"/>
      <c r="E53" s="79"/>
      <c r="F53" s="79"/>
      <c r="G53" s="79"/>
      <c r="I53" s="118"/>
      <c r="J53" s="118"/>
      <c r="K53" s="83"/>
      <c r="L53" s="83"/>
      <c r="M53" s="97"/>
      <c r="N53" s="83"/>
      <c r="O53" s="83"/>
      <c r="P53" s="119"/>
      <c r="Q53" s="119"/>
      <c r="R53" s="119"/>
      <c r="S53" s="119"/>
      <c r="T53" s="119"/>
      <c r="U53" s="119"/>
      <c r="V53" s="119"/>
      <c r="W53" s="119"/>
      <c r="X53" s="97"/>
      <c r="Y53" s="97"/>
      <c r="Z53" s="97"/>
    </row>
    <row r="54" spans="1:26" ht="17.5" x14ac:dyDescent="0.35">
      <c r="A54" s="115"/>
      <c r="F54" s="128"/>
      <c r="G54" s="127"/>
      <c r="H54" s="129"/>
      <c r="I54" s="128"/>
      <c r="J54" s="135" t="s">
        <v>164</v>
      </c>
      <c r="K54" s="130">
        <f>SUM(L33:L53)</f>
        <v>6141.5</v>
      </c>
    </row>
    <row r="55" spans="1:26" ht="17.5" x14ac:dyDescent="0.35">
      <c r="A55" s="115"/>
    </row>
    <row r="56" spans="1:26" ht="22.5" x14ac:dyDescent="0.45">
      <c r="A56" s="85" t="s">
        <v>141</v>
      </c>
    </row>
    <row r="57" spans="1:26" ht="18" x14ac:dyDescent="0.4">
      <c r="A57" s="78">
        <v>1</v>
      </c>
      <c r="B57" s="137" t="s">
        <v>174</v>
      </c>
    </row>
    <row r="58" spans="1:26" ht="18" x14ac:dyDescent="0.4">
      <c r="B58" s="116" t="s">
        <v>140</v>
      </c>
    </row>
    <row r="59" spans="1:26" ht="18" x14ac:dyDescent="0.4">
      <c r="A59" s="78">
        <v>2</v>
      </c>
      <c r="B59" s="137" t="s">
        <v>184</v>
      </c>
    </row>
    <row r="60" spans="1:26" ht="18" x14ac:dyDescent="0.4">
      <c r="B60" s="116" t="s">
        <v>155</v>
      </c>
    </row>
  </sheetData>
  <sheetProtection algorithmName="SHA-512" hashValue="/gZ0d1LrGHt3+VZdRq315eq0snB7AsHThtANXm9ICYg7Mp0ukHXCJ+eHsysvmKAoV2lERIjfAJAz9AqAmxnLMw==" saltValue="IeFoGTI9MIZgX2sh/LacoA==" spinCount="100000" sheet="1" objects="1" scenarios="1"/>
  <protectedRanges>
    <protectedRange sqref="C33:E42" name="Range1"/>
  </protectedRanges>
  <mergeCells count="21">
    <mergeCell ref="E21:G21"/>
    <mergeCell ref="E22:G22"/>
    <mergeCell ref="E23:G23"/>
    <mergeCell ref="B14:C14"/>
    <mergeCell ref="B15:C15"/>
    <mergeCell ref="E17:G17"/>
    <mergeCell ref="E18:G18"/>
    <mergeCell ref="E19:G19"/>
    <mergeCell ref="E20:G20"/>
    <mergeCell ref="A31:A32"/>
    <mergeCell ref="B31:B32"/>
    <mergeCell ref="C31:D31"/>
    <mergeCell ref="E31:E32"/>
    <mergeCell ref="F31:F32"/>
    <mergeCell ref="L31:L32"/>
    <mergeCell ref="M31:M32"/>
    <mergeCell ref="G31:G32"/>
    <mergeCell ref="H31:H32"/>
    <mergeCell ref="I31:I32"/>
    <mergeCell ref="J31:J32"/>
    <mergeCell ref="K31:K32"/>
  </mergeCells>
  <conditionalFormatting sqref="C33:D42">
    <cfRule type="expression" dxfId="14" priority="1">
      <formula>$C33&gt;$D33</formula>
    </cfRule>
  </conditionalFormatting>
  <conditionalFormatting sqref="L33:M52 K33:K53">
    <cfRule type="expression" dxfId="13" priority="5">
      <formula>$D33="L0"</formula>
    </cfRule>
    <cfRule type="expression" dxfId="12" priority="6">
      <formula>OR($B33&lt;INDIRECT("R"&amp;MATCH($D33,$A:$A,0)&amp;"C2",FALSE),$C33&gt;INDIRECT("R"&amp;MATCH($D33,$A:$A,0)&amp;"C3",FALSE))</formula>
    </cfRule>
    <cfRule type="expression" dxfId="11" priority="7">
      <formula>OR($C33&lt;INDIRECT("R"&amp;MATCH($D33,$A:$A,0)&amp;"C2",FALSE),$B33&gt;INDIRECT("R"&amp;MATCH($D33,$A:$A,0)&amp;"C3",FALSE))</formula>
    </cfRule>
  </conditionalFormatting>
  <conditionalFormatting sqref="Z53">
    <cfRule type="cellIs" dxfId="10" priority="8" operator="notEqual">
      <formula>0</formula>
    </cfRule>
  </conditionalFormatting>
  <dataValidations disablePrompts="1" count="1">
    <dataValidation type="list" allowBlank="1" showInputMessage="1" showErrorMessage="1" sqref="D53 E33:E52" xr:uid="{00000000-0002-0000-0300-000000000000}">
      <formula1>$A$18:$A$24</formula1>
    </dataValidation>
  </dataValidations>
  <hyperlinks>
    <hyperlink ref="B58" r:id="rId1" xr:uid="{00000000-0004-0000-0300-000000000000}"/>
    <hyperlink ref="B60" r:id="rId2" xr:uid="{00000000-0004-0000-0300-000001000000}"/>
  </hyperlinks>
  <pageMargins left="0.25" right="0.25" top="0.25" bottom="0.25" header="0.3" footer="0.3"/>
  <pageSetup paperSize="9" scale="42" orientation="landscape"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300-000001000000}">
          <x14:formula1>
            <xm:f>Nature!$A$2:$A$28</xm:f>
          </x14:formula1>
          <xm:sqref>G33:G52</xm:sqref>
        </x14:dataValidation>
        <x14:dataValidation type="list" allowBlank="1" showInputMessage="1" showErrorMessage="1" xr:uid="{00000000-0002-0000-0300-000002000000}">
          <x14:formula1>
            <xm:f>Nature!$A$4:$A$22</xm:f>
          </x14:formula1>
          <xm:sqref>H48:H52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Z59"/>
  <sheetViews>
    <sheetView topLeftCell="A11" zoomScale="85" zoomScaleNormal="85" zoomScaleSheetLayoutView="78" workbookViewId="0">
      <selection activeCell="L36" sqref="L36"/>
    </sheetView>
  </sheetViews>
  <sheetFormatPr defaultColWidth="8.7265625" defaultRowHeight="14" x14ac:dyDescent="0.3"/>
  <cols>
    <col min="1" max="1" width="5.7265625" style="78" customWidth="1"/>
    <col min="2" max="4" width="17.1796875" style="78" customWidth="1"/>
    <col min="5" max="5" width="16.54296875" style="78" customWidth="1"/>
    <col min="6" max="7" width="20.7265625" style="78" customWidth="1"/>
    <col min="8" max="11" width="15.7265625" style="78" customWidth="1"/>
    <col min="12" max="12" width="49.453125" style="78" customWidth="1"/>
    <col min="13" max="25" width="15.7265625" style="78" customWidth="1"/>
    <col min="26" max="16384" width="8.7265625" style="78"/>
  </cols>
  <sheetData>
    <row r="1" spans="1:25" ht="25" x14ac:dyDescent="0.5">
      <c r="A1" s="131" t="s">
        <v>175</v>
      </c>
      <c r="C1" s="79"/>
      <c r="D1" s="79"/>
      <c r="E1" s="80"/>
      <c r="F1" s="80"/>
      <c r="G1" s="81"/>
      <c r="H1" s="81"/>
      <c r="I1" s="81"/>
      <c r="J1" s="80"/>
      <c r="K1" s="80"/>
      <c r="L1" s="79"/>
      <c r="M1" s="83"/>
      <c r="N1" s="83"/>
      <c r="O1" s="83"/>
      <c r="P1" s="83"/>
      <c r="Q1" s="83"/>
      <c r="R1" s="83"/>
      <c r="S1" s="83"/>
      <c r="W1" s="79"/>
      <c r="X1" s="83"/>
      <c r="Y1" s="80"/>
    </row>
    <row r="2" spans="1:25" ht="20" x14ac:dyDescent="0.4">
      <c r="A2" s="84"/>
      <c r="C2" s="79"/>
      <c r="D2" s="79"/>
      <c r="E2" s="80"/>
      <c r="F2" s="80"/>
      <c r="G2" s="81"/>
      <c r="H2" s="81"/>
      <c r="I2" s="81"/>
      <c r="J2" s="80"/>
      <c r="K2" s="80"/>
      <c r="L2" s="79"/>
      <c r="M2" s="83"/>
      <c r="N2" s="83"/>
      <c r="O2" s="83"/>
      <c r="P2" s="83"/>
      <c r="Q2" s="83"/>
      <c r="R2" s="83"/>
      <c r="S2" s="83"/>
      <c r="W2" s="79"/>
      <c r="X2" s="83"/>
      <c r="Y2" s="80"/>
    </row>
    <row r="3" spans="1:25" ht="22.5" x14ac:dyDescent="0.45">
      <c r="A3" s="86" t="s">
        <v>94</v>
      </c>
      <c r="E3" s="83"/>
      <c r="F3" s="80"/>
      <c r="G3" s="81"/>
      <c r="H3" s="81"/>
      <c r="I3" s="81"/>
      <c r="J3" s="80"/>
      <c r="K3" s="80"/>
      <c r="L3" s="79"/>
      <c r="M3" s="83"/>
      <c r="N3" s="83"/>
      <c r="O3" s="83"/>
      <c r="P3" s="83"/>
      <c r="Q3" s="83"/>
      <c r="R3" s="83"/>
      <c r="S3" s="83"/>
      <c r="W3" s="79"/>
      <c r="X3" s="83"/>
      <c r="Y3" s="80"/>
    </row>
    <row r="4" spans="1:25" ht="18" x14ac:dyDescent="0.4">
      <c r="A4" s="132" t="s">
        <v>166</v>
      </c>
      <c r="B4" s="121"/>
      <c r="C4" s="122"/>
      <c r="D4" s="122"/>
      <c r="E4" s="80"/>
      <c r="F4" s="80"/>
      <c r="G4" s="81"/>
      <c r="H4" s="81"/>
      <c r="I4" s="81"/>
      <c r="J4" s="80"/>
      <c r="K4" s="80"/>
      <c r="L4" s="79"/>
      <c r="M4" s="83"/>
      <c r="N4" s="83"/>
      <c r="O4" s="83"/>
      <c r="P4" s="83"/>
      <c r="Q4" s="83"/>
      <c r="R4" s="83"/>
      <c r="S4" s="83"/>
      <c r="W4" s="79"/>
      <c r="X4" s="83"/>
      <c r="Y4" s="80"/>
    </row>
    <row r="5" spans="1:25" ht="18" x14ac:dyDescent="0.4">
      <c r="A5" s="224" t="s">
        <v>167</v>
      </c>
      <c r="B5" s="121"/>
      <c r="C5" s="122"/>
      <c r="D5" s="122"/>
      <c r="E5" s="80"/>
      <c r="F5" s="80"/>
      <c r="G5" s="81"/>
      <c r="H5" s="81"/>
      <c r="I5" s="81"/>
      <c r="J5" s="80"/>
      <c r="K5" s="80"/>
      <c r="L5" s="79"/>
      <c r="M5" s="83"/>
      <c r="N5" s="83"/>
      <c r="O5" s="83"/>
      <c r="P5" s="83"/>
      <c r="Q5" s="83"/>
      <c r="R5" s="83"/>
      <c r="S5" s="83"/>
      <c r="W5" s="79"/>
      <c r="X5" s="83"/>
      <c r="Y5" s="80"/>
    </row>
    <row r="6" spans="1:25" ht="18" x14ac:dyDescent="0.4">
      <c r="A6" s="121" t="s">
        <v>149</v>
      </c>
      <c r="B6" s="123"/>
      <c r="C6" s="122"/>
      <c r="D6" s="122"/>
      <c r="E6" s="80"/>
      <c r="F6" s="80"/>
      <c r="G6" s="81"/>
      <c r="H6" s="81"/>
      <c r="I6" s="81"/>
      <c r="J6" s="80"/>
      <c r="K6" s="80"/>
      <c r="L6" s="79"/>
      <c r="M6" s="83"/>
      <c r="N6" s="83"/>
      <c r="O6" s="83"/>
      <c r="P6" s="83"/>
      <c r="Q6" s="83"/>
      <c r="R6" s="83"/>
      <c r="S6" s="83"/>
      <c r="W6" s="79"/>
      <c r="X6" s="83"/>
      <c r="Y6" s="80"/>
    </row>
    <row r="7" spans="1:25" ht="18" x14ac:dyDescent="0.4">
      <c r="A7" s="121"/>
      <c r="B7" s="95" t="s">
        <v>95</v>
      </c>
      <c r="C7" s="91"/>
      <c r="D7" s="90" t="s">
        <v>138</v>
      </c>
      <c r="E7" s="90"/>
      <c r="F7" s="92"/>
      <c r="G7" s="81"/>
      <c r="H7" s="81"/>
      <c r="I7" s="81"/>
      <c r="K7" s="80"/>
      <c r="L7" s="79"/>
      <c r="M7" s="83"/>
      <c r="N7" s="83"/>
      <c r="O7" s="83"/>
      <c r="P7" s="83"/>
      <c r="Q7" s="83"/>
      <c r="R7" s="83"/>
      <c r="S7" s="83"/>
      <c r="W7" s="79"/>
      <c r="X7" s="83"/>
      <c r="Y7" s="80"/>
    </row>
    <row r="8" spans="1:25" ht="18" x14ac:dyDescent="0.4">
      <c r="A8" s="121"/>
      <c r="B8" s="95" t="s">
        <v>96</v>
      </c>
      <c r="C8" s="94"/>
      <c r="D8" s="90" t="s">
        <v>139</v>
      </c>
      <c r="E8" s="90"/>
      <c r="F8" s="92"/>
      <c r="G8" s="81"/>
      <c r="H8" s="81"/>
      <c r="I8" s="81"/>
      <c r="J8" s="80"/>
      <c r="K8" s="80"/>
      <c r="L8" s="79"/>
      <c r="M8" s="83"/>
      <c r="N8" s="83"/>
      <c r="O8" s="83"/>
      <c r="P8" s="83"/>
      <c r="Q8" s="83"/>
      <c r="R8" s="83"/>
      <c r="S8" s="83"/>
      <c r="W8" s="79"/>
      <c r="X8" s="83"/>
      <c r="Y8" s="80"/>
    </row>
    <row r="9" spans="1:25" ht="18" x14ac:dyDescent="0.4">
      <c r="A9" s="121"/>
      <c r="B9" s="95" t="s">
        <v>285</v>
      </c>
      <c r="C9" s="241"/>
      <c r="D9" s="90" t="s">
        <v>286</v>
      </c>
      <c r="E9" s="90"/>
      <c r="F9" s="92"/>
      <c r="G9" s="81"/>
      <c r="H9" s="81"/>
      <c r="I9" s="81"/>
      <c r="J9" s="80"/>
      <c r="K9" s="80"/>
      <c r="L9" s="79"/>
      <c r="M9" s="83"/>
      <c r="N9" s="83"/>
      <c r="O9" s="83"/>
      <c r="P9" s="83"/>
      <c r="Q9" s="83"/>
      <c r="R9" s="83"/>
      <c r="S9" s="83"/>
      <c r="W9" s="79"/>
      <c r="X9" s="83"/>
      <c r="Y9" s="80"/>
    </row>
    <row r="10" spans="1:25" ht="18" x14ac:dyDescent="0.4">
      <c r="A10" s="121" t="s">
        <v>176</v>
      </c>
      <c r="B10" s="95"/>
      <c r="C10" s="121"/>
      <c r="D10" s="90"/>
      <c r="E10" s="90"/>
      <c r="F10" s="92"/>
      <c r="G10" s="81"/>
      <c r="H10" s="81"/>
      <c r="I10" s="81"/>
      <c r="J10" s="80"/>
      <c r="K10" s="80"/>
      <c r="L10" s="79"/>
      <c r="M10" s="83"/>
      <c r="N10" s="83"/>
      <c r="O10" s="83"/>
      <c r="P10" s="83"/>
      <c r="Q10" s="83"/>
      <c r="R10" s="83"/>
      <c r="S10" s="83"/>
      <c r="W10" s="79"/>
      <c r="X10" s="83"/>
      <c r="Y10" s="80"/>
    </row>
    <row r="11" spans="1:25" ht="18" customHeight="1" x14ac:dyDescent="0.4">
      <c r="A11" s="121"/>
      <c r="B11" s="95" t="s">
        <v>95</v>
      </c>
      <c r="C11" s="124">
        <v>123</v>
      </c>
      <c r="D11" s="95" t="s">
        <v>150</v>
      </c>
      <c r="E11" s="117"/>
      <c r="F11" s="117"/>
      <c r="G11" s="81"/>
      <c r="H11" s="81"/>
      <c r="I11" s="81"/>
      <c r="J11" s="80"/>
      <c r="K11" s="80"/>
      <c r="L11" s="79"/>
      <c r="M11" s="83"/>
      <c r="N11" s="83"/>
      <c r="O11" s="83"/>
      <c r="P11" s="83"/>
      <c r="Q11" s="83"/>
      <c r="R11" s="83"/>
      <c r="S11" s="83"/>
      <c r="W11" s="79"/>
      <c r="X11" s="83"/>
      <c r="Y11" s="80"/>
    </row>
    <row r="12" spans="1:25" ht="20" x14ac:dyDescent="0.4">
      <c r="A12" s="84"/>
      <c r="C12" s="79"/>
      <c r="D12" s="79"/>
      <c r="E12" s="80"/>
      <c r="F12" s="80"/>
      <c r="G12" s="81"/>
      <c r="H12" s="81"/>
      <c r="I12" s="81"/>
      <c r="J12" s="80"/>
      <c r="K12" s="80"/>
      <c r="L12" s="79"/>
      <c r="M12" s="83"/>
      <c r="N12" s="83"/>
      <c r="O12" s="83"/>
      <c r="P12" s="83"/>
      <c r="Q12" s="83"/>
      <c r="R12" s="83"/>
      <c r="S12" s="83"/>
      <c r="W12" s="79"/>
      <c r="X12" s="83"/>
      <c r="Y12" s="80"/>
    </row>
    <row r="13" spans="1:25" ht="22.5" x14ac:dyDescent="0.45">
      <c r="A13" s="85" t="s">
        <v>151</v>
      </c>
      <c r="B13" s="80"/>
      <c r="C13" s="79"/>
      <c r="D13" s="79"/>
      <c r="F13" s="80"/>
      <c r="G13" s="81"/>
      <c r="H13" s="81"/>
      <c r="I13" s="81"/>
      <c r="J13" s="80"/>
      <c r="K13" s="80"/>
      <c r="L13" s="79"/>
      <c r="M13" s="83"/>
      <c r="N13" s="83"/>
      <c r="W13" s="79"/>
      <c r="X13" s="83"/>
      <c r="Y13" s="80"/>
    </row>
    <row r="14" spans="1:25" ht="22.5" x14ac:dyDescent="0.45">
      <c r="A14" s="85"/>
      <c r="B14" s="289" t="s">
        <v>22</v>
      </c>
      <c r="C14" s="290"/>
      <c r="D14" s="88" t="s">
        <v>262</v>
      </c>
      <c r="E14" s="126" t="s">
        <v>163</v>
      </c>
      <c r="F14" s="81"/>
      <c r="G14" s="81"/>
      <c r="H14" s="81"/>
      <c r="I14" s="80"/>
      <c r="J14" s="80"/>
      <c r="K14" s="82"/>
      <c r="L14" s="83"/>
      <c r="M14" s="83"/>
      <c r="V14" s="79"/>
      <c r="W14" s="83"/>
      <c r="X14" s="80"/>
    </row>
    <row r="15" spans="1:25" ht="22.5" customHeight="1" x14ac:dyDescent="0.45">
      <c r="A15" s="85"/>
      <c r="B15" s="295" t="s">
        <v>297</v>
      </c>
      <c r="C15" s="296"/>
      <c r="D15" s="120" t="s">
        <v>298</v>
      </c>
      <c r="E15" s="120" t="s">
        <v>299</v>
      </c>
      <c r="F15" s="81"/>
      <c r="G15" s="81"/>
      <c r="H15" s="81"/>
      <c r="I15" s="80"/>
      <c r="J15" s="80"/>
      <c r="K15" s="82"/>
      <c r="L15" s="83"/>
      <c r="M15" s="83"/>
      <c r="V15" s="79"/>
      <c r="W15" s="83"/>
      <c r="X15" s="80"/>
    </row>
    <row r="16" spans="1:25" ht="18" customHeight="1" x14ac:dyDescent="0.45">
      <c r="A16" s="85"/>
      <c r="B16" s="80"/>
      <c r="C16" s="79"/>
      <c r="D16" s="79"/>
      <c r="F16" s="80"/>
      <c r="G16" s="81"/>
      <c r="H16" s="81"/>
      <c r="I16" s="81"/>
      <c r="J16" s="80"/>
      <c r="K16" s="80"/>
      <c r="L16" s="79"/>
      <c r="M16" s="83"/>
      <c r="N16" s="83"/>
      <c r="W16" s="79"/>
      <c r="X16" s="83"/>
      <c r="Y16" s="80"/>
    </row>
    <row r="17" spans="1:25" ht="88" x14ac:dyDescent="0.4">
      <c r="A17" s="87" t="s">
        <v>142</v>
      </c>
      <c r="B17" s="89" t="s">
        <v>144</v>
      </c>
      <c r="C17" s="89" t="s">
        <v>145</v>
      </c>
      <c r="D17" s="88" t="s">
        <v>15</v>
      </c>
      <c r="E17" s="293" t="s">
        <v>69</v>
      </c>
      <c r="F17" s="293"/>
      <c r="G17" s="293"/>
      <c r="H17" s="88" t="s">
        <v>287</v>
      </c>
      <c r="I17" s="82"/>
      <c r="Q17" s="79"/>
      <c r="R17" s="83"/>
      <c r="S17" s="80"/>
    </row>
    <row r="18" spans="1:25" ht="21.75" customHeight="1" x14ac:dyDescent="0.4">
      <c r="A18" s="87" t="s">
        <v>170</v>
      </c>
      <c r="B18" s="133"/>
      <c r="C18" s="133"/>
      <c r="D18" s="134"/>
      <c r="E18" s="294" t="s">
        <v>8</v>
      </c>
      <c r="F18" s="294"/>
      <c r="G18" s="294"/>
      <c r="H18" s="134"/>
      <c r="I18" s="82"/>
      <c r="Q18" s="79"/>
      <c r="R18" s="83"/>
      <c r="S18" s="80"/>
    </row>
    <row r="19" spans="1:25" ht="21.75" customHeight="1" x14ac:dyDescent="0.4">
      <c r="A19" s="87" t="s">
        <v>156</v>
      </c>
      <c r="B19" s="243">
        <v>45830</v>
      </c>
      <c r="C19" s="243">
        <v>45836</v>
      </c>
      <c r="D19" s="134">
        <v>6</v>
      </c>
      <c r="E19" s="288" t="s">
        <v>307</v>
      </c>
      <c r="F19" s="288"/>
      <c r="G19" s="288"/>
      <c r="H19" s="242">
        <v>2</v>
      </c>
      <c r="I19" s="83"/>
      <c r="N19" s="83"/>
      <c r="O19" s="83"/>
      <c r="P19" s="83"/>
      <c r="Q19" s="83"/>
      <c r="R19" s="83"/>
      <c r="S19" s="80"/>
    </row>
    <row r="20" spans="1:25" ht="21.75" customHeight="1" x14ac:dyDescent="0.4">
      <c r="A20" s="87" t="s">
        <v>157</v>
      </c>
      <c r="B20" s="243"/>
      <c r="C20" s="243"/>
      <c r="D20" s="134"/>
      <c r="E20" s="288"/>
      <c r="F20" s="288"/>
      <c r="G20" s="288"/>
      <c r="H20" s="242"/>
      <c r="I20" s="83"/>
      <c r="N20" s="83"/>
      <c r="O20" s="83"/>
      <c r="P20" s="83"/>
      <c r="Q20" s="83"/>
      <c r="R20" s="83"/>
      <c r="S20" s="80"/>
    </row>
    <row r="21" spans="1:25" ht="21.75" customHeight="1" x14ac:dyDescent="0.4">
      <c r="A21" s="87" t="s">
        <v>158</v>
      </c>
      <c r="B21" s="243"/>
      <c r="C21" s="243"/>
      <c r="D21" s="134" t="str">
        <f>Night</f>
        <v/>
      </c>
      <c r="E21" s="288"/>
      <c r="F21" s="288"/>
      <c r="G21" s="288"/>
      <c r="H21" s="242"/>
      <c r="I21" s="83"/>
      <c r="N21" s="83"/>
      <c r="O21" s="83"/>
      <c r="P21" s="83"/>
      <c r="Q21" s="83"/>
      <c r="R21" s="83"/>
      <c r="S21" s="80"/>
    </row>
    <row r="22" spans="1:25" ht="21.75" customHeight="1" x14ac:dyDescent="0.4">
      <c r="A22" s="87" t="s">
        <v>159</v>
      </c>
      <c r="B22" s="243"/>
      <c r="C22" s="243"/>
      <c r="D22" s="134" t="str">
        <f>Night</f>
        <v/>
      </c>
      <c r="E22" s="288"/>
      <c r="F22" s="288"/>
      <c r="G22" s="288"/>
      <c r="H22" s="242"/>
      <c r="I22" s="83"/>
      <c r="N22" s="83"/>
      <c r="O22" s="83"/>
      <c r="P22" s="83"/>
      <c r="Q22" s="83"/>
      <c r="R22" s="83"/>
      <c r="S22" s="80"/>
    </row>
    <row r="23" spans="1:25" ht="21.75" customHeight="1" x14ac:dyDescent="0.4">
      <c r="A23" s="87" t="s">
        <v>160</v>
      </c>
      <c r="B23" s="243"/>
      <c r="C23" s="243"/>
      <c r="D23" s="134" t="str">
        <f>Night</f>
        <v/>
      </c>
      <c r="E23" s="288"/>
      <c r="F23" s="288"/>
      <c r="G23" s="288"/>
      <c r="H23" s="242"/>
      <c r="I23" s="148"/>
      <c r="J23" s="148"/>
      <c r="K23" s="96"/>
      <c r="L23" s="83"/>
      <c r="M23" s="83"/>
      <c r="N23" s="83"/>
      <c r="O23" s="83"/>
      <c r="P23" s="83"/>
      <c r="Q23" s="83"/>
      <c r="R23" s="83"/>
      <c r="S23" s="80"/>
    </row>
    <row r="24" spans="1:25" ht="18" customHeight="1" x14ac:dyDescent="0.3">
      <c r="G24" s="148"/>
      <c r="H24" s="148"/>
      <c r="I24" s="148"/>
      <c r="J24" s="148"/>
      <c r="L24" s="244"/>
      <c r="O24" s="244"/>
      <c r="P24" s="244"/>
      <c r="Q24" s="244"/>
      <c r="R24" s="244"/>
      <c r="S24" s="244"/>
      <c r="T24" s="244"/>
      <c r="U24" s="244"/>
      <c r="V24" s="244"/>
      <c r="W24" s="244"/>
      <c r="X24" s="244"/>
      <c r="Y24" s="244"/>
    </row>
    <row r="25" spans="1:25" ht="18" customHeight="1" x14ac:dyDescent="0.3">
      <c r="H25" s="148"/>
      <c r="I25" s="148"/>
      <c r="J25" s="148"/>
    </row>
    <row r="26" spans="1:25" ht="22.5" x14ac:dyDescent="0.45">
      <c r="A26" s="85" t="s">
        <v>152</v>
      </c>
      <c r="C26" s="79"/>
      <c r="D26" s="79"/>
      <c r="E26" s="79"/>
      <c r="F26" s="79"/>
      <c r="G26" s="98"/>
      <c r="H26" s="148"/>
      <c r="I26" s="148"/>
      <c r="J26" s="148"/>
      <c r="K26" s="79"/>
      <c r="L26" s="97"/>
      <c r="M26" s="99"/>
      <c r="N26" s="99"/>
      <c r="O26" s="97"/>
      <c r="P26" s="97"/>
      <c r="Q26" s="97"/>
      <c r="R26" s="97"/>
      <c r="S26" s="97"/>
      <c r="T26" s="97"/>
      <c r="U26" s="97"/>
      <c r="V26" s="97"/>
      <c r="W26" s="97"/>
      <c r="X26" s="97"/>
      <c r="Y26" s="97"/>
    </row>
    <row r="27" spans="1:25" ht="22.5" x14ac:dyDescent="0.45">
      <c r="A27" s="85"/>
      <c r="C27" s="79"/>
      <c r="D27" s="79"/>
      <c r="E27" s="79"/>
      <c r="F27" s="79"/>
      <c r="G27" s="98"/>
      <c r="H27" s="98"/>
      <c r="I27" s="98"/>
      <c r="J27" s="79"/>
      <c r="K27" s="79"/>
      <c r="L27" s="97"/>
      <c r="M27" s="99"/>
      <c r="N27" s="99"/>
      <c r="O27" s="97"/>
      <c r="P27" s="97"/>
      <c r="Q27" s="97"/>
      <c r="R27" s="97"/>
      <c r="S27" s="97"/>
      <c r="T27" s="97"/>
      <c r="U27" s="97"/>
      <c r="V27" s="97"/>
      <c r="W27" s="97"/>
      <c r="X27" s="97"/>
      <c r="Y27" s="97"/>
    </row>
    <row r="28" spans="1:25" ht="15.5" x14ac:dyDescent="0.35">
      <c r="A28" s="82" t="s">
        <v>143</v>
      </c>
      <c r="C28" s="79"/>
      <c r="D28" s="79"/>
      <c r="E28" s="79"/>
      <c r="F28" s="79"/>
      <c r="G28" s="98"/>
      <c r="H28" s="98"/>
      <c r="I28" s="98"/>
      <c r="J28" s="79"/>
      <c r="K28" s="79"/>
      <c r="L28" s="97"/>
      <c r="N28" s="99"/>
      <c r="O28" s="97"/>
      <c r="P28" s="97"/>
      <c r="Q28" s="97"/>
      <c r="R28" s="97"/>
      <c r="S28" s="97"/>
      <c r="T28" s="97"/>
      <c r="U28" s="97"/>
      <c r="V28" s="97"/>
      <c r="W28" s="97"/>
      <c r="X28" s="97"/>
      <c r="Y28" s="97"/>
    </row>
    <row r="29" spans="1:25" ht="15.5" x14ac:dyDescent="0.35">
      <c r="A29" s="82" t="s">
        <v>148</v>
      </c>
      <c r="C29" s="79"/>
      <c r="D29" s="79"/>
      <c r="E29" s="79"/>
      <c r="F29" s="79"/>
      <c r="G29" s="98"/>
      <c r="H29" s="98"/>
      <c r="I29" s="98"/>
      <c r="J29" s="79"/>
      <c r="K29" s="79"/>
      <c r="L29" s="97"/>
      <c r="M29" s="100"/>
      <c r="N29" s="99"/>
      <c r="O29" s="97"/>
      <c r="P29" s="97"/>
      <c r="Q29" s="97"/>
      <c r="R29" s="97"/>
      <c r="S29" s="97"/>
      <c r="T29" s="97"/>
      <c r="U29" s="97"/>
      <c r="V29" s="97"/>
      <c r="W29" s="97"/>
      <c r="X29" s="97"/>
      <c r="Y29" s="97"/>
    </row>
    <row r="30" spans="1:25" ht="51.75" customHeight="1" x14ac:dyDescent="0.3">
      <c r="A30" s="285" t="s">
        <v>1</v>
      </c>
      <c r="B30" s="282" t="s">
        <v>182</v>
      </c>
      <c r="C30" s="286" t="s">
        <v>265</v>
      </c>
      <c r="D30" s="287"/>
      <c r="E30" s="282" t="s">
        <v>165</v>
      </c>
      <c r="F30" s="282" t="s">
        <v>69</v>
      </c>
      <c r="G30" s="282" t="s">
        <v>21</v>
      </c>
      <c r="H30" s="283" t="s">
        <v>92</v>
      </c>
      <c r="I30" s="283" t="s">
        <v>72</v>
      </c>
      <c r="J30" s="282" t="s">
        <v>2</v>
      </c>
      <c r="K30" s="284" t="s">
        <v>263</v>
      </c>
      <c r="L30" s="281" t="s">
        <v>67</v>
      </c>
      <c r="M30" s="281" t="s">
        <v>177</v>
      </c>
      <c r="N30" s="99"/>
      <c r="O30" s="97"/>
      <c r="P30" s="97"/>
      <c r="Q30" s="97"/>
      <c r="R30" s="97"/>
      <c r="S30" s="97"/>
      <c r="T30" s="97"/>
      <c r="U30" s="97"/>
      <c r="V30" s="97"/>
      <c r="W30" s="97"/>
      <c r="X30" s="97"/>
      <c r="Y30" s="97"/>
    </row>
    <row r="31" spans="1:25" ht="31" x14ac:dyDescent="0.3">
      <c r="A31" s="285"/>
      <c r="B31" s="282"/>
      <c r="C31" s="101" t="s">
        <v>146</v>
      </c>
      <c r="D31" s="101" t="s">
        <v>147</v>
      </c>
      <c r="E31" s="282"/>
      <c r="F31" s="282"/>
      <c r="G31" s="282"/>
      <c r="H31" s="283"/>
      <c r="I31" s="283"/>
      <c r="J31" s="282"/>
      <c r="K31" s="284"/>
      <c r="L31" s="281"/>
      <c r="M31" s="281"/>
    </row>
    <row r="32" spans="1:25" ht="22.5" customHeight="1" x14ac:dyDescent="0.3">
      <c r="A32" s="102">
        <v>1</v>
      </c>
      <c r="B32" s="103">
        <v>45801</v>
      </c>
      <c r="C32" s="103">
        <v>45830</v>
      </c>
      <c r="D32" s="103">
        <v>45830</v>
      </c>
      <c r="E32" s="103" t="s">
        <v>156</v>
      </c>
      <c r="F32" s="138" t="str">
        <f>Location</f>
        <v>Anaheim</v>
      </c>
      <c r="G32" s="104" t="s">
        <v>62</v>
      </c>
      <c r="H32" s="109" t="s">
        <v>301</v>
      </c>
      <c r="I32" s="106">
        <v>8974</v>
      </c>
      <c r="J32" s="103" t="s">
        <v>304</v>
      </c>
      <c r="K32" s="107">
        <v>1.090117</v>
      </c>
      <c r="L32" s="125">
        <f>AmountHKD</f>
        <v>9782.7099999999991</v>
      </c>
      <c r="M32" s="139"/>
    </row>
    <row r="33" spans="1:13" ht="22.5" customHeight="1" x14ac:dyDescent="0.3">
      <c r="A33" s="102">
        <f>A32+1</f>
        <v>2</v>
      </c>
      <c r="B33" s="103">
        <v>45784</v>
      </c>
      <c r="C33" s="103">
        <v>45830</v>
      </c>
      <c r="D33" s="103">
        <v>45836</v>
      </c>
      <c r="E33" s="103" t="s">
        <v>170</v>
      </c>
      <c r="F33" s="138" t="str">
        <f>Location</f>
        <v>Hong Kong</v>
      </c>
      <c r="G33" s="104" t="s">
        <v>63</v>
      </c>
      <c r="H33" s="109" t="s">
        <v>302</v>
      </c>
      <c r="I33" s="106">
        <v>2582.52</v>
      </c>
      <c r="J33" s="103" t="s">
        <v>304</v>
      </c>
      <c r="K33" s="107">
        <v>1.090117</v>
      </c>
      <c r="L33" s="125">
        <f>AmountHKD</f>
        <v>2815.25</v>
      </c>
      <c r="M33" s="139"/>
    </row>
    <row r="34" spans="1:13" ht="22.5" customHeight="1" x14ac:dyDescent="0.3">
      <c r="A34" s="102">
        <f t="shared" ref="A34:A50" si="0">A33+1</f>
        <v>3</v>
      </c>
      <c r="B34" s="103">
        <v>45798</v>
      </c>
      <c r="C34" s="103">
        <v>45830</v>
      </c>
      <c r="D34" s="103">
        <v>45836</v>
      </c>
      <c r="E34" s="103" t="s">
        <v>156</v>
      </c>
      <c r="F34" s="138" t="str">
        <f>Location</f>
        <v>Anaheim</v>
      </c>
      <c r="G34" s="104" t="s">
        <v>56</v>
      </c>
      <c r="H34" s="109" t="s">
        <v>308</v>
      </c>
      <c r="I34" s="110">
        <v>600</v>
      </c>
      <c r="J34" s="111" t="s">
        <v>300</v>
      </c>
      <c r="K34" s="107">
        <v>7.8399029999999996</v>
      </c>
      <c r="L34" s="125">
        <f>AmountHKD</f>
        <v>4703.9399999999996</v>
      </c>
      <c r="M34" s="139"/>
    </row>
    <row r="35" spans="1:13" ht="22.5" customHeight="1" x14ac:dyDescent="0.3">
      <c r="A35" s="102">
        <f t="shared" si="0"/>
        <v>4</v>
      </c>
      <c r="B35" s="103">
        <v>45835</v>
      </c>
      <c r="C35" s="103"/>
      <c r="D35" s="103"/>
      <c r="E35" s="103" t="s">
        <v>156</v>
      </c>
      <c r="F35" s="138" t="str">
        <f>Location</f>
        <v>Anaheim</v>
      </c>
      <c r="G35" s="104" t="s">
        <v>59</v>
      </c>
      <c r="H35" s="109" t="s">
        <v>305</v>
      </c>
      <c r="I35" s="110">
        <v>199.17</v>
      </c>
      <c r="J35" s="111" t="s">
        <v>300</v>
      </c>
      <c r="K35" s="107">
        <v>7.8399029999999996</v>
      </c>
      <c r="L35" s="125">
        <f>AmountHKD</f>
        <v>1561.47</v>
      </c>
      <c r="M35" s="139"/>
    </row>
    <row r="36" spans="1:13" ht="22.5" customHeight="1" x14ac:dyDescent="0.3">
      <c r="A36" s="102">
        <f>A35+1</f>
        <v>5</v>
      </c>
      <c r="B36" s="103">
        <v>45834</v>
      </c>
      <c r="C36" s="103"/>
      <c r="D36" s="103"/>
      <c r="E36" s="103" t="s">
        <v>156</v>
      </c>
      <c r="F36" s="138" t="str">
        <f>Location</f>
        <v>Anaheim</v>
      </c>
      <c r="G36" s="104" t="s">
        <v>59</v>
      </c>
      <c r="H36" s="109" t="s">
        <v>305</v>
      </c>
      <c r="I36" s="110">
        <v>66.19</v>
      </c>
      <c r="J36" s="111" t="s">
        <v>300</v>
      </c>
      <c r="K36" s="107">
        <v>7.8399029999999996</v>
      </c>
      <c r="L36" s="125">
        <f t="shared" ref="L36:L51" si="1">AmountHKD</f>
        <v>518.91999999999996</v>
      </c>
      <c r="M36" s="139"/>
    </row>
    <row r="37" spans="1:13" ht="22.5" customHeight="1" x14ac:dyDescent="0.3">
      <c r="A37" s="102">
        <f t="shared" si="0"/>
        <v>6</v>
      </c>
      <c r="B37" s="103">
        <v>45832</v>
      </c>
      <c r="C37" s="103"/>
      <c r="D37" s="103"/>
      <c r="E37" s="103" t="s">
        <v>156</v>
      </c>
      <c r="F37" s="138" t="str">
        <f>Location</f>
        <v>Anaheim</v>
      </c>
      <c r="G37" s="104" t="s">
        <v>59</v>
      </c>
      <c r="H37" s="109" t="s">
        <v>305</v>
      </c>
      <c r="I37" s="110">
        <v>32.26</v>
      </c>
      <c r="J37" s="111" t="s">
        <v>300</v>
      </c>
      <c r="K37" s="107">
        <v>7.8399029999999996</v>
      </c>
      <c r="L37" s="125">
        <f t="shared" si="1"/>
        <v>252.92</v>
      </c>
      <c r="M37" s="139"/>
    </row>
    <row r="38" spans="1:13" ht="22.5" customHeight="1" x14ac:dyDescent="0.3">
      <c r="A38" s="102">
        <f t="shared" si="0"/>
        <v>7</v>
      </c>
      <c r="B38" s="103">
        <v>45830</v>
      </c>
      <c r="C38" s="103"/>
      <c r="D38" s="103"/>
      <c r="E38" s="103" t="s">
        <v>156</v>
      </c>
      <c r="F38" s="138" t="str">
        <f>Location</f>
        <v>Anaheim</v>
      </c>
      <c r="G38" s="104" t="s">
        <v>59</v>
      </c>
      <c r="H38" s="109" t="s">
        <v>305</v>
      </c>
      <c r="I38" s="110">
        <v>20.77</v>
      </c>
      <c r="J38" s="111" t="s">
        <v>300</v>
      </c>
      <c r="K38" s="107">
        <v>7.8399029999999996</v>
      </c>
      <c r="L38" s="125">
        <f t="shared" si="1"/>
        <v>162.83000000000001</v>
      </c>
      <c r="M38" s="139"/>
    </row>
    <row r="39" spans="1:13" ht="22.5" customHeight="1" x14ac:dyDescent="0.3">
      <c r="A39" s="102">
        <f t="shared" si="0"/>
        <v>8</v>
      </c>
      <c r="B39" s="103">
        <v>45830</v>
      </c>
      <c r="C39" s="103"/>
      <c r="D39" s="103"/>
      <c r="E39" s="103" t="s">
        <v>156</v>
      </c>
      <c r="F39" s="138" t="str">
        <f>Location</f>
        <v>Anaheim</v>
      </c>
      <c r="G39" s="104" t="s">
        <v>58</v>
      </c>
      <c r="H39" s="136" t="s">
        <v>309</v>
      </c>
      <c r="I39" s="110">
        <v>35.94</v>
      </c>
      <c r="J39" s="111" t="s">
        <v>300</v>
      </c>
      <c r="K39" s="107">
        <v>7.8399029999999996</v>
      </c>
      <c r="L39" s="125">
        <f t="shared" si="1"/>
        <v>281.77</v>
      </c>
      <c r="M39" s="139"/>
    </row>
    <row r="40" spans="1:13" ht="22.5" customHeight="1" x14ac:dyDescent="0.3">
      <c r="A40" s="102">
        <f>A39+1</f>
        <v>9</v>
      </c>
      <c r="B40" s="103">
        <v>45836</v>
      </c>
      <c r="C40" s="103"/>
      <c r="D40" s="103"/>
      <c r="E40" s="103" t="s">
        <v>156</v>
      </c>
      <c r="F40" s="138" t="str">
        <f>Location</f>
        <v>Anaheim</v>
      </c>
      <c r="G40" s="104" t="s">
        <v>58</v>
      </c>
      <c r="H40" s="136" t="s">
        <v>310</v>
      </c>
      <c r="I40" s="110">
        <v>31.96</v>
      </c>
      <c r="J40" s="111" t="s">
        <v>300</v>
      </c>
      <c r="K40" s="107">
        <v>7.8399029999999996</v>
      </c>
      <c r="L40" s="125">
        <f t="shared" si="1"/>
        <v>250.56</v>
      </c>
      <c r="M40" s="139"/>
    </row>
    <row r="41" spans="1:13" ht="22.5" customHeight="1" x14ac:dyDescent="0.3">
      <c r="A41" s="102">
        <f t="shared" si="0"/>
        <v>10</v>
      </c>
      <c r="B41" s="103"/>
      <c r="C41" s="103"/>
      <c r="D41" s="103"/>
      <c r="E41" s="103"/>
      <c r="F41" s="138" t="str">
        <f>Location</f>
        <v>-</v>
      </c>
      <c r="G41" s="104"/>
      <c r="H41" s="109"/>
      <c r="I41" s="110"/>
      <c r="J41" s="111"/>
      <c r="K41" s="107"/>
      <c r="L41" s="125">
        <f t="shared" si="1"/>
        <v>0</v>
      </c>
      <c r="M41" s="139"/>
    </row>
    <row r="42" spans="1:13" ht="22.5" customHeight="1" x14ac:dyDescent="0.3">
      <c r="A42" s="102">
        <f t="shared" si="0"/>
        <v>11</v>
      </c>
      <c r="B42" s="103"/>
      <c r="C42" s="103"/>
      <c r="D42" s="103"/>
      <c r="E42" s="103"/>
      <c r="F42" s="138" t="str">
        <f>Location</f>
        <v>-</v>
      </c>
      <c r="G42" s="104"/>
      <c r="H42" s="109"/>
      <c r="I42" s="110"/>
      <c r="J42" s="111"/>
      <c r="K42" s="107"/>
      <c r="L42" s="125">
        <f t="shared" si="1"/>
        <v>0</v>
      </c>
      <c r="M42" s="139"/>
    </row>
    <row r="43" spans="1:13" ht="22.5" customHeight="1" x14ac:dyDescent="0.3">
      <c r="A43" s="102">
        <f t="shared" si="0"/>
        <v>12</v>
      </c>
      <c r="B43" s="103"/>
      <c r="C43" s="103"/>
      <c r="D43" s="103"/>
      <c r="E43" s="103"/>
      <c r="F43" s="138" t="str">
        <f>Location</f>
        <v>-</v>
      </c>
      <c r="G43" s="104"/>
      <c r="H43" s="109"/>
      <c r="I43" s="110"/>
      <c r="J43" s="111"/>
      <c r="K43" s="107"/>
      <c r="L43" s="125">
        <f t="shared" si="1"/>
        <v>0</v>
      </c>
      <c r="M43" s="139"/>
    </row>
    <row r="44" spans="1:13" ht="22.5" customHeight="1" x14ac:dyDescent="0.3">
      <c r="A44" s="102">
        <f t="shared" si="0"/>
        <v>13</v>
      </c>
      <c r="B44" s="103"/>
      <c r="C44" s="111"/>
      <c r="D44" s="111"/>
      <c r="E44" s="111"/>
      <c r="F44" s="138" t="str">
        <f>Location</f>
        <v>-</v>
      </c>
      <c r="G44" s="104"/>
      <c r="H44" s="109"/>
      <c r="I44" s="110"/>
      <c r="J44" s="111"/>
      <c r="K44" s="107"/>
      <c r="L44" s="125">
        <f t="shared" si="1"/>
        <v>0</v>
      </c>
      <c r="M44" s="139"/>
    </row>
    <row r="45" spans="1:13" ht="22.5" customHeight="1" x14ac:dyDescent="0.3">
      <c r="A45" s="102">
        <f t="shared" si="0"/>
        <v>14</v>
      </c>
      <c r="B45" s="103"/>
      <c r="C45" s="111"/>
      <c r="D45" s="108"/>
      <c r="E45" s="108"/>
      <c r="F45" s="138" t="str">
        <f>Location</f>
        <v>-</v>
      </c>
      <c r="G45" s="104"/>
      <c r="H45" s="109"/>
      <c r="I45" s="110"/>
      <c r="J45" s="111"/>
      <c r="K45" s="112"/>
      <c r="L45" s="125">
        <f t="shared" si="1"/>
        <v>0</v>
      </c>
      <c r="M45" s="139"/>
    </row>
    <row r="46" spans="1:13" ht="22.5" customHeight="1" x14ac:dyDescent="0.3">
      <c r="A46" s="102">
        <f t="shared" si="0"/>
        <v>15</v>
      </c>
      <c r="B46" s="103"/>
      <c r="C46" s="111"/>
      <c r="D46" s="111"/>
      <c r="E46" s="111"/>
      <c r="F46" s="138" t="str">
        <f>Location</f>
        <v>-</v>
      </c>
      <c r="G46" s="104"/>
      <c r="H46" s="109"/>
      <c r="I46" s="110"/>
      <c r="J46" s="111"/>
      <c r="K46" s="112"/>
      <c r="L46" s="125">
        <f t="shared" si="1"/>
        <v>0</v>
      </c>
      <c r="M46" s="139"/>
    </row>
    <row r="47" spans="1:13" ht="22.5" customHeight="1" x14ac:dyDescent="0.3">
      <c r="A47" s="102">
        <f>A46+1</f>
        <v>16</v>
      </c>
      <c r="B47" s="103"/>
      <c r="C47" s="111"/>
      <c r="D47" s="111"/>
      <c r="E47" s="111"/>
      <c r="F47" s="138" t="str">
        <f>Location</f>
        <v>-</v>
      </c>
      <c r="G47" s="104"/>
      <c r="H47" s="113"/>
      <c r="I47" s="114"/>
      <c r="J47" s="111"/>
      <c r="K47" s="112"/>
      <c r="L47" s="125">
        <f t="shared" si="1"/>
        <v>0</v>
      </c>
      <c r="M47" s="139"/>
    </row>
    <row r="48" spans="1:13" ht="22.5" customHeight="1" x14ac:dyDescent="0.3">
      <c r="A48" s="102">
        <f t="shared" si="0"/>
        <v>17</v>
      </c>
      <c r="B48" s="103"/>
      <c r="C48" s="111"/>
      <c r="D48" s="111"/>
      <c r="E48" s="111"/>
      <c r="F48" s="138" t="str">
        <f>Location</f>
        <v>-</v>
      </c>
      <c r="G48" s="104"/>
      <c r="H48" s="113"/>
      <c r="I48" s="114"/>
      <c r="J48" s="111"/>
      <c r="K48" s="112"/>
      <c r="L48" s="125">
        <f t="shared" si="1"/>
        <v>0</v>
      </c>
      <c r="M48" s="139"/>
    </row>
    <row r="49" spans="1:26" ht="22.5" customHeight="1" x14ac:dyDescent="0.3">
      <c r="A49" s="102">
        <f t="shared" si="0"/>
        <v>18</v>
      </c>
      <c r="B49" s="103"/>
      <c r="C49" s="111"/>
      <c r="D49" s="111"/>
      <c r="E49" s="111"/>
      <c r="F49" s="138" t="str">
        <f>Location</f>
        <v>-</v>
      </c>
      <c r="G49" s="104"/>
      <c r="H49" s="113"/>
      <c r="I49" s="114"/>
      <c r="J49" s="111"/>
      <c r="K49" s="112"/>
      <c r="L49" s="125">
        <f t="shared" si="1"/>
        <v>0</v>
      </c>
      <c r="M49" s="139"/>
    </row>
    <row r="50" spans="1:26" ht="22.5" customHeight="1" x14ac:dyDescent="0.3">
      <c r="A50" s="102">
        <f t="shared" si="0"/>
        <v>19</v>
      </c>
      <c r="B50" s="103"/>
      <c r="C50" s="111"/>
      <c r="D50" s="111"/>
      <c r="E50" s="111"/>
      <c r="F50" s="138" t="str">
        <f>Location</f>
        <v>-</v>
      </c>
      <c r="G50" s="104"/>
      <c r="H50" s="113"/>
      <c r="I50" s="114"/>
      <c r="J50" s="111"/>
      <c r="K50" s="112"/>
      <c r="L50" s="125">
        <f t="shared" si="1"/>
        <v>0</v>
      </c>
      <c r="M50" s="139"/>
    </row>
    <row r="51" spans="1:26" ht="22.5" customHeight="1" x14ac:dyDescent="0.3">
      <c r="A51" s="102">
        <f>A50+1</f>
        <v>20</v>
      </c>
      <c r="B51" s="103"/>
      <c r="C51" s="111"/>
      <c r="D51" s="111"/>
      <c r="E51" s="111"/>
      <c r="F51" s="138" t="str">
        <f>Location</f>
        <v>-</v>
      </c>
      <c r="G51" s="104"/>
      <c r="H51" s="113"/>
      <c r="I51" s="114"/>
      <c r="J51" s="111"/>
      <c r="K51" s="112"/>
      <c r="L51" s="125">
        <f t="shared" si="1"/>
        <v>0</v>
      </c>
      <c r="M51" s="139"/>
    </row>
    <row r="52" spans="1:26" ht="18" customHeight="1" x14ac:dyDescent="0.35">
      <c r="A52" s="144" t="s">
        <v>180</v>
      </c>
      <c r="B52" s="79"/>
      <c r="C52" s="79"/>
      <c r="D52" s="79"/>
      <c r="E52" s="79"/>
      <c r="F52" s="79"/>
      <c r="G52" s="79"/>
      <c r="I52" s="118"/>
      <c r="J52" s="118"/>
      <c r="K52" s="83"/>
      <c r="L52" s="83"/>
      <c r="M52" s="97"/>
      <c r="N52" s="83"/>
      <c r="O52" s="83"/>
      <c r="P52" s="119"/>
      <c r="Q52" s="119"/>
      <c r="R52" s="119"/>
      <c r="S52" s="119"/>
      <c r="T52" s="119"/>
      <c r="U52" s="119"/>
      <c r="V52" s="119"/>
      <c r="W52" s="119"/>
      <c r="X52" s="97"/>
      <c r="Y52" s="97"/>
      <c r="Z52" s="97"/>
    </row>
    <row r="53" spans="1:26" ht="17.5" x14ac:dyDescent="0.35">
      <c r="A53" s="115"/>
      <c r="F53" s="128"/>
      <c r="G53" s="127"/>
      <c r="H53" s="129"/>
      <c r="I53" s="128"/>
      <c r="J53" s="135" t="s">
        <v>164</v>
      </c>
      <c r="K53" s="130">
        <f>SUM(L32:L52)</f>
        <v>20330.37</v>
      </c>
    </row>
    <row r="54" spans="1:26" ht="17.5" x14ac:dyDescent="0.35">
      <c r="A54" s="115"/>
    </row>
    <row r="55" spans="1:26" ht="22.5" x14ac:dyDescent="0.45">
      <c r="A55" s="85" t="s">
        <v>141</v>
      </c>
    </row>
    <row r="56" spans="1:26" ht="18" x14ac:dyDescent="0.4">
      <c r="A56" s="78">
        <v>1</v>
      </c>
      <c r="B56" s="137" t="s">
        <v>174</v>
      </c>
    </row>
    <row r="57" spans="1:26" ht="18" x14ac:dyDescent="0.4">
      <c r="B57" s="116" t="s">
        <v>140</v>
      </c>
    </row>
    <row r="58" spans="1:26" ht="18" x14ac:dyDescent="0.4">
      <c r="A58" s="78">
        <v>2</v>
      </c>
      <c r="B58" s="137" t="s">
        <v>184</v>
      </c>
    </row>
    <row r="59" spans="1:26" ht="18" x14ac:dyDescent="0.4">
      <c r="B59" s="116" t="s">
        <v>155</v>
      </c>
    </row>
  </sheetData>
  <sheetProtection formatColumns="0" formatRows="0" insertColumns="0" insertRows="0" autoFilter="0"/>
  <protectedRanges>
    <protectedRange sqref="C42:K51 E41:K41 C32:K40" name="Range1"/>
    <protectedRange sqref="C41:D41" name="Range1_1"/>
  </protectedRanges>
  <mergeCells count="21">
    <mergeCell ref="A30:A31"/>
    <mergeCell ref="B30:B31"/>
    <mergeCell ref="E30:E31"/>
    <mergeCell ref="F30:F31"/>
    <mergeCell ref="B14:C14"/>
    <mergeCell ref="B15:C15"/>
    <mergeCell ref="E23:G23"/>
    <mergeCell ref="E17:G17"/>
    <mergeCell ref="E19:G19"/>
    <mergeCell ref="E20:G20"/>
    <mergeCell ref="E21:G21"/>
    <mergeCell ref="E22:G22"/>
    <mergeCell ref="E18:G18"/>
    <mergeCell ref="L30:L31"/>
    <mergeCell ref="M30:M31"/>
    <mergeCell ref="C30:D30"/>
    <mergeCell ref="G30:G31"/>
    <mergeCell ref="H30:H31"/>
    <mergeCell ref="I30:I31"/>
    <mergeCell ref="J30:J31"/>
    <mergeCell ref="K30:K31"/>
  </mergeCells>
  <conditionalFormatting sqref="C32:D52">
    <cfRule type="expression" dxfId="9" priority="1">
      <formula>$C32&gt;$D32</formula>
    </cfRule>
  </conditionalFormatting>
  <conditionalFormatting sqref="K32:K41 K52:L52">
    <cfRule type="expression" dxfId="8" priority="12">
      <formula>$D32="L0"</formula>
    </cfRule>
    <cfRule type="expression" dxfId="7" priority="14">
      <formula>OR($B32&lt;INDIRECT("R"&amp;MATCH($D32,$A:$A,0)&amp;"C2",FALSE),$C32&gt;INDIRECT("R"&amp;MATCH($D32,$A:$A,0)&amp;"C3",FALSE))</formula>
    </cfRule>
    <cfRule type="expression" dxfId="6" priority="15">
      <formula>OR($C32&lt;INDIRECT("R"&amp;MATCH($D32,$A:$A,0)&amp;"C2",FALSE),$B32&gt;INDIRECT("R"&amp;MATCH($D32,$A:$A,0)&amp;"C3",FALSE))</formula>
    </cfRule>
  </conditionalFormatting>
  <conditionalFormatting sqref="L32:M51">
    <cfRule type="expression" dxfId="5" priority="23">
      <formula>$E32="L0"</formula>
    </cfRule>
    <cfRule type="expression" dxfId="4" priority="25">
      <formula>IF($C32="", OR( $B32&lt;INDIRECT("R"&amp;MATCH($E32,$A:$A,0)&amp;"C2",FALSE), $B32&gt;INDIRECT("R"&amp;MATCH($E32,$A:$A,0)&amp;"C3",FALSE)), OR( $C32&lt;INDIRECT("R"&amp;MATCH($E32,$A:$A,0)&amp;"C2",FALSE), $D32&gt;INDIRECT("R"&amp;MATCH($E32,$A:$A,0)&amp;"C3",FALSE)))</formula>
    </cfRule>
  </conditionalFormatting>
  <conditionalFormatting sqref="Z52">
    <cfRule type="cellIs" dxfId="3" priority="19" operator="notEqual">
      <formula>0</formula>
    </cfRule>
  </conditionalFormatting>
  <dataValidations count="1">
    <dataValidation type="list" allowBlank="1" showInputMessage="1" showErrorMessage="1" sqref="D52 E32:E51" xr:uid="{00000000-0002-0000-0400-000000000000}">
      <formula1>$A$18:$A$24</formula1>
    </dataValidation>
  </dataValidations>
  <hyperlinks>
    <hyperlink ref="B57" r:id="rId1" xr:uid="{00000000-0004-0000-0400-000000000000}"/>
    <hyperlink ref="B59" r:id="rId2" xr:uid="{00000000-0004-0000-0400-000001000000}"/>
  </hyperlinks>
  <pageMargins left="0.25" right="0.25" top="0.25" bottom="0.25" header="0.3" footer="0.3"/>
  <pageSetup scale="32" orientation="landscape" r:id="rId3"/>
  <rowBreaks count="2" manualBreakCount="2">
    <brk id="25" max="16383" man="1"/>
    <brk id="54" max="24"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Nature!$A$4:$A$22</xm:f>
          </x14:formula1>
          <xm:sqref>H47:H51</xm:sqref>
        </x14:dataValidation>
        <x14:dataValidation type="list" allowBlank="1" showInputMessage="1" showErrorMessage="1" xr:uid="{00000000-0002-0000-0400-000002000000}">
          <x14:formula1>
            <xm:f>Nature!$A$2:$A$28</xm:f>
          </x14:formula1>
          <xm:sqref>G32:G51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71"/>
  <sheetViews>
    <sheetView tabSelected="1" topLeftCell="A29" zoomScaleNormal="100" workbookViewId="0">
      <selection activeCell="D50" sqref="D50"/>
    </sheetView>
  </sheetViews>
  <sheetFormatPr defaultColWidth="9.1796875" defaultRowHeight="14" x14ac:dyDescent="0.3"/>
  <cols>
    <col min="1" max="1" width="3.453125" style="78" customWidth="1"/>
    <col min="2" max="3" width="7.453125" style="78" customWidth="1"/>
    <col min="4" max="4" width="42.7265625" style="78" customWidth="1"/>
    <col min="5" max="5" width="10" style="78" customWidth="1"/>
    <col min="6" max="6" width="3.26953125" style="78" customWidth="1"/>
    <col min="7" max="7" width="0.7265625" style="78" customWidth="1"/>
    <col min="8" max="8" width="3.26953125" style="78" customWidth="1"/>
    <col min="9" max="9" width="3.1796875" style="78" customWidth="1"/>
    <col min="10" max="10" width="0.81640625" style="78" customWidth="1"/>
    <col min="11" max="12" width="3.26953125" style="78" customWidth="1"/>
    <col min="13" max="13" width="0.81640625" style="78" customWidth="1"/>
    <col min="14" max="17" width="3.26953125" style="78" customWidth="1"/>
    <col min="18" max="18" width="0.81640625" style="78" customWidth="1"/>
    <col min="19" max="19" width="40.7265625" style="78" customWidth="1"/>
    <col min="20" max="20" width="3.26953125" style="78" customWidth="1"/>
    <col min="21" max="16384" width="9.1796875" style="78"/>
  </cols>
  <sheetData>
    <row r="2" spans="1:20" ht="52.5" customHeight="1" x14ac:dyDescent="0.3"/>
    <row r="3" spans="1:20" ht="25" x14ac:dyDescent="0.5">
      <c r="A3" s="299" t="s">
        <v>264</v>
      </c>
      <c r="B3" s="299"/>
      <c r="C3" s="299"/>
      <c r="D3" s="299"/>
      <c r="E3" s="299"/>
      <c r="F3" s="299"/>
      <c r="G3" s="299"/>
      <c r="H3" s="299"/>
      <c r="I3" s="299"/>
      <c r="J3" s="299"/>
      <c r="K3" s="299"/>
      <c r="L3" s="299"/>
      <c r="M3" s="299"/>
      <c r="N3" s="299"/>
      <c r="O3" s="299"/>
      <c r="P3" s="299"/>
      <c r="Q3" s="299"/>
      <c r="R3" s="299"/>
      <c r="S3" s="299"/>
    </row>
    <row r="4" spans="1:20" ht="3.75" customHeight="1" x14ac:dyDescent="0.3"/>
    <row r="5" spans="1:20" ht="20.5" thickBot="1" x14ac:dyDescent="0.45">
      <c r="A5" s="176" t="s">
        <v>94</v>
      </c>
      <c r="B5" s="121"/>
      <c r="C5" s="121"/>
      <c r="D5" s="121"/>
      <c r="E5" s="121"/>
      <c r="F5" s="121"/>
      <c r="G5" s="121"/>
      <c r="H5" s="121"/>
      <c r="I5" s="121"/>
      <c r="J5" s="121"/>
      <c r="K5" s="121"/>
      <c r="L5" s="121"/>
      <c r="M5" s="121"/>
      <c r="N5" s="121"/>
      <c r="O5" s="121"/>
      <c r="P5" s="121"/>
      <c r="Q5" s="121"/>
      <c r="R5" s="121"/>
      <c r="S5" s="121"/>
      <c r="T5" s="121"/>
    </row>
    <row r="6" spans="1:20" ht="51.75" customHeight="1" x14ac:dyDescent="0.35">
      <c r="A6" s="177" t="s">
        <v>211</v>
      </c>
      <c r="B6" s="300" t="s">
        <v>212</v>
      </c>
      <c r="C6" s="300"/>
      <c r="D6" s="300"/>
      <c r="E6" s="300"/>
      <c r="F6" s="300"/>
      <c r="G6" s="300"/>
      <c r="H6" s="300"/>
      <c r="I6" s="300"/>
      <c r="J6" s="300"/>
      <c r="K6" s="300"/>
      <c r="L6" s="300"/>
      <c r="M6" s="300"/>
      <c r="N6" s="300"/>
      <c r="O6" s="300"/>
      <c r="P6" s="300"/>
      <c r="Q6" s="300"/>
      <c r="R6" s="300"/>
      <c r="S6" s="300"/>
      <c r="T6" s="301"/>
    </row>
    <row r="7" spans="1:20" ht="3.75" customHeight="1" x14ac:dyDescent="0.4">
      <c r="A7" s="178"/>
      <c r="B7" s="179"/>
      <c r="C7" s="179"/>
      <c r="D7" s="179"/>
      <c r="E7" s="179"/>
      <c r="F7" s="179"/>
      <c r="G7" s="179"/>
      <c r="H7" s="179"/>
      <c r="I7" s="179"/>
      <c r="J7" s="179"/>
      <c r="K7" s="179"/>
      <c r="L7" s="179"/>
      <c r="M7" s="179"/>
      <c r="N7" s="179"/>
      <c r="O7" s="179"/>
      <c r="P7" s="179"/>
      <c r="Q7" s="179"/>
      <c r="R7" s="179"/>
      <c r="S7" s="179"/>
      <c r="T7" s="180"/>
    </row>
    <row r="8" spans="1:20" ht="18.75" customHeight="1" x14ac:dyDescent="0.4">
      <c r="A8" s="178" t="s">
        <v>213</v>
      </c>
      <c r="B8" s="298" t="s">
        <v>214</v>
      </c>
      <c r="C8" s="297"/>
      <c r="D8" s="297"/>
      <c r="E8" s="297"/>
      <c r="F8" s="297"/>
      <c r="G8" s="297"/>
      <c r="H8" s="297"/>
      <c r="I8" s="297"/>
      <c r="J8" s="297"/>
      <c r="K8" s="297"/>
      <c r="L8" s="297"/>
      <c r="M8" s="297"/>
      <c r="N8" s="297"/>
      <c r="O8" s="297"/>
      <c r="P8" s="297"/>
      <c r="Q8" s="297"/>
      <c r="R8" s="297"/>
      <c r="S8" s="297"/>
      <c r="T8" s="180"/>
    </row>
    <row r="9" spans="1:20" ht="18" customHeight="1" x14ac:dyDescent="0.4">
      <c r="A9" s="178"/>
      <c r="B9" s="297" t="s">
        <v>215</v>
      </c>
      <c r="C9" s="297"/>
      <c r="D9" s="297"/>
      <c r="E9" s="297"/>
      <c r="F9" s="182"/>
      <c r="G9" s="216"/>
      <c r="H9" s="216"/>
      <c r="I9" s="216"/>
      <c r="J9" s="216"/>
      <c r="K9" s="216"/>
      <c r="L9" s="216"/>
      <c r="M9" s="216"/>
      <c r="N9" s="216"/>
      <c r="O9" s="216"/>
      <c r="P9" s="216"/>
      <c r="Q9" s="216"/>
      <c r="R9" s="216"/>
      <c r="S9" s="216"/>
      <c r="T9" s="180"/>
    </row>
    <row r="10" spans="1:20" ht="18" x14ac:dyDescent="0.4">
      <c r="A10" s="178"/>
      <c r="B10" s="183" t="s">
        <v>217</v>
      </c>
      <c r="C10" s="183"/>
      <c r="E10" s="179"/>
      <c r="F10" s="179"/>
      <c r="G10" s="179"/>
      <c r="H10" s="183"/>
      <c r="I10" s="179"/>
      <c r="J10" s="179"/>
      <c r="K10" s="179"/>
      <c r="L10" s="179"/>
      <c r="M10" s="179"/>
      <c r="N10" s="179"/>
      <c r="O10" s="179"/>
      <c r="P10" s="179"/>
      <c r="Q10" s="179"/>
      <c r="R10" s="179"/>
      <c r="S10" s="179"/>
      <c r="T10" s="180"/>
    </row>
    <row r="11" spans="1:20" ht="18" customHeight="1" x14ac:dyDescent="0.35">
      <c r="A11" s="178"/>
      <c r="B11" s="297" t="s">
        <v>216</v>
      </c>
      <c r="C11" s="297"/>
      <c r="D11" s="297"/>
      <c r="E11" s="297"/>
      <c r="F11" s="179"/>
      <c r="G11" s="179"/>
      <c r="H11" s="215"/>
      <c r="I11" s="216"/>
      <c r="J11" s="216"/>
      <c r="K11" s="216"/>
      <c r="L11" s="216"/>
      <c r="M11" s="216"/>
      <c r="N11" s="216"/>
      <c r="O11" s="216"/>
      <c r="P11" s="216"/>
      <c r="Q11" s="216"/>
      <c r="R11" s="216"/>
      <c r="S11" s="216"/>
      <c r="T11" s="217"/>
    </row>
    <row r="12" spans="1:20" ht="18" customHeight="1" x14ac:dyDescent="0.35">
      <c r="A12" s="178"/>
      <c r="B12" s="183" t="s">
        <v>155</v>
      </c>
      <c r="C12" s="179"/>
      <c r="E12" s="179"/>
      <c r="F12" s="179"/>
      <c r="G12" s="179"/>
      <c r="H12" s="216"/>
      <c r="I12" s="216"/>
      <c r="J12" s="216"/>
      <c r="K12" s="216"/>
      <c r="L12" s="216"/>
      <c r="M12" s="216"/>
      <c r="N12" s="216"/>
      <c r="O12" s="216"/>
      <c r="P12" s="216"/>
      <c r="Q12" s="216"/>
      <c r="R12" s="216"/>
      <c r="S12" s="216"/>
      <c r="T12" s="217"/>
    </row>
    <row r="13" spans="1:20" ht="18" customHeight="1" x14ac:dyDescent="0.35">
      <c r="A13" s="178"/>
      <c r="B13" s="298" t="s">
        <v>218</v>
      </c>
      <c r="C13" s="297"/>
      <c r="D13" s="297"/>
      <c r="E13" s="297"/>
      <c r="F13" s="297"/>
      <c r="G13" s="297"/>
      <c r="H13" s="297"/>
      <c r="I13" s="297"/>
      <c r="J13" s="297"/>
      <c r="K13" s="297"/>
      <c r="L13" s="297"/>
      <c r="M13" s="297"/>
      <c r="N13" s="297"/>
      <c r="O13" s="181"/>
      <c r="P13" s="181"/>
      <c r="Q13" s="181"/>
      <c r="R13" s="181"/>
      <c r="S13" s="181"/>
      <c r="T13" s="184"/>
    </row>
    <row r="14" spans="1:20" ht="18.75" customHeight="1" x14ac:dyDescent="0.4">
      <c r="A14" s="178"/>
      <c r="B14" s="297"/>
      <c r="C14" s="297"/>
      <c r="D14" s="297"/>
      <c r="E14" s="297"/>
      <c r="F14" s="297"/>
      <c r="G14" s="297"/>
      <c r="H14" s="297"/>
      <c r="I14" s="297"/>
      <c r="J14" s="297"/>
      <c r="K14" s="297"/>
      <c r="L14" s="297"/>
      <c r="M14" s="297"/>
      <c r="N14" s="297"/>
      <c r="O14" s="179"/>
      <c r="P14" s="179"/>
      <c r="Q14" s="179"/>
      <c r="R14" s="179"/>
      <c r="S14" s="179"/>
      <c r="T14" s="180"/>
    </row>
    <row r="15" spans="1:20" ht="18.5" thickBot="1" x14ac:dyDescent="0.45">
      <c r="A15" s="186"/>
      <c r="B15" s="185" t="s">
        <v>140</v>
      </c>
      <c r="C15" s="185"/>
      <c r="D15" s="187"/>
      <c r="E15" s="188"/>
      <c r="F15" s="188"/>
      <c r="G15" s="188"/>
      <c r="H15" s="188"/>
      <c r="I15" s="188"/>
      <c r="J15" s="188"/>
      <c r="K15" s="188"/>
      <c r="L15" s="188"/>
      <c r="M15" s="188"/>
      <c r="N15" s="188"/>
      <c r="O15" s="188"/>
      <c r="P15" s="188"/>
      <c r="Q15" s="188"/>
      <c r="R15" s="188"/>
      <c r="S15" s="188"/>
      <c r="T15" s="189"/>
    </row>
    <row r="16" spans="1:20" ht="9.75" customHeight="1" x14ac:dyDescent="0.4">
      <c r="A16" s="121"/>
      <c r="B16" s="121"/>
      <c r="C16" s="121"/>
      <c r="D16" s="121"/>
      <c r="E16" s="121"/>
      <c r="F16" s="121"/>
      <c r="G16" s="121"/>
      <c r="H16" s="121"/>
      <c r="I16" s="121"/>
      <c r="J16" s="121"/>
      <c r="K16" s="121"/>
      <c r="L16" s="121"/>
      <c r="M16" s="121"/>
      <c r="N16" s="121"/>
      <c r="O16" s="121"/>
      <c r="P16" s="121"/>
      <c r="Q16" s="121"/>
      <c r="R16" s="121"/>
      <c r="S16" s="121"/>
      <c r="T16" s="121"/>
    </row>
    <row r="17" spans="1:20" ht="21" thickBot="1" x14ac:dyDescent="0.5">
      <c r="A17" s="176" t="s">
        <v>219</v>
      </c>
      <c r="B17" s="190"/>
      <c r="C17" s="190"/>
      <c r="D17" s="190"/>
      <c r="E17" s="190"/>
      <c r="F17" s="190"/>
      <c r="G17" s="190"/>
      <c r="H17" s="190"/>
      <c r="I17" s="190"/>
      <c r="J17" s="190"/>
      <c r="K17" s="190"/>
      <c r="L17" s="190"/>
      <c r="M17" s="190"/>
      <c r="N17" s="190"/>
      <c r="O17" s="190"/>
      <c r="P17" s="190"/>
      <c r="Q17" s="190"/>
      <c r="R17" s="190"/>
      <c r="S17" s="190"/>
      <c r="T17" s="190"/>
    </row>
    <row r="18" spans="1:20" ht="15" customHeight="1" x14ac:dyDescent="0.45">
      <c r="A18" s="191"/>
      <c r="B18" s="192"/>
      <c r="C18" s="192"/>
      <c r="D18" s="193"/>
      <c r="E18" s="192"/>
      <c r="F18" s="194"/>
      <c r="G18" s="194"/>
      <c r="H18" s="194"/>
      <c r="I18" s="194"/>
      <c r="J18" s="194"/>
      <c r="K18" s="194"/>
      <c r="L18" s="194"/>
      <c r="M18" s="194"/>
      <c r="N18" s="194"/>
      <c r="O18" s="194"/>
      <c r="P18" s="194"/>
      <c r="Q18" s="194"/>
      <c r="R18" s="194"/>
      <c r="S18" s="192"/>
      <c r="T18" s="195"/>
    </row>
    <row r="19" spans="1:20" ht="24.75" customHeight="1" x14ac:dyDescent="0.45">
      <c r="A19" s="196" t="s">
        <v>220</v>
      </c>
      <c r="B19" s="190"/>
      <c r="C19" s="190"/>
      <c r="D19" s="197" t="s">
        <v>221</v>
      </c>
      <c r="E19" s="190"/>
      <c r="F19" s="303" t="s">
        <v>222</v>
      </c>
      <c r="G19" s="303"/>
      <c r="H19" s="303"/>
      <c r="I19" s="303"/>
      <c r="J19" s="303"/>
      <c r="K19" s="303"/>
      <c r="L19" s="303"/>
      <c r="M19" s="303"/>
      <c r="N19" s="303"/>
      <c r="O19" s="303"/>
      <c r="P19" s="303"/>
      <c r="Q19" s="303"/>
      <c r="R19" s="198"/>
      <c r="S19" s="199" t="str">
        <f>'Reimbursement details'!D15</f>
        <v>COMP</v>
      </c>
      <c r="T19" s="200"/>
    </row>
    <row r="20" spans="1:20" ht="15" customHeight="1" x14ac:dyDescent="0.45">
      <c r="A20" s="196"/>
      <c r="B20" s="190"/>
      <c r="C20" s="190"/>
      <c r="D20" s="201"/>
      <c r="E20" s="190"/>
      <c r="F20" s="198"/>
      <c r="G20" s="198"/>
      <c r="H20" s="198"/>
      <c r="I20" s="198"/>
      <c r="J20" s="198"/>
      <c r="K20" s="198"/>
      <c r="L20" s="198"/>
      <c r="M20" s="198"/>
      <c r="N20" s="198"/>
      <c r="O20" s="198"/>
      <c r="P20" s="198"/>
      <c r="Q20" s="198"/>
      <c r="R20" s="198"/>
      <c r="S20" s="190"/>
      <c r="T20" s="200"/>
    </row>
    <row r="21" spans="1:20" ht="20.5" x14ac:dyDescent="0.45">
      <c r="A21" s="196" t="s">
        <v>223</v>
      </c>
      <c r="B21" s="190"/>
      <c r="C21" s="190"/>
      <c r="D21" s="197" t="str">
        <f>'Reimbursement details'!B15</f>
        <v>SHEN Leming</v>
      </c>
      <c r="E21" s="190"/>
      <c r="F21" s="303" t="s">
        <v>224</v>
      </c>
      <c r="G21" s="303"/>
      <c r="H21" s="303"/>
      <c r="I21" s="303"/>
      <c r="J21" s="303"/>
      <c r="K21" s="303"/>
      <c r="L21" s="303"/>
      <c r="M21" s="303"/>
      <c r="N21" s="303"/>
      <c r="O21" s="303"/>
      <c r="P21" s="303"/>
      <c r="Q21" s="303"/>
      <c r="R21" s="198"/>
      <c r="S21" s="199" t="str">
        <f>'Reimbursement details'!E15</f>
        <v>22040929r</v>
      </c>
      <c r="T21" s="200"/>
    </row>
    <row r="22" spans="1:20" ht="15" customHeight="1" x14ac:dyDescent="0.45">
      <c r="A22" s="196"/>
      <c r="B22" s="190"/>
      <c r="C22" s="190"/>
      <c r="D22" s="201" t="s">
        <v>225</v>
      </c>
      <c r="E22" s="190"/>
      <c r="F22" s="198"/>
      <c r="G22" s="198"/>
      <c r="H22" s="198"/>
      <c r="I22" s="198"/>
      <c r="J22" s="198"/>
      <c r="K22" s="198"/>
      <c r="L22" s="198"/>
      <c r="M22" s="198"/>
      <c r="N22" s="198"/>
      <c r="O22" s="198"/>
      <c r="P22" s="198"/>
      <c r="Q22" s="198"/>
      <c r="R22" s="198"/>
      <c r="S22" s="190"/>
      <c r="T22" s="200"/>
    </row>
    <row r="23" spans="1:20" ht="20.5" x14ac:dyDescent="0.45">
      <c r="A23" s="196" t="s">
        <v>226</v>
      </c>
      <c r="B23" s="190"/>
      <c r="C23" s="190"/>
      <c r="D23" s="251" t="s">
        <v>296</v>
      </c>
      <c r="E23" s="190"/>
      <c r="F23" s="303" t="s">
        <v>227</v>
      </c>
      <c r="G23" s="303"/>
      <c r="H23" s="303"/>
      <c r="I23" s="303"/>
      <c r="J23" s="303"/>
      <c r="K23" s="303"/>
      <c r="L23" s="303"/>
      <c r="M23" s="303"/>
      <c r="N23" s="303"/>
      <c r="O23" s="303"/>
      <c r="P23" s="303"/>
      <c r="Q23" s="303"/>
      <c r="R23" s="198"/>
      <c r="S23" s="225">
        <v>62371304</v>
      </c>
      <c r="T23" s="200"/>
    </row>
    <row r="24" spans="1:20" ht="12" customHeight="1" x14ac:dyDescent="0.45">
      <c r="A24" s="196"/>
      <c r="B24" s="202"/>
      <c r="C24" s="202"/>
      <c r="D24" s="190"/>
      <c r="E24" s="190"/>
      <c r="F24" s="190"/>
      <c r="G24" s="190"/>
      <c r="H24" s="190"/>
      <c r="I24" s="190"/>
      <c r="J24" s="190"/>
      <c r="K24" s="190"/>
      <c r="L24" s="190"/>
      <c r="M24" s="190"/>
      <c r="N24" s="190"/>
      <c r="O24" s="190"/>
      <c r="P24" s="190"/>
      <c r="Q24" s="190"/>
      <c r="R24" s="190"/>
      <c r="S24" s="190"/>
      <c r="T24" s="200"/>
    </row>
    <row r="25" spans="1:20" ht="21.75" customHeight="1" x14ac:dyDescent="0.45">
      <c r="A25" s="196"/>
      <c r="B25" s="203" t="s">
        <v>228</v>
      </c>
      <c r="C25" s="190" t="s">
        <v>229</v>
      </c>
      <c r="E25" s="190"/>
      <c r="F25" s="190"/>
      <c r="G25" s="190"/>
      <c r="H25" s="190"/>
      <c r="I25" s="190"/>
      <c r="J25" s="190"/>
      <c r="K25" s="190"/>
      <c r="L25" s="190"/>
      <c r="M25" s="190"/>
      <c r="N25" s="190"/>
      <c r="O25" s="190"/>
      <c r="P25" s="190"/>
      <c r="Q25" s="190"/>
      <c r="R25" s="190"/>
      <c r="S25" s="202" t="s">
        <v>14</v>
      </c>
      <c r="T25" s="200"/>
    </row>
    <row r="26" spans="1:20" ht="3.75" customHeight="1" x14ac:dyDescent="0.45">
      <c r="A26" s="196"/>
      <c r="B26" s="202"/>
      <c r="C26" s="190"/>
      <c r="E26" s="190"/>
      <c r="F26" s="190"/>
      <c r="G26" s="190"/>
      <c r="H26" s="190"/>
      <c r="I26" s="190"/>
      <c r="J26" s="190"/>
      <c r="K26" s="190"/>
      <c r="L26" s="190"/>
      <c r="M26" s="190"/>
      <c r="N26" s="190"/>
      <c r="O26" s="190"/>
      <c r="P26" s="190"/>
      <c r="Q26" s="190"/>
      <c r="R26" s="190"/>
      <c r="S26" s="190"/>
      <c r="T26" s="200"/>
    </row>
    <row r="27" spans="1:20" ht="21.75" customHeight="1" x14ac:dyDescent="0.45">
      <c r="A27" s="196"/>
      <c r="B27" s="203"/>
      <c r="C27" s="226"/>
      <c r="D27" s="190" t="s">
        <v>230</v>
      </c>
      <c r="E27" s="190"/>
      <c r="F27" s="227"/>
      <c r="G27" s="190"/>
      <c r="H27" s="227"/>
      <c r="I27" s="227"/>
      <c r="J27" s="190"/>
      <c r="K27" s="227"/>
      <c r="L27" s="227"/>
      <c r="M27" s="190"/>
      <c r="N27" s="227"/>
      <c r="O27" s="227"/>
      <c r="P27" s="227"/>
      <c r="Q27" s="227"/>
      <c r="R27" s="190"/>
      <c r="S27" s="204"/>
      <c r="T27" s="200"/>
    </row>
    <row r="28" spans="1:20" ht="3.75" customHeight="1" x14ac:dyDescent="0.45">
      <c r="A28" s="196"/>
      <c r="B28" s="202"/>
      <c r="C28" s="226"/>
      <c r="E28" s="190"/>
      <c r="F28" s="190"/>
      <c r="G28" s="190"/>
      <c r="H28" s="190"/>
      <c r="I28" s="190"/>
      <c r="J28" s="190"/>
      <c r="K28" s="190"/>
      <c r="L28" s="190"/>
      <c r="M28" s="190"/>
      <c r="N28" s="190"/>
      <c r="O28" s="190"/>
      <c r="P28" s="190"/>
      <c r="Q28" s="190"/>
      <c r="R28" s="190"/>
      <c r="S28" s="204"/>
      <c r="T28" s="200"/>
    </row>
    <row r="29" spans="1:20" ht="21.75" customHeight="1" x14ac:dyDescent="0.45">
      <c r="A29" s="196"/>
      <c r="B29" s="203"/>
      <c r="C29" s="226"/>
      <c r="D29" s="205" t="s">
        <v>231</v>
      </c>
      <c r="E29" s="190"/>
      <c r="F29" s="227"/>
      <c r="G29" s="190"/>
      <c r="H29" s="227"/>
      <c r="I29" s="227"/>
      <c r="J29" s="190"/>
      <c r="K29" s="227"/>
      <c r="L29" s="227"/>
      <c r="M29" s="190"/>
      <c r="N29" s="227"/>
      <c r="O29" s="227"/>
      <c r="P29" s="227"/>
      <c r="Q29" s="227"/>
      <c r="R29" s="190"/>
      <c r="S29" s="204">
        <v>0</v>
      </c>
      <c r="T29" s="200"/>
    </row>
    <row r="30" spans="1:20" ht="3.75" customHeight="1" x14ac:dyDescent="0.45">
      <c r="A30" s="196"/>
      <c r="B30" s="202"/>
      <c r="C30" s="226"/>
      <c r="E30" s="190"/>
      <c r="F30" s="190"/>
      <c r="G30" s="190"/>
      <c r="H30" s="190"/>
      <c r="I30" s="190"/>
      <c r="J30" s="190"/>
      <c r="K30" s="190"/>
      <c r="L30" s="190"/>
      <c r="M30" s="190"/>
      <c r="N30" s="190"/>
      <c r="O30" s="190"/>
      <c r="P30" s="190"/>
      <c r="Q30" s="190"/>
      <c r="R30" s="190"/>
      <c r="S30" s="204"/>
      <c r="T30" s="200"/>
    </row>
    <row r="31" spans="1:20" ht="21.75" customHeight="1" x14ac:dyDescent="0.45">
      <c r="A31" s="196"/>
      <c r="B31" s="203"/>
      <c r="C31" s="226"/>
      <c r="D31" s="190" t="s">
        <v>232</v>
      </c>
      <c r="E31" s="190"/>
      <c r="F31" s="190"/>
      <c r="G31" s="190"/>
      <c r="H31" s="190"/>
      <c r="I31" s="190"/>
      <c r="J31" s="190"/>
      <c r="K31" s="190"/>
      <c r="L31" s="190"/>
      <c r="M31" s="190"/>
      <c r="N31" s="190"/>
      <c r="O31" s="190"/>
      <c r="P31" s="190"/>
      <c r="Q31" s="190"/>
      <c r="R31" s="190"/>
      <c r="S31" s="130">
        <v>19818.98</v>
      </c>
      <c r="T31" s="200"/>
    </row>
    <row r="32" spans="1:20" ht="21.75" customHeight="1" x14ac:dyDescent="0.45">
      <c r="A32" s="196"/>
      <c r="B32" s="203"/>
      <c r="C32" s="190"/>
      <c r="D32" s="199" t="s">
        <v>303</v>
      </c>
      <c r="E32" s="190"/>
      <c r="F32" s="227"/>
      <c r="G32" s="190"/>
      <c r="H32" s="227"/>
      <c r="I32" s="227"/>
      <c r="J32" s="190"/>
      <c r="K32" s="227"/>
      <c r="L32" s="227"/>
      <c r="M32" s="190"/>
      <c r="N32" s="227"/>
      <c r="O32" s="227"/>
      <c r="P32" s="227"/>
      <c r="Q32" s="227"/>
      <c r="R32" s="190"/>
      <c r="S32" s="204"/>
      <c r="T32" s="200"/>
    </row>
    <row r="33" spans="1:20" ht="3.75" customHeight="1" x14ac:dyDescent="0.45">
      <c r="A33" s="196"/>
      <c r="B33" s="190"/>
      <c r="C33" s="190"/>
      <c r="E33" s="190"/>
      <c r="F33" s="190"/>
      <c r="G33" s="190"/>
      <c r="H33" s="190"/>
      <c r="I33" s="190"/>
      <c r="J33" s="190"/>
      <c r="K33" s="190"/>
      <c r="L33" s="190"/>
      <c r="M33" s="190"/>
      <c r="N33" s="190"/>
      <c r="O33" s="190"/>
      <c r="P33" s="190"/>
      <c r="Q33" s="190"/>
      <c r="R33" s="190"/>
      <c r="S33" s="199"/>
      <c r="T33" s="200"/>
    </row>
    <row r="34" spans="1:20" ht="20.5" x14ac:dyDescent="0.45">
      <c r="A34" s="196"/>
      <c r="B34" s="190"/>
      <c r="C34" s="176" t="s">
        <v>233</v>
      </c>
      <c r="E34" s="190"/>
      <c r="F34" s="190"/>
      <c r="G34" s="190"/>
      <c r="H34" s="190"/>
      <c r="I34" s="190"/>
      <c r="J34" s="190"/>
      <c r="K34" s="190"/>
      <c r="L34" s="190"/>
      <c r="M34" s="190"/>
      <c r="N34" s="190"/>
      <c r="O34" s="190"/>
      <c r="P34" s="190"/>
      <c r="Q34" s="190"/>
      <c r="R34" s="190"/>
      <c r="S34" s="130">
        <f>SUM(T13:T33)</f>
        <v>0</v>
      </c>
      <c r="T34" s="200"/>
    </row>
    <row r="35" spans="1:20" ht="12" customHeight="1" x14ac:dyDescent="0.45">
      <c r="A35" s="196"/>
      <c r="B35" s="202"/>
      <c r="C35" s="190"/>
      <c r="E35" s="190"/>
      <c r="F35" s="190"/>
      <c r="G35" s="190"/>
      <c r="H35" s="190"/>
      <c r="I35" s="190"/>
      <c r="J35" s="190"/>
      <c r="K35" s="190"/>
      <c r="L35" s="190"/>
      <c r="M35" s="190"/>
      <c r="N35" s="190"/>
      <c r="O35" s="190"/>
      <c r="P35" s="190"/>
      <c r="Q35" s="190"/>
      <c r="R35" s="190"/>
      <c r="S35" s="190"/>
      <c r="T35" s="200"/>
    </row>
    <row r="36" spans="1:20" ht="20.5" x14ac:dyDescent="0.45">
      <c r="A36" s="196"/>
      <c r="B36" s="203" t="s">
        <v>234</v>
      </c>
      <c r="C36" s="190" t="s">
        <v>235</v>
      </c>
      <c r="E36" s="190"/>
      <c r="F36" s="190"/>
      <c r="G36" s="190"/>
      <c r="H36" s="190"/>
      <c r="I36" s="190"/>
      <c r="J36" s="190"/>
      <c r="K36" s="190"/>
      <c r="L36" s="190"/>
      <c r="M36" s="190"/>
      <c r="N36" s="190"/>
      <c r="O36" s="190"/>
      <c r="P36" s="190"/>
      <c r="Q36" s="190"/>
      <c r="R36" s="190"/>
      <c r="S36" s="202" t="s">
        <v>14</v>
      </c>
      <c r="T36" s="200"/>
    </row>
    <row r="37" spans="1:20" ht="20.5" x14ac:dyDescent="0.45">
      <c r="A37" s="196"/>
      <c r="B37" s="190"/>
      <c r="C37" s="190" t="s">
        <v>250</v>
      </c>
      <c r="E37" s="190"/>
      <c r="F37" s="190"/>
      <c r="G37" s="190"/>
      <c r="H37" s="190"/>
      <c r="I37" s="190"/>
      <c r="J37" s="190"/>
      <c r="K37" s="190"/>
      <c r="L37" s="190"/>
      <c r="M37" s="190"/>
      <c r="N37" s="190"/>
      <c r="O37" s="190"/>
      <c r="P37" s="190"/>
      <c r="Q37" s="190"/>
      <c r="R37" s="190"/>
      <c r="S37" s="204">
        <v>10315.040000000001</v>
      </c>
      <c r="T37" s="200"/>
    </row>
    <row r="38" spans="1:20" ht="20.5" x14ac:dyDescent="0.45">
      <c r="A38" s="196"/>
      <c r="B38" s="190"/>
      <c r="C38" s="205" t="s">
        <v>236</v>
      </c>
      <c r="E38" s="190"/>
      <c r="F38" s="190"/>
      <c r="G38" s="190"/>
      <c r="H38" s="190"/>
      <c r="I38" s="190"/>
      <c r="J38" s="190"/>
      <c r="K38" s="190"/>
      <c r="L38" s="190"/>
      <c r="M38" s="190"/>
      <c r="N38" s="190"/>
      <c r="O38" s="190"/>
      <c r="P38" s="190"/>
      <c r="Q38" s="190"/>
      <c r="R38" s="190"/>
      <c r="S38" s="206">
        <v>4703.9399999999996</v>
      </c>
      <c r="T38" s="200"/>
    </row>
    <row r="39" spans="1:20" ht="20.5" x14ac:dyDescent="0.45">
      <c r="A39" s="196"/>
      <c r="B39" s="190"/>
      <c r="C39" s="205" t="s">
        <v>237</v>
      </c>
      <c r="E39" s="190"/>
      <c r="F39" s="190"/>
      <c r="G39" s="190"/>
      <c r="H39" s="190"/>
      <c r="I39" s="190"/>
      <c r="J39" s="190"/>
      <c r="K39" s="190"/>
      <c r="L39" s="190"/>
      <c r="M39" s="190"/>
      <c r="N39" s="190"/>
      <c r="O39" s="190"/>
      <c r="P39" s="190"/>
      <c r="Q39" s="190"/>
      <c r="R39" s="190"/>
      <c r="S39" s="206"/>
      <c r="T39" s="200"/>
    </row>
    <row r="40" spans="1:20" ht="20.5" x14ac:dyDescent="0.45">
      <c r="A40" s="196"/>
      <c r="B40" s="190"/>
      <c r="C40" s="190" t="s">
        <v>238</v>
      </c>
      <c r="E40" s="190"/>
      <c r="F40" s="190"/>
      <c r="G40" s="190"/>
      <c r="H40" s="190"/>
      <c r="I40" s="190"/>
      <c r="J40" s="190"/>
      <c r="K40" s="190"/>
      <c r="L40" s="190"/>
      <c r="M40" s="190"/>
      <c r="N40" s="190"/>
      <c r="O40" s="190"/>
      <c r="P40" s="190"/>
      <c r="Q40" s="190"/>
      <c r="R40" s="190"/>
      <c r="S40" s="204"/>
      <c r="T40" s="200"/>
    </row>
    <row r="41" spans="1:20" ht="20.5" x14ac:dyDescent="0.45">
      <c r="A41" s="196"/>
      <c r="B41" s="190"/>
      <c r="C41" s="190" t="s">
        <v>239</v>
      </c>
      <c r="E41" s="190"/>
      <c r="F41" s="190"/>
      <c r="G41" s="190"/>
      <c r="H41" s="190"/>
      <c r="I41" s="190"/>
      <c r="J41" s="190"/>
      <c r="K41" s="190"/>
      <c r="L41" s="190"/>
      <c r="M41" s="190"/>
      <c r="N41" s="190"/>
      <c r="O41" s="190"/>
      <c r="P41" s="190"/>
      <c r="Q41" s="190"/>
      <c r="R41" s="190"/>
      <c r="S41" s="204">
        <v>4800</v>
      </c>
      <c r="T41" s="200"/>
    </row>
    <row r="42" spans="1:20" ht="20.5" x14ac:dyDescent="0.45">
      <c r="A42" s="196"/>
      <c r="B42" s="190"/>
      <c r="C42" s="205" t="s">
        <v>240</v>
      </c>
      <c r="E42" s="190"/>
      <c r="F42" s="190"/>
      <c r="G42" s="190"/>
      <c r="H42" s="190"/>
      <c r="I42" s="190"/>
      <c r="J42" s="190"/>
      <c r="K42" s="190"/>
      <c r="L42" s="190"/>
      <c r="M42" s="190"/>
      <c r="N42" s="190"/>
      <c r="O42" s="190"/>
      <c r="P42" s="190"/>
      <c r="Q42" s="190"/>
      <c r="R42" s="190"/>
      <c r="S42" s="204"/>
      <c r="T42" s="200"/>
    </row>
    <row r="43" spans="1:20" ht="20.5" x14ac:dyDescent="0.45">
      <c r="A43" s="196"/>
      <c r="B43" s="190"/>
      <c r="C43" s="305"/>
      <c r="D43" s="305"/>
      <c r="E43" s="305"/>
      <c r="F43" s="190"/>
      <c r="G43" s="190"/>
      <c r="H43" s="190"/>
      <c r="I43" s="190"/>
      <c r="J43" s="190"/>
      <c r="K43" s="190"/>
      <c r="L43" s="190"/>
      <c r="M43" s="190"/>
      <c r="N43" s="190"/>
      <c r="O43" s="190"/>
      <c r="P43" s="190"/>
      <c r="Q43" s="190"/>
      <c r="R43" s="190"/>
      <c r="S43" s="204">
        <f>'RS-FO'!J15</f>
        <v>0</v>
      </c>
      <c r="T43" s="200"/>
    </row>
    <row r="44" spans="1:20" ht="3.75" customHeight="1" x14ac:dyDescent="0.45">
      <c r="A44" s="196"/>
      <c r="B44" s="190"/>
      <c r="C44" s="199"/>
      <c r="D44" s="207"/>
      <c r="E44" s="199"/>
      <c r="F44" s="190"/>
      <c r="G44" s="190"/>
      <c r="H44" s="190"/>
      <c r="I44" s="190"/>
      <c r="J44" s="190"/>
      <c r="K44" s="190"/>
      <c r="L44" s="190"/>
      <c r="M44" s="190"/>
      <c r="N44" s="190"/>
      <c r="O44" s="190"/>
      <c r="P44" s="190"/>
      <c r="Q44" s="190"/>
      <c r="R44" s="190"/>
      <c r="S44" s="199"/>
      <c r="T44" s="200"/>
    </row>
    <row r="45" spans="1:20" ht="20.5" x14ac:dyDescent="0.45">
      <c r="A45" s="196"/>
      <c r="B45" s="190"/>
      <c r="C45" s="176" t="s">
        <v>70</v>
      </c>
      <c r="E45" s="190"/>
      <c r="F45" s="190"/>
      <c r="G45" s="190"/>
      <c r="H45" s="190"/>
      <c r="I45" s="190"/>
      <c r="J45" s="190"/>
      <c r="K45" s="190"/>
      <c r="L45" s="190"/>
      <c r="M45" s="190"/>
      <c r="N45" s="190"/>
      <c r="O45" s="190"/>
      <c r="P45" s="190"/>
      <c r="Q45" s="190"/>
      <c r="R45" s="190"/>
      <c r="S45" s="206">
        <f>SUM(S37:S44)</f>
        <v>19818.98</v>
      </c>
      <c r="T45" s="200"/>
    </row>
    <row r="46" spans="1:20" ht="20.5" x14ac:dyDescent="0.45">
      <c r="A46" s="196"/>
      <c r="B46" s="190"/>
      <c r="C46" s="190"/>
      <c r="D46" s="176"/>
      <c r="E46" s="190"/>
      <c r="F46" s="190"/>
      <c r="G46" s="190"/>
      <c r="H46" s="190"/>
      <c r="I46" s="190"/>
      <c r="J46" s="190"/>
      <c r="K46" s="190"/>
      <c r="L46" s="190"/>
      <c r="M46" s="190"/>
      <c r="N46" s="190"/>
      <c r="O46" s="190"/>
      <c r="P46" s="190"/>
      <c r="Q46" s="190"/>
      <c r="R46" s="190"/>
      <c r="S46" s="208"/>
      <c r="T46" s="200"/>
    </row>
    <row r="47" spans="1:20" ht="20.5" x14ac:dyDescent="0.45">
      <c r="A47" s="196" t="s">
        <v>241</v>
      </c>
      <c r="B47" s="190"/>
      <c r="C47" s="190"/>
      <c r="D47" s="190"/>
      <c r="E47" s="190"/>
      <c r="F47" s="190"/>
      <c r="G47" s="190"/>
      <c r="H47" s="190"/>
      <c r="I47" s="190"/>
      <c r="J47" s="190"/>
      <c r="K47" s="190"/>
      <c r="L47" s="190"/>
      <c r="M47" s="190"/>
      <c r="N47" s="190"/>
      <c r="O47" s="190"/>
      <c r="P47" s="190"/>
      <c r="Q47" s="190"/>
      <c r="R47" s="190"/>
      <c r="S47" s="190"/>
      <c r="T47" s="200"/>
    </row>
    <row r="48" spans="1:20" ht="20.5" x14ac:dyDescent="0.45">
      <c r="A48" s="214" t="s">
        <v>242</v>
      </c>
      <c r="B48" s="121"/>
      <c r="C48" s="190"/>
      <c r="D48" s="199" t="s">
        <v>306</v>
      </c>
      <c r="E48" s="190"/>
      <c r="F48" s="190"/>
      <c r="G48" s="190"/>
      <c r="H48" s="190"/>
      <c r="I48" s="190"/>
      <c r="J48" s="190"/>
      <c r="K48" s="190"/>
      <c r="L48" s="190"/>
      <c r="M48" s="190"/>
      <c r="N48" s="190"/>
      <c r="O48" s="190"/>
      <c r="P48" s="190"/>
      <c r="Q48" s="190"/>
      <c r="R48" s="190"/>
      <c r="S48" s="190"/>
      <c r="T48" s="200"/>
    </row>
    <row r="49" spans="1:20" ht="20.5" x14ac:dyDescent="0.45">
      <c r="A49" s="214" t="s">
        <v>243</v>
      </c>
      <c r="B49" s="121"/>
      <c r="C49" s="190"/>
      <c r="D49" s="209" t="s">
        <v>297</v>
      </c>
      <c r="E49" s="190"/>
      <c r="F49" s="190"/>
      <c r="G49" s="190"/>
      <c r="H49" s="190"/>
      <c r="I49" s="190"/>
      <c r="J49" s="190"/>
      <c r="K49" s="190"/>
      <c r="L49" s="190"/>
      <c r="M49" s="190"/>
      <c r="N49" s="190"/>
      <c r="O49" s="190"/>
      <c r="P49" s="190"/>
      <c r="Q49" s="190"/>
      <c r="R49" s="190"/>
      <c r="S49" s="190"/>
      <c r="T49" s="200"/>
    </row>
    <row r="50" spans="1:20" ht="20.5" x14ac:dyDescent="0.45">
      <c r="A50" s="214" t="s">
        <v>244</v>
      </c>
      <c r="B50" s="121"/>
      <c r="C50" s="190"/>
      <c r="D50" s="325" t="s">
        <v>311</v>
      </c>
      <c r="E50" s="190"/>
      <c r="F50" s="190"/>
      <c r="G50" s="190"/>
      <c r="H50" s="190"/>
      <c r="I50" s="190"/>
      <c r="J50" s="190"/>
      <c r="K50" s="190"/>
      <c r="L50" s="190"/>
      <c r="M50" s="190"/>
      <c r="N50" s="190"/>
      <c r="O50" s="190"/>
      <c r="P50" s="190"/>
      <c r="Q50" s="190"/>
      <c r="R50" s="190"/>
      <c r="S50" s="190"/>
      <c r="T50" s="200"/>
    </row>
    <row r="51" spans="1:20" ht="21" thickBot="1" x14ac:dyDescent="0.5">
      <c r="A51" s="210"/>
      <c r="B51" s="211"/>
      <c r="C51" s="211"/>
      <c r="D51" s="211"/>
      <c r="E51" s="211"/>
      <c r="F51" s="211"/>
      <c r="G51" s="211"/>
      <c r="H51" s="211"/>
      <c r="I51" s="211"/>
      <c r="J51" s="211"/>
      <c r="K51" s="211"/>
      <c r="L51" s="211"/>
      <c r="M51" s="211"/>
      <c r="N51" s="211"/>
      <c r="O51" s="211"/>
      <c r="P51" s="211"/>
      <c r="Q51" s="211"/>
      <c r="R51" s="211"/>
      <c r="S51" s="211"/>
      <c r="T51" s="212"/>
    </row>
    <row r="52" spans="1:20" ht="9.75" customHeight="1" x14ac:dyDescent="0.45">
      <c r="A52" s="190"/>
      <c r="B52" s="190"/>
      <c r="C52" s="190"/>
      <c r="D52" s="190"/>
      <c r="E52" s="190"/>
      <c r="F52" s="190"/>
      <c r="G52" s="190"/>
      <c r="H52" s="190"/>
      <c r="I52" s="190"/>
      <c r="J52" s="190"/>
      <c r="K52" s="190"/>
      <c r="L52" s="190"/>
      <c r="M52" s="190"/>
      <c r="N52" s="190"/>
      <c r="O52" s="190"/>
      <c r="P52" s="190"/>
      <c r="Q52" s="190"/>
      <c r="R52" s="190"/>
      <c r="S52" s="190"/>
      <c r="T52" s="190"/>
    </row>
    <row r="53" spans="1:20" ht="21" thickBot="1" x14ac:dyDescent="0.5">
      <c r="A53" s="176" t="s">
        <v>245</v>
      </c>
      <c r="B53" s="190"/>
      <c r="C53" s="190"/>
      <c r="D53" s="190"/>
      <c r="E53" s="190"/>
      <c r="F53" s="190"/>
      <c r="G53" s="190"/>
      <c r="H53" s="190"/>
      <c r="I53" s="190"/>
      <c r="J53" s="190"/>
      <c r="K53" s="190"/>
      <c r="L53" s="190"/>
      <c r="M53" s="190"/>
      <c r="N53" s="190"/>
      <c r="O53" s="190"/>
      <c r="P53" s="190"/>
      <c r="Q53" s="190"/>
      <c r="R53" s="190"/>
      <c r="S53" s="190"/>
      <c r="T53" s="190"/>
    </row>
    <row r="54" spans="1:20" ht="20.5" x14ac:dyDescent="0.45">
      <c r="A54" s="191" t="s">
        <v>246</v>
      </c>
      <c r="B54" s="192"/>
      <c r="C54" s="192"/>
      <c r="D54" s="192"/>
      <c r="E54" s="192"/>
      <c r="F54" s="192"/>
      <c r="G54" s="192"/>
      <c r="H54" s="192"/>
      <c r="I54" s="192"/>
      <c r="J54" s="192"/>
      <c r="K54" s="192"/>
      <c r="L54" s="192"/>
      <c r="M54" s="192"/>
      <c r="N54" s="192"/>
      <c r="O54" s="192"/>
      <c r="P54" s="192"/>
      <c r="Q54" s="192"/>
      <c r="R54" s="192"/>
      <c r="S54" s="192"/>
      <c r="T54" s="195"/>
    </row>
    <row r="55" spans="1:20" ht="40.5" customHeight="1" x14ac:dyDescent="0.45">
      <c r="A55" s="229"/>
      <c r="B55" s="306" t="s">
        <v>251</v>
      </c>
      <c r="C55" s="306"/>
      <c r="D55" s="306"/>
      <c r="E55" s="306"/>
      <c r="F55" s="306"/>
      <c r="G55" s="306"/>
      <c r="H55" s="306"/>
      <c r="I55" s="306"/>
      <c r="J55" s="306"/>
      <c r="K55" s="306"/>
      <c r="L55" s="306"/>
      <c r="M55" s="306"/>
      <c r="N55" s="306"/>
      <c r="O55" s="306"/>
      <c r="P55" s="306"/>
      <c r="Q55" s="306"/>
      <c r="R55" s="306"/>
      <c r="S55" s="306"/>
      <c r="T55" s="200"/>
    </row>
    <row r="56" spans="1:20" ht="20.5" x14ac:dyDescent="0.45">
      <c r="A56" s="229"/>
      <c r="B56" s="302" t="s">
        <v>252</v>
      </c>
      <c r="C56" s="303"/>
      <c r="D56" s="303"/>
      <c r="E56" s="303"/>
      <c r="F56" s="303"/>
      <c r="G56" s="303"/>
      <c r="H56" s="303"/>
      <c r="I56" s="303"/>
      <c r="J56" s="303"/>
      <c r="K56" s="303"/>
      <c r="L56" s="303"/>
      <c r="M56" s="303"/>
      <c r="N56" s="303"/>
      <c r="O56" s="303"/>
      <c r="P56" s="303"/>
      <c r="Q56" s="303"/>
      <c r="R56" s="303"/>
      <c r="S56" s="303"/>
      <c r="T56" s="200"/>
    </row>
    <row r="57" spans="1:20" ht="20.5" x14ac:dyDescent="0.45">
      <c r="A57" s="229"/>
      <c r="B57" s="302" t="s">
        <v>253</v>
      </c>
      <c r="C57" s="303"/>
      <c r="D57" s="303"/>
      <c r="E57" s="303"/>
      <c r="F57" s="303"/>
      <c r="G57" s="303"/>
      <c r="H57" s="303"/>
      <c r="I57" s="303"/>
      <c r="J57" s="303"/>
      <c r="K57" s="303"/>
      <c r="L57" s="303"/>
      <c r="M57" s="303"/>
      <c r="N57" s="303"/>
      <c r="O57" s="303"/>
      <c r="P57" s="303"/>
      <c r="Q57" s="303"/>
      <c r="R57" s="303"/>
      <c r="S57" s="303"/>
      <c r="T57" s="200"/>
    </row>
    <row r="58" spans="1:20" ht="20.5" x14ac:dyDescent="0.45">
      <c r="A58" s="229"/>
      <c r="B58" s="302" t="s">
        <v>260</v>
      </c>
      <c r="C58" s="303"/>
      <c r="D58" s="303"/>
      <c r="E58" s="303"/>
      <c r="F58" s="303"/>
      <c r="G58" s="303"/>
      <c r="H58" s="303"/>
      <c r="I58" s="303"/>
      <c r="J58" s="303"/>
      <c r="K58" s="303"/>
      <c r="L58" s="303"/>
      <c r="M58" s="303"/>
      <c r="N58" s="303"/>
      <c r="O58" s="303"/>
      <c r="P58" s="303"/>
      <c r="Q58" s="303"/>
      <c r="R58" s="303"/>
      <c r="S58" s="303"/>
      <c r="T58" s="200"/>
    </row>
    <row r="59" spans="1:20" ht="20.5" x14ac:dyDescent="0.45">
      <c r="A59" s="229"/>
      <c r="B59" s="205" t="s">
        <v>261</v>
      </c>
      <c r="C59" s="198"/>
      <c r="D59" s="198"/>
      <c r="E59" s="198"/>
      <c r="F59" s="198"/>
      <c r="G59" s="198"/>
      <c r="H59" s="198"/>
      <c r="I59" s="198"/>
      <c r="J59" s="198"/>
      <c r="K59" s="198"/>
      <c r="L59" s="198"/>
      <c r="M59" s="198"/>
      <c r="N59" s="198"/>
      <c r="O59" s="198"/>
      <c r="P59" s="198"/>
      <c r="Q59" s="198"/>
      <c r="R59" s="198"/>
      <c r="S59" s="198"/>
      <c r="T59" s="200"/>
    </row>
    <row r="60" spans="1:20" ht="20.5" x14ac:dyDescent="0.45">
      <c r="A60" s="229"/>
      <c r="B60" s="302" t="s">
        <v>247</v>
      </c>
      <c r="C60" s="303"/>
      <c r="D60" s="303"/>
      <c r="E60" s="303"/>
      <c r="F60" s="303"/>
      <c r="G60" s="303"/>
      <c r="H60" s="303"/>
      <c r="I60" s="303"/>
      <c r="J60" s="303"/>
      <c r="K60" s="303"/>
      <c r="L60" s="303"/>
      <c r="M60" s="303"/>
      <c r="N60" s="303"/>
      <c r="O60" s="303"/>
      <c r="P60" s="303"/>
      <c r="Q60" s="303"/>
      <c r="R60" s="303"/>
      <c r="S60" s="303"/>
      <c r="T60" s="200"/>
    </row>
    <row r="61" spans="1:20" ht="21" thickBot="1" x14ac:dyDescent="0.5">
      <c r="A61" s="210"/>
      <c r="B61" s="211"/>
      <c r="C61" s="211"/>
      <c r="D61" s="211"/>
      <c r="E61" s="211"/>
      <c r="F61" s="211"/>
      <c r="G61" s="211"/>
      <c r="H61" s="211"/>
      <c r="I61" s="211"/>
      <c r="J61" s="211"/>
      <c r="K61" s="211"/>
      <c r="L61" s="211"/>
      <c r="M61" s="211"/>
      <c r="N61" s="211"/>
      <c r="O61" s="211"/>
      <c r="P61" s="211"/>
      <c r="Q61" s="211"/>
      <c r="R61" s="211"/>
      <c r="S61" s="211"/>
      <c r="T61" s="212"/>
    </row>
    <row r="67" spans="1:19" ht="15.5" x14ac:dyDescent="0.35">
      <c r="A67" s="179" t="s">
        <v>248</v>
      </c>
      <c r="D67" s="228"/>
      <c r="E67" s="228"/>
      <c r="F67" s="228"/>
      <c r="G67" s="228"/>
      <c r="H67" s="228"/>
      <c r="I67" s="228"/>
      <c r="J67" s="228"/>
      <c r="K67" s="228"/>
      <c r="L67" s="228"/>
      <c r="M67" s="228"/>
      <c r="N67" s="304" t="s">
        <v>249</v>
      </c>
      <c r="O67" s="304"/>
      <c r="P67" s="304"/>
      <c r="Q67" s="304"/>
      <c r="R67" s="207"/>
      <c r="S67" s="252">
        <v>45838</v>
      </c>
    </row>
    <row r="69" spans="1:19" x14ac:dyDescent="0.3">
      <c r="A69" s="161"/>
    </row>
    <row r="70" spans="1:19" ht="14.5" x14ac:dyDescent="0.35">
      <c r="A70" s="213"/>
    </row>
    <row r="71" spans="1:19" x14ac:dyDescent="0.3">
      <c r="A71" s="161"/>
    </row>
  </sheetData>
  <mergeCells count="16">
    <mergeCell ref="B57:S57"/>
    <mergeCell ref="B58:S58"/>
    <mergeCell ref="B60:S60"/>
    <mergeCell ref="N67:Q67"/>
    <mergeCell ref="F19:Q19"/>
    <mergeCell ref="F21:Q21"/>
    <mergeCell ref="F23:Q23"/>
    <mergeCell ref="C43:E43"/>
    <mergeCell ref="B55:S55"/>
    <mergeCell ref="B56:S56"/>
    <mergeCell ref="B11:E11"/>
    <mergeCell ref="B13:N14"/>
    <mergeCell ref="A3:S3"/>
    <mergeCell ref="B6:T6"/>
    <mergeCell ref="B8:S8"/>
    <mergeCell ref="B9:E9"/>
  </mergeCells>
  <hyperlinks>
    <hyperlink ref="B10" r:id="rId1" xr:uid="{00000000-0004-0000-0500-000000000000}"/>
    <hyperlink ref="B12" r:id="rId2" xr:uid="{00000000-0004-0000-0500-000001000000}"/>
    <hyperlink ref="D23" r:id="rId3" xr:uid="{E8905121-D7B0-42E4-B204-AD3265C9EA1E}"/>
  </hyperlinks>
  <pageMargins left="0.51181102362204722" right="0.51181102362204722" top="0.51181102362204722" bottom="0.51181102362204722" header="0.31496062992125984" footer="0.31496062992125984"/>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anchor moveWithCells="1">
                  <from>
                    <xdr:col>1</xdr:col>
                    <xdr:colOff>317500</xdr:colOff>
                    <xdr:row>36</xdr:row>
                    <xdr:rowOff>57150</xdr:rowOff>
                  </from>
                  <to>
                    <xdr:col>2</xdr:col>
                    <xdr:colOff>133350</xdr:colOff>
                    <xdr:row>36</xdr:row>
                    <xdr:rowOff>190500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0</xdr:col>
                    <xdr:colOff>69850</xdr:colOff>
                    <xdr:row>55</xdr:row>
                    <xdr:rowOff>12700</xdr:rowOff>
                  </from>
                  <to>
                    <xdr:col>1</xdr:col>
                    <xdr:colOff>146050</xdr:colOff>
                    <xdr:row>56</xdr:row>
                    <xdr:rowOff>57150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0</xdr:col>
                    <xdr:colOff>57150</xdr:colOff>
                    <xdr:row>56</xdr:row>
                    <xdr:rowOff>19050</xdr:rowOff>
                  </from>
                  <to>
                    <xdr:col>1</xdr:col>
                    <xdr:colOff>146050</xdr:colOff>
                    <xdr:row>57</xdr:row>
                    <xdr:rowOff>38100</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0</xdr:col>
                    <xdr:colOff>57150</xdr:colOff>
                    <xdr:row>57</xdr:row>
                    <xdr:rowOff>19050</xdr:rowOff>
                  </from>
                  <to>
                    <xdr:col>1</xdr:col>
                    <xdr:colOff>146050</xdr:colOff>
                    <xdr:row>58</xdr:row>
                    <xdr:rowOff>57150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0</xdr:col>
                    <xdr:colOff>69850</xdr:colOff>
                    <xdr:row>53</xdr:row>
                    <xdr:rowOff>222250</xdr:rowOff>
                  </from>
                  <to>
                    <xdr:col>1</xdr:col>
                    <xdr:colOff>152400</xdr:colOff>
                    <xdr:row>55</xdr:row>
                    <xdr:rowOff>57150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0</xdr:col>
                    <xdr:colOff>57150</xdr:colOff>
                    <xdr:row>59</xdr:row>
                    <xdr:rowOff>19050</xdr:rowOff>
                  </from>
                  <to>
                    <xdr:col>1</xdr:col>
                    <xdr:colOff>146050</xdr:colOff>
                    <xdr:row>60</xdr:row>
                    <xdr:rowOff>57150</xdr:rowOff>
                  </to>
                </anchor>
              </controlPr>
            </control>
          </mc:Choice>
        </mc:AlternateContent>
        <mc:AlternateContent xmlns:mc="http://schemas.openxmlformats.org/markup-compatibility/2006">
          <mc:Choice Requires="x14">
            <control shapeId="1031" r:id="rId13" name="Check Box 7">
              <controlPr defaultSize="0" autoFill="0" autoLine="0" autoPict="0">
                <anchor moveWithCells="1">
                  <from>
                    <xdr:col>2</xdr:col>
                    <xdr:colOff>323850</xdr:colOff>
                    <xdr:row>26</xdr:row>
                    <xdr:rowOff>38100</xdr:rowOff>
                  </from>
                  <to>
                    <xdr:col>3</xdr:col>
                    <xdr:colOff>146050</xdr:colOff>
                    <xdr:row>26</xdr:row>
                    <xdr:rowOff>260350</xdr:rowOff>
                  </to>
                </anchor>
              </controlPr>
            </control>
          </mc:Choice>
        </mc:AlternateContent>
        <mc:AlternateContent xmlns:mc="http://schemas.openxmlformats.org/markup-compatibility/2006">
          <mc:Choice Requires="x14">
            <control shapeId="1032" r:id="rId14" name="Check Box 8">
              <controlPr defaultSize="0" autoFill="0" autoLine="0" autoPict="0">
                <anchor moveWithCells="1">
                  <from>
                    <xdr:col>2</xdr:col>
                    <xdr:colOff>323850</xdr:colOff>
                    <xdr:row>28</xdr:row>
                    <xdr:rowOff>38100</xdr:rowOff>
                  </from>
                  <to>
                    <xdr:col>3</xdr:col>
                    <xdr:colOff>146050</xdr:colOff>
                    <xdr:row>28</xdr:row>
                    <xdr:rowOff>260350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2</xdr:col>
                    <xdr:colOff>323850</xdr:colOff>
                    <xdr:row>30</xdr:row>
                    <xdr:rowOff>38100</xdr:rowOff>
                  </from>
                  <to>
                    <xdr:col>3</xdr:col>
                    <xdr:colOff>146050</xdr:colOff>
                    <xdr:row>30</xdr:row>
                    <xdr:rowOff>260350</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0</xdr:col>
                    <xdr:colOff>57150</xdr:colOff>
                    <xdr:row>58</xdr:row>
                    <xdr:rowOff>19050</xdr:rowOff>
                  </from>
                  <to>
                    <xdr:col>1</xdr:col>
                    <xdr:colOff>146050</xdr:colOff>
                    <xdr:row>58</xdr:row>
                    <xdr:rowOff>241300</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1</xdr:col>
                    <xdr:colOff>317500</xdr:colOff>
                    <xdr:row>37</xdr:row>
                    <xdr:rowOff>57150</xdr:rowOff>
                  </from>
                  <to>
                    <xdr:col>2</xdr:col>
                    <xdr:colOff>133350</xdr:colOff>
                    <xdr:row>37</xdr:row>
                    <xdr:rowOff>190500</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1</xdr:col>
                    <xdr:colOff>317500</xdr:colOff>
                    <xdr:row>38</xdr:row>
                    <xdr:rowOff>57150</xdr:rowOff>
                  </from>
                  <to>
                    <xdr:col>2</xdr:col>
                    <xdr:colOff>133350</xdr:colOff>
                    <xdr:row>38</xdr:row>
                    <xdr:rowOff>190500</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1</xdr:col>
                    <xdr:colOff>317500</xdr:colOff>
                    <xdr:row>39</xdr:row>
                    <xdr:rowOff>57150</xdr:rowOff>
                  </from>
                  <to>
                    <xdr:col>2</xdr:col>
                    <xdr:colOff>133350</xdr:colOff>
                    <xdr:row>39</xdr:row>
                    <xdr:rowOff>190500</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1</xdr:col>
                    <xdr:colOff>317500</xdr:colOff>
                    <xdr:row>40</xdr:row>
                    <xdr:rowOff>57150</xdr:rowOff>
                  </from>
                  <to>
                    <xdr:col>2</xdr:col>
                    <xdr:colOff>133350</xdr:colOff>
                    <xdr:row>40</xdr:row>
                    <xdr:rowOff>190500</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1</xdr:col>
                    <xdr:colOff>317500</xdr:colOff>
                    <xdr:row>41</xdr:row>
                    <xdr:rowOff>57150</xdr:rowOff>
                  </from>
                  <to>
                    <xdr:col>2</xdr:col>
                    <xdr:colOff>133350</xdr:colOff>
                    <xdr:row>41</xdr:row>
                    <xdr:rowOff>190500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L33"/>
  <sheetViews>
    <sheetView topLeftCell="A28" zoomScale="85" zoomScaleNormal="85" workbookViewId="0">
      <selection activeCell="Q16" sqref="Q15:Q16"/>
    </sheetView>
  </sheetViews>
  <sheetFormatPr defaultRowHeight="14.5" x14ac:dyDescent="0.35"/>
  <cols>
    <col min="1" max="1" width="24.26953125" customWidth="1"/>
    <col min="2" max="2" width="5.7265625" style="9" bestFit="1" customWidth="1"/>
    <col min="3" max="3" width="4.26953125" style="9" customWidth="1"/>
    <col min="4" max="4" width="15.7265625" style="37" customWidth="1"/>
    <col min="5" max="5" width="4.26953125" customWidth="1"/>
    <col min="6" max="6" width="15.26953125" style="35" customWidth="1"/>
    <col min="7" max="7" width="3" customWidth="1"/>
    <col min="8" max="8" width="15.7265625" style="35" customWidth="1"/>
    <col min="9" max="9" width="16" customWidth="1"/>
    <col min="10" max="10" width="16" style="35" customWidth="1"/>
    <col min="11" max="11" width="21.81640625" bestFit="1" customWidth="1"/>
    <col min="12" max="12" width="16" customWidth="1"/>
    <col min="15" max="15" width="11.54296875" bestFit="1" customWidth="1"/>
    <col min="18" max="18" width="9.54296875" bestFit="1" customWidth="1"/>
  </cols>
  <sheetData>
    <row r="1" spans="1:12" s="35" customFormat="1" x14ac:dyDescent="0.35">
      <c r="A1" s="9" t="s">
        <v>98</v>
      </c>
      <c r="B1" s="9"/>
      <c r="D1" s="9" t="str">
        <f>'Reimbursement details'!B15 &amp; " " &amp; 'Reimbursement details'!E15</f>
        <v>SHEN Leming 22040929r</v>
      </c>
      <c r="E1" s="9"/>
    </row>
    <row r="2" spans="1:12" ht="8.25" customHeight="1" x14ac:dyDescent="0.35"/>
    <row r="3" spans="1:12" ht="29.25" customHeight="1" x14ac:dyDescent="0.35">
      <c r="A3" s="38" t="s">
        <v>99</v>
      </c>
      <c r="B3" s="38"/>
      <c r="C3" s="38"/>
      <c r="D3" s="39">
        <f>MIN('Reimbursement details'!B19:B24)</f>
        <v>45830</v>
      </c>
      <c r="E3" s="37" t="s">
        <v>100</v>
      </c>
      <c r="F3" s="39">
        <f>MAX('Reimbursement details'!C19:C24)</f>
        <v>45836</v>
      </c>
      <c r="H3" s="310" t="s">
        <v>101</v>
      </c>
      <c r="I3" s="311"/>
      <c r="J3" s="40">
        <v>800</v>
      </c>
      <c r="L3" s="41"/>
    </row>
    <row r="4" spans="1:12" ht="22.15" customHeight="1" x14ac:dyDescent="0.35">
      <c r="A4" s="38" t="s">
        <v>102</v>
      </c>
      <c r="B4" s="38"/>
      <c r="C4" s="38"/>
      <c r="D4" s="39">
        <f>D3</f>
        <v>45830</v>
      </c>
      <c r="E4" s="37" t="s">
        <v>100</v>
      </c>
      <c r="F4" s="39">
        <f>F3</f>
        <v>45836</v>
      </c>
      <c r="H4" s="310" t="s">
        <v>103</v>
      </c>
      <c r="I4" s="311"/>
      <c r="J4" s="140">
        <f>SUM('Reimbursement details'!D19:D24)+SUM('Reimbursement details'!H19:H23)</f>
        <v>8</v>
      </c>
      <c r="K4" s="147" t="str">
        <f>"("&amp;SUM('Reimbursement details'!D19:D24)&amp; IF(SUM('Reimbursement details'!H19:H23)&lt;0," - "," + ") &amp; ABS(SUM('Reimbursement details'!H19:H23))&amp;")"</f>
        <v>(6 + 2)</v>
      </c>
    </row>
    <row r="5" spans="1:12" ht="25.15" customHeight="1" x14ac:dyDescent="0.35">
      <c r="A5" s="38" t="s">
        <v>104</v>
      </c>
      <c r="B5" s="38"/>
      <c r="C5" s="38"/>
      <c r="D5" s="42"/>
      <c r="E5" s="37"/>
      <c r="F5" s="42"/>
      <c r="H5" s="310" t="s">
        <v>105</v>
      </c>
      <c r="I5" s="311"/>
      <c r="J5" s="43">
        <f>J3*J4</f>
        <v>6400</v>
      </c>
    </row>
    <row r="6" spans="1:12" ht="21.65" customHeight="1" x14ac:dyDescent="0.35">
      <c r="A6" s="38" t="s">
        <v>106</v>
      </c>
      <c r="B6" s="313"/>
      <c r="C6" s="314"/>
      <c r="D6" s="314"/>
      <c r="E6" s="314"/>
      <c r="F6" s="315"/>
      <c r="G6" s="44"/>
    </row>
    <row r="7" spans="1:12" x14ac:dyDescent="0.35">
      <c r="A7" s="38"/>
      <c r="B7" s="38"/>
      <c r="C7" s="38"/>
      <c r="D7" s="46"/>
      <c r="G7" s="9"/>
      <c r="H7" s="47"/>
    </row>
    <row r="8" spans="1:12" ht="30" customHeight="1" x14ac:dyDescent="0.35">
      <c r="A8" s="38" t="s">
        <v>107</v>
      </c>
      <c r="B8" s="45"/>
      <c r="C8" s="45"/>
      <c r="D8" s="316" t="s">
        <v>108</v>
      </c>
      <c r="E8" s="317"/>
      <c r="F8" s="318"/>
      <c r="G8" s="143"/>
      <c r="H8" s="48" t="s">
        <v>109</v>
      </c>
      <c r="I8" s="142" t="s">
        <v>179</v>
      </c>
      <c r="J8" s="48" t="s">
        <v>4</v>
      </c>
      <c r="K8" s="142" t="s">
        <v>110</v>
      </c>
      <c r="L8" s="48" t="s">
        <v>70</v>
      </c>
    </row>
    <row r="9" spans="1:12" ht="30" customHeight="1" x14ac:dyDescent="0.35">
      <c r="A9" s="49" t="s">
        <v>133</v>
      </c>
      <c r="B9" s="58" t="s">
        <v>4</v>
      </c>
      <c r="C9" s="50"/>
      <c r="D9" s="316"/>
      <c r="E9" s="317"/>
      <c r="F9" s="318"/>
      <c r="G9" s="51"/>
      <c r="H9" s="52">
        <f>SUMIF('Reimbursement details'!$G$32:$G52,"Air passage",'Reimbursement details'!$L32:$L52)</f>
        <v>9782.7099999999991</v>
      </c>
      <c r="I9" s="52"/>
      <c r="J9" s="52">
        <f>H9-I9</f>
        <v>9782.7099999999991</v>
      </c>
      <c r="K9" s="52">
        <f>IFERROR(J9/$H$22*$J$22,0)</f>
        <v>9782.7099999999991</v>
      </c>
      <c r="L9" s="307">
        <f>SUM(K9:K11)</f>
        <v>10315.039999999999</v>
      </c>
    </row>
    <row r="10" spans="1:12" ht="30" customHeight="1" x14ac:dyDescent="0.35">
      <c r="A10" s="49" t="s">
        <v>134</v>
      </c>
      <c r="B10" s="58" t="s">
        <v>4</v>
      </c>
      <c r="C10" s="50"/>
      <c r="D10" s="316"/>
      <c r="E10" s="317"/>
      <c r="F10" s="318"/>
      <c r="G10" s="51"/>
      <c r="H10" s="52">
        <f>SUMIF('Reimbursement details'!$G$32:$G52,"Inter-city travel",'Reimbursement details'!$L32:$L52)</f>
        <v>532.32999999999993</v>
      </c>
      <c r="I10" s="52"/>
      <c r="J10" s="52">
        <f t="shared" ref="J10:J15" si="0">H10-I10</f>
        <v>532.32999999999993</v>
      </c>
      <c r="K10" s="52">
        <f>IFERROR(J10/$H$22*$J$22,0)</f>
        <v>532.32999999999993</v>
      </c>
      <c r="L10" s="308"/>
    </row>
    <row r="11" spans="1:12" ht="30" customHeight="1" x14ac:dyDescent="0.35">
      <c r="A11" s="49" t="s">
        <v>135</v>
      </c>
      <c r="B11" s="58" t="s">
        <v>4</v>
      </c>
      <c r="C11" s="50"/>
      <c r="D11" s="316"/>
      <c r="E11" s="317"/>
      <c r="F11" s="318"/>
      <c r="G11" s="51"/>
      <c r="H11" s="52">
        <f>SUMIF('Reimbursement details'!$G$32:$G52,"Travel to / from HK Airport",'Reimbursement details'!$L32:$L52)+SUMIF('Reimbursement details'!$G$32:$G52,"Travel to / from HK Port",'Reimbursement details'!$L32:$L52)</f>
        <v>0</v>
      </c>
      <c r="I11" s="52"/>
      <c r="J11" s="52">
        <f t="shared" si="0"/>
        <v>0</v>
      </c>
      <c r="K11" s="72">
        <f>IFERROR(J11/$H$22*$J$22,0)</f>
        <v>0</v>
      </c>
      <c r="L11" s="309"/>
    </row>
    <row r="12" spans="1:12" ht="30" customHeight="1" x14ac:dyDescent="0.35">
      <c r="A12" s="49" t="s">
        <v>113</v>
      </c>
      <c r="B12" s="58" t="s">
        <v>4</v>
      </c>
      <c r="C12" s="50"/>
      <c r="D12" s="316"/>
      <c r="E12" s="317"/>
      <c r="F12" s="318"/>
      <c r="G12" s="51"/>
      <c r="H12" s="141">
        <f>SUMIF('Reimbursement details'!$G$32:$G52,"Registration fee/ Course fee",'Reimbursement details'!L32:L52)</f>
        <v>4703.9399999999996</v>
      </c>
      <c r="I12" s="52"/>
      <c r="J12" s="52">
        <f t="shared" si="0"/>
        <v>4703.9399999999996</v>
      </c>
      <c r="K12" s="52">
        <f>IFERROR(J12/$H$23*$J$23,0)</f>
        <v>4703.9399999999996</v>
      </c>
      <c r="L12" s="2"/>
    </row>
    <row r="13" spans="1:12" ht="30" customHeight="1" x14ac:dyDescent="0.35">
      <c r="A13" s="49" t="s">
        <v>114</v>
      </c>
      <c r="B13" s="58" t="s">
        <v>4</v>
      </c>
      <c r="C13" s="50"/>
      <c r="D13" s="316"/>
      <c r="E13" s="317"/>
      <c r="F13" s="318"/>
      <c r="G13" s="51"/>
      <c r="H13" s="52">
        <f>SUMIF('Reimbursement details'!$H$32:$H52,"*Visa*",'Reimbursement details'!$L32:$L52)</f>
        <v>0</v>
      </c>
      <c r="I13" s="52"/>
      <c r="J13" s="52">
        <f t="shared" si="0"/>
        <v>0</v>
      </c>
      <c r="K13" s="52">
        <f>IFERROR(J13/$H$24*$J$24,0)</f>
        <v>0</v>
      </c>
      <c r="L13" s="2"/>
    </row>
    <row r="14" spans="1:12" ht="30" customHeight="1" x14ac:dyDescent="0.35">
      <c r="A14" s="49" t="s">
        <v>136</v>
      </c>
      <c r="B14" s="58" t="s">
        <v>4</v>
      </c>
      <c r="C14" s="50"/>
      <c r="D14" s="316"/>
      <c r="E14" s="317"/>
      <c r="F14" s="318"/>
      <c r="G14" s="73"/>
      <c r="H14" s="52">
        <f>SUMIF('Reimbursement details'!$G$32:$G52,"Accommodation-Quarantine in Hong Kong",'Reimbursement details'!$L32:$L52)</f>
        <v>0</v>
      </c>
      <c r="I14" s="52"/>
      <c r="J14" s="52">
        <f t="shared" si="0"/>
        <v>0</v>
      </c>
      <c r="K14" s="52"/>
      <c r="L14" s="2"/>
    </row>
    <row r="15" spans="1:12" ht="30" customHeight="1" x14ac:dyDescent="0.35">
      <c r="A15" s="49" t="s">
        <v>137</v>
      </c>
      <c r="B15" s="58" t="s">
        <v>4</v>
      </c>
      <c r="C15" s="50"/>
      <c r="D15" s="316"/>
      <c r="E15" s="317"/>
      <c r="F15" s="318"/>
      <c r="G15" s="73"/>
      <c r="H15" s="52">
        <f>SUMIF('Reimbursement details'!$G$32:$G52,"Others (Please specify)",'Reimbursement details'!L32:L52)-H13-H19</f>
        <v>0</v>
      </c>
      <c r="I15" s="52"/>
      <c r="J15" s="52">
        <f t="shared" si="0"/>
        <v>0</v>
      </c>
      <c r="K15" s="52"/>
      <c r="L15" s="2"/>
    </row>
    <row r="16" spans="1:12" ht="30" customHeight="1" x14ac:dyDescent="0.35">
      <c r="A16" s="49" t="s">
        <v>115</v>
      </c>
      <c r="B16" s="321" t="s">
        <v>4</v>
      </c>
      <c r="C16" s="58" t="s">
        <v>116</v>
      </c>
      <c r="D16" s="316"/>
      <c r="E16" s="317"/>
      <c r="F16" s="318"/>
      <c r="G16" s="323"/>
      <c r="H16" s="145">
        <f>SUMIF('Reimbursement details'!$G$32:$G52,"Accommodation-Quarantine at destination",'Reimbursement details'!$L32:$L52)+SUMIF('Reimbursement details'!$G$32:$G52,"Accommodation",'Reimbursement details'!$L32:$L52)</f>
        <v>2815.25</v>
      </c>
      <c r="I16" s="70"/>
      <c r="J16" s="70">
        <f>H16-I16</f>
        <v>2815.25</v>
      </c>
      <c r="K16" s="70">
        <f>IFERROR(J16/$H$26*$J$26,0)</f>
        <v>2815.25</v>
      </c>
      <c r="L16" s="312">
        <f>SUM(K16:K19)</f>
        <v>5311.3899999999994</v>
      </c>
    </row>
    <row r="17" spans="1:12" ht="30" customHeight="1" x14ac:dyDescent="0.35">
      <c r="A17" s="38"/>
      <c r="B17" s="321"/>
      <c r="C17" s="58" t="s">
        <v>117</v>
      </c>
      <c r="D17" s="316"/>
      <c r="E17" s="317"/>
      <c r="F17" s="318"/>
      <c r="G17" s="323"/>
      <c r="H17" s="146">
        <f>SUMIF('Reimbursement details'!$G$32:$G52,"Meals",'Reimbursement details'!$L32:$L52)</f>
        <v>2496.14</v>
      </c>
      <c r="I17" s="71"/>
      <c r="J17" s="71">
        <f>H17-I17</f>
        <v>2496.14</v>
      </c>
      <c r="K17" s="71">
        <f>IFERROR(J17/$H$26*$J$26,0)</f>
        <v>2496.14</v>
      </c>
      <c r="L17" s="312"/>
    </row>
    <row r="18" spans="1:12" ht="30" customHeight="1" x14ac:dyDescent="0.35">
      <c r="A18" s="38"/>
      <c r="B18" s="321"/>
      <c r="C18" s="58" t="s">
        <v>118</v>
      </c>
      <c r="D18" s="316"/>
      <c r="E18" s="317"/>
      <c r="F18" s="318"/>
      <c r="G18" s="323"/>
      <c r="H18" s="71">
        <f>SUMIF('Reimbursement details'!$G$32:$G52,"Inner-city travel at destination",'Reimbursement details'!$L32:$L52)</f>
        <v>0</v>
      </c>
      <c r="I18" s="71"/>
      <c r="J18" s="71">
        <f>H18-I18</f>
        <v>0</v>
      </c>
      <c r="K18" s="71">
        <f>IFERROR(J18/$H$26*$J$26,0)</f>
        <v>0</v>
      </c>
      <c r="L18" s="312"/>
    </row>
    <row r="19" spans="1:12" ht="30" customHeight="1" x14ac:dyDescent="0.35">
      <c r="A19" s="38"/>
      <c r="B19" s="321"/>
      <c r="C19" s="58" t="s">
        <v>181</v>
      </c>
      <c r="D19" s="322"/>
      <c r="E19" s="322"/>
      <c r="F19" s="322"/>
      <c r="G19" s="323"/>
      <c r="H19" s="72">
        <f>SUMIF('Reimbursement details'!$H$32:$H52,"*SA",'Reimbursement details'!$L32:$L52)+SUMIF('Reimbursement details'!$H$32:$H52,"*subsistence",'Reimbursement details'!$L32:$L52)</f>
        <v>0</v>
      </c>
      <c r="I19" s="72"/>
      <c r="J19" s="71">
        <f>H19-I19</f>
        <v>0</v>
      </c>
      <c r="K19" s="71">
        <f>IFERROR(J19/$H$26*$J$26,0)</f>
        <v>0</v>
      </c>
      <c r="L19" s="312"/>
    </row>
    <row r="20" spans="1:12" ht="30" customHeight="1" x14ac:dyDescent="0.35">
      <c r="A20" s="38"/>
      <c r="B20" s="38"/>
      <c r="C20" s="38"/>
      <c r="G20" s="55"/>
      <c r="I20" s="57" t="s">
        <v>112</v>
      </c>
      <c r="J20" s="53">
        <f>ROUND(SUM(J9:J19),2)</f>
        <v>20330.37</v>
      </c>
      <c r="K20" s="54">
        <f>SUM(K9:K19)</f>
        <v>20330.37</v>
      </c>
      <c r="L20" s="33">
        <f>J20-'Reimbursement details'!K53+SUM(I9:I19)</f>
        <v>0</v>
      </c>
    </row>
    <row r="21" spans="1:12" x14ac:dyDescent="0.35">
      <c r="A21" s="38"/>
      <c r="B21" s="38"/>
      <c r="C21" s="38"/>
      <c r="F21" s="37"/>
      <c r="I21" s="55"/>
      <c r="J21" s="35" t="s">
        <v>4</v>
      </c>
      <c r="K21" s="59"/>
      <c r="L21" s="35"/>
    </row>
    <row r="22" spans="1:12" x14ac:dyDescent="0.35">
      <c r="A22" s="38" t="s">
        <v>119</v>
      </c>
      <c r="B22" s="38"/>
      <c r="C22" s="38"/>
      <c r="D22" s="56"/>
      <c r="F22" s="37"/>
      <c r="H22" s="56">
        <f>SUM(J9:J11)</f>
        <v>10315.039999999999</v>
      </c>
      <c r="J22" s="56">
        <f>MIN(D22,F22,H22)</f>
        <v>10315.039999999999</v>
      </c>
      <c r="L22" s="35"/>
    </row>
    <row r="23" spans="1:12" x14ac:dyDescent="0.35">
      <c r="A23" s="38" t="s">
        <v>120</v>
      </c>
      <c r="B23" s="38"/>
      <c r="C23" s="38"/>
      <c r="F23" s="37"/>
      <c r="H23" s="56">
        <f>J12</f>
        <v>4703.9399999999996</v>
      </c>
      <c r="J23" s="56">
        <f>MIN(D23,F23,H23)</f>
        <v>4703.9399999999996</v>
      </c>
      <c r="L23" s="35"/>
    </row>
    <row r="24" spans="1:12" x14ac:dyDescent="0.35">
      <c r="A24" s="38" t="s">
        <v>121</v>
      </c>
      <c r="B24" s="38"/>
      <c r="C24" s="38"/>
      <c r="F24" s="37"/>
      <c r="H24" s="56">
        <f>J13</f>
        <v>0</v>
      </c>
      <c r="J24" s="56">
        <f>MIN(D24,F24,H24)</f>
        <v>0</v>
      </c>
      <c r="L24" s="35"/>
    </row>
    <row r="25" spans="1:12" x14ac:dyDescent="0.35">
      <c r="A25" s="38" t="s">
        <v>178</v>
      </c>
      <c r="B25" s="38"/>
      <c r="C25" s="38"/>
      <c r="F25" s="37"/>
      <c r="H25" s="56">
        <f>J15</f>
        <v>0</v>
      </c>
      <c r="J25" s="56">
        <f>MIN(D25,F25,H25)</f>
        <v>0</v>
      </c>
      <c r="L25" s="35"/>
    </row>
    <row r="26" spans="1:12" x14ac:dyDescent="0.35">
      <c r="A26" s="38" t="s">
        <v>115</v>
      </c>
      <c r="D26" s="56"/>
      <c r="F26" s="60">
        <f>J5</f>
        <v>6400</v>
      </c>
      <c r="H26" s="56">
        <f>SUM(J16:J19)</f>
        <v>5311.3899999999994</v>
      </c>
      <c r="J26" s="56">
        <f>MIN(D26,F26,H26)</f>
        <v>5311.3899999999994</v>
      </c>
      <c r="K26" t="s">
        <v>122</v>
      </c>
      <c r="L26" s="35"/>
    </row>
    <row r="27" spans="1:12" ht="15" thickBot="1" x14ac:dyDescent="0.4">
      <c r="A27" s="38"/>
      <c r="B27" s="38"/>
      <c r="C27" s="38"/>
      <c r="D27" s="61" t="s">
        <v>123</v>
      </c>
      <c r="F27" s="61" t="s">
        <v>124</v>
      </c>
      <c r="H27" s="36" t="s">
        <v>125</v>
      </c>
      <c r="J27" s="62">
        <f>SUM(J22:J26)</f>
        <v>20330.37</v>
      </c>
      <c r="L27" s="35"/>
    </row>
    <row r="28" spans="1:12" ht="15" thickTop="1" x14ac:dyDescent="0.35">
      <c r="A28" s="38"/>
      <c r="B28" s="38"/>
      <c r="C28" s="38"/>
      <c r="D28" s="61"/>
      <c r="F28" s="36"/>
      <c r="H28" s="63"/>
    </row>
    <row r="29" spans="1:12" x14ac:dyDescent="0.35">
      <c r="A29" s="64"/>
      <c r="B29" s="64"/>
      <c r="C29" s="64"/>
      <c r="D29" s="61"/>
      <c r="H29" s="35" t="s">
        <v>4</v>
      </c>
      <c r="I29" s="324" t="s">
        <v>126</v>
      </c>
      <c r="J29" s="324"/>
    </row>
    <row r="30" spans="1:12" x14ac:dyDescent="0.35">
      <c r="A30" s="65" t="s">
        <v>127</v>
      </c>
      <c r="D30" s="319"/>
      <c r="E30" s="319"/>
      <c r="F30" s="319"/>
      <c r="G30" s="51" t="s">
        <v>111</v>
      </c>
      <c r="H30" s="66"/>
      <c r="I30" s="320"/>
      <c r="J30" s="320"/>
    </row>
    <row r="31" spans="1:12" x14ac:dyDescent="0.35">
      <c r="A31" s="38"/>
      <c r="B31" s="38"/>
      <c r="C31" s="38"/>
      <c r="D31" s="61"/>
      <c r="F31" s="36"/>
      <c r="H31" s="63"/>
    </row>
    <row r="32" spans="1:12" ht="29.25" customHeight="1" x14ac:dyDescent="0.35">
      <c r="A32" s="67">
        <f>SUM(D22:D26)</f>
        <v>0</v>
      </c>
      <c r="B32" s="38"/>
      <c r="C32" s="38"/>
      <c r="D32" s="67"/>
      <c r="E32" s="7"/>
      <c r="F32" s="68">
        <f>J27</f>
        <v>20330.37</v>
      </c>
      <c r="G32" s="7"/>
      <c r="H32" s="69">
        <f>SMALL(A32:F32,1)</f>
        <v>0</v>
      </c>
      <c r="I32" t="s">
        <v>128</v>
      </c>
    </row>
    <row r="33" spans="1:8" ht="28" x14ac:dyDescent="0.35">
      <c r="A33" s="61" t="s">
        <v>129</v>
      </c>
      <c r="B33" s="38"/>
      <c r="C33" s="38"/>
      <c r="D33" s="61" t="s">
        <v>130</v>
      </c>
      <c r="F33" s="61" t="s">
        <v>131</v>
      </c>
      <c r="H33" s="61" t="s">
        <v>132</v>
      </c>
    </row>
  </sheetData>
  <dataConsolidate/>
  <mergeCells count="23">
    <mergeCell ref="B16:B19"/>
    <mergeCell ref="D19:F19"/>
    <mergeCell ref="G16:G19"/>
    <mergeCell ref="D16:F16"/>
    <mergeCell ref="I29:J29"/>
    <mergeCell ref="D30:F30"/>
    <mergeCell ref="I30:J30"/>
    <mergeCell ref="D14:F14"/>
    <mergeCell ref="D15:F15"/>
    <mergeCell ref="D13:F13"/>
    <mergeCell ref="D17:F17"/>
    <mergeCell ref="D18:F18"/>
    <mergeCell ref="B6:F6"/>
    <mergeCell ref="D10:F10"/>
    <mergeCell ref="D11:F11"/>
    <mergeCell ref="D12:F12"/>
    <mergeCell ref="D9:F9"/>
    <mergeCell ref="D8:F8"/>
    <mergeCell ref="L9:L11"/>
    <mergeCell ref="H3:I3"/>
    <mergeCell ref="H4:I4"/>
    <mergeCell ref="H5:I5"/>
    <mergeCell ref="L16:L19"/>
  </mergeCells>
  <conditionalFormatting sqref="H9:H19">
    <cfRule type="expression" dxfId="2" priority="2">
      <formula>INDIRECT("RC",FALSE)&lt;0</formula>
    </cfRule>
  </conditionalFormatting>
  <conditionalFormatting sqref="J9:J19">
    <cfRule type="expression" dxfId="1" priority="1">
      <formula>INDIRECT("RC",FALSE)&lt;0</formula>
    </cfRule>
  </conditionalFormatting>
  <conditionalFormatting sqref="L20">
    <cfRule type="cellIs" dxfId="0" priority="3" operator="notEqual">
      <formula>0</formula>
    </cfRule>
  </conditionalFormatting>
  <pageMargins left="0.7" right="0.7" top="0.75" bottom="0.75" header="0.3" footer="0.3"/>
  <pageSetup paperSize="9" scale="67"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'Reimbursement details'!$A$19:$A$23</xm:f>
          </x14:formula1>
          <xm:sqref>B1</xm:sqref>
        </x14:dataValidation>
        <x14:dataValidation type="list" allowBlank="1" showInputMessage="1" showErrorMessage="1" xr:uid="{00000000-0002-0000-0600-000001000000}">
          <x14:formula1>
            <xm:f>'Reimbursement details'!#REF!</xm:f>
          </x14:formula1>
          <xm:sqref>E1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12"/>
  <sheetViews>
    <sheetView zoomScale="124" zoomScaleNormal="124" workbookViewId="0"/>
  </sheetViews>
  <sheetFormatPr defaultRowHeight="14.5" x14ac:dyDescent="0.35"/>
  <cols>
    <col min="1" max="1" width="38.54296875" customWidth="1"/>
    <col min="2" max="2" width="15.26953125" customWidth="1"/>
    <col min="3" max="3" width="29.7265625" customWidth="1"/>
  </cols>
  <sheetData>
    <row r="1" spans="1:3" x14ac:dyDescent="0.35">
      <c r="A1" t="s">
        <v>89</v>
      </c>
      <c r="B1" t="s">
        <v>68</v>
      </c>
      <c r="C1" t="s">
        <v>90</v>
      </c>
    </row>
    <row r="2" spans="1:3" x14ac:dyDescent="0.35">
      <c r="A2" s="74" t="s">
        <v>62</v>
      </c>
      <c r="B2" t="s">
        <v>37</v>
      </c>
      <c r="C2" t="s">
        <v>91</v>
      </c>
    </row>
    <row r="3" spans="1:3" x14ac:dyDescent="0.35">
      <c r="A3" s="74" t="s">
        <v>58</v>
      </c>
      <c r="B3" t="s">
        <v>42</v>
      </c>
      <c r="C3" t="s">
        <v>154</v>
      </c>
    </row>
    <row r="4" spans="1:3" x14ac:dyDescent="0.35">
      <c r="A4" s="75" t="s">
        <v>57</v>
      </c>
      <c r="C4" t="s">
        <v>153</v>
      </c>
    </row>
    <row r="5" spans="1:3" x14ac:dyDescent="0.35">
      <c r="A5" s="75" t="s">
        <v>66</v>
      </c>
    </row>
    <row r="6" spans="1:3" x14ac:dyDescent="0.35">
      <c r="A6" s="76" t="s">
        <v>59</v>
      </c>
    </row>
    <row r="7" spans="1:3" x14ac:dyDescent="0.35">
      <c r="A7" s="77" t="s">
        <v>61</v>
      </c>
    </row>
    <row r="8" spans="1:3" x14ac:dyDescent="0.35">
      <c r="A8" s="77" t="s">
        <v>63</v>
      </c>
    </row>
    <row r="9" spans="1:3" x14ac:dyDescent="0.35">
      <c r="A9" s="77" t="s">
        <v>64</v>
      </c>
    </row>
    <row r="10" spans="1:3" x14ac:dyDescent="0.35">
      <c r="A10" s="75" t="s">
        <v>65</v>
      </c>
    </row>
    <row r="11" spans="1:3" x14ac:dyDescent="0.35">
      <c r="A11" s="75" t="s">
        <v>56</v>
      </c>
    </row>
    <row r="12" spans="1:3" x14ac:dyDescent="0.35">
      <c r="A12" s="75" t="s">
        <v>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Sample 2</vt:lpstr>
      <vt:lpstr>Instruction</vt:lpstr>
      <vt:lpstr>General Guidelines</vt:lpstr>
      <vt:lpstr>Reimbursement details (Sample)</vt:lpstr>
      <vt:lpstr>Reimbursement details</vt:lpstr>
      <vt:lpstr>RS-Payment request memo</vt:lpstr>
      <vt:lpstr>RS-FO</vt:lpstr>
      <vt:lpstr>Nature</vt:lpstr>
      <vt:lpstr>'General Guidelines'!Print_Area</vt:lpstr>
      <vt:lpstr>'Reimbursement details'!Print_Area</vt:lpstr>
      <vt:lpstr>'RS-Payment request memo'!Print_Area</vt:lpstr>
      <vt:lpstr>'Reimbursement details'!Print_Titles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TSANG, Ching Man Sammi [FO]</dc:creator>
  <cp:lastModifiedBy>SHEN, Leming [Student]</cp:lastModifiedBy>
  <cp:lastPrinted>2024-06-12T01:41:51Z</cp:lastPrinted>
  <dcterms:created xsi:type="dcterms:W3CDTF">2021-03-12T06:52:02Z</dcterms:created>
  <dcterms:modified xsi:type="dcterms:W3CDTF">2025-09-11T14:51:16Z</dcterms:modified>
</cp:coreProperties>
</file>