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60" yWindow="0" windowWidth="21140" windowHeight="140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1" l="1"/>
  <c r="M22" i="1"/>
  <c r="M23" i="1"/>
  <c r="M24" i="1"/>
  <c r="M25" i="1"/>
  <c r="M26" i="1"/>
  <c r="M27" i="1"/>
  <c r="M28" i="1"/>
  <c r="M29" i="1"/>
  <c r="D6" i="1"/>
  <c r="D5" i="1"/>
  <c r="F5" i="1"/>
  <c r="G5" i="1"/>
  <c r="H5" i="1"/>
  <c r="I5" i="1"/>
  <c r="E6" i="1"/>
  <c r="F6" i="1"/>
  <c r="G6" i="1"/>
  <c r="H6" i="1"/>
  <c r="I6" i="1"/>
  <c r="H21" i="1"/>
  <c r="D7" i="1"/>
  <c r="E7" i="1"/>
  <c r="F7" i="1"/>
  <c r="G7" i="1"/>
  <c r="H7" i="1"/>
  <c r="I7" i="1"/>
  <c r="H22" i="1"/>
  <c r="D8" i="1"/>
  <c r="E8" i="1"/>
  <c r="F8" i="1"/>
  <c r="G8" i="1"/>
  <c r="H8" i="1"/>
  <c r="I8" i="1"/>
  <c r="H23" i="1"/>
  <c r="D9" i="1"/>
  <c r="E9" i="1"/>
  <c r="F9" i="1"/>
  <c r="G9" i="1"/>
  <c r="H9" i="1"/>
  <c r="I9" i="1"/>
  <c r="H24" i="1"/>
  <c r="D10" i="1"/>
  <c r="E10" i="1"/>
  <c r="F10" i="1"/>
  <c r="G10" i="1"/>
  <c r="H10" i="1"/>
  <c r="I10" i="1"/>
  <c r="H25" i="1"/>
  <c r="D11" i="1"/>
  <c r="E11" i="1"/>
  <c r="F11" i="1"/>
  <c r="G11" i="1"/>
  <c r="H11" i="1"/>
  <c r="I11" i="1"/>
  <c r="H26" i="1"/>
  <c r="D12" i="1"/>
  <c r="E12" i="1"/>
  <c r="F12" i="1"/>
  <c r="G12" i="1"/>
  <c r="H12" i="1"/>
  <c r="I12" i="1"/>
  <c r="H27" i="1"/>
  <c r="D13" i="1"/>
  <c r="E13" i="1"/>
  <c r="F13" i="1"/>
  <c r="G13" i="1"/>
  <c r="H13" i="1"/>
  <c r="I13" i="1"/>
  <c r="H28" i="1"/>
  <c r="D14" i="1"/>
  <c r="E14" i="1"/>
  <c r="F14" i="1"/>
  <c r="G14" i="1"/>
  <c r="H14" i="1"/>
  <c r="I14" i="1"/>
  <c r="H29" i="1"/>
  <c r="H20" i="1"/>
  <c r="E22" i="1"/>
  <c r="E23" i="1"/>
  <c r="E24" i="1"/>
  <c r="E25" i="1"/>
  <c r="E26" i="1"/>
  <c r="E27" i="1"/>
  <c r="E28" i="1"/>
  <c r="E29" i="1"/>
  <c r="E21" i="1"/>
  <c r="K6" i="1"/>
  <c r="J21" i="1"/>
  <c r="K7" i="1"/>
  <c r="J22" i="1"/>
  <c r="K8" i="1"/>
  <c r="J23" i="1"/>
  <c r="K9" i="1"/>
  <c r="J24" i="1"/>
  <c r="K10" i="1"/>
  <c r="J25" i="1"/>
  <c r="K11" i="1"/>
  <c r="J26" i="1"/>
  <c r="K12" i="1"/>
  <c r="J27" i="1"/>
  <c r="K13" i="1"/>
  <c r="J28" i="1"/>
  <c r="K14" i="1"/>
  <c r="J29" i="1"/>
  <c r="K5" i="1"/>
  <c r="J20" i="1"/>
  <c r="D20" i="1"/>
  <c r="F20" i="1"/>
  <c r="G20" i="1"/>
  <c r="I20" i="1"/>
  <c r="N20" i="1"/>
  <c r="D21" i="1"/>
  <c r="F21" i="1"/>
  <c r="G21" i="1"/>
  <c r="I21" i="1"/>
  <c r="N21" i="1"/>
  <c r="D22" i="1"/>
  <c r="F22" i="1"/>
  <c r="G22" i="1"/>
  <c r="I22" i="1"/>
  <c r="N22" i="1"/>
  <c r="D23" i="1"/>
  <c r="F23" i="1"/>
  <c r="G23" i="1"/>
  <c r="I23" i="1"/>
  <c r="N23" i="1"/>
  <c r="D24" i="1"/>
  <c r="F24" i="1"/>
  <c r="G24" i="1"/>
  <c r="I24" i="1"/>
  <c r="N24" i="1"/>
  <c r="D25" i="1"/>
  <c r="F25" i="1"/>
  <c r="G25" i="1"/>
  <c r="I25" i="1"/>
  <c r="N25" i="1"/>
  <c r="D26" i="1"/>
  <c r="F26" i="1"/>
  <c r="G26" i="1"/>
  <c r="I26" i="1"/>
  <c r="N26" i="1"/>
  <c r="D27" i="1"/>
  <c r="F27" i="1"/>
  <c r="G27" i="1"/>
  <c r="I27" i="1"/>
  <c r="N27" i="1"/>
  <c r="D28" i="1"/>
  <c r="F28" i="1"/>
  <c r="G28" i="1"/>
  <c r="I28" i="1"/>
  <c r="N28" i="1"/>
  <c r="D29" i="1"/>
  <c r="F29" i="1"/>
  <c r="G29" i="1"/>
  <c r="I29" i="1"/>
  <c r="N29" i="1"/>
  <c r="E19" i="1"/>
  <c r="I19" i="1"/>
  <c r="N19" i="1"/>
</calcChain>
</file>

<file path=xl/sharedStrings.xml><?xml version="1.0" encoding="utf-8"?>
<sst xmlns="http://schemas.openxmlformats.org/spreadsheetml/2006/main" count="60" uniqueCount="54">
  <si>
    <t>premium</t>
  </si>
  <si>
    <t>allocated premium</t>
  </si>
  <si>
    <t>fund</t>
  </si>
  <si>
    <t>interest</t>
  </si>
  <si>
    <t>fund at t-</t>
  </si>
  <si>
    <t>management charge</t>
  </si>
  <si>
    <t>fund c//f</t>
  </si>
  <si>
    <t>unallocated premium</t>
  </si>
  <si>
    <t>policyholder account</t>
  </si>
  <si>
    <t>insurer account</t>
  </si>
  <si>
    <t>expenses</t>
  </si>
  <si>
    <t>expected death benefit</t>
  </si>
  <si>
    <t>profit</t>
  </si>
  <si>
    <t>for people age between 55-60</t>
  </si>
  <si>
    <t>constant force of mortality rate, probability of dying in any year is 0.006</t>
  </si>
  <si>
    <t>probability in force</t>
  </si>
  <si>
    <t xml:space="preserve"> profit signature</t>
  </si>
  <si>
    <t>t=</t>
  </si>
  <si>
    <t>reserve</t>
  </si>
  <si>
    <t>payment on death</t>
  </si>
  <si>
    <t>t</t>
  </si>
  <si>
    <t>zt</t>
  </si>
  <si>
    <t>rt</t>
  </si>
  <si>
    <t>P</t>
  </si>
  <si>
    <t>Allocated P</t>
  </si>
  <si>
    <t>Fund at t-</t>
  </si>
  <si>
    <t>Management</t>
  </si>
  <si>
    <t>Fund at t</t>
  </si>
  <si>
    <t>Profit</t>
  </si>
  <si>
    <t>pit</t>
  </si>
  <si>
    <t>NPV</t>
  </si>
  <si>
    <t>NPV median = 499.96</t>
  </si>
  <si>
    <t>NPV fifth percentile = -1022.19</t>
  </si>
  <si>
    <t>NPV ninety fifth percentile = 828.298</t>
  </si>
  <si>
    <t>NPV mean = 362.53</t>
  </si>
  <si>
    <t>NPV sd = 656.882</t>
  </si>
  <si>
    <t>NPV count negative values = 91</t>
  </si>
  <si>
    <t>95% CI for NPV = (321.816</t>
  </si>
  <si>
    <t>403.244)</t>
  </si>
  <si>
    <t>single simulation from profit test</t>
  </si>
  <si>
    <t>NPV median = 707.222</t>
  </si>
  <si>
    <t>NPV fifth percentile = -506.178</t>
  </si>
  <si>
    <t>NPV ninety fifth percentile = 1060.14</t>
  </si>
  <si>
    <t>NPV mean = 603.551</t>
  </si>
  <si>
    <t>NPV sd = 596.481</t>
  </si>
  <si>
    <t>NPV count negative values = 70</t>
  </si>
  <si>
    <t>95% CI for NPV = (566.581,640.522)</t>
  </si>
  <si>
    <t>(A)</t>
  </si>
  <si>
    <t>(B)</t>
  </si>
  <si>
    <t>P=5200</t>
  </si>
  <si>
    <t>initial expense=10%P</t>
  </si>
  <si>
    <t>renewal expense = 0.75%P</t>
  </si>
  <si>
    <t>interest for insure = 6.5%</t>
  </si>
  <si>
    <t>management charge = 0.8%P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</si>
</sst>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366FF"/>
      <name val="Calibri"/>
      <scheme val="minor"/>
    </font>
    <font>
      <sz val="12"/>
      <color rgb="FF3366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0" fontId="4" fillId="0" borderId="0" xfId="0" applyFont="1"/>
    <xf numFmtId="0" fontId="5" fillId="0" borderId="0" xfId="0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70"/>
  <sheetViews>
    <sheetView tabSelected="1" workbookViewId="0">
      <selection activeCell="E22" sqref="E22"/>
    </sheetView>
  </sheetViews>
  <sheetFormatPr baseColWidth="10" defaultRowHeight="15" x14ac:dyDescent="0"/>
  <cols>
    <col min="4" max="4" width="10.83203125" customWidth="1"/>
    <col min="11" max="11" width="10.83203125" customWidth="1"/>
    <col min="13" max="13" width="15.6640625" customWidth="1"/>
  </cols>
  <sheetData>
    <row r="3" spans="2:17">
      <c r="B3" s="6" t="s">
        <v>8</v>
      </c>
    </row>
    <row r="4" spans="2:17">
      <c r="B4" t="s">
        <v>17</v>
      </c>
      <c r="C4" t="s">
        <v>0</v>
      </c>
      <c r="D4" s="1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K4" t="s">
        <v>19</v>
      </c>
    </row>
    <row r="5" spans="2:17">
      <c r="B5">
        <v>1</v>
      </c>
      <c r="C5" s="2">
        <v>5000</v>
      </c>
      <c r="D5" s="2">
        <f>0.95*C5</f>
        <v>4750</v>
      </c>
      <c r="E5" s="2">
        <v>0</v>
      </c>
      <c r="F5" s="2">
        <f>(D5+E5)*0.09</f>
        <v>427.5</v>
      </c>
      <c r="G5" s="2">
        <f t="shared" ref="G5:G14" si="0">D5+E5+F5</f>
        <v>5177.5</v>
      </c>
      <c r="H5" s="2">
        <f>G5*0.0075</f>
        <v>38.831249999999997</v>
      </c>
      <c r="I5" s="2">
        <f>G5-H5</f>
        <v>5138.6687499999998</v>
      </c>
      <c r="J5" s="2"/>
      <c r="K5" s="2">
        <f>I5*1.1</f>
        <v>5652.5356250000004</v>
      </c>
      <c r="M5" s="2"/>
      <c r="N5" s="2"/>
      <c r="O5" s="2"/>
      <c r="P5" s="2"/>
    </row>
    <row r="6" spans="2:17">
      <c r="B6">
        <v>2</v>
      </c>
      <c r="C6" s="2">
        <v>5000</v>
      </c>
      <c r="D6" s="2">
        <f>0.99*C6</f>
        <v>4950</v>
      </c>
      <c r="E6" s="2">
        <f t="shared" ref="E6:E14" si="1">I5</f>
        <v>5138.6687499999998</v>
      </c>
      <c r="F6" s="2">
        <f t="shared" ref="F6:F14" si="2">(D6+E6)*0.09</f>
        <v>907.98018750000006</v>
      </c>
      <c r="G6" s="2">
        <f t="shared" si="0"/>
        <v>10996.6489375</v>
      </c>
      <c r="H6" s="2">
        <f t="shared" ref="H6:H14" si="3">G6*0.0075</f>
        <v>82.47486703125</v>
      </c>
      <c r="I6" s="2">
        <f t="shared" ref="I6:I14" si="4">G6-H6</f>
        <v>10914.174070468751</v>
      </c>
      <c r="J6" s="2"/>
      <c r="K6" s="2">
        <f t="shared" ref="K6:K14" si="5">I6*1.1</f>
        <v>12005.591477515627</v>
      </c>
      <c r="M6" s="2"/>
      <c r="N6" s="2"/>
      <c r="O6" s="2"/>
      <c r="P6" s="2"/>
    </row>
    <row r="7" spans="2:17">
      <c r="B7">
        <v>3</v>
      </c>
      <c r="C7" s="2">
        <v>5000</v>
      </c>
      <c r="D7" s="2">
        <f t="shared" ref="D7:D14" si="6">0.99*C7</f>
        <v>4950</v>
      </c>
      <c r="E7" s="2">
        <f t="shared" si="1"/>
        <v>10914.174070468751</v>
      </c>
      <c r="F7" s="2">
        <f t="shared" si="2"/>
        <v>1427.7756663421876</v>
      </c>
      <c r="G7" s="2">
        <f t="shared" si="0"/>
        <v>17291.949736810937</v>
      </c>
      <c r="H7" s="2">
        <f t="shared" si="3"/>
        <v>129.68962302608202</v>
      </c>
      <c r="I7" s="2">
        <f t="shared" si="4"/>
        <v>17162.260113784854</v>
      </c>
      <c r="J7" s="2"/>
      <c r="K7" s="2">
        <f t="shared" si="5"/>
        <v>18878.486125163341</v>
      </c>
      <c r="M7" s="2"/>
      <c r="N7" s="2"/>
      <c r="O7" s="2"/>
      <c r="P7" s="2"/>
    </row>
    <row r="8" spans="2:17">
      <c r="B8">
        <v>4</v>
      </c>
      <c r="C8" s="2">
        <v>5000</v>
      </c>
      <c r="D8" s="2">
        <f t="shared" si="6"/>
        <v>4950</v>
      </c>
      <c r="E8" s="2">
        <f t="shared" si="1"/>
        <v>17162.260113784854</v>
      </c>
      <c r="F8" s="2">
        <f t="shared" si="2"/>
        <v>1990.1034102406368</v>
      </c>
      <c r="G8" s="2">
        <f t="shared" si="0"/>
        <v>24102.363524025492</v>
      </c>
      <c r="H8" s="2">
        <f t="shared" si="3"/>
        <v>180.76772643019117</v>
      </c>
      <c r="I8" s="2">
        <f t="shared" si="4"/>
        <v>23921.595797595299</v>
      </c>
      <c r="J8" s="2"/>
      <c r="K8" s="2">
        <f t="shared" si="5"/>
        <v>26313.755377354832</v>
      </c>
      <c r="M8" s="2"/>
      <c r="N8" s="2"/>
      <c r="O8" s="2"/>
      <c r="P8" s="2"/>
      <c r="Q8" s="3" t="s">
        <v>14</v>
      </c>
    </row>
    <row r="9" spans="2:17">
      <c r="B9">
        <v>5</v>
      </c>
      <c r="C9" s="2">
        <v>5000</v>
      </c>
      <c r="D9" s="2">
        <f t="shared" si="6"/>
        <v>4950</v>
      </c>
      <c r="E9" s="2">
        <f t="shared" si="1"/>
        <v>23921.595797595299</v>
      </c>
      <c r="F9" s="2">
        <f t="shared" si="2"/>
        <v>2598.4436217835769</v>
      </c>
      <c r="G9" s="2">
        <f t="shared" si="0"/>
        <v>31470.039419378874</v>
      </c>
      <c r="H9" s="2">
        <f t="shared" si="3"/>
        <v>236.02529564534154</v>
      </c>
      <c r="I9" s="2">
        <f t="shared" si="4"/>
        <v>31234.014123733534</v>
      </c>
      <c r="J9" s="2"/>
      <c r="K9" s="2">
        <f t="shared" si="5"/>
        <v>34357.415536106892</v>
      </c>
      <c r="M9" s="2"/>
      <c r="N9" s="2"/>
      <c r="O9" s="2"/>
      <c r="P9" s="2"/>
      <c r="Q9" s="3" t="s">
        <v>13</v>
      </c>
    </row>
    <row r="10" spans="2:17">
      <c r="B10">
        <v>6</v>
      </c>
      <c r="C10" s="2">
        <v>5000</v>
      </c>
      <c r="D10" s="2">
        <f t="shared" si="6"/>
        <v>4950</v>
      </c>
      <c r="E10" s="2">
        <f t="shared" si="1"/>
        <v>31234.014123733534</v>
      </c>
      <c r="F10" s="2">
        <f t="shared" si="2"/>
        <v>3256.5612711360177</v>
      </c>
      <c r="G10" s="2">
        <f t="shared" si="0"/>
        <v>39440.575394869549</v>
      </c>
      <c r="H10" s="2">
        <f t="shared" si="3"/>
        <v>295.80431546152158</v>
      </c>
      <c r="I10" s="2">
        <f t="shared" si="4"/>
        <v>39144.771079408027</v>
      </c>
      <c r="J10" s="2"/>
      <c r="K10" s="2">
        <f t="shared" si="5"/>
        <v>43059.248187348836</v>
      </c>
      <c r="M10" s="2"/>
      <c r="N10" s="2"/>
      <c r="O10" s="2"/>
      <c r="P10" s="2"/>
    </row>
    <row r="11" spans="2:17">
      <c r="B11">
        <v>7</v>
      </c>
      <c r="C11" s="2">
        <v>5000</v>
      </c>
      <c r="D11" s="2">
        <f t="shared" si="6"/>
        <v>4950</v>
      </c>
      <c r="E11" s="2">
        <f t="shared" si="1"/>
        <v>39144.771079408027</v>
      </c>
      <c r="F11" s="2">
        <f t="shared" si="2"/>
        <v>3968.5293971467222</v>
      </c>
      <c r="G11" s="2">
        <f t="shared" si="0"/>
        <v>48063.300476554752</v>
      </c>
      <c r="H11" s="2">
        <f t="shared" si="3"/>
        <v>360.47475357416062</v>
      </c>
      <c r="I11" s="2">
        <f t="shared" si="4"/>
        <v>47702.825722980589</v>
      </c>
      <c r="J11" s="2"/>
      <c r="K11" s="2">
        <f t="shared" si="5"/>
        <v>52473.108295278653</v>
      </c>
      <c r="M11" s="2"/>
      <c r="N11" s="2"/>
      <c r="O11" s="2"/>
      <c r="P11" s="2"/>
    </row>
    <row r="12" spans="2:17">
      <c r="B12">
        <v>8</v>
      </c>
      <c r="C12" s="2">
        <v>5000</v>
      </c>
      <c r="D12" s="2">
        <f t="shared" si="6"/>
        <v>4950</v>
      </c>
      <c r="E12" s="2">
        <f t="shared" si="1"/>
        <v>47702.825722980589</v>
      </c>
      <c r="F12" s="2">
        <f t="shared" si="2"/>
        <v>4738.7543150682532</v>
      </c>
      <c r="G12" s="2">
        <f t="shared" si="0"/>
        <v>57391.580038048844</v>
      </c>
      <c r="H12" s="2">
        <f t="shared" si="3"/>
        <v>430.43685028536629</v>
      </c>
      <c r="I12" s="2">
        <f t="shared" si="4"/>
        <v>56961.143187763475</v>
      </c>
      <c r="J12" s="2"/>
      <c r="K12" s="2">
        <f t="shared" si="5"/>
        <v>62657.257506539827</v>
      </c>
      <c r="M12" s="2"/>
      <c r="N12" s="2"/>
      <c r="O12" s="2"/>
      <c r="P12" s="2"/>
    </row>
    <row r="13" spans="2:17">
      <c r="B13">
        <v>9</v>
      </c>
      <c r="C13" s="2">
        <v>5000</v>
      </c>
      <c r="D13" s="2">
        <f t="shared" si="6"/>
        <v>4950</v>
      </c>
      <c r="E13" s="2">
        <f t="shared" si="1"/>
        <v>56961.143187763475</v>
      </c>
      <c r="F13" s="2">
        <f t="shared" si="2"/>
        <v>5572.0028868987129</v>
      </c>
      <c r="G13" s="2">
        <f t="shared" si="0"/>
        <v>67483.146074662189</v>
      </c>
      <c r="H13" s="2">
        <f t="shared" si="3"/>
        <v>506.12359555996642</v>
      </c>
      <c r="I13" s="2">
        <f t="shared" si="4"/>
        <v>66977.022479102219</v>
      </c>
      <c r="J13" s="2"/>
      <c r="K13" s="2">
        <f t="shared" si="5"/>
        <v>73674.72472701245</v>
      </c>
      <c r="M13" s="2"/>
      <c r="N13" s="2"/>
      <c r="O13" s="2"/>
      <c r="P13" s="2"/>
    </row>
    <row r="14" spans="2:17">
      <c r="B14">
        <v>10</v>
      </c>
      <c r="C14" s="2">
        <v>5000</v>
      </c>
      <c r="D14" s="2">
        <f t="shared" si="6"/>
        <v>4950</v>
      </c>
      <c r="E14" s="2">
        <f t="shared" si="1"/>
        <v>66977.022479102219</v>
      </c>
      <c r="F14" s="2">
        <f t="shared" si="2"/>
        <v>6473.4320231191996</v>
      </c>
      <c r="G14" s="2">
        <f t="shared" si="0"/>
        <v>78400.454502221415</v>
      </c>
      <c r="H14" s="2">
        <f t="shared" si="3"/>
        <v>588.00340876666064</v>
      </c>
      <c r="I14" s="2">
        <f t="shared" si="4"/>
        <v>77812.451093454758</v>
      </c>
      <c r="J14" s="2"/>
      <c r="K14" s="2">
        <f t="shared" si="5"/>
        <v>85593.696202800245</v>
      </c>
      <c r="M14" s="2"/>
      <c r="N14" s="2"/>
      <c r="O14" s="2"/>
      <c r="P14" s="2"/>
    </row>
    <row r="15" spans="2:17">
      <c r="M15" s="2"/>
      <c r="N15" s="2"/>
    </row>
    <row r="17" spans="2:14">
      <c r="B17" s="6" t="s">
        <v>9</v>
      </c>
    </row>
    <row r="18" spans="2:14">
      <c r="B18" t="s">
        <v>17</v>
      </c>
      <c r="C18" t="s">
        <v>0</v>
      </c>
      <c r="D18" s="1" t="s">
        <v>7</v>
      </c>
      <c r="E18" t="s">
        <v>10</v>
      </c>
      <c r="F18" t="s">
        <v>3</v>
      </c>
      <c r="G18" t="s">
        <v>5</v>
      </c>
      <c r="H18" t="s">
        <v>11</v>
      </c>
      <c r="I18" t="s">
        <v>12</v>
      </c>
      <c r="J18" t="s">
        <v>18</v>
      </c>
      <c r="L18" t="s">
        <v>17</v>
      </c>
      <c r="M18" t="s">
        <v>15</v>
      </c>
      <c r="N18" t="s">
        <v>16</v>
      </c>
    </row>
    <row r="19" spans="2:14">
      <c r="B19">
        <v>0</v>
      </c>
      <c r="C19">
        <v>0</v>
      </c>
      <c r="D19" s="2">
        <v>0</v>
      </c>
      <c r="E19">
        <f>150+0.1*C20</f>
        <v>650</v>
      </c>
      <c r="F19">
        <v>0</v>
      </c>
      <c r="G19">
        <v>0</v>
      </c>
      <c r="H19">
        <v>0</v>
      </c>
      <c r="I19">
        <f t="shared" ref="I19:I29" si="7">D19-E19+F19+G19-H19</f>
        <v>-650</v>
      </c>
      <c r="J19">
        <v>0</v>
      </c>
      <c r="L19">
        <v>0</v>
      </c>
      <c r="M19" s="2">
        <v>1</v>
      </c>
      <c r="N19" s="2">
        <f>I19*M19</f>
        <v>-650</v>
      </c>
    </row>
    <row r="20" spans="2:14">
      <c r="B20">
        <v>1</v>
      </c>
      <c r="C20" s="2">
        <v>5000</v>
      </c>
      <c r="D20" s="2">
        <f>0.05*C20</f>
        <v>250</v>
      </c>
      <c r="E20" s="2">
        <v>0</v>
      </c>
      <c r="F20" s="2">
        <f>(D20-E20)*0.06</f>
        <v>15</v>
      </c>
      <c r="G20" s="2">
        <f>H5</f>
        <v>38.831249999999997</v>
      </c>
      <c r="H20" s="2">
        <f>0.005*0.1*I5</f>
        <v>2.5693343749999999</v>
      </c>
      <c r="I20">
        <f t="shared" si="7"/>
        <v>301.26191562500003</v>
      </c>
      <c r="J20">
        <f>(K5-I5)*0.006/(1+0.065)</f>
        <v>2.8950246478873276</v>
      </c>
      <c r="L20">
        <v>1</v>
      </c>
      <c r="M20" s="2">
        <v>1</v>
      </c>
      <c r="N20" s="2">
        <f t="shared" ref="N20:N29" si="8">I20*M20</f>
        <v>301.26191562500003</v>
      </c>
    </row>
    <row r="21" spans="2:14">
      <c r="B21">
        <v>2</v>
      </c>
      <c r="C21" s="2">
        <v>5000</v>
      </c>
      <c r="D21" s="2">
        <f>0.01*C21</f>
        <v>50</v>
      </c>
      <c r="E21" s="2">
        <f>0.005*C21</f>
        <v>25</v>
      </c>
      <c r="F21" s="2">
        <f t="shared" ref="F21:F29" si="9">(D21-E21)*0.06</f>
        <v>1.5</v>
      </c>
      <c r="G21" s="2">
        <f t="shared" ref="G21:G29" si="10">H6</f>
        <v>82.47486703125</v>
      </c>
      <c r="H21" s="2">
        <f t="shared" ref="H21:H29" si="11">0.005*0.1*I6</f>
        <v>5.4570870352343759</v>
      </c>
      <c r="I21">
        <f t="shared" si="7"/>
        <v>103.51777999601562</v>
      </c>
      <c r="J21">
        <f t="shared" ref="J21:J29" si="12">(K6-I6)*0.006/(1+0.065)</f>
        <v>6.1488304622359227</v>
      </c>
      <c r="L21">
        <v>2</v>
      </c>
      <c r="M21" s="2">
        <f>0.995*0.9</f>
        <v>0.89549999999999996</v>
      </c>
      <c r="N21" s="2">
        <f t="shared" si="8"/>
        <v>92.700171986431982</v>
      </c>
    </row>
    <row r="22" spans="2:14">
      <c r="B22">
        <v>3</v>
      </c>
      <c r="C22" s="2">
        <v>5000</v>
      </c>
      <c r="D22" s="2">
        <f t="shared" ref="D22:D29" si="13">0.01*C22</f>
        <v>50</v>
      </c>
      <c r="E22" s="2">
        <f t="shared" ref="E22:E29" si="14">0.005*C22</f>
        <v>25</v>
      </c>
      <c r="F22" s="2">
        <f t="shared" si="9"/>
        <v>1.5</v>
      </c>
      <c r="G22" s="2">
        <f t="shared" si="10"/>
        <v>129.68962302608202</v>
      </c>
      <c r="H22" s="2">
        <f t="shared" si="11"/>
        <v>8.5811300568924267</v>
      </c>
      <c r="I22">
        <f t="shared" si="7"/>
        <v>147.6084929691896</v>
      </c>
      <c r="J22">
        <f t="shared" si="12"/>
        <v>9.6688789373435888</v>
      </c>
      <c r="L22">
        <v>3</v>
      </c>
      <c r="M22" s="2">
        <f>M21*(0.995-0.05)</f>
        <v>0.84624749999999993</v>
      </c>
      <c r="N22" s="2">
        <f t="shared" si="8"/>
        <v>124.91331815394426</v>
      </c>
    </row>
    <row r="23" spans="2:14">
      <c r="B23">
        <v>4</v>
      </c>
      <c r="C23" s="2">
        <v>5000</v>
      </c>
      <c r="D23" s="2">
        <f t="shared" si="13"/>
        <v>50</v>
      </c>
      <c r="E23" s="2">
        <f t="shared" si="14"/>
        <v>25</v>
      </c>
      <c r="F23" s="2">
        <f t="shared" si="9"/>
        <v>1.5</v>
      </c>
      <c r="G23" s="2">
        <f t="shared" si="10"/>
        <v>180.76772643019117</v>
      </c>
      <c r="H23" s="2">
        <f t="shared" si="11"/>
        <v>11.960797898797649</v>
      </c>
      <c r="I23">
        <f t="shared" si="7"/>
        <v>195.30692853139354</v>
      </c>
      <c r="J23">
        <f t="shared" si="12"/>
        <v>13.476955378926947</v>
      </c>
      <c r="L23">
        <v>4</v>
      </c>
      <c r="M23" s="2">
        <f>M22*0.995</f>
        <v>0.84201626249999995</v>
      </c>
      <c r="N23" s="2">
        <f t="shared" si="8"/>
        <v>164.45161000235859</v>
      </c>
    </row>
    <row r="24" spans="2:14">
      <c r="B24">
        <v>5</v>
      </c>
      <c r="C24" s="2">
        <v>5000</v>
      </c>
      <c r="D24" s="2">
        <f t="shared" si="13"/>
        <v>50</v>
      </c>
      <c r="E24" s="2">
        <f t="shared" si="14"/>
        <v>25</v>
      </c>
      <c r="F24" s="2">
        <f t="shared" si="9"/>
        <v>1.5</v>
      </c>
      <c r="G24" s="2">
        <f t="shared" si="10"/>
        <v>236.02529564534154</v>
      </c>
      <c r="H24" s="2">
        <f t="shared" si="11"/>
        <v>15.617007061866767</v>
      </c>
      <c r="I24">
        <f t="shared" si="7"/>
        <v>246.90828858347479</v>
      </c>
      <c r="J24">
        <f t="shared" si="12"/>
        <v>17.596627675342862</v>
      </c>
      <c r="L24">
        <v>5</v>
      </c>
      <c r="M24" s="2">
        <f t="shared" ref="M24:M29" si="15">M23*0.995</f>
        <v>0.83780618118749994</v>
      </c>
      <c r="N24" s="2">
        <f t="shared" si="8"/>
        <v>206.86129036166221</v>
      </c>
    </row>
    <row r="25" spans="2:14">
      <c r="B25">
        <v>6</v>
      </c>
      <c r="C25" s="2">
        <v>5000</v>
      </c>
      <c r="D25" s="2">
        <f t="shared" si="13"/>
        <v>50</v>
      </c>
      <c r="E25" s="2">
        <f t="shared" si="14"/>
        <v>25</v>
      </c>
      <c r="F25" s="2">
        <f t="shared" si="9"/>
        <v>1.5</v>
      </c>
      <c r="G25" s="2">
        <f t="shared" si="10"/>
        <v>295.80431546152158</v>
      </c>
      <c r="H25" s="2">
        <f t="shared" si="11"/>
        <v>19.572385539704015</v>
      </c>
      <c r="I25">
        <f t="shared" si="7"/>
        <v>302.7319299218176</v>
      </c>
      <c r="J25">
        <f t="shared" si="12"/>
        <v>22.053392157413011</v>
      </c>
      <c r="L25">
        <v>6</v>
      </c>
      <c r="M25" s="2">
        <f t="shared" si="15"/>
        <v>0.83361715028156247</v>
      </c>
      <c r="N25" s="2">
        <f t="shared" si="8"/>
        <v>252.36252872066325</v>
      </c>
    </row>
    <row r="26" spans="2:14">
      <c r="B26">
        <v>7</v>
      </c>
      <c r="C26" s="2">
        <v>5000</v>
      </c>
      <c r="D26" s="2">
        <f t="shared" si="13"/>
        <v>50</v>
      </c>
      <c r="E26" s="2">
        <f t="shared" si="14"/>
        <v>25</v>
      </c>
      <c r="F26" s="2">
        <f t="shared" si="9"/>
        <v>1.5</v>
      </c>
      <c r="G26" s="2">
        <f t="shared" si="10"/>
        <v>360.47475357416062</v>
      </c>
      <c r="H26" s="2">
        <f t="shared" si="11"/>
        <v>23.851412861490296</v>
      </c>
      <c r="I26">
        <f t="shared" si="7"/>
        <v>363.12334071267031</v>
      </c>
      <c r="J26">
        <f t="shared" si="12"/>
        <v>26.874831393228529</v>
      </c>
      <c r="L26">
        <v>7</v>
      </c>
      <c r="M26" s="2">
        <f t="shared" si="15"/>
        <v>0.82944906453015466</v>
      </c>
      <c r="N26" s="2">
        <f t="shared" si="8"/>
        <v>301.19231526318902</v>
      </c>
    </row>
    <row r="27" spans="2:14">
      <c r="B27">
        <v>8</v>
      </c>
      <c r="C27" s="2">
        <v>5000</v>
      </c>
      <c r="D27" s="2">
        <f t="shared" si="13"/>
        <v>50</v>
      </c>
      <c r="E27" s="2">
        <f t="shared" si="14"/>
        <v>25</v>
      </c>
      <c r="F27" s="2">
        <f t="shared" si="9"/>
        <v>1.5</v>
      </c>
      <c r="G27" s="2">
        <f t="shared" si="10"/>
        <v>430.43685028536629</v>
      </c>
      <c r="H27" s="2">
        <f t="shared" si="11"/>
        <v>28.480571593881738</v>
      </c>
      <c r="I27">
        <f t="shared" si="7"/>
        <v>428.45627869148456</v>
      </c>
      <c r="J27">
        <f t="shared" si="12"/>
        <v>32.090784894514663</v>
      </c>
      <c r="L27">
        <v>8</v>
      </c>
      <c r="M27" s="2">
        <f t="shared" si="15"/>
        <v>0.8253018192075039</v>
      </c>
      <c r="N27" s="2">
        <f t="shared" si="8"/>
        <v>353.60574625495951</v>
      </c>
    </row>
    <row r="28" spans="2:14">
      <c r="B28">
        <v>9</v>
      </c>
      <c r="C28" s="2">
        <v>5000</v>
      </c>
      <c r="D28" s="2">
        <f t="shared" si="13"/>
        <v>50</v>
      </c>
      <c r="E28" s="2">
        <f t="shared" si="14"/>
        <v>25</v>
      </c>
      <c r="F28" s="2">
        <f t="shared" si="9"/>
        <v>1.5</v>
      </c>
      <c r="G28" s="2">
        <f t="shared" si="10"/>
        <v>506.12359555996642</v>
      </c>
      <c r="H28" s="2">
        <f t="shared" si="11"/>
        <v>33.488511239551109</v>
      </c>
      <c r="I28">
        <f t="shared" si="7"/>
        <v>499.13508432041527</v>
      </c>
      <c r="J28">
        <f t="shared" si="12"/>
        <v>37.733533791043556</v>
      </c>
      <c r="L28">
        <v>9</v>
      </c>
      <c r="M28" s="2">
        <f t="shared" si="15"/>
        <v>0.82117531011146638</v>
      </c>
      <c r="N28" s="2">
        <f t="shared" si="8"/>
        <v>409.87740765432994</v>
      </c>
    </row>
    <row r="29" spans="2:14">
      <c r="B29">
        <v>10</v>
      </c>
      <c r="C29" s="2">
        <v>5000</v>
      </c>
      <c r="D29" s="2">
        <f t="shared" si="13"/>
        <v>50</v>
      </c>
      <c r="E29" s="2">
        <f t="shared" si="14"/>
        <v>25</v>
      </c>
      <c r="F29" s="2">
        <f t="shared" si="9"/>
        <v>1.5</v>
      </c>
      <c r="G29" s="2">
        <f t="shared" si="10"/>
        <v>588.00340876666064</v>
      </c>
      <c r="H29" s="2">
        <f t="shared" si="11"/>
        <v>38.906225546727377</v>
      </c>
      <c r="I29">
        <f t="shared" si="7"/>
        <v>575.5971832199333</v>
      </c>
      <c r="J29">
        <f t="shared" si="12"/>
        <v>43.838000616030918</v>
      </c>
      <c r="L29">
        <v>10</v>
      </c>
      <c r="M29" s="2">
        <f t="shared" si="15"/>
        <v>0.817069433560909</v>
      </c>
      <c r="N29" s="2">
        <f t="shared" si="8"/>
        <v>470.30286445276568</v>
      </c>
    </row>
    <row r="35" spans="2:15" ht="18">
      <c r="E35" s="5" t="s">
        <v>39</v>
      </c>
    </row>
    <row r="37" spans="2:15">
      <c r="B37" t="s">
        <v>20</v>
      </c>
      <c r="C37" t="s">
        <v>21</v>
      </c>
      <c r="D37" t="s">
        <v>22</v>
      </c>
      <c r="E37" t="s">
        <v>23</v>
      </c>
      <c r="F37" t="s">
        <v>24</v>
      </c>
      <c r="G37" t="s">
        <v>25</v>
      </c>
      <c r="H37" t="s">
        <v>26</v>
      </c>
      <c r="I37" t="s">
        <v>27</v>
      </c>
      <c r="J37" t="s">
        <v>28</v>
      </c>
      <c r="K37" t="s">
        <v>29</v>
      </c>
      <c r="L37" t="s">
        <v>30</v>
      </c>
    </row>
    <row r="38" spans="2:1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-650</v>
      </c>
      <c r="K38">
        <v>-650</v>
      </c>
      <c r="L38">
        <v>-650</v>
      </c>
    </row>
    <row r="39" spans="2:15">
      <c r="B39">
        <v>1</v>
      </c>
      <c r="C39">
        <v>0.95518000000000003</v>
      </c>
      <c r="D39">
        <v>1.2438400000000001</v>
      </c>
      <c r="E39">
        <v>5000</v>
      </c>
      <c r="F39">
        <v>4750</v>
      </c>
      <c r="G39">
        <v>5908.25</v>
      </c>
      <c r="H39">
        <v>44.311900000000001</v>
      </c>
      <c r="I39">
        <v>5863.94</v>
      </c>
      <c r="J39">
        <v>306.38</v>
      </c>
      <c r="K39">
        <v>306.38</v>
      </c>
      <c r="L39">
        <v>-383.58300000000003</v>
      </c>
      <c r="N39" t="s">
        <v>31</v>
      </c>
    </row>
    <row r="40" spans="2:15">
      <c r="B40">
        <v>2</v>
      </c>
      <c r="C40">
        <v>-2.4500700000000002</v>
      </c>
      <c r="D40">
        <v>0.74633400000000005</v>
      </c>
      <c r="E40">
        <v>5000</v>
      </c>
      <c r="F40">
        <v>4950</v>
      </c>
      <c r="G40">
        <v>8070.81</v>
      </c>
      <c r="H40">
        <v>60.530999999999999</v>
      </c>
      <c r="I40">
        <v>8010.27</v>
      </c>
      <c r="J40">
        <v>83.025899999999993</v>
      </c>
      <c r="K40">
        <v>74.349699999999999</v>
      </c>
      <c r="L40">
        <v>-327.36399999999998</v>
      </c>
      <c r="N40" t="s">
        <v>32</v>
      </c>
    </row>
    <row r="41" spans="2:15">
      <c r="B41">
        <v>3</v>
      </c>
      <c r="C41">
        <v>-1.23376</v>
      </c>
      <c r="D41">
        <v>0.89571199999999995</v>
      </c>
      <c r="E41">
        <v>5000</v>
      </c>
      <c r="F41">
        <v>4950</v>
      </c>
      <c r="G41">
        <v>11608.7</v>
      </c>
      <c r="H41">
        <v>87.065100000000001</v>
      </c>
      <c r="I41">
        <v>11521.6</v>
      </c>
      <c r="J41">
        <v>107.804</v>
      </c>
      <c r="K41">
        <v>91.229100000000003</v>
      </c>
      <c r="L41">
        <v>-267.37900000000002</v>
      </c>
      <c r="N41" t="s">
        <v>33</v>
      </c>
    </row>
    <row r="42" spans="2:15">
      <c r="B42">
        <v>4</v>
      </c>
      <c r="C42">
        <v>0.55823999999999996</v>
      </c>
      <c r="D42">
        <v>1.17194</v>
      </c>
      <c r="E42">
        <v>5000</v>
      </c>
      <c r="F42">
        <v>4950</v>
      </c>
      <c r="G42">
        <v>19303.8</v>
      </c>
      <c r="H42">
        <v>144.779</v>
      </c>
      <c r="I42">
        <v>19159</v>
      </c>
      <c r="J42">
        <v>161.69900000000001</v>
      </c>
      <c r="K42">
        <v>136.15299999999999</v>
      </c>
      <c r="L42">
        <v>-189.53299999999999</v>
      </c>
      <c r="N42" t="s">
        <v>34</v>
      </c>
    </row>
    <row r="43" spans="2:15">
      <c r="B43">
        <v>5</v>
      </c>
      <c r="C43">
        <v>-0.62021999999999999</v>
      </c>
      <c r="D43">
        <v>0.98205799999999999</v>
      </c>
      <c r="E43">
        <v>5000</v>
      </c>
      <c r="F43">
        <v>4950</v>
      </c>
      <c r="G43">
        <v>23676.5</v>
      </c>
      <c r="H43">
        <v>177.57300000000001</v>
      </c>
      <c r="I43">
        <v>23498.9</v>
      </c>
      <c r="J43">
        <v>192.32400000000001</v>
      </c>
      <c r="K43">
        <v>161.13</v>
      </c>
      <c r="L43">
        <v>-109.423</v>
      </c>
      <c r="N43" t="s">
        <v>35</v>
      </c>
    </row>
    <row r="44" spans="2:15">
      <c r="B44">
        <v>6</v>
      </c>
      <c r="C44">
        <v>1.353E-2</v>
      </c>
      <c r="D44">
        <v>1.08</v>
      </c>
      <c r="E44">
        <v>5000</v>
      </c>
      <c r="F44">
        <v>4950</v>
      </c>
      <c r="G44">
        <v>30724.7</v>
      </c>
      <c r="H44">
        <v>230.435</v>
      </c>
      <c r="I44">
        <v>30494.3</v>
      </c>
      <c r="J44">
        <v>241.68799999999999</v>
      </c>
      <c r="K44">
        <v>201.47499999999999</v>
      </c>
      <c r="L44">
        <v>-22.319400000000002</v>
      </c>
      <c r="N44" t="s">
        <v>36</v>
      </c>
    </row>
    <row r="45" spans="2:15">
      <c r="B45">
        <v>7</v>
      </c>
      <c r="C45">
        <v>-1.2275400000000001</v>
      </c>
      <c r="D45">
        <v>0.89654800000000001</v>
      </c>
      <c r="E45">
        <v>5000</v>
      </c>
      <c r="F45">
        <v>4950</v>
      </c>
      <c r="G45">
        <v>31777.5</v>
      </c>
      <c r="H45">
        <v>238.33099999999999</v>
      </c>
      <c r="I45">
        <v>31539.200000000001</v>
      </c>
      <c r="J45">
        <v>249.06200000000001</v>
      </c>
      <c r="K45">
        <v>206.584</v>
      </c>
      <c r="L45">
        <v>55.343200000000003</v>
      </c>
      <c r="N45" t="s">
        <v>37</v>
      </c>
      <c r="O45" t="s">
        <v>38</v>
      </c>
    </row>
    <row r="46" spans="2:15">
      <c r="B46">
        <v>8</v>
      </c>
      <c r="C46">
        <v>7.7579999999999996E-2</v>
      </c>
      <c r="D46">
        <v>1.0904199999999999</v>
      </c>
      <c r="E46">
        <v>5000</v>
      </c>
      <c r="F46">
        <v>4950</v>
      </c>
      <c r="G46">
        <v>39788.6</v>
      </c>
      <c r="H46">
        <v>298.41399999999999</v>
      </c>
      <c r="I46">
        <v>39490.199999999997</v>
      </c>
      <c r="J46">
        <v>305.16899999999998</v>
      </c>
      <c r="K46">
        <v>251.857</v>
      </c>
      <c r="L46">
        <v>137.67599999999999</v>
      </c>
    </row>
    <row r="47" spans="2:15">
      <c r="B47">
        <v>9</v>
      </c>
      <c r="C47">
        <v>-0.61892999999999998</v>
      </c>
      <c r="D47">
        <v>0.98224800000000001</v>
      </c>
      <c r="E47">
        <v>5000</v>
      </c>
      <c r="F47">
        <v>4950</v>
      </c>
      <c r="G47">
        <v>43651.3</v>
      </c>
      <c r="H47">
        <v>327.38499999999999</v>
      </c>
      <c r="I47">
        <v>43323.9</v>
      </c>
      <c r="J47">
        <v>332.22300000000001</v>
      </c>
      <c r="K47">
        <v>272.81299999999999</v>
      </c>
      <c r="L47">
        <v>215.226</v>
      </c>
    </row>
    <row r="48" spans="2:15">
      <c r="B48">
        <v>10</v>
      </c>
      <c r="C48">
        <v>-0.25283</v>
      </c>
      <c r="D48">
        <v>1.0377000000000001</v>
      </c>
      <c r="E48">
        <v>5000</v>
      </c>
      <c r="F48">
        <v>4950</v>
      </c>
      <c r="G48">
        <v>50093.7</v>
      </c>
      <c r="H48">
        <v>375.702</v>
      </c>
      <c r="I48">
        <v>49717.9</v>
      </c>
      <c r="J48">
        <v>377.34300000000002</v>
      </c>
      <c r="K48">
        <v>79.013000000000005</v>
      </c>
      <c r="L48">
        <v>234.75700000000001</v>
      </c>
    </row>
    <row r="49" spans="2:12">
      <c r="B49">
        <v>10</v>
      </c>
      <c r="C49">
        <v>-0.25283</v>
      </c>
      <c r="D49">
        <v>1.0377000000000001</v>
      </c>
      <c r="E49">
        <v>5000</v>
      </c>
      <c r="F49">
        <v>4950</v>
      </c>
      <c r="G49">
        <v>50093.7</v>
      </c>
      <c r="H49">
        <v>375.702</v>
      </c>
      <c r="I49">
        <v>49717.9</v>
      </c>
      <c r="J49">
        <v>96.7029</v>
      </c>
      <c r="K49">
        <v>79.013000000000005</v>
      </c>
      <c r="L49">
        <v>234.75700000000001</v>
      </c>
    </row>
    <row r="52" spans="2:12">
      <c r="K52" s="4"/>
    </row>
    <row r="53" spans="2:12">
      <c r="B53" t="s">
        <v>47</v>
      </c>
      <c r="F53" t="s">
        <v>48</v>
      </c>
    </row>
    <row r="55" spans="2:12">
      <c r="B55" t="s">
        <v>40</v>
      </c>
    </row>
    <row r="56" spans="2:12">
      <c r="B56" t="s">
        <v>41</v>
      </c>
    </row>
    <row r="57" spans="2:12">
      <c r="B57" t="s">
        <v>42</v>
      </c>
    </row>
    <row r="58" spans="2:12">
      <c r="B58" t="s">
        <v>43</v>
      </c>
    </row>
    <row r="59" spans="2:12">
      <c r="B59" t="s">
        <v>44</v>
      </c>
    </row>
    <row r="60" spans="2:12">
      <c r="B60" t="s">
        <v>45</v>
      </c>
    </row>
    <row r="61" spans="2:12">
      <c r="B61" t="s">
        <v>46</v>
      </c>
    </row>
    <row r="65" spans="2:2">
      <c r="B65" t="s">
        <v>47</v>
      </c>
    </row>
    <row r="66" spans="2:2">
      <c r="B66" t="s">
        <v>49</v>
      </c>
    </row>
    <row r="67" spans="2:2">
      <c r="B67" t="s">
        <v>50</v>
      </c>
    </row>
    <row r="68" spans="2:2">
      <c r="B68" t="s">
        <v>51</v>
      </c>
    </row>
    <row r="69" spans="2:2">
      <c r="B69" t="s">
        <v>52</v>
      </c>
    </row>
    <row r="70" spans="2:2">
      <c r="B70" t="s">
        <v>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Lemin Wu</dc:creator>
  <cp:lastModifiedBy>Lemin Wu</cp:lastModifiedBy>
  <dcterms:created xsi:type="dcterms:W3CDTF">2012-09-02T18:01:38Z</dcterms:created>
  <dcterms:modified xsi:type="dcterms:W3CDTF">2012-09-06T11:40:32Z</dcterms:modified>
</cp:coreProperties>
</file>