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mu\Desktop\"/>
    </mc:Choice>
  </mc:AlternateContent>
  <xr:revisionPtr revIDLastSave="0" documentId="13_ncr:1_{7391CF12-9F0F-4B00-B6FF-9BA3D2450054}" xr6:coauthVersionLast="47" xr6:coauthVersionMax="47" xr10:uidLastSave="{00000000-0000-0000-0000-000000000000}"/>
  <bookViews>
    <workbookView xWindow="-110" yWindow="-110" windowWidth="19420" windowHeight="10420" tabRatio="951" firstSheet="2" activeTab="6" xr2:uid="{B65AD8F1-9B2C-41B2-AABF-86D0D7779335}"/>
  </bookViews>
  <sheets>
    <sheet name="Tab1_1 All samples" sheetId="22" r:id="rId1"/>
    <sheet name="Tab1_2 All samples in 3regions" sheetId="33" r:id="rId2"/>
    <sheet name="Tab1_3 All samples_Amhara" sheetId="36" r:id="rId3"/>
    <sheet name="Tab1_4 All samples_Oromia" sheetId="37" r:id="rId4"/>
    <sheet name="Tab1_5 All samples_SNNP" sheetId="38" r:id="rId5"/>
    <sheet name="Tab2_1_panel DNAFP " sheetId="32" r:id="rId6"/>
    <sheet name="Tab2_2_panel DNAFP in 3regions" sheetId="34" r:id="rId7"/>
    <sheet name="Tab2_3_panel DNAFP_Amhara" sheetId="39" r:id="rId8"/>
    <sheet name="Tab4_4_panel DNAFP_Oromia" sheetId="40" r:id="rId9"/>
    <sheet name="Tab4_4_panel DNAFP_SNNP" sheetId="41" r:id="rId10"/>
    <sheet name="All_Matrix_panel" sheetId="35" r:id="rId11"/>
    <sheet name="seed distibution_by year " sheetId="42" r:id="rId12"/>
    <sheet name="Admin data" sheetId="44" r:id="rId13"/>
    <sheet name="National _level_county wide" sheetId="4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5" i="43" l="1"/>
  <c r="P35" i="43"/>
  <c r="O35" i="43"/>
  <c r="N35" i="43"/>
  <c r="M35" i="43"/>
  <c r="L35" i="43"/>
  <c r="K35" i="43"/>
  <c r="J35" i="43"/>
  <c r="J5" i="43" s="1"/>
  <c r="I35" i="43"/>
  <c r="H35" i="43"/>
  <c r="G35" i="43"/>
  <c r="F35" i="43"/>
  <c r="Q28" i="43"/>
  <c r="P28" i="43"/>
  <c r="O28" i="43"/>
  <c r="N28" i="43"/>
  <c r="N5" i="43" s="1"/>
  <c r="M28" i="43"/>
  <c r="L28" i="43"/>
  <c r="K28" i="43"/>
  <c r="J28" i="43"/>
  <c r="I28" i="43"/>
  <c r="H28" i="43"/>
  <c r="G28" i="43"/>
  <c r="F28" i="43"/>
  <c r="F5" i="43" s="1"/>
  <c r="C28" i="43"/>
  <c r="Q22" i="43"/>
  <c r="P22" i="43"/>
  <c r="O22" i="43"/>
  <c r="N22" i="43"/>
  <c r="M22" i="43"/>
  <c r="L22" i="43"/>
  <c r="L5" i="43" s="1"/>
  <c r="K22" i="43"/>
  <c r="K5" i="43" s="1"/>
  <c r="J22" i="43"/>
  <c r="I22" i="43"/>
  <c r="H22" i="43"/>
  <c r="G22" i="43"/>
  <c r="F22" i="43"/>
  <c r="C22" i="43"/>
  <c r="Q14" i="43"/>
  <c r="Q5" i="43" s="1"/>
  <c r="P14" i="43"/>
  <c r="P5" i="43" s="1"/>
  <c r="O14" i="43"/>
  <c r="O5" i="43" s="1"/>
  <c r="N14" i="43"/>
  <c r="M14" i="43"/>
  <c r="L14" i="43"/>
  <c r="K14" i="43"/>
  <c r="J14" i="43"/>
  <c r="I14" i="43"/>
  <c r="I5" i="43" s="1"/>
  <c r="H14" i="43"/>
  <c r="H5" i="43" s="1"/>
  <c r="G14" i="43"/>
  <c r="G5" i="43" s="1"/>
  <c r="F14" i="43"/>
  <c r="C14" i="43"/>
  <c r="M5" i="43"/>
  <c r="C5" i="43"/>
  <c r="Q38" i="41"/>
  <c r="Q31" i="41"/>
  <c r="Q37" i="41"/>
  <c r="Q36" i="41"/>
  <c r="Q34" i="41"/>
  <c r="Q33" i="41"/>
  <c r="Q32" i="41"/>
  <c r="P45" i="41"/>
  <c r="P43" i="41"/>
  <c r="P41" i="41"/>
  <c r="P40" i="41"/>
  <c r="P38" i="41"/>
  <c r="O37" i="41"/>
  <c r="P37" i="41" s="1"/>
  <c r="P36" i="41"/>
  <c r="P35" i="41"/>
  <c r="P34" i="41"/>
  <c r="P33" i="41"/>
  <c r="P32" i="41"/>
  <c r="P31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Q36" i="40"/>
  <c r="Q35" i="40"/>
  <c r="Q34" i="40"/>
  <c r="Q33" i="40"/>
  <c r="M46" i="40"/>
  <c r="K46" i="40"/>
  <c r="J46" i="40"/>
  <c r="I46" i="40"/>
  <c r="H46" i="40"/>
  <c r="G46" i="40"/>
  <c r="P42" i="40"/>
  <c r="O42" i="40"/>
  <c r="P40" i="40"/>
  <c r="O39" i="40"/>
  <c r="P39" i="40" s="1"/>
  <c r="P37" i="40"/>
  <c r="O36" i="40"/>
  <c r="O46" i="40" s="1"/>
  <c r="P35" i="40"/>
  <c r="P34" i="40"/>
  <c r="P33" i="40"/>
  <c r="P32" i="40"/>
  <c r="P31" i="40"/>
  <c r="D54" i="40"/>
  <c r="D53" i="40"/>
  <c r="D52" i="40"/>
  <c r="D50" i="40"/>
  <c r="D49" i="40"/>
  <c r="D48" i="40"/>
  <c r="D47" i="40"/>
  <c r="D46" i="40"/>
  <c r="D45" i="40"/>
  <c r="D44" i="40"/>
  <c r="D43" i="40"/>
  <c r="D42" i="40"/>
  <c r="D41" i="40"/>
  <c r="D39" i="40"/>
  <c r="D38" i="40"/>
  <c r="D37" i="40"/>
  <c r="D36" i="40"/>
  <c r="D35" i="40"/>
  <c r="D34" i="40"/>
  <c r="D33" i="40"/>
  <c r="D32" i="40"/>
  <c r="D31" i="40"/>
  <c r="D30" i="40"/>
  <c r="N43" i="32"/>
  <c r="N42" i="32"/>
  <c r="N41" i="32"/>
  <c r="N40" i="32"/>
  <c r="N39" i="32"/>
  <c r="N38" i="32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54" i="37"/>
  <c r="E53" i="37"/>
  <c r="E52" i="37"/>
  <c r="E50" i="37"/>
  <c r="E49" i="37"/>
  <c r="E48" i="37"/>
  <c r="E47" i="37"/>
  <c r="E46" i="37"/>
  <c r="E45" i="37"/>
  <c r="E44" i="37"/>
  <c r="E43" i="37"/>
  <c r="E42" i="37"/>
  <c r="E41" i="37"/>
  <c r="E39" i="37"/>
  <c r="E38" i="37"/>
  <c r="E37" i="37"/>
  <c r="E36" i="37"/>
  <c r="E35" i="37"/>
  <c r="E34" i="37"/>
  <c r="E33" i="37"/>
  <c r="E32" i="37"/>
  <c r="E31" i="37"/>
  <c r="E30" i="37"/>
  <c r="H48" i="39"/>
  <c r="I48" i="39"/>
  <c r="J48" i="39"/>
  <c r="K48" i="39"/>
  <c r="L48" i="39"/>
  <c r="M48" i="39"/>
  <c r="N48" i="39"/>
  <c r="O48" i="39"/>
  <c r="P48" i="39"/>
  <c r="G48" i="39"/>
  <c r="P46" i="39"/>
  <c r="P42" i="39"/>
  <c r="P39" i="39"/>
  <c r="O38" i="39"/>
  <c r="P38" i="39" s="1"/>
  <c r="P37" i="39"/>
  <c r="D37" i="39"/>
  <c r="D36" i="39"/>
  <c r="P35" i="39"/>
  <c r="D35" i="39"/>
  <c r="P34" i="39"/>
  <c r="D34" i="39"/>
  <c r="P33" i="39"/>
  <c r="D33" i="39"/>
  <c r="D32" i="39"/>
  <c r="D31" i="39"/>
  <c r="D36" i="36"/>
  <c r="D35" i="36"/>
  <c r="D34" i="36"/>
  <c r="D33" i="36"/>
  <c r="D32" i="36"/>
  <c r="D31" i="36"/>
  <c r="D30" i="36"/>
  <c r="E38" i="33"/>
  <c r="E39" i="33"/>
  <c r="E40" i="33"/>
  <c r="E41" i="33"/>
  <c r="L60" i="35"/>
  <c r="K60" i="35"/>
  <c r="I60" i="35"/>
  <c r="G60" i="35"/>
  <c r="F60" i="35"/>
  <c r="E60" i="35"/>
  <c r="D60" i="35"/>
  <c r="C60" i="35"/>
  <c r="L81" i="35"/>
  <c r="K81" i="35"/>
  <c r="I81" i="35"/>
  <c r="G81" i="35"/>
  <c r="F81" i="35"/>
  <c r="E81" i="35"/>
  <c r="D81" i="35"/>
  <c r="C81" i="35"/>
  <c r="L80" i="35"/>
  <c r="L78" i="35"/>
  <c r="L76" i="35"/>
  <c r="L75" i="35"/>
  <c r="L73" i="35"/>
  <c r="L72" i="35"/>
  <c r="K72" i="35"/>
  <c r="L71" i="35"/>
  <c r="L70" i="35"/>
  <c r="L69" i="35"/>
  <c r="L68" i="35"/>
  <c r="L67" i="35"/>
  <c r="L66" i="35"/>
  <c r="U60" i="35"/>
  <c r="S60" i="35"/>
  <c r="R60" i="35"/>
  <c r="Q60" i="35"/>
  <c r="P60" i="35"/>
  <c r="O60" i="35"/>
  <c r="X56" i="35"/>
  <c r="W56" i="35"/>
  <c r="X54" i="35"/>
  <c r="W53" i="35"/>
  <c r="X53" i="35" s="1"/>
  <c r="X51" i="35"/>
  <c r="W50" i="35"/>
  <c r="W60" i="35" s="1"/>
  <c r="X49" i="35"/>
  <c r="X48" i="35"/>
  <c r="X47" i="35"/>
  <c r="X46" i="35"/>
  <c r="X45" i="35"/>
  <c r="L58" i="35"/>
  <c r="L54" i="35"/>
  <c r="L51" i="35"/>
  <c r="K50" i="35"/>
  <c r="L50" i="35" s="1"/>
  <c r="L49" i="35"/>
  <c r="L47" i="35"/>
  <c r="L46" i="35"/>
  <c r="L45" i="35"/>
  <c r="L40" i="35"/>
  <c r="J40" i="35"/>
  <c r="I40" i="35"/>
  <c r="H40" i="35"/>
  <c r="G40" i="35"/>
  <c r="F40" i="35"/>
  <c r="E40" i="35"/>
  <c r="D40" i="35"/>
  <c r="C40" i="35"/>
  <c r="K36" i="35"/>
  <c r="K35" i="35"/>
  <c r="K33" i="35"/>
  <c r="K31" i="35"/>
  <c r="K30" i="35"/>
  <c r="K40" i="35" s="1"/>
  <c r="L20" i="35"/>
  <c r="J20" i="35"/>
  <c r="I20" i="35"/>
  <c r="H20" i="35"/>
  <c r="G20" i="35"/>
  <c r="F20" i="35"/>
  <c r="E20" i="35"/>
  <c r="D20" i="35"/>
  <c r="C20" i="35"/>
  <c r="K15" i="35"/>
  <c r="K11" i="35"/>
  <c r="K10" i="35"/>
  <c r="K9" i="35"/>
  <c r="K7" i="35"/>
  <c r="K6" i="35"/>
  <c r="K20" i="35" s="1"/>
  <c r="M53" i="32"/>
  <c r="K53" i="32"/>
  <c r="J53" i="32"/>
  <c r="I53" i="32"/>
  <c r="H53" i="32"/>
  <c r="G53" i="32"/>
  <c r="F53" i="32"/>
  <c r="E53" i="32"/>
  <c r="D53" i="32"/>
  <c r="L48" i="32"/>
  <c r="L44" i="32"/>
  <c r="L43" i="32"/>
  <c r="L42" i="32"/>
  <c r="L40" i="32"/>
  <c r="L39" i="32"/>
  <c r="M5" i="41"/>
  <c r="M6" i="41"/>
  <c r="M7" i="41"/>
  <c r="M8" i="41"/>
  <c r="M9" i="41"/>
  <c r="M10" i="41"/>
  <c r="M11" i="41"/>
  <c r="N11" i="41" s="1"/>
  <c r="M12" i="41"/>
  <c r="N12" i="41" s="1"/>
  <c r="M13" i="41"/>
  <c r="M14" i="41"/>
  <c r="M15" i="41"/>
  <c r="M16" i="41"/>
  <c r="M17" i="41"/>
  <c r="M18" i="41"/>
  <c r="M19" i="41"/>
  <c r="N19" i="41" s="1"/>
  <c r="M20" i="41"/>
  <c r="M21" i="41"/>
  <c r="M22" i="41"/>
  <c r="M23" i="41"/>
  <c r="M24" i="41"/>
  <c r="M4" i="41"/>
  <c r="M5" i="40"/>
  <c r="M6" i="40"/>
  <c r="M7" i="40"/>
  <c r="M8" i="40"/>
  <c r="M9" i="40"/>
  <c r="N9" i="40" s="1"/>
  <c r="M10" i="40"/>
  <c r="M11" i="40"/>
  <c r="M12" i="40"/>
  <c r="M13" i="40"/>
  <c r="M14" i="40"/>
  <c r="M15" i="40"/>
  <c r="M16" i="40"/>
  <c r="M17" i="40"/>
  <c r="N17" i="40" s="1"/>
  <c r="M18" i="40"/>
  <c r="M19" i="40"/>
  <c r="M20" i="40"/>
  <c r="M21" i="40"/>
  <c r="M22" i="40"/>
  <c r="M23" i="40"/>
  <c r="M24" i="40"/>
  <c r="M4" i="40"/>
  <c r="M5" i="39"/>
  <c r="M6" i="39"/>
  <c r="M7" i="39"/>
  <c r="M8" i="39"/>
  <c r="M9" i="39"/>
  <c r="M10" i="39"/>
  <c r="N10" i="39" s="1"/>
  <c r="M11" i="39"/>
  <c r="M12" i="39"/>
  <c r="M13" i="39"/>
  <c r="M14" i="39"/>
  <c r="M15" i="39"/>
  <c r="N15" i="39" s="1"/>
  <c r="M16" i="39"/>
  <c r="M17" i="39"/>
  <c r="M18" i="39"/>
  <c r="M19" i="39"/>
  <c r="M20" i="39"/>
  <c r="M21" i="39"/>
  <c r="M22" i="39"/>
  <c r="M23" i="39"/>
  <c r="N23" i="39" s="1"/>
  <c r="M24" i="39"/>
  <c r="M4" i="39"/>
  <c r="N24" i="41"/>
  <c r="F24" i="41"/>
  <c r="N23" i="41"/>
  <c r="F23" i="41"/>
  <c r="N22" i="41"/>
  <c r="F22" i="41"/>
  <c r="N21" i="41"/>
  <c r="F21" i="41"/>
  <c r="N20" i="41"/>
  <c r="F20" i="41"/>
  <c r="N18" i="41"/>
  <c r="N17" i="41"/>
  <c r="F17" i="41"/>
  <c r="N16" i="41"/>
  <c r="N15" i="41"/>
  <c r="N14" i="41"/>
  <c r="F14" i="41"/>
  <c r="N13" i="41"/>
  <c r="F13" i="41"/>
  <c r="F11" i="41"/>
  <c r="N10" i="41"/>
  <c r="F10" i="41"/>
  <c r="N9" i="41"/>
  <c r="F9" i="41"/>
  <c r="N8" i="41"/>
  <c r="F8" i="41"/>
  <c r="N7" i="41"/>
  <c r="F7" i="41"/>
  <c r="N6" i="41"/>
  <c r="F6" i="41"/>
  <c r="N5" i="41"/>
  <c r="F5" i="41"/>
  <c r="N4" i="41"/>
  <c r="F4" i="41"/>
  <c r="N24" i="40"/>
  <c r="F24" i="40"/>
  <c r="N23" i="40"/>
  <c r="F23" i="40"/>
  <c r="N22" i="40"/>
  <c r="F22" i="40"/>
  <c r="N21" i="40"/>
  <c r="F21" i="40"/>
  <c r="N20" i="40"/>
  <c r="F20" i="40"/>
  <c r="N19" i="40"/>
  <c r="N18" i="40"/>
  <c r="F17" i="40"/>
  <c r="N16" i="40"/>
  <c r="N15" i="40"/>
  <c r="N14" i="40"/>
  <c r="F14" i="40"/>
  <c r="N13" i="40"/>
  <c r="F13" i="40"/>
  <c r="N12" i="40"/>
  <c r="N11" i="40"/>
  <c r="F11" i="40"/>
  <c r="N10" i="40"/>
  <c r="F10" i="40"/>
  <c r="F9" i="40"/>
  <c r="N8" i="40"/>
  <c r="F8" i="40"/>
  <c r="N7" i="40"/>
  <c r="F7" i="40"/>
  <c r="N6" i="40"/>
  <c r="F6" i="40"/>
  <c r="N5" i="40"/>
  <c r="F5" i="40"/>
  <c r="N4" i="40"/>
  <c r="F4" i="40"/>
  <c r="N24" i="39"/>
  <c r="F24" i="39"/>
  <c r="F23" i="39"/>
  <c r="N22" i="39"/>
  <c r="F22" i="39"/>
  <c r="N21" i="39"/>
  <c r="F21" i="39"/>
  <c r="N20" i="39"/>
  <c r="F20" i="39"/>
  <c r="N19" i="39"/>
  <c r="N18" i="39"/>
  <c r="N17" i="39"/>
  <c r="F17" i="39"/>
  <c r="N16" i="39"/>
  <c r="N14" i="39"/>
  <c r="F14" i="39"/>
  <c r="N13" i="39"/>
  <c r="F13" i="39"/>
  <c r="N12" i="39"/>
  <c r="N11" i="39"/>
  <c r="F11" i="39"/>
  <c r="F10" i="39"/>
  <c r="N9" i="39"/>
  <c r="F9" i="39"/>
  <c r="N8" i="39"/>
  <c r="F8" i="39"/>
  <c r="N7" i="39"/>
  <c r="F7" i="39"/>
  <c r="N6" i="39"/>
  <c r="F6" i="39"/>
  <c r="N5" i="39"/>
  <c r="F5" i="39"/>
  <c r="N4" i="39"/>
  <c r="F4" i="39"/>
  <c r="M5" i="38"/>
  <c r="M6" i="38"/>
  <c r="M7" i="38"/>
  <c r="N7" i="38" s="1"/>
  <c r="M8" i="38"/>
  <c r="M9" i="38"/>
  <c r="N9" i="38" s="1"/>
  <c r="M10" i="38"/>
  <c r="N10" i="38" s="1"/>
  <c r="M11" i="38"/>
  <c r="M12" i="38"/>
  <c r="M13" i="38"/>
  <c r="M14" i="38"/>
  <c r="M15" i="38"/>
  <c r="N15" i="38" s="1"/>
  <c r="M16" i="38"/>
  <c r="M17" i="38"/>
  <c r="N17" i="38" s="1"/>
  <c r="M18" i="38"/>
  <c r="N18" i="38" s="1"/>
  <c r="M19" i="38"/>
  <c r="M20" i="38"/>
  <c r="M21" i="38"/>
  <c r="M22" i="38"/>
  <c r="M23" i="38"/>
  <c r="N23" i="38" s="1"/>
  <c r="M24" i="38"/>
  <c r="M4" i="38"/>
  <c r="M5" i="37"/>
  <c r="M6" i="37"/>
  <c r="M7" i="37"/>
  <c r="M8" i="37"/>
  <c r="M9" i="37"/>
  <c r="N9" i="37" s="1"/>
  <c r="M10" i="37"/>
  <c r="N10" i="37" s="1"/>
  <c r="M11" i="37"/>
  <c r="M12" i="37"/>
  <c r="N12" i="37" s="1"/>
  <c r="M13" i="37"/>
  <c r="M14" i="37"/>
  <c r="M15" i="37"/>
  <c r="M16" i="37"/>
  <c r="M17" i="37"/>
  <c r="M18" i="37"/>
  <c r="N18" i="37" s="1"/>
  <c r="M19" i="37"/>
  <c r="M20" i="37"/>
  <c r="M21" i="37"/>
  <c r="M22" i="37"/>
  <c r="M23" i="37"/>
  <c r="M24" i="37"/>
  <c r="M4" i="37"/>
  <c r="M5" i="36"/>
  <c r="M6" i="36"/>
  <c r="N6" i="36" s="1"/>
  <c r="M7" i="36"/>
  <c r="N7" i="36" s="1"/>
  <c r="M8" i="36"/>
  <c r="M9" i="36"/>
  <c r="N9" i="36" s="1"/>
  <c r="M10" i="36"/>
  <c r="M11" i="36"/>
  <c r="N11" i="36" s="1"/>
  <c r="M12" i="36"/>
  <c r="N12" i="36" s="1"/>
  <c r="M13" i="36"/>
  <c r="M14" i="36"/>
  <c r="N14" i="36" s="1"/>
  <c r="M15" i="36"/>
  <c r="N15" i="36" s="1"/>
  <c r="M16" i="36"/>
  <c r="M17" i="36"/>
  <c r="N17" i="36" s="1"/>
  <c r="M18" i="36"/>
  <c r="N18" i="36" s="1"/>
  <c r="M19" i="36"/>
  <c r="N19" i="36" s="1"/>
  <c r="M20" i="36"/>
  <c r="N20" i="36" s="1"/>
  <c r="M21" i="36"/>
  <c r="M22" i="36"/>
  <c r="N22" i="36" s="1"/>
  <c r="M23" i="36"/>
  <c r="N23" i="36" s="1"/>
  <c r="M24" i="36"/>
  <c r="M4" i="36"/>
  <c r="N4" i="36" s="1"/>
  <c r="N24" i="38"/>
  <c r="F24" i="38"/>
  <c r="F23" i="38"/>
  <c r="N22" i="38"/>
  <c r="F22" i="38"/>
  <c r="N21" i="38"/>
  <c r="F21" i="38"/>
  <c r="N20" i="38"/>
  <c r="F20" i="38"/>
  <c r="N19" i="38"/>
  <c r="F17" i="38"/>
  <c r="N16" i="38"/>
  <c r="N14" i="38"/>
  <c r="F14" i="38"/>
  <c r="N13" i="38"/>
  <c r="F13" i="38"/>
  <c r="N12" i="38"/>
  <c r="N11" i="38"/>
  <c r="F11" i="38"/>
  <c r="F10" i="38"/>
  <c r="F9" i="38"/>
  <c r="N8" i="38"/>
  <c r="F8" i="38"/>
  <c r="F7" i="38"/>
  <c r="N6" i="38"/>
  <c r="F6" i="38"/>
  <c r="N5" i="38"/>
  <c r="F5" i="38"/>
  <c r="N4" i="38"/>
  <c r="F4" i="38"/>
  <c r="N24" i="37"/>
  <c r="F24" i="37"/>
  <c r="N23" i="37"/>
  <c r="F23" i="37"/>
  <c r="N22" i="37"/>
  <c r="F22" i="37"/>
  <c r="N21" i="37"/>
  <c r="F21" i="37"/>
  <c r="N20" i="37"/>
  <c r="F20" i="37"/>
  <c r="N19" i="37"/>
  <c r="N17" i="37"/>
  <c r="F17" i="37"/>
  <c r="N16" i="37"/>
  <c r="N15" i="37"/>
  <c r="N14" i="37"/>
  <c r="F14" i="37"/>
  <c r="N13" i="37"/>
  <c r="F13" i="37"/>
  <c r="N11" i="37"/>
  <c r="F11" i="37"/>
  <c r="F10" i="37"/>
  <c r="F9" i="37"/>
  <c r="N8" i="37"/>
  <c r="F8" i="37"/>
  <c r="N7" i="37"/>
  <c r="F7" i="37"/>
  <c r="N6" i="37"/>
  <c r="F6" i="37"/>
  <c r="N5" i="37"/>
  <c r="F5" i="37"/>
  <c r="N4" i="37"/>
  <c r="F4" i="37"/>
  <c r="N24" i="36"/>
  <c r="F24" i="36"/>
  <c r="F23" i="36"/>
  <c r="F22" i="36"/>
  <c r="N21" i="36"/>
  <c r="F21" i="36"/>
  <c r="F20" i="36"/>
  <c r="F17" i="36"/>
  <c r="N16" i="36"/>
  <c r="F14" i="36"/>
  <c r="N13" i="36"/>
  <c r="F13" i="36"/>
  <c r="F11" i="36"/>
  <c r="N10" i="36"/>
  <c r="F10" i="36"/>
  <c r="F9" i="36"/>
  <c r="N8" i="36"/>
  <c r="F8" i="36"/>
  <c r="F7" i="36"/>
  <c r="F6" i="36"/>
  <c r="N5" i="36"/>
  <c r="F5" i="36"/>
  <c r="F4" i="36"/>
  <c r="R51" i="34"/>
  <c r="P51" i="34"/>
  <c r="O51" i="34"/>
  <c r="N51" i="34"/>
  <c r="M51" i="34"/>
  <c r="L51" i="34"/>
  <c r="K51" i="34"/>
  <c r="J51" i="34"/>
  <c r="I51" i="34"/>
  <c r="Q47" i="34"/>
  <c r="Q46" i="34"/>
  <c r="Q44" i="34"/>
  <c r="Q42" i="34"/>
  <c r="Q41" i="34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P36" i="40" l="1"/>
  <c r="P46" i="40" s="1"/>
  <c r="X50" i="35"/>
  <c r="X60" i="35" s="1"/>
  <c r="L53" i="32"/>
  <c r="Q51" i="34"/>
  <c r="M17" i="34"/>
  <c r="N17" i="34" s="1"/>
  <c r="M5" i="33" l="1"/>
  <c r="N5" i="33" s="1"/>
  <c r="M6" i="33"/>
  <c r="N6" i="33" s="1"/>
  <c r="M7" i="33"/>
  <c r="N7" i="33" s="1"/>
  <c r="M8" i="33"/>
  <c r="N8" i="33" s="1"/>
  <c r="M9" i="33"/>
  <c r="N9" i="33" s="1"/>
  <c r="M10" i="33"/>
  <c r="N10" i="33" s="1"/>
  <c r="M11" i="33"/>
  <c r="N11" i="33" s="1"/>
  <c r="M12" i="33"/>
  <c r="N12" i="33" s="1"/>
  <c r="M13" i="33"/>
  <c r="N13" i="33" s="1"/>
  <c r="M14" i="33"/>
  <c r="N14" i="33" s="1"/>
  <c r="M15" i="33"/>
  <c r="N15" i="33" s="1"/>
  <c r="M16" i="33"/>
  <c r="N16" i="33" s="1"/>
  <c r="M17" i="33"/>
  <c r="N17" i="33" s="1"/>
  <c r="M18" i="33"/>
  <c r="N18" i="33" s="1"/>
  <c r="M19" i="33"/>
  <c r="N19" i="33" s="1"/>
  <c r="M20" i="33"/>
  <c r="N20" i="33" s="1"/>
  <c r="M21" i="33"/>
  <c r="N21" i="33" s="1"/>
  <c r="M22" i="33"/>
  <c r="N22" i="33" s="1"/>
  <c r="M23" i="33"/>
  <c r="N23" i="33" s="1"/>
  <c r="M24" i="33"/>
  <c r="M4" i="33"/>
  <c r="N4" i="33" s="1"/>
  <c r="M5" i="34"/>
  <c r="N5" i="34" s="1"/>
  <c r="M6" i="34"/>
  <c r="N6" i="34" s="1"/>
  <c r="M7" i="34"/>
  <c r="N7" i="34" s="1"/>
  <c r="M8" i="34"/>
  <c r="M9" i="34"/>
  <c r="M10" i="34"/>
  <c r="M11" i="34"/>
  <c r="M12" i="34"/>
  <c r="N12" i="34" s="1"/>
  <c r="M13" i="34"/>
  <c r="N13" i="34" s="1"/>
  <c r="M14" i="34"/>
  <c r="N14" i="34" s="1"/>
  <c r="M15" i="34"/>
  <c r="N15" i="34" s="1"/>
  <c r="M16" i="34"/>
  <c r="M18" i="34"/>
  <c r="N18" i="34" s="1"/>
  <c r="M19" i="34"/>
  <c r="M20" i="34"/>
  <c r="N20" i="34" s="1"/>
  <c r="M21" i="34"/>
  <c r="N21" i="34" s="1"/>
  <c r="M22" i="34"/>
  <c r="N22" i="34" s="1"/>
  <c r="M23" i="34"/>
  <c r="N23" i="34" s="1"/>
  <c r="M24" i="34"/>
  <c r="N24" i="34" s="1"/>
  <c r="M4" i="34"/>
  <c r="N4" i="34" s="1"/>
  <c r="F24" i="34"/>
  <c r="F23" i="34"/>
  <c r="F22" i="34"/>
  <c r="F21" i="34"/>
  <c r="F20" i="34"/>
  <c r="N19" i="34"/>
  <c r="F17" i="34"/>
  <c r="N16" i="34"/>
  <c r="F14" i="34"/>
  <c r="F13" i="34"/>
  <c r="N11" i="34"/>
  <c r="F11" i="34"/>
  <c r="N10" i="34"/>
  <c r="F10" i="34"/>
  <c r="N9" i="34"/>
  <c r="F9" i="34"/>
  <c r="N8" i="34"/>
  <c r="F8" i="34"/>
  <c r="F7" i="34"/>
  <c r="F6" i="34"/>
  <c r="F5" i="34"/>
  <c r="F4" i="34"/>
  <c r="N24" i="33"/>
  <c r="F24" i="33"/>
  <c r="F23" i="33"/>
  <c r="F22" i="33"/>
  <c r="F21" i="33"/>
  <c r="F20" i="33"/>
  <c r="F17" i="33"/>
  <c r="F14" i="33"/>
  <c r="F13" i="33"/>
  <c r="F11" i="33"/>
  <c r="F10" i="33"/>
  <c r="F9" i="33"/>
  <c r="F8" i="33"/>
  <c r="F7" i="33"/>
  <c r="F6" i="33"/>
  <c r="F5" i="33"/>
  <c r="F4" i="33"/>
  <c r="M5" i="32" l="1"/>
  <c r="M6" i="32"/>
  <c r="M7" i="32"/>
  <c r="M8" i="32"/>
  <c r="M9" i="32"/>
  <c r="M10" i="32"/>
  <c r="M11" i="32"/>
  <c r="N11" i="32" s="1"/>
  <c r="M12" i="32"/>
  <c r="N12" i="32" s="1"/>
  <c r="M13" i="32"/>
  <c r="M14" i="32"/>
  <c r="M15" i="32"/>
  <c r="M16" i="32"/>
  <c r="M17" i="32"/>
  <c r="M18" i="32"/>
  <c r="N18" i="32" s="1"/>
  <c r="M19" i="32"/>
  <c r="N19" i="32" s="1"/>
  <c r="M20" i="32"/>
  <c r="N20" i="32" s="1"/>
  <c r="M21" i="32"/>
  <c r="N21" i="32" s="1"/>
  <c r="M4" i="32"/>
  <c r="N4" i="32" s="1"/>
  <c r="F21" i="32"/>
  <c r="F20" i="32"/>
  <c r="F19" i="32"/>
  <c r="N17" i="32"/>
  <c r="F17" i="32"/>
  <c r="N16" i="32"/>
  <c r="N15" i="32"/>
  <c r="N14" i="32"/>
  <c r="F14" i="32"/>
  <c r="N13" i="32"/>
  <c r="F13" i="32"/>
  <c r="F11" i="32"/>
  <c r="N10" i="32"/>
  <c r="F10" i="32"/>
  <c r="N9" i="32"/>
  <c r="F9" i="32"/>
  <c r="N8" i="32"/>
  <c r="F8" i="32"/>
  <c r="N7" i="32"/>
  <c r="F7" i="32"/>
  <c r="N6" i="32"/>
  <c r="F6" i="32"/>
  <c r="N5" i="32"/>
  <c r="F5" i="32"/>
  <c r="F4" i="32"/>
  <c r="F5" i="22" l="1"/>
  <c r="F6" i="22"/>
  <c r="F7" i="22"/>
  <c r="F8" i="22"/>
  <c r="F9" i="22"/>
  <c r="F10" i="22"/>
  <c r="F11" i="22"/>
  <c r="F13" i="22"/>
  <c r="F14" i="22"/>
  <c r="F17" i="22"/>
  <c r="F20" i="22"/>
  <c r="F21" i="22"/>
  <c r="F22" i="22"/>
  <c r="F23" i="22"/>
  <c r="F24" i="22"/>
  <c r="F4" i="22"/>
  <c r="M5" i="22"/>
  <c r="N5" i="22" s="1"/>
  <c r="M6" i="22"/>
  <c r="N6" i="22" s="1"/>
  <c r="M7" i="22"/>
  <c r="N7" i="22" s="1"/>
  <c r="M8" i="22"/>
  <c r="N8" i="22" s="1"/>
  <c r="M9" i="22"/>
  <c r="N9" i="22" s="1"/>
  <c r="M10" i="22"/>
  <c r="N10" i="22" s="1"/>
  <c r="M11" i="22"/>
  <c r="N11" i="22" s="1"/>
  <c r="M12" i="22"/>
  <c r="N12" i="22" s="1"/>
  <c r="M13" i="22"/>
  <c r="N13" i="22" s="1"/>
  <c r="M14" i="22"/>
  <c r="N14" i="22" s="1"/>
  <c r="M15" i="22"/>
  <c r="N15" i="22" s="1"/>
  <c r="M16" i="22"/>
  <c r="N16" i="22" s="1"/>
  <c r="M17" i="22"/>
  <c r="N17" i="22" s="1"/>
  <c r="M18" i="22"/>
  <c r="N18" i="22" s="1"/>
  <c r="M19" i="22"/>
  <c r="N19" i="22" s="1"/>
  <c r="M20" i="22"/>
  <c r="N20" i="22" s="1"/>
  <c r="M21" i="22"/>
  <c r="N21" i="22" s="1"/>
  <c r="M22" i="22"/>
  <c r="N22" i="22" s="1"/>
  <c r="M23" i="22"/>
  <c r="N23" i="22" s="1"/>
  <c r="M24" i="22"/>
  <c r="N24" i="22" s="1"/>
  <c r="M4" i="22"/>
  <c r="N4" i="22" s="1"/>
</calcChain>
</file>

<file path=xl/sharedStrings.xml><?xml version="1.0" encoding="utf-8"?>
<sst xmlns="http://schemas.openxmlformats.org/spreadsheetml/2006/main" count="2516" uniqueCount="248">
  <si>
    <t>No</t>
  </si>
  <si>
    <t>subbinRefer</t>
  </si>
  <si>
    <t>Type</t>
  </si>
  <si>
    <t>BH-140</t>
  </si>
  <si>
    <t>Hybrid</t>
  </si>
  <si>
    <t>EIAR</t>
  </si>
  <si>
    <t>BH-670</t>
  </si>
  <si>
    <t>OPV</t>
  </si>
  <si>
    <t>GAMBELA</t>
  </si>
  <si>
    <t>IITA line</t>
  </si>
  <si>
    <t>GIBE1</t>
  </si>
  <si>
    <t>KULANI</t>
  </si>
  <si>
    <t>MELKASSA-2</t>
  </si>
  <si>
    <t>RM0072017</t>
  </si>
  <si>
    <t>MH-140</t>
  </si>
  <si>
    <t>RM0182017</t>
  </si>
  <si>
    <t>MH-130</t>
  </si>
  <si>
    <t>RM0202017</t>
  </si>
  <si>
    <t>SHONE</t>
  </si>
  <si>
    <t>RM0212017</t>
  </si>
  <si>
    <t>Damote</t>
  </si>
  <si>
    <t>RM0232017</t>
  </si>
  <si>
    <t>Limu</t>
  </si>
  <si>
    <t>RM0242017</t>
  </si>
  <si>
    <t>BH547</t>
  </si>
  <si>
    <t>RM0292017</t>
  </si>
  <si>
    <t>BH-661</t>
  </si>
  <si>
    <t>RM0312017</t>
  </si>
  <si>
    <t>BH-540</t>
  </si>
  <si>
    <t>RM0482017</t>
  </si>
  <si>
    <t>BH-660</t>
  </si>
  <si>
    <t>RM0522017</t>
  </si>
  <si>
    <t>Gibe-2</t>
  </si>
  <si>
    <t>Year release</t>
  </si>
  <si>
    <t>Total</t>
  </si>
  <si>
    <t>RM0012017</t>
  </si>
  <si>
    <t>RM0062017</t>
  </si>
  <si>
    <t>RM0142017</t>
  </si>
  <si>
    <t>RM0222017</t>
  </si>
  <si>
    <t>AMH852Q</t>
  </si>
  <si>
    <t>RM0022017</t>
  </si>
  <si>
    <t>Melkassa-1</t>
  </si>
  <si>
    <t>Melkasa-1Q</t>
  </si>
  <si>
    <t>AMH-850(Wenchi)</t>
  </si>
  <si>
    <t>Jabi</t>
  </si>
  <si>
    <t>Name of Variety</t>
  </si>
  <si>
    <t>BH-546</t>
  </si>
  <si>
    <t>CIMMYT/EIAR</t>
  </si>
  <si>
    <t>Crossing by Pioneer
Hi-Bred</t>
  </si>
  <si>
    <t>BH-140*</t>
  </si>
  <si>
    <t>MELKASSA-2*</t>
  </si>
  <si>
    <t>BH-661*</t>
  </si>
  <si>
    <t>* These varieties were identified through two different seed sources in the reference library.</t>
  </si>
  <si>
    <t>Descriptive note:</t>
  </si>
  <si>
    <t>GIBE1*</t>
  </si>
  <si>
    <t>2018/19</t>
  </si>
  <si>
    <t>2021/22</t>
  </si>
  <si>
    <t>#</t>
  </si>
  <si>
    <t>%</t>
  </si>
  <si>
    <t>Diff</t>
  </si>
  <si>
    <t>Age(years)_ESS4</t>
  </si>
  <si>
    <t>Age(years)_ESS5</t>
  </si>
  <si>
    <t># maize sample</t>
  </si>
  <si>
    <t>-</t>
  </si>
  <si>
    <t xml:space="preserve">The share of CG and Non -CG related </t>
  </si>
  <si>
    <t xml:space="preserve">The Average age of varieties </t>
  </si>
  <si>
    <t xml:space="preserve">The share of OPVs and Hybrids </t>
  </si>
  <si>
    <t>The Average age of varieties b/n OPV and Hybrid</t>
  </si>
  <si>
    <t>The Average age of varieties b/n CG and private</t>
  </si>
  <si>
    <t>The Average age of varieties  b/n CG and Non CG</t>
  </si>
  <si>
    <t xml:space="preserve">The share of CG and  private related varieties </t>
  </si>
  <si>
    <t>Additional descriptive note</t>
  </si>
  <si>
    <t xml:space="preserve">44.86  /  55.14 </t>
  </si>
  <si>
    <t>70.16  /  29.84</t>
  </si>
  <si>
    <t>70.16  /  15.22</t>
  </si>
  <si>
    <t>19   /  16</t>
  </si>
  <si>
    <t>19  /  15</t>
  </si>
  <si>
    <t>19   /   11</t>
  </si>
  <si>
    <t xml:space="preserve"> 39.55   /   60.45</t>
  </si>
  <si>
    <t>77.46  /   22.54</t>
  </si>
  <si>
    <t>58.20  /  16.39</t>
  </si>
  <si>
    <t>24   /   16</t>
  </si>
  <si>
    <t>20  /   16</t>
  </si>
  <si>
    <t>20  /  11</t>
  </si>
  <si>
    <t>Origin/pedigree (Using Tab 11)</t>
  </si>
  <si>
    <t>KULANI*</t>
  </si>
  <si>
    <r>
      <t xml:space="preserve">78.08  </t>
    </r>
    <r>
      <rPr>
        <b/>
        <sz val="12"/>
        <color rgb="FFFF0000"/>
        <rFont val="Calibri"/>
        <family val="2"/>
        <scheme val="minor"/>
      </rPr>
      <t xml:space="preserve"> /  </t>
    </r>
    <r>
      <rPr>
        <sz val="11"/>
        <color theme="1"/>
        <rFont val="Calibri"/>
        <family val="2"/>
        <scheme val="minor"/>
      </rPr>
      <t xml:space="preserve">21.92 </t>
    </r>
  </si>
  <si>
    <r>
      <t xml:space="preserve">78.08  </t>
    </r>
    <r>
      <rPr>
        <b/>
        <sz val="12"/>
        <color rgb="FFFF0000"/>
        <rFont val="Calibri"/>
        <family val="2"/>
        <scheme val="minor"/>
      </rPr>
      <t xml:space="preserve"> /  </t>
    </r>
    <r>
      <rPr>
        <sz val="11"/>
        <color theme="1"/>
        <rFont val="Calibri"/>
        <family val="2"/>
        <scheme val="minor"/>
      </rPr>
      <t>16.10</t>
    </r>
  </si>
  <si>
    <r>
      <t xml:space="preserve">20  </t>
    </r>
    <r>
      <rPr>
        <b/>
        <sz val="12"/>
        <color rgb="FFFF0000"/>
        <rFont val="Calibri"/>
        <family val="2"/>
        <scheme val="minor"/>
      </rPr>
      <t xml:space="preserve"> /  </t>
    </r>
    <r>
      <rPr>
        <sz val="11"/>
        <color theme="1"/>
        <rFont val="Calibri"/>
        <family val="2"/>
        <scheme val="minor"/>
      </rPr>
      <t>15</t>
    </r>
  </si>
  <si>
    <r>
      <t xml:space="preserve">20  </t>
    </r>
    <r>
      <rPr>
        <b/>
        <sz val="12"/>
        <color rgb="FFFF0000"/>
        <rFont val="Calibri"/>
        <family val="2"/>
        <scheme val="minor"/>
      </rPr>
      <t xml:space="preserve"> /  </t>
    </r>
    <r>
      <rPr>
        <sz val="12"/>
        <rFont val="Calibri"/>
        <family val="2"/>
        <scheme val="minor"/>
      </rPr>
      <t>11</t>
    </r>
  </si>
  <si>
    <r>
      <t xml:space="preserve">19  </t>
    </r>
    <r>
      <rPr>
        <b/>
        <sz val="12"/>
        <color rgb="FFFF0000"/>
        <rFont val="Calibri"/>
        <family val="2"/>
        <scheme val="minor"/>
      </rPr>
      <t xml:space="preserve"> /  </t>
    </r>
    <r>
      <rPr>
        <sz val="11"/>
        <color theme="1"/>
        <rFont val="Calibri"/>
        <family val="2"/>
        <scheme val="minor"/>
      </rPr>
      <t>15</t>
    </r>
  </si>
  <si>
    <r>
      <t xml:space="preserve">19  </t>
    </r>
    <r>
      <rPr>
        <b/>
        <sz val="12"/>
        <color rgb="FFFF0000"/>
        <rFont val="Calibri"/>
        <family val="2"/>
        <scheme val="minor"/>
      </rPr>
      <t xml:space="preserve"> /  </t>
    </r>
    <r>
      <rPr>
        <sz val="12"/>
        <rFont val="Calibri"/>
        <family val="2"/>
        <scheme val="minor"/>
      </rPr>
      <t>11</t>
    </r>
  </si>
  <si>
    <r>
      <t xml:space="preserve">21 </t>
    </r>
    <r>
      <rPr>
        <b/>
        <sz val="12"/>
        <color rgb="FFFF0000"/>
        <rFont val="Calibri"/>
        <family val="2"/>
        <scheme val="minor"/>
      </rPr>
      <t xml:space="preserve">  /  </t>
    </r>
    <r>
      <rPr>
        <sz val="11"/>
        <color theme="1"/>
        <rFont val="Calibri"/>
        <family val="2"/>
        <scheme val="minor"/>
      </rPr>
      <t>16</t>
    </r>
  </si>
  <si>
    <r>
      <t xml:space="preserve">24  </t>
    </r>
    <r>
      <rPr>
        <b/>
        <sz val="12"/>
        <color rgb="FFFF0000"/>
        <rFont val="Calibri"/>
        <family val="2"/>
        <scheme val="minor"/>
      </rPr>
      <t xml:space="preserve"> /  </t>
    </r>
    <r>
      <rPr>
        <sz val="11"/>
        <color theme="1"/>
        <rFont val="Calibri"/>
        <family val="2"/>
        <scheme val="minor"/>
      </rPr>
      <t>16</t>
    </r>
  </si>
  <si>
    <r>
      <t xml:space="preserve">24.32 </t>
    </r>
    <r>
      <rPr>
        <b/>
        <sz val="14"/>
        <color rgb="FFFF0000"/>
        <rFont val="Calibri"/>
        <family val="2"/>
        <scheme val="minor"/>
      </rPr>
      <t xml:space="preserve"> /  </t>
    </r>
    <r>
      <rPr>
        <sz val="11"/>
        <color theme="1"/>
        <rFont val="Calibri"/>
        <family val="2"/>
        <scheme val="minor"/>
      </rPr>
      <t>75.68</t>
    </r>
  </si>
  <si>
    <r>
      <t xml:space="preserve">63.70  </t>
    </r>
    <r>
      <rPr>
        <b/>
        <sz val="12"/>
        <color rgb="FFFF0000"/>
        <rFont val="Calibri"/>
        <family val="2"/>
        <scheme val="minor"/>
      </rPr>
      <t xml:space="preserve">/  </t>
    </r>
    <r>
      <rPr>
        <sz val="11"/>
        <color theme="1"/>
        <rFont val="Calibri"/>
        <family val="2"/>
        <scheme val="minor"/>
      </rPr>
      <t>36.30</t>
    </r>
  </si>
  <si>
    <r>
      <t xml:space="preserve">63.70  </t>
    </r>
    <r>
      <rPr>
        <b/>
        <sz val="12"/>
        <color rgb="FFFF0000"/>
        <rFont val="Calibri"/>
        <family val="2"/>
        <scheme val="minor"/>
      </rPr>
      <t xml:space="preserve">/   </t>
    </r>
    <r>
      <rPr>
        <sz val="12"/>
        <rFont val="Calibri"/>
        <family val="2"/>
        <scheme val="minor"/>
      </rPr>
      <t xml:space="preserve">18.15 </t>
    </r>
  </si>
  <si>
    <r>
      <t xml:space="preserve">33.56  </t>
    </r>
    <r>
      <rPr>
        <b/>
        <sz val="14"/>
        <color rgb="FFFF0000"/>
        <rFont val="Calibri"/>
        <family val="2"/>
        <scheme val="minor"/>
      </rPr>
      <t xml:space="preserve"> /  </t>
    </r>
    <r>
      <rPr>
        <sz val="11"/>
        <color theme="1"/>
        <rFont val="Calibri"/>
        <family val="2"/>
        <scheme val="minor"/>
      </rPr>
      <t>66.44</t>
    </r>
  </si>
  <si>
    <t>Other</t>
  </si>
  <si>
    <t xml:space="preserve">Total </t>
  </si>
  <si>
    <r>
      <t>Panel hhs with DNAFP-</t>
    </r>
    <r>
      <rPr>
        <b/>
        <sz val="11"/>
        <color rgb="FFFF0000"/>
        <rFont val="Calibri"/>
        <family val="2"/>
        <scheme val="minor"/>
      </rPr>
      <t xml:space="preserve"> all regions</t>
    </r>
  </si>
  <si>
    <r>
      <t xml:space="preserve">Panel hhs with DNAFP  - </t>
    </r>
    <r>
      <rPr>
        <b/>
        <sz val="11"/>
        <color rgb="FFFF0000"/>
        <rFont val="Calibri"/>
        <family val="2"/>
        <scheme val="minor"/>
      </rPr>
      <t xml:space="preserve"> Amhara</t>
    </r>
  </si>
  <si>
    <r>
      <t xml:space="preserve">Panel hhs with DNAFP  - </t>
    </r>
    <r>
      <rPr>
        <b/>
        <sz val="11"/>
        <color rgb="FFFF0000"/>
        <rFont val="Calibri"/>
        <family val="2"/>
        <scheme val="minor"/>
      </rPr>
      <t xml:space="preserve"> Oromia</t>
    </r>
  </si>
  <si>
    <r>
      <t xml:space="preserve">Panel hhs with DNAFP  - </t>
    </r>
    <r>
      <rPr>
        <b/>
        <sz val="11"/>
        <color rgb="FFFF0000"/>
        <rFont val="Calibri"/>
        <family val="2"/>
        <scheme val="minor"/>
      </rPr>
      <t xml:space="preserve"> SNNP</t>
    </r>
  </si>
  <si>
    <t>maizevaraity</t>
  </si>
  <si>
    <t>Year_2019</t>
  </si>
  <si>
    <t>Year_2021</t>
  </si>
  <si>
    <t>DIFF</t>
  </si>
  <si>
    <t>Aba Raya</t>
  </si>
  <si>
    <t>BH-545</t>
  </si>
  <si>
    <t>BH-547</t>
  </si>
  <si>
    <t>BH-548</t>
  </si>
  <si>
    <t>Damot/P3506W</t>
  </si>
  <si>
    <t>Gebe 1</t>
  </si>
  <si>
    <t>Gebe 2</t>
  </si>
  <si>
    <t>Hawassa 1</t>
  </si>
  <si>
    <t>Jabi (PHB 3253)</t>
  </si>
  <si>
    <t>Jibat/AMH-851</t>
  </si>
  <si>
    <t>Kortu/P2809W</t>
  </si>
  <si>
    <t>Leku/DK 777</t>
  </si>
  <si>
    <t>Limu/P3812W</t>
  </si>
  <si>
    <t>MH-130Q</t>
  </si>
  <si>
    <t>MH-138Q</t>
  </si>
  <si>
    <t>Melkasa-2</t>
  </si>
  <si>
    <t>Melkasa-4</t>
  </si>
  <si>
    <t>Melkassa-6Q</t>
  </si>
  <si>
    <t>Shala (P2859W)</t>
  </si>
  <si>
    <t>Shone/P30G19</t>
  </si>
  <si>
    <t>Source : Admin data, MoA</t>
  </si>
  <si>
    <t xml:space="preserve"> </t>
  </si>
  <si>
    <t>No data</t>
  </si>
  <si>
    <t>Seed distribution increased</t>
  </si>
  <si>
    <t>Seed distribution decreased</t>
  </si>
  <si>
    <t>% shift to the same varieties - (from the matirx table)</t>
  </si>
  <si>
    <t xml:space="preserve"> Admin data -MOA (2019 and 2021 seed distribution in Tone.)</t>
  </si>
  <si>
    <t>Note:</t>
  </si>
  <si>
    <t>-  We want to test the hypothesis that seed distributions by the gov may be associated with adoption increment. 
- The seven varieties has the most notable changes in adoption: GIBE1,KULANI, BH-661,BH-660,BH-540, SHONE and Limu. From these lists, four of them are in line with the information generated from admin data, two contradict, and one has no data. 
-BH 661, Limu, and GIBI1 increased adoption rates could be govt efforts (Admin data).
- Maping which varieties hhs moved to is  useful to understand this story, for this, we generated a Matrix. In the below Table 4.6, for instance,  for Gibe1, 28 samples were in 2018. Only 13 hhs (46%) shifted to the same variety in 2021.</t>
  </si>
  <si>
    <r>
      <t xml:space="preserve">Table 4.6: Panel hhs with DNAFP  - </t>
    </r>
    <r>
      <rPr>
        <b/>
        <sz val="11"/>
        <color rgb="FFFF0000"/>
        <rFont val="Calibri"/>
        <family val="2"/>
        <scheme val="minor"/>
      </rPr>
      <t xml:space="preserve"> three regions</t>
    </r>
  </si>
  <si>
    <r>
      <t xml:space="preserve">Table 4_5:  Distribution of maize by variety planted during the 2018/19  and 2021/22 growing season </t>
    </r>
    <r>
      <rPr>
        <b/>
        <sz val="14"/>
        <color rgb="FFFF0000"/>
        <rFont val="Calibri"/>
        <family val="2"/>
        <scheme val="minor"/>
      </rPr>
      <t>(Table-11 -replicated)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6"/>
        <color rgb="FF00B050"/>
        <rFont val="Calibri"/>
        <family val="2"/>
        <scheme val="minor"/>
      </rPr>
      <t xml:space="preserve"> Panel hhs with DNAFP, </t>
    </r>
    <r>
      <rPr>
        <b/>
        <sz val="16"/>
        <rFont val="Calibri"/>
        <family val="2"/>
        <scheme val="minor"/>
      </rPr>
      <t>Oromia</t>
    </r>
  </si>
  <si>
    <r>
      <t xml:space="preserve">Table 4_5:  Distribution of maize by variety planted during the 2018/19  and 2021/22 growing season </t>
    </r>
    <r>
      <rPr>
        <b/>
        <sz val="14"/>
        <color rgb="FFFF0000"/>
        <rFont val="Calibri"/>
        <family val="2"/>
        <scheme val="minor"/>
      </rPr>
      <t>(Table-11 -replicated)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6"/>
        <color rgb="FF00B050"/>
        <rFont val="Calibri"/>
        <family val="2"/>
        <scheme val="minor"/>
      </rPr>
      <t xml:space="preserve"> Panel hhs with DNAFP,</t>
    </r>
    <r>
      <rPr>
        <b/>
        <sz val="16"/>
        <rFont val="Calibri"/>
        <family val="2"/>
        <scheme val="minor"/>
      </rPr>
      <t>SNNP</t>
    </r>
  </si>
  <si>
    <t>Source: MOA data</t>
  </si>
  <si>
    <r>
      <t xml:space="preserve">Table 1_1:  Distribution of maize by variety planted during the 2018/19  and 2021/22 growing season </t>
    </r>
    <r>
      <rPr>
        <b/>
        <sz val="14"/>
        <color rgb="FFFF0000"/>
        <rFont val="Calibri"/>
        <family val="2"/>
        <scheme val="minor"/>
      </rPr>
      <t>(Table-11 -replicated)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6"/>
        <color rgb="FF00B050"/>
        <rFont val="Calibri"/>
        <family val="2"/>
        <scheme val="minor"/>
      </rPr>
      <t>All households</t>
    </r>
  </si>
  <si>
    <r>
      <t xml:space="preserve">Table 1_2:  Distribution of maize by variety planted during the 2018/19  and 2021/22 growing season </t>
    </r>
    <r>
      <rPr>
        <b/>
        <sz val="14"/>
        <color rgb="FFFF0000"/>
        <rFont val="Calibri"/>
        <family val="2"/>
        <scheme val="minor"/>
      </rPr>
      <t>(Table-11 -replicated)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6"/>
        <color rgb="FF00B050"/>
        <rFont val="Calibri"/>
        <family val="2"/>
        <scheme val="minor"/>
      </rPr>
      <t>All households</t>
    </r>
    <r>
      <rPr>
        <b/>
        <sz val="11"/>
        <color theme="1"/>
        <rFont val="Calibri"/>
        <family val="2"/>
        <scheme val="minor"/>
      </rPr>
      <t xml:space="preserve"> in Oromia, Amhara and SNNP regions </t>
    </r>
  </si>
  <si>
    <r>
      <t xml:space="preserve">Table 1_3:  Distribution of maize by variety planted during the 2018/19  and 2021/22 growing season </t>
    </r>
    <r>
      <rPr>
        <b/>
        <sz val="14"/>
        <color rgb="FFFF0000"/>
        <rFont val="Calibri"/>
        <family val="2"/>
        <scheme val="minor"/>
      </rPr>
      <t>(Table-11 -replicated)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6"/>
        <color rgb="FF00B050"/>
        <rFont val="Calibri"/>
        <family val="2"/>
        <scheme val="minor"/>
      </rPr>
      <t>All households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8"/>
        <color theme="1"/>
        <rFont val="Calibri"/>
        <family val="2"/>
        <scheme val="minor"/>
      </rPr>
      <t>Amhara</t>
    </r>
  </si>
  <si>
    <r>
      <t xml:space="preserve">Table 1_4:  Distribution of maize by variety planted during the 2018/19  and 2021/22 growing season </t>
    </r>
    <r>
      <rPr>
        <b/>
        <sz val="14"/>
        <color rgb="FFFF0000"/>
        <rFont val="Calibri"/>
        <family val="2"/>
        <scheme val="minor"/>
      </rPr>
      <t>(Table-11 -replicated)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6"/>
        <color rgb="FF00B050"/>
        <rFont val="Calibri"/>
        <family val="2"/>
        <scheme val="minor"/>
      </rPr>
      <t>All households</t>
    </r>
    <r>
      <rPr>
        <b/>
        <sz val="11"/>
        <color theme="1"/>
        <rFont val="Calibri"/>
        <family val="2"/>
        <scheme val="minor"/>
      </rPr>
      <t>,</t>
    </r>
    <r>
      <rPr>
        <b/>
        <sz val="18"/>
        <color theme="1"/>
        <rFont val="Calibri"/>
        <family val="2"/>
        <scheme val="minor"/>
      </rPr>
      <t>Oromia</t>
    </r>
  </si>
  <si>
    <r>
      <t xml:space="preserve">Table 1_5:  Distribution of maize by variety planted during the 2018/19  and 2021/22 growing season </t>
    </r>
    <r>
      <rPr>
        <b/>
        <sz val="14"/>
        <color rgb="FFFF0000"/>
        <rFont val="Calibri"/>
        <family val="2"/>
        <scheme val="minor"/>
      </rPr>
      <t>(Table-11 -replicated)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6"/>
        <color rgb="FF00B050"/>
        <rFont val="Calibri"/>
        <family val="2"/>
        <scheme val="minor"/>
      </rPr>
      <t>All households</t>
    </r>
    <r>
      <rPr>
        <b/>
        <sz val="11"/>
        <color theme="1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>SNNP</t>
    </r>
  </si>
  <si>
    <r>
      <t xml:space="preserve">Table 2_1:  Distribution of maize by variety planted during the 2018/19  and 2021/22 growing season  </t>
    </r>
    <r>
      <rPr>
        <b/>
        <sz val="14"/>
        <color rgb="FFFF0000"/>
        <rFont val="Calibri"/>
        <family val="2"/>
        <scheme val="minor"/>
      </rPr>
      <t xml:space="preserve">(Table-11 -replicated) </t>
    </r>
    <r>
      <rPr>
        <b/>
        <sz val="14"/>
        <color rgb="FF00B050"/>
        <rFont val="Calibri"/>
        <family val="2"/>
        <scheme val="minor"/>
      </rPr>
      <t>-</t>
    </r>
    <r>
      <rPr>
        <b/>
        <sz val="16"/>
        <color rgb="FF00B050"/>
        <rFont val="Calibri"/>
        <family val="2"/>
        <scheme val="minor"/>
      </rPr>
      <t>Panel hhs with DNAFP</t>
    </r>
  </si>
  <si>
    <r>
      <t xml:space="preserve">Table 2_2:  Distribution of maize by variety planted during the 2018/19  and 2021/22 growing season </t>
    </r>
    <r>
      <rPr>
        <b/>
        <sz val="14"/>
        <color rgb="FFFF0000"/>
        <rFont val="Calibri"/>
        <family val="2"/>
        <scheme val="minor"/>
      </rPr>
      <t>(Table-11 -replicated)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6"/>
        <color rgb="FF00B050"/>
        <rFont val="Calibri"/>
        <family val="2"/>
        <scheme val="minor"/>
      </rPr>
      <t>Panel hhs with DNAFP</t>
    </r>
    <r>
      <rPr>
        <b/>
        <sz val="11"/>
        <color theme="1"/>
        <rFont val="Calibri"/>
        <family val="2"/>
        <scheme val="minor"/>
      </rPr>
      <t xml:space="preserve"> in Oromia, Amhara and SNNP regions only</t>
    </r>
  </si>
  <si>
    <r>
      <t xml:space="preserve">Table 2_3:  Distribution of maize by variety planted during the 2018/19  and 2021/22 growing season </t>
    </r>
    <r>
      <rPr>
        <b/>
        <sz val="14"/>
        <color rgb="FFFF0000"/>
        <rFont val="Calibri"/>
        <family val="2"/>
        <scheme val="minor"/>
      </rPr>
      <t>(Table-11 -replicated)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6"/>
        <color rgb="FF00B050"/>
        <rFont val="Calibri"/>
        <family val="2"/>
        <scheme val="minor"/>
      </rPr>
      <t xml:space="preserve"> Panel hhs with DNAFP, </t>
    </r>
    <r>
      <rPr>
        <b/>
        <sz val="16"/>
        <rFont val="Calibri"/>
        <family val="2"/>
        <scheme val="minor"/>
      </rPr>
      <t>Amhara</t>
    </r>
  </si>
  <si>
    <t xml:space="preserve"> Seed distibution in 2019 and 2021 (Amhara, Oromia and SNNP) in Tone - Admin data</t>
  </si>
  <si>
    <r>
      <t xml:space="preserve"> Panel hhs with DNAFP  - </t>
    </r>
    <r>
      <rPr>
        <b/>
        <sz val="11"/>
        <color rgb="FFFF0000"/>
        <rFont val="Calibri"/>
        <family val="2"/>
        <scheme val="minor"/>
      </rPr>
      <t xml:space="preserve"> three regions</t>
    </r>
  </si>
  <si>
    <t>Source: ESS4 &amp;5 DNA data</t>
  </si>
  <si>
    <r>
      <t xml:space="preserve">
</t>
    </r>
    <r>
      <rPr>
        <b/>
        <sz val="12"/>
        <color theme="1"/>
        <rFont val="Calibri"/>
        <family val="2"/>
        <scheme val="minor"/>
      </rPr>
      <t xml:space="preserve">Note: 
</t>
    </r>
    <r>
      <rPr>
        <sz val="12"/>
        <color theme="1"/>
        <rFont val="Calibri"/>
        <family val="2"/>
        <scheme val="minor"/>
      </rPr>
      <t>- Here, we replicated table 11 in our report 
    • In both waves, the adoption of varieties is dominated by four  CG-related varieties: GIBE1, BH661, Limu and Kulani. 
    • Among the list of adopted varieties in both waves, three varieties  ( BH-661 (CG), Limu, and KULANI (CG))  are  above 49% increment in adoption - in general Hybrid adoption increased.
    • The share of CG varieties identified by DNAFP increased between the two waves ( from 70 %  to 78%).
    • The average age of the maize varieties identified by DNA FP increased between the ESS4 and ESS5, from 17 to  19 years; CGIAR-related improved maize varieties from 19  to 20.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</si>
  <si>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2"/>
        <color theme="1"/>
        <rFont val="Calibri"/>
        <family val="2"/>
        <scheme val="minor"/>
      </rPr>
      <t xml:space="preserve">Note: 
</t>
    </r>
    <r>
      <rPr>
        <sz val="12"/>
        <color theme="1"/>
        <rFont val="Calibri"/>
        <family val="2"/>
        <scheme val="minor"/>
      </rPr>
      <t>- The above table shows the  replicattion of  table 11 in our report</t>
    </r>
    <r>
      <rPr>
        <b/>
        <sz val="12"/>
        <color theme="1"/>
        <rFont val="Calibri"/>
        <family val="2"/>
        <scheme val="minor"/>
      </rPr>
      <t xml:space="preserve"> only for Amhara, Oromia and SNNP regions</t>
    </r>
    <r>
      <rPr>
        <sz val="12"/>
        <color theme="1"/>
        <rFont val="Calibri"/>
        <family val="2"/>
        <scheme val="minor"/>
      </rPr>
      <t xml:space="preserve">
    • In both waves, the adoption of varieties is dominated by four   CG-related varieties: GIBE1, BH661, and Kulani and Limu
    • Among the list of adopted varieties in both waves, four varieties  (GIBE1 (CG) BH-661 (CG), Limu(private) and KULANI (CG))  are  above 33% increment in adoption. </t>
    </r>
    <r>
      <rPr>
        <b/>
        <sz val="12"/>
        <color theme="1"/>
        <rFont val="Calibri"/>
        <family val="2"/>
        <scheme val="minor"/>
      </rPr>
      <t xml:space="preserve">It is in line with the seed distirbution by the MOA. </t>
    </r>
    <r>
      <rPr>
        <sz val="12"/>
        <color theme="1"/>
        <rFont val="Calibri"/>
        <family val="2"/>
        <scheme val="minor"/>
      </rPr>
      <t xml:space="preserve">
</t>
    </r>
  </si>
  <si>
    <t>Seed distibution in 2019 and 2021 (Amhara, Oromia and SNNP) in Ton</t>
  </si>
  <si>
    <r>
      <t>Amhara seed distibution in 2019 and 2021 (</t>
    </r>
    <r>
      <rPr>
        <b/>
        <sz val="11"/>
        <rFont val="Calibri"/>
        <family val="2"/>
      </rPr>
      <t>Qt</t>
    </r>
    <r>
      <rPr>
        <sz val="11"/>
        <rFont val="Calibri"/>
        <family val="2"/>
      </rPr>
      <t>)</t>
    </r>
  </si>
  <si>
    <t>Oromia seed distibution in 2019 and 2021 (Qt)</t>
  </si>
  <si>
    <t xml:space="preserve">Hawassa 1 </t>
  </si>
  <si>
    <t>diff</t>
  </si>
  <si>
    <t>Seed distribution Decreased</t>
  </si>
  <si>
    <t>SNNP seed distibution in 2019 and 2021 (Qt)</t>
  </si>
  <si>
    <r>
      <t xml:space="preserve">
</t>
    </r>
    <r>
      <rPr>
        <b/>
        <sz val="12"/>
        <color theme="1"/>
        <rFont val="Calibri"/>
        <family val="2"/>
        <scheme val="minor"/>
      </rPr>
      <t xml:space="preserve">Note: 
</t>
    </r>
    <r>
      <rPr>
        <sz val="12"/>
        <color theme="1"/>
        <rFont val="Calibri"/>
        <family val="2"/>
        <scheme val="minor"/>
      </rPr>
      <t xml:space="preserve">- Here, </t>
    </r>
    <r>
      <rPr>
        <b/>
        <u/>
        <sz val="12"/>
        <color theme="1"/>
        <rFont val="Calibri"/>
        <family val="2"/>
        <scheme val="minor"/>
      </rPr>
      <t xml:space="preserve">we replicated table 11 of the panel hhs with DNAFP </t>
    </r>
    <r>
      <rPr>
        <sz val="12"/>
        <color theme="1"/>
        <rFont val="Calibri"/>
        <family val="2"/>
        <scheme val="minor"/>
      </rPr>
      <t xml:space="preserve">
    • In both waves, the adoption of varieties is dominated by four  CG-related varieties: GIBE1, BH661, Limu and Kulani. 
    • Among the list of adopted varieties in both waves, three varieties  ( BH-661 (CG), Limu, and KULANI (CG))  are  above 50% increment in adoption - in general Hybrid adoption decrease among the panel hhs with DNAFP.
    • The share of CG varieties identified by DNAFP increased between the two waves ( from 63 %  to 78%).
    • The average age of the maize varieties identified by DNA FP increased between the ESS4 and ESS5, from 18 to  19 years; CGIAR-related improved maize varieties from 19  to 20.</t>
    </r>
    <r>
      <rPr>
        <sz val="11"/>
        <color theme="1"/>
        <rFont val="Calibri"/>
        <family val="2"/>
        <scheme val="minor"/>
      </rPr>
      <t xml:space="preserve">
</t>
    </r>
  </si>
  <si>
    <t xml:space="preserve">% shift to the same varieties - </t>
  </si>
  <si>
    <t>Seed distibution in oromia SNNP and Amhara_by year in( tone)</t>
  </si>
  <si>
    <t>Year</t>
  </si>
  <si>
    <t># of maize varieties</t>
  </si>
  <si>
    <t>Mean</t>
  </si>
  <si>
    <t>Std.</t>
  </si>
  <si>
    <t>Min</t>
  </si>
  <si>
    <t>Max</t>
  </si>
  <si>
    <r>
      <t>Total Seed distibution in</t>
    </r>
    <r>
      <rPr>
        <sz val="10"/>
        <color indexed="10"/>
        <rFont val="Arial"/>
        <family val="2"/>
      </rPr>
      <t xml:space="preserve"> oromia and Amhara</t>
    </r>
    <r>
      <rPr>
        <sz val="11"/>
        <color theme="1"/>
        <rFont val="Calibri"/>
        <family val="2"/>
        <scheme val="minor"/>
      </rPr>
      <t>_by year in tone</t>
    </r>
  </si>
  <si>
    <t>total In tone</t>
  </si>
  <si>
    <r>
      <t>Total Seed distibution in</t>
    </r>
    <r>
      <rPr>
        <sz val="10"/>
        <color indexed="10"/>
        <rFont val="Arial"/>
        <family val="2"/>
      </rPr>
      <t xml:space="preserve"> oromia and Amhara and SNNP Regions </t>
    </r>
    <r>
      <rPr>
        <sz val="11"/>
        <color theme="1"/>
        <rFont val="Calibri"/>
        <family val="2"/>
        <scheme val="minor"/>
      </rPr>
      <t>by year  in tone</t>
    </r>
  </si>
  <si>
    <t xml:space="preserve">Please note that: the admin data is total amount of the seed distibuted through  convetional and DSM,
except  
Oromia 2017 - DSM only
Amhara-2017 and 2018- DSM only </t>
  </si>
  <si>
    <t>Seed 5 years Data (qt)- shared by MOA</t>
  </si>
  <si>
    <t>Crop</t>
  </si>
  <si>
    <t>2017(2009/10)</t>
  </si>
  <si>
    <t>2018(2010/11)</t>
  </si>
  <si>
    <t>2019(2011/12)</t>
  </si>
  <si>
    <t>2020(2012/13)</t>
  </si>
  <si>
    <t>2021(2013/14)</t>
  </si>
  <si>
    <t>demand</t>
  </si>
  <si>
    <t>Supply</t>
  </si>
  <si>
    <t>Distribution</t>
  </si>
  <si>
    <t>Demand</t>
  </si>
  <si>
    <t>Supplied( C-1)</t>
  </si>
  <si>
    <t>Supplied</t>
  </si>
  <si>
    <t>ጠ/ድምር</t>
  </si>
  <si>
    <t xml:space="preserve">ብርዕና አገዳ ሰብሎች </t>
  </si>
  <si>
    <t>Wheat</t>
  </si>
  <si>
    <t>Teff</t>
  </si>
  <si>
    <t>Maize</t>
  </si>
  <si>
    <t>Barley</t>
  </si>
  <si>
    <t>Sorghum</t>
  </si>
  <si>
    <t>Triticale</t>
  </si>
  <si>
    <t>Rice</t>
  </si>
  <si>
    <t>Millet</t>
  </si>
  <si>
    <t>ን/ድምር</t>
  </si>
  <si>
    <t xml:space="preserve">የጥራጥሬ ሰብሎች </t>
  </si>
  <si>
    <t>Faba bean</t>
  </si>
  <si>
    <t>Field pea</t>
  </si>
  <si>
    <t>Chick pea</t>
  </si>
  <si>
    <t>Lentils</t>
  </si>
  <si>
    <t>Soya bean</t>
  </si>
  <si>
    <t>Haricot bean</t>
  </si>
  <si>
    <t>Mung bean</t>
  </si>
  <si>
    <t xml:space="preserve">የቅባት ሰብሎች </t>
  </si>
  <si>
    <t>Flax/Linseed</t>
  </si>
  <si>
    <t>Noug</t>
  </si>
  <si>
    <t>Sesame</t>
  </si>
  <si>
    <t>Peanut/ground nut</t>
  </si>
  <si>
    <t>Brasica/Mustard</t>
  </si>
  <si>
    <t>Other crops</t>
  </si>
  <si>
    <t>Forage seed</t>
  </si>
  <si>
    <t>Pepper</t>
  </si>
  <si>
    <t>Cotton</t>
  </si>
  <si>
    <t>oinion</t>
  </si>
  <si>
    <t>Carrot</t>
  </si>
  <si>
    <t>Potato</t>
  </si>
  <si>
    <t>Admin_Year</t>
  </si>
  <si>
    <t>yearreleased</t>
  </si>
  <si>
    <t>sourceoforigin</t>
  </si>
  <si>
    <t>dt_source</t>
  </si>
  <si>
    <t>cg_source</t>
  </si>
  <si>
    <t>QPM</t>
  </si>
  <si>
    <t>private_source</t>
  </si>
  <si>
    <t>type</t>
  </si>
  <si>
    <t>oromia_dsm qt</t>
  </si>
  <si>
    <t>oromia_cov_qt</t>
  </si>
  <si>
    <t>oromia_total2_qt</t>
  </si>
  <si>
    <t>amhara_dsm_qt</t>
  </si>
  <si>
    <t>amhara_cov_qt</t>
  </si>
  <si>
    <t>amhara_total2_qt</t>
  </si>
  <si>
    <t>snnp_dsm_qt</t>
  </si>
  <si>
    <t>snnp_cov_qt</t>
  </si>
  <si>
    <t>sidama_dsm_qt</t>
  </si>
  <si>
    <t>sidama_cov_qt</t>
  </si>
  <si>
    <t>snnp_total_v1_qt</t>
  </si>
  <si>
    <t>snnp_total_v2_qt</t>
  </si>
  <si>
    <t/>
  </si>
  <si>
    <t>CIMMYTline</t>
  </si>
  <si>
    <t>Yes</t>
  </si>
  <si>
    <t>BH-543</t>
  </si>
  <si>
    <t>CIMMYT</t>
  </si>
  <si>
    <t>PioneerHi-Bred</t>
  </si>
  <si>
    <t>MakoBu Enterprises</t>
  </si>
  <si>
    <t xml:space="preserve"> CP/201 </t>
  </si>
  <si>
    <t>Katumani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</si>
</sst>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3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43" fontId="0" fillId="0" borderId="1" xfId="2" applyFont="1" applyBorder="1"/>
    <xf numFmtId="0" fontId="1" fillId="0" borderId="0" xfId="0" applyFont="1" applyAlignment="1">
      <alignment horizontal="center"/>
    </xf>
    <xf numFmtId="0" fontId="7" fillId="0" borderId="0" xfId="0" applyFont="1"/>
    <xf numFmtId="0" fontId="2" fillId="3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8" fillId="5" borderId="0" xfId="0" applyFont="1" applyFill="1"/>
    <xf numFmtId="0" fontId="2" fillId="3" borderId="7" xfId="0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9" fontId="0" fillId="0" borderId="1" xfId="3" applyFont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7" fillId="0" borderId="1" xfId="0" applyFont="1" applyBorder="1"/>
    <xf numFmtId="0" fontId="0" fillId="0" borderId="1" xfId="0" applyBorder="1" applyAlignment="1">
      <alignment horizontal="left" vertical="center" indent="2"/>
    </xf>
    <xf numFmtId="0" fontId="18" fillId="0" borderId="1" xfId="0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8" fillId="4" borderId="6" xfId="0" applyFont="1" applyFill="1" applyBorder="1" applyAlignment="1">
      <alignment horizontal="center" vertical="center"/>
    </xf>
    <xf numFmtId="0" fontId="0" fillId="5" borderId="1" xfId="0" applyFill="1" applyBorder="1"/>
    <xf numFmtId="0" fontId="2" fillId="0" borderId="0" xfId="0" applyFont="1"/>
    <xf numFmtId="0" fontId="4" fillId="0" borderId="1" xfId="0" applyFont="1" applyBorder="1"/>
    <xf numFmtId="43" fontId="0" fillId="0" borderId="1" xfId="0" applyNumberFormat="1" applyBorder="1"/>
    <xf numFmtId="43" fontId="0" fillId="2" borderId="1" xfId="2" applyFont="1" applyFill="1" applyBorder="1"/>
    <xf numFmtId="43" fontId="0" fillId="2" borderId="1" xfId="0" applyNumberFormat="1" applyFill="1" applyBorder="1"/>
    <xf numFmtId="43" fontId="0" fillId="4" borderId="1" xfId="2" applyFont="1" applyFill="1" applyBorder="1"/>
    <xf numFmtId="43" fontId="0" fillId="4" borderId="1" xfId="0" applyNumberFormat="1" applyFill="1" applyBorder="1"/>
    <xf numFmtId="43" fontId="0" fillId="5" borderId="1" xfId="2" applyFont="1" applyFill="1" applyBorder="1"/>
    <xf numFmtId="43" fontId="0" fillId="5" borderId="1" xfId="0" applyNumberFormat="1" applyFill="1" applyBorder="1"/>
    <xf numFmtId="0" fontId="4" fillId="0" borderId="16" xfId="0" applyFont="1" applyBorder="1"/>
    <xf numFmtId="0" fontId="0" fillId="0" borderId="1" xfId="0" applyBorder="1" applyAlignment="1">
      <alignment vertical="center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4" borderId="7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19" fillId="10" borderId="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9" fillId="10" borderId="1" xfId="0" applyFont="1" applyFill="1" applyBorder="1"/>
    <xf numFmtId="0" fontId="19" fillId="10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2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19" fillId="10" borderId="0" xfId="0" applyFont="1" applyFill="1" applyAlignment="1">
      <alignment vertical="center"/>
    </xf>
    <xf numFmtId="0" fontId="0" fillId="8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0" fillId="4" borderId="1" xfId="0" applyFill="1" applyBorder="1" applyAlignment="1">
      <alignment horizontal="center" vertical="center" wrapText="1"/>
    </xf>
    <xf numFmtId="0" fontId="28" fillId="0" borderId="1" xfId="0" applyFont="1" applyBorder="1"/>
    <xf numFmtId="164" fontId="0" fillId="0" borderId="1" xfId="0" applyNumberFormat="1" applyBorder="1"/>
    <xf numFmtId="164" fontId="0" fillId="5" borderId="1" xfId="0" applyNumberFormat="1" applyFill="1" applyBorder="1"/>
    <xf numFmtId="0" fontId="4" fillId="0" borderId="1" xfId="0" applyFont="1" applyBorder="1" applyAlignment="1">
      <alignment horizontal="left" vertical="center" wrapText="1"/>
    </xf>
    <xf numFmtId="0" fontId="28" fillId="0" borderId="6" xfId="0" applyFont="1" applyBorder="1"/>
    <xf numFmtId="0" fontId="28" fillId="0" borderId="15" xfId="0" applyFont="1" applyBorder="1"/>
    <xf numFmtId="0" fontId="28" fillId="0" borderId="10" xfId="0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43" fontId="0" fillId="0" borderId="1" xfId="2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43" fontId="4" fillId="0" borderId="2" xfId="2" applyFont="1" applyBorder="1" applyAlignment="1">
      <alignment vertical="center" wrapText="1"/>
    </xf>
    <xf numFmtId="0" fontId="1" fillId="0" borderId="0" xfId="0" applyFont="1"/>
    <xf numFmtId="0" fontId="31" fillId="0" borderId="1" xfId="0" applyFont="1" applyBorder="1" applyAlignment="1">
      <alignment wrapText="1"/>
    </xf>
    <xf numFmtId="0" fontId="32" fillId="13" borderId="23" xfId="0" applyFont="1" applyFill="1" applyBorder="1" applyAlignment="1">
      <alignment horizontal="center" vertical="center"/>
    </xf>
    <xf numFmtId="165" fontId="32" fillId="13" borderId="1" xfId="2" applyNumberFormat="1" applyFont="1" applyFill="1" applyBorder="1" applyAlignment="1">
      <alignment horizontal="center" vertical="center" wrapText="1"/>
    </xf>
    <xf numFmtId="43" fontId="32" fillId="13" borderId="1" xfId="0" applyNumberFormat="1" applyFont="1" applyFill="1" applyBorder="1"/>
    <xf numFmtId="165" fontId="32" fillId="13" borderId="1" xfId="2" applyNumberFormat="1" applyFont="1" applyFill="1" applyBorder="1"/>
    <xf numFmtId="0" fontId="31" fillId="0" borderId="1" xfId="0" applyFont="1" applyBorder="1" applyAlignment="1">
      <alignment vertical="center"/>
    </xf>
    <xf numFmtId="4" fontId="31" fillId="0" borderId="12" xfId="0" applyNumberFormat="1" applyFont="1" applyBorder="1" applyAlignment="1">
      <alignment horizontal="right" vertical="center"/>
    </xf>
    <xf numFmtId="166" fontId="31" fillId="0" borderId="1" xfId="2" applyNumberFormat="1" applyFont="1" applyBorder="1"/>
    <xf numFmtId="0" fontId="31" fillId="4" borderId="1" xfId="0" applyFont="1" applyFill="1" applyBorder="1"/>
    <xf numFmtId="165" fontId="31" fillId="4" borderId="1" xfId="2" applyNumberFormat="1" applyFont="1" applyFill="1" applyBorder="1"/>
    <xf numFmtId="165" fontId="31" fillId="0" borderId="1" xfId="2" applyNumberFormat="1" applyFont="1" applyBorder="1"/>
    <xf numFmtId="43" fontId="1" fillId="0" borderId="1" xfId="2" applyFont="1" applyBorder="1"/>
    <xf numFmtId="165" fontId="1" fillId="0" borderId="1" xfId="2" applyNumberFormat="1" applyFont="1" applyBorder="1"/>
    <xf numFmtId="166" fontId="31" fillId="0" borderId="1" xfId="2" applyNumberFormat="1" applyFont="1" applyFill="1" applyBorder="1"/>
    <xf numFmtId="166" fontId="31" fillId="2" borderId="1" xfId="2" applyNumberFormat="1" applyFont="1" applyFill="1" applyBorder="1"/>
    <xf numFmtId="43" fontId="31" fillId="4" borderId="1" xfId="2" applyFont="1" applyFill="1" applyBorder="1" applyAlignment="1">
      <alignment vertical="center"/>
    </xf>
    <xf numFmtId="0" fontId="31" fillId="2" borderId="1" xfId="0" applyFont="1" applyFill="1" applyBorder="1"/>
    <xf numFmtId="165" fontId="31" fillId="2" borderId="1" xfId="2" applyNumberFormat="1" applyFont="1" applyFill="1" applyBorder="1"/>
    <xf numFmtId="43" fontId="1" fillId="2" borderId="1" xfId="2" applyFont="1" applyFill="1" applyBorder="1"/>
    <xf numFmtId="165" fontId="1" fillId="2" borderId="1" xfId="2" applyNumberFormat="1" applyFont="1" applyFill="1" applyBorder="1"/>
    <xf numFmtId="4" fontId="31" fillId="0" borderId="0" xfId="0" applyNumberFormat="1" applyFont="1"/>
    <xf numFmtId="0" fontId="1" fillId="0" borderId="1" xfId="0" applyFont="1" applyBorder="1"/>
    <xf numFmtId="0" fontId="31" fillId="13" borderId="1" xfId="0" applyFont="1" applyFill="1" applyBorder="1" applyAlignment="1">
      <alignment vertical="center" wrapText="1"/>
    </xf>
    <xf numFmtId="0" fontId="31" fillId="13" borderId="1" xfId="0" applyFont="1" applyFill="1" applyBorder="1" applyAlignment="1">
      <alignment vertical="center"/>
    </xf>
    <xf numFmtId="166" fontId="31" fillId="13" borderId="1" xfId="2" applyNumberFormat="1" applyFont="1" applyFill="1" applyBorder="1" applyAlignment="1">
      <alignment horizontal="right" vertical="center" wrapText="1"/>
    </xf>
    <xf numFmtId="166" fontId="31" fillId="0" borderId="1" xfId="0" applyNumberFormat="1" applyFont="1" applyBorder="1"/>
    <xf numFmtId="165" fontId="31" fillId="0" borderId="1" xfId="2" applyNumberFormat="1" applyFont="1" applyFill="1" applyBorder="1"/>
    <xf numFmtId="0" fontId="31" fillId="0" borderId="12" xfId="0" applyFont="1" applyBorder="1" applyAlignment="1">
      <alignment horizontal="right" vertical="center"/>
    </xf>
    <xf numFmtId="4" fontId="31" fillId="4" borderId="1" xfId="0" applyNumberFormat="1" applyFont="1" applyFill="1" applyBorder="1"/>
    <xf numFmtId="3" fontId="31" fillId="4" borderId="1" xfId="0" applyNumberFormat="1" applyFont="1" applyFill="1" applyBorder="1"/>
    <xf numFmtId="0" fontId="31" fillId="0" borderId="23" xfId="0" applyFont="1" applyBorder="1" applyAlignment="1">
      <alignment vertical="center" wrapText="1"/>
    </xf>
    <xf numFmtId="4" fontId="32" fillId="13" borderId="1" xfId="0" applyNumberFormat="1" applyFont="1" applyFill="1" applyBorder="1"/>
    <xf numFmtId="0" fontId="31" fillId="0" borderId="0" xfId="0" applyFont="1"/>
    <xf numFmtId="166" fontId="32" fillId="13" borderId="1" xfId="2" applyNumberFormat="1" applyFont="1" applyFill="1" applyBorder="1" applyAlignment="1">
      <alignment horizontal="right" vertical="center" wrapText="1"/>
    </xf>
    <xf numFmtId="0" fontId="32" fillId="13" borderId="1" xfId="0" applyFont="1" applyFill="1" applyBorder="1" applyAlignment="1">
      <alignment horizontal="center" vertical="center"/>
    </xf>
    <xf numFmtId="0" fontId="31" fillId="12" borderId="1" xfId="0" applyFont="1" applyFill="1" applyBorder="1" applyAlignment="1">
      <alignment vertical="center"/>
    </xf>
    <xf numFmtId="166" fontId="31" fillId="12" borderId="1" xfId="2" applyNumberFormat="1" applyFont="1" applyFill="1" applyBorder="1" applyAlignment="1">
      <alignment horizontal="right" vertical="center"/>
    </xf>
    <xf numFmtId="0" fontId="31" fillId="3" borderId="1" xfId="0" applyFont="1" applyFill="1" applyBorder="1"/>
    <xf numFmtId="0" fontId="31" fillId="0" borderId="0" xfId="0" applyFont="1" applyAlignment="1">
      <alignment horizontal="left" vertical="center"/>
    </xf>
    <xf numFmtId="0" fontId="0" fillId="4" borderId="4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6" fillId="0" borderId="21" xfId="0" applyFont="1" applyBorder="1" applyAlignment="1">
      <alignment horizontal="center" vertical="center" readingOrder="1"/>
    </xf>
    <xf numFmtId="0" fontId="28" fillId="0" borderId="6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10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textRotation="90" wrapText="1"/>
    </xf>
    <xf numFmtId="0" fontId="19" fillId="9" borderId="7" xfId="0" applyFont="1" applyFill="1" applyBorder="1" applyAlignment="1">
      <alignment horizontal="center" vertical="center" textRotation="90" wrapText="1"/>
    </xf>
    <xf numFmtId="0" fontId="19" fillId="9" borderId="22" xfId="0" applyFont="1" applyFill="1" applyBorder="1" applyAlignment="1">
      <alignment horizontal="center" vertical="center" textRotation="90" wrapText="1"/>
    </xf>
    <xf numFmtId="0" fontId="19" fillId="9" borderId="23" xfId="0" applyFont="1" applyFill="1" applyBorder="1" applyAlignment="1">
      <alignment horizontal="center" vertical="center" textRotation="90" wrapText="1"/>
    </xf>
    <xf numFmtId="0" fontId="0" fillId="0" borderId="17" xfId="0" quotePrefix="1" applyBorder="1" applyAlignment="1">
      <alignment horizontal="left" vertical="top" wrapText="1"/>
    </xf>
    <xf numFmtId="0" fontId="0" fillId="0" borderId="18" xfId="0" quotePrefix="1" applyBorder="1" applyAlignment="1">
      <alignment horizontal="left" vertical="top" wrapText="1"/>
    </xf>
    <xf numFmtId="0" fontId="0" fillId="0" borderId="19" xfId="0" quotePrefix="1" applyBorder="1" applyAlignment="1">
      <alignment horizontal="left" vertical="top" wrapText="1"/>
    </xf>
    <xf numFmtId="0" fontId="2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/>
    </xf>
    <xf numFmtId="165" fontId="32" fillId="3" borderId="7" xfId="2" applyNumberFormat="1" applyFont="1" applyFill="1" applyBorder="1" applyAlignment="1">
      <alignment vertical="center"/>
    </xf>
    <xf numFmtId="165" fontId="32" fillId="3" borderId="23" xfId="2" applyNumberFormat="1" applyFont="1" applyFill="1" applyBorder="1" applyAlignment="1">
      <alignment vertical="center"/>
    </xf>
    <xf numFmtId="0" fontId="32" fillId="12" borderId="7" xfId="0" applyFont="1" applyFill="1" applyBorder="1" applyAlignment="1">
      <alignment vertical="center"/>
    </xf>
    <xf numFmtId="0" fontId="32" fillId="12" borderId="23" xfId="0" applyFont="1" applyFill="1" applyBorder="1" applyAlignment="1">
      <alignment vertical="center"/>
    </xf>
    <xf numFmtId="165" fontId="32" fillId="12" borderId="7" xfId="2" applyNumberFormat="1" applyFont="1" applyFill="1" applyBorder="1" applyAlignment="1">
      <alignment vertical="center"/>
    </xf>
    <xf numFmtId="165" fontId="32" fillId="12" borderId="23" xfId="2" applyNumberFormat="1" applyFont="1" applyFill="1" applyBorder="1" applyAlignment="1">
      <alignment vertical="center"/>
    </xf>
    <xf numFmtId="165" fontId="32" fillId="3" borderId="7" xfId="2" applyNumberFormat="1" applyFont="1" applyFill="1" applyBorder="1" applyAlignment="1">
      <alignment horizontal="center" vertical="center"/>
    </xf>
    <xf numFmtId="165" fontId="32" fillId="3" borderId="23" xfId="2" applyNumberFormat="1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vertical="center"/>
    </xf>
    <xf numFmtId="0" fontId="32" fillId="3" borderId="23" xfId="0" applyFont="1" applyFill="1" applyBorder="1" applyAlignment="1">
      <alignment vertical="center"/>
    </xf>
    <xf numFmtId="0" fontId="32" fillId="3" borderId="1" xfId="0" applyFont="1" applyFill="1" applyBorder="1" applyAlignment="1">
      <alignment vertical="center"/>
    </xf>
    <xf numFmtId="0" fontId="30" fillId="11" borderId="21" xfId="0" applyFont="1" applyFill="1" applyBorder="1" applyAlignment="1">
      <alignment horizontal="center" vertical="center"/>
    </xf>
    <xf numFmtId="0" fontId="32" fillId="12" borderId="7" xfId="0" applyFont="1" applyFill="1" applyBorder="1" applyAlignment="1">
      <alignment horizontal="center" vertical="center"/>
    </xf>
    <xf numFmtId="0" fontId="32" fillId="12" borderId="22" xfId="0" applyFont="1" applyFill="1" applyBorder="1" applyAlignment="1">
      <alignment horizontal="center" vertical="center"/>
    </xf>
    <xf numFmtId="0" fontId="32" fillId="12" borderId="23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/>
    </xf>
    <xf numFmtId="0" fontId="32" fillId="3" borderId="15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4" fillId="0" borderId="0" xfId="0" applyFont="1"/>
  </cellXfs>
  <cellStyles count="4">
    <cellStyle name="Comma" xfId="2" builtinId="3"/>
    <cellStyle name="Normal" xfId="0" builtinId="0"/>
    <cellStyle name="Normal 2" xfId="1" xr:uid="{015B4121-7D39-454B-9541-BF95F2A13D0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distibution  in 2019 and 2021 (Amhara, Oromia and SNNP) -Ton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[1]oromia_amhara_snnp!$B$3:$B$28</c:f>
              <c:numCache>
                <c:formatCode>_(* #,##0.00_);_(* \(#,##0.00\);_(* "-"??_);_(@_)</c:formatCode>
                <c:ptCount val="26"/>
                <c:pt idx="0">
                  <c:v>34.9</c:v>
                </c:pt>
                <c:pt idx="1">
                  <c:v>1436.575</c:v>
                </c:pt>
                <c:pt idx="2">
                  <c:v>5293.7919999999995</c:v>
                </c:pt>
                <c:pt idx="3">
                  <c:v>0.95</c:v>
                </c:pt>
                <c:pt idx="4">
                  <c:v>872.07500000000005</c:v>
                </c:pt>
                <c:pt idx="5">
                  <c:v>177.78749999999999</c:v>
                </c:pt>
                <c:pt idx="6">
                  <c:v>0</c:v>
                </c:pt>
                <c:pt idx="7">
                  <c:v>1202.845</c:v>
                </c:pt>
                <c:pt idx="8">
                  <c:v>7682.2690000000002</c:v>
                </c:pt>
                <c:pt idx="9">
                  <c:v>1169.0530000000001</c:v>
                </c:pt>
                <c:pt idx="10">
                  <c:v>0</c:v>
                </c:pt>
                <c:pt idx="11">
                  <c:v>36.289000000000001</c:v>
                </c:pt>
                <c:pt idx="12">
                  <c:v>6.11</c:v>
                </c:pt>
                <c:pt idx="13">
                  <c:v>16.55</c:v>
                </c:pt>
                <c:pt idx="14">
                  <c:v>9.65</c:v>
                </c:pt>
                <c:pt idx="15">
                  <c:v>8.8375000000000004</c:v>
                </c:pt>
                <c:pt idx="16">
                  <c:v>20.2925</c:v>
                </c:pt>
                <c:pt idx="17">
                  <c:v>4386.7209999999995</c:v>
                </c:pt>
                <c:pt idx="18">
                  <c:v>0</c:v>
                </c:pt>
                <c:pt idx="19">
                  <c:v>112.38</c:v>
                </c:pt>
                <c:pt idx="20">
                  <c:v>61.5</c:v>
                </c:pt>
                <c:pt idx="21">
                  <c:v>726.14250000000004</c:v>
                </c:pt>
                <c:pt idx="22">
                  <c:v>68.8125</c:v>
                </c:pt>
                <c:pt idx="23">
                  <c:v>48.6</c:v>
                </c:pt>
                <c:pt idx="24">
                  <c:v>1.675</c:v>
                </c:pt>
                <c:pt idx="25">
                  <c:v>3126.6279999999997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[1]oromia_amhara_snnp!$B$2</c15:sqref>
                        </c15:formulaRef>
                      </c:ext>
                    </c:extLst>
                    <c:strCache>
                      <c:ptCount val="1"/>
                      <c:pt idx="0">
                        <c:v>Year_2019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[1]oromia_amhara_snnp!$A$3:$A$28</c15:sqref>
                        </c15:formulaRef>
                      </c:ext>
                    </c:extLst>
                    <c:strCache>
                      <c:ptCount val="26"/>
                      <c:pt idx="0">
                        <c:v>Aba Raya</c:v>
                      </c:pt>
                      <c:pt idx="1">
                        <c:v>BH-140</c:v>
                      </c:pt>
                      <c:pt idx="2">
                        <c:v>BH-540</c:v>
                      </c:pt>
                      <c:pt idx="3">
                        <c:v>BH-545</c:v>
                      </c:pt>
                      <c:pt idx="4">
                        <c:v>BH-546</c:v>
                      </c:pt>
                      <c:pt idx="5">
                        <c:v>BH-547</c:v>
                      </c:pt>
                      <c:pt idx="6">
                        <c:v>BH-548</c:v>
                      </c:pt>
                      <c:pt idx="7">
                        <c:v>BH-660</c:v>
                      </c:pt>
                      <c:pt idx="8">
                        <c:v>BH-661</c:v>
                      </c:pt>
                      <c:pt idx="9">
                        <c:v>Damot/P3506W</c:v>
                      </c:pt>
                      <c:pt idx="10">
                        <c:v>Gebe 1</c:v>
                      </c:pt>
                      <c:pt idx="11">
                        <c:v>Gebe 2</c:v>
                      </c:pt>
                      <c:pt idx="12">
                        <c:v>Hawassa 1</c:v>
                      </c:pt>
                      <c:pt idx="13">
                        <c:v>Jabi (PHB 3253)</c:v>
                      </c:pt>
                      <c:pt idx="14">
                        <c:v>Jibat/AMH-851</c:v>
                      </c:pt>
                      <c:pt idx="15">
                        <c:v>Kortu/P2809W</c:v>
                      </c:pt>
                      <c:pt idx="16">
                        <c:v>Leku/DK 777</c:v>
                      </c:pt>
                      <c:pt idx="17">
                        <c:v>Limu/P3812W</c:v>
                      </c:pt>
                      <c:pt idx="18">
                        <c:v>MH-130Q</c:v>
                      </c:pt>
                      <c:pt idx="19">
                        <c:v>MH-138Q</c:v>
                      </c:pt>
                      <c:pt idx="20">
                        <c:v>MH-140</c:v>
                      </c:pt>
                      <c:pt idx="21">
                        <c:v>Melkasa-2</c:v>
                      </c:pt>
                      <c:pt idx="22">
                        <c:v>Melkasa-4</c:v>
                      </c:pt>
                      <c:pt idx="23">
                        <c:v>Melkassa-6Q</c:v>
                      </c:pt>
                      <c:pt idx="24">
                        <c:v>Shala (P2859W)</c:v>
                      </c:pt>
                      <c:pt idx="25">
                        <c:v>Shone/P30G19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F53-4F5C-BE67-7CD8EF1A91B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[1]oromia_amhara_snnp!$C$3:$C$28</c:f>
              <c:numCache>
                <c:formatCode>_(* #,##0.00_);_(* \(#,##0.00\);_(* "-"??_);_(@_)</c:formatCode>
                <c:ptCount val="26"/>
                <c:pt idx="1">
                  <c:v>1081.03</c:v>
                </c:pt>
                <c:pt idx="2">
                  <c:v>2426.1999999999998</c:v>
                </c:pt>
                <c:pt idx="3">
                  <c:v>0</c:v>
                </c:pt>
                <c:pt idx="4">
                  <c:v>2708.6379999999999</c:v>
                </c:pt>
                <c:pt idx="5">
                  <c:v>441.1</c:v>
                </c:pt>
                <c:pt idx="6">
                  <c:v>0.3</c:v>
                </c:pt>
                <c:pt idx="7">
                  <c:v>1639.6380000000001</c:v>
                </c:pt>
                <c:pt idx="8">
                  <c:v>11241.98</c:v>
                </c:pt>
                <c:pt idx="9">
                  <c:v>2147.643</c:v>
                </c:pt>
                <c:pt idx="10">
                  <c:v>74.599999999999994</c:v>
                </c:pt>
                <c:pt idx="11">
                  <c:v>0</c:v>
                </c:pt>
                <c:pt idx="12">
                  <c:v>6</c:v>
                </c:pt>
                <c:pt idx="13">
                  <c:v>7.7</c:v>
                </c:pt>
                <c:pt idx="14">
                  <c:v>105.5</c:v>
                </c:pt>
                <c:pt idx="15">
                  <c:v>239.96250000000001</c:v>
                </c:pt>
                <c:pt idx="16">
                  <c:v>15.219999999999999</c:v>
                </c:pt>
                <c:pt idx="17">
                  <c:v>7329.9880000000003</c:v>
                </c:pt>
                <c:pt idx="18">
                  <c:v>0.2</c:v>
                </c:pt>
                <c:pt idx="19">
                  <c:v>62.563000000000002</c:v>
                </c:pt>
                <c:pt idx="20">
                  <c:v>160</c:v>
                </c:pt>
                <c:pt idx="21">
                  <c:v>693.61249999999995</c:v>
                </c:pt>
                <c:pt idx="22">
                  <c:v>12.2</c:v>
                </c:pt>
                <c:pt idx="23">
                  <c:v>4.9000000000000004</c:v>
                </c:pt>
                <c:pt idx="24">
                  <c:v>0.2</c:v>
                </c:pt>
                <c:pt idx="25">
                  <c:v>4609.2629999999999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[1]oromia_amhara_snnp!$C$2</c15:sqref>
                        </c15:formulaRef>
                      </c:ext>
                    </c:extLst>
                    <c:strCache>
                      <c:ptCount val="1"/>
                      <c:pt idx="0">
                        <c:v>Year_2021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[1]oromia_amhara_snnp!$A$3:$A$28</c15:sqref>
                        </c15:formulaRef>
                      </c:ext>
                    </c:extLst>
                    <c:strCache>
                      <c:ptCount val="26"/>
                      <c:pt idx="0">
                        <c:v>Aba Raya</c:v>
                      </c:pt>
                      <c:pt idx="1">
                        <c:v>BH-140</c:v>
                      </c:pt>
                      <c:pt idx="2">
                        <c:v>BH-540</c:v>
                      </c:pt>
                      <c:pt idx="3">
                        <c:v>BH-545</c:v>
                      </c:pt>
                      <c:pt idx="4">
                        <c:v>BH-546</c:v>
                      </c:pt>
                      <c:pt idx="5">
                        <c:v>BH-547</c:v>
                      </c:pt>
                      <c:pt idx="6">
                        <c:v>BH-548</c:v>
                      </c:pt>
                      <c:pt idx="7">
                        <c:v>BH-660</c:v>
                      </c:pt>
                      <c:pt idx="8">
                        <c:v>BH-661</c:v>
                      </c:pt>
                      <c:pt idx="9">
                        <c:v>Damot/P3506W</c:v>
                      </c:pt>
                      <c:pt idx="10">
                        <c:v>Gebe 1</c:v>
                      </c:pt>
                      <c:pt idx="11">
                        <c:v>Gebe 2</c:v>
                      </c:pt>
                      <c:pt idx="12">
                        <c:v>Hawassa 1</c:v>
                      </c:pt>
                      <c:pt idx="13">
                        <c:v>Jabi (PHB 3253)</c:v>
                      </c:pt>
                      <c:pt idx="14">
                        <c:v>Jibat/AMH-851</c:v>
                      </c:pt>
                      <c:pt idx="15">
                        <c:v>Kortu/P2809W</c:v>
                      </c:pt>
                      <c:pt idx="16">
                        <c:v>Leku/DK 777</c:v>
                      </c:pt>
                      <c:pt idx="17">
                        <c:v>Limu/P3812W</c:v>
                      </c:pt>
                      <c:pt idx="18">
                        <c:v>MH-130Q</c:v>
                      </c:pt>
                      <c:pt idx="19">
                        <c:v>MH-138Q</c:v>
                      </c:pt>
                      <c:pt idx="20">
                        <c:v>MH-140</c:v>
                      </c:pt>
                      <c:pt idx="21">
                        <c:v>Melkasa-2</c:v>
                      </c:pt>
                      <c:pt idx="22">
                        <c:v>Melkasa-4</c:v>
                      </c:pt>
                      <c:pt idx="23">
                        <c:v>Melkassa-6Q</c:v>
                      </c:pt>
                      <c:pt idx="24">
                        <c:v>Shala (P2859W)</c:v>
                      </c:pt>
                      <c:pt idx="25">
                        <c:v>Shone/P30G19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3F53-4F5C-BE67-7CD8EF1A9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382927"/>
        <c:axId val="1148380431"/>
      </c:barChart>
      <c:catAx>
        <c:axId val="114838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0431"/>
        <c:crosses val="autoZero"/>
        <c:auto val="1"/>
        <c:lblAlgn val="ctr"/>
        <c:lblOffset val="100"/>
        <c:noMultiLvlLbl val="0"/>
      </c:catAx>
      <c:valAx>
        <c:axId val="11483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distibution  in 2019 and 2021 (Amhara, Oromia and SNNP) -Tone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[1]oromia_amhara_snnp!$B$3:$B$28</c:f>
              <c:numCache>
                <c:formatCode>_(* #,##0.00_);_(* \(#,##0.00\);_(* "-"??_);_(@_)</c:formatCode>
                <c:ptCount val="26"/>
                <c:pt idx="0">
                  <c:v>34.9</c:v>
                </c:pt>
                <c:pt idx="1">
                  <c:v>1436.575</c:v>
                </c:pt>
                <c:pt idx="2">
                  <c:v>5293.7919999999995</c:v>
                </c:pt>
                <c:pt idx="3">
                  <c:v>0.95</c:v>
                </c:pt>
                <c:pt idx="4">
                  <c:v>872.07500000000005</c:v>
                </c:pt>
                <c:pt idx="5">
                  <c:v>177.78749999999999</c:v>
                </c:pt>
                <c:pt idx="6">
                  <c:v>0</c:v>
                </c:pt>
                <c:pt idx="7">
                  <c:v>1202.845</c:v>
                </c:pt>
                <c:pt idx="8">
                  <c:v>7682.2690000000002</c:v>
                </c:pt>
                <c:pt idx="9">
                  <c:v>1169.0530000000001</c:v>
                </c:pt>
                <c:pt idx="10">
                  <c:v>0</c:v>
                </c:pt>
                <c:pt idx="11">
                  <c:v>36.289000000000001</c:v>
                </c:pt>
                <c:pt idx="12">
                  <c:v>6.11</c:v>
                </c:pt>
                <c:pt idx="13">
                  <c:v>16.55</c:v>
                </c:pt>
                <c:pt idx="14">
                  <c:v>9.65</c:v>
                </c:pt>
                <c:pt idx="15">
                  <c:v>8.8375000000000004</c:v>
                </c:pt>
                <c:pt idx="16">
                  <c:v>20.2925</c:v>
                </c:pt>
                <c:pt idx="17">
                  <c:v>4386.7209999999995</c:v>
                </c:pt>
                <c:pt idx="18">
                  <c:v>0</c:v>
                </c:pt>
                <c:pt idx="19">
                  <c:v>112.38</c:v>
                </c:pt>
                <c:pt idx="20">
                  <c:v>61.5</c:v>
                </c:pt>
                <c:pt idx="21">
                  <c:v>726.14250000000004</c:v>
                </c:pt>
                <c:pt idx="22">
                  <c:v>68.8125</c:v>
                </c:pt>
                <c:pt idx="23">
                  <c:v>48.6</c:v>
                </c:pt>
                <c:pt idx="24">
                  <c:v>1.675</c:v>
                </c:pt>
                <c:pt idx="25">
                  <c:v>3126.6279999999997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[1]oromia_amhara_snnp!$B$2</c15:sqref>
                        </c15:formulaRef>
                      </c:ext>
                    </c:extLst>
                    <c:strCache>
                      <c:ptCount val="1"/>
                      <c:pt idx="0">
                        <c:v>Year_2019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[1]oromia_amhara_snnp!$A$3:$A$28</c15:sqref>
                        </c15:formulaRef>
                      </c:ext>
                    </c:extLst>
                    <c:strCache>
                      <c:ptCount val="26"/>
                      <c:pt idx="0">
                        <c:v>Aba Raya</c:v>
                      </c:pt>
                      <c:pt idx="1">
                        <c:v>BH-140</c:v>
                      </c:pt>
                      <c:pt idx="2">
                        <c:v>BH-540</c:v>
                      </c:pt>
                      <c:pt idx="3">
                        <c:v>BH-545</c:v>
                      </c:pt>
                      <c:pt idx="4">
                        <c:v>BH-546</c:v>
                      </c:pt>
                      <c:pt idx="5">
                        <c:v>BH-547</c:v>
                      </c:pt>
                      <c:pt idx="6">
                        <c:v>BH-548</c:v>
                      </c:pt>
                      <c:pt idx="7">
                        <c:v>BH-660</c:v>
                      </c:pt>
                      <c:pt idx="8">
                        <c:v>BH-661</c:v>
                      </c:pt>
                      <c:pt idx="9">
                        <c:v>Damot/P3506W</c:v>
                      </c:pt>
                      <c:pt idx="10">
                        <c:v>Gebe 1</c:v>
                      </c:pt>
                      <c:pt idx="11">
                        <c:v>Gebe 2</c:v>
                      </c:pt>
                      <c:pt idx="12">
                        <c:v>Hawassa 1</c:v>
                      </c:pt>
                      <c:pt idx="13">
                        <c:v>Jabi (PHB 3253)</c:v>
                      </c:pt>
                      <c:pt idx="14">
                        <c:v>Jibat/AMH-851</c:v>
                      </c:pt>
                      <c:pt idx="15">
                        <c:v>Kortu/P2809W</c:v>
                      </c:pt>
                      <c:pt idx="16">
                        <c:v>Leku/DK 777</c:v>
                      </c:pt>
                      <c:pt idx="17">
                        <c:v>Limu/P3812W</c:v>
                      </c:pt>
                      <c:pt idx="18">
                        <c:v>MH-130Q</c:v>
                      </c:pt>
                      <c:pt idx="19">
                        <c:v>MH-138Q</c:v>
                      </c:pt>
                      <c:pt idx="20">
                        <c:v>MH-140</c:v>
                      </c:pt>
                      <c:pt idx="21">
                        <c:v>Melkasa-2</c:v>
                      </c:pt>
                      <c:pt idx="22">
                        <c:v>Melkasa-4</c:v>
                      </c:pt>
                      <c:pt idx="23">
                        <c:v>Melkassa-6Q</c:v>
                      </c:pt>
                      <c:pt idx="24">
                        <c:v>Shala (P2859W)</c:v>
                      </c:pt>
                      <c:pt idx="25">
                        <c:v>Shone/P30G19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5FC-4420-AB45-73FD3936B8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[1]oromia_amhara_snnp!$C$3:$C$28</c:f>
              <c:numCache>
                <c:formatCode>_(* #,##0.00_);_(* \(#,##0.00\);_(* "-"??_);_(@_)</c:formatCode>
                <c:ptCount val="26"/>
                <c:pt idx="1">
                  <c:v>1081.03</c:v>
                </c:pt>
                <c:pt idx="2">
                  <c:v>2426.1999999999998</c:v>
                </c:pt>
                <c:pt idx="3">
                  <c:v>0</c:v>
                </c:pt>
                <c:pt idx="4">
                  <c:v>2708.6379999999999</c:v>
                </c:pt>
                <c:pt idx="5">
                  <c:v>441.1</c:v>
                </c:pt>
                <c:pt idx="6">
                  <c:v>0.3</c:v>
                </c:pt>
                <c:pt idx="7">
                  <c:v>1639.6380000000001</c:v>
                </c:pt>
                <c:pt idx="8">
                  <c:v>11241.98</c:v>
                </c:pt>
                <c:pt idx="9">
                  <c:v>2147.643</c:v>
                </c:pt>
                <c:pt idx="10">
                  <c:v>74.599999999999994</c:v>
                </c:pt>
                <c:pt idx="11">
                  <c:v>0</c:v>
                </c:pt>
                <c:pt idx="12">
                  <c:v>6</c:v>
                </c:pt>
                <c:pt idx="13">
                  <c:v>7.7</c:v>
                </c:pt>
                <c:pt idx="14">
                  <c:v>105.5</c:v>
                </c:pt>
                <c:pt idx="15">
                  <c:v>239.96250000000001</c:v>
                </c:pt>
                <c:pt idx="16">
                  <c:v>15.219999999999999</c:v>
                </c:pt>
                <c:pt idx="17">
                  <c:v>7329.9880000000003</c:v>
                </c:pt>
                <c:pt idx="18">
                  <c:v>0.2</c:v>
                </c:pt>
                <c:pt idx="19">
                  <c:v>62.563000000000002</c:v>
                </c:pt>
                <c:pt idx="20">
                  <c:v>160</c:v>
                </c:pt>
                <c:pt idx="21">
                  <c:v>693.61249999999995</c:v>
                </c:pt>
                <c:pt idx="22">
                  <c:v>12.2</c:v>
                </c:pt>
                <c:pt idx="23">
                  <c:v>4.9000000000000004</c:v>
                </c:pt>
                <c:pt idx="24">
                  <c:v>0.2</c:v>
                </c:pt>
                <c:pt idx="25">
                  <c:v>4609.2629999999999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[1]oromia_amhara_snnp!$C$2</c15:sqref>
                        </c15:formulaRef>
                      </c:ext>
                    </c:extLst>
                    <c:strCache>
                      <c:ptCount val="1"/>
                      <c:pt idx="0">
                        <c:v>Year_2021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[1]oromia_amhara_snnp!$A$3:$A$28</c15:sqref>
                        </c15:formulaRef>
                      </c:ext>
                    </c:extLst>
                    <c:strCache>
                      <c:ptCount val="26"/>
                      <c:pt idx="0">
                        <c:v>Aba Raya</c:v>
                      </c:pt>
                      <c:pt idx="1">
                        <c:v>BH-140</c:v>
                      </c:pt>
                      <c:pt idx="2">
                        <c:v>BH-540</c:v>
                      </c:pt>
                      <c:pt idx="3">
                        <c:v>BH-545</c:v>
                      </c:pt>
                      <c:pt idx="4">
                        <c:v>BH-546</c:v>
                      </c:pt>
                      <c:pt idx="5">
                        <c:v>BH-547</c:v>
                      </c:pt>
                      <c:pt idx="6">
                        <c:v>BH-548</c:v>
                      </c:pt>
                      <c:pt idx="7">
                        <c:v>BH-660</c:v>
                      </c:pt>
                      <c:pt idx="8">
                        <c:v>BH-661</c:v>
                      </c:pt>
                      <c:pt idx="9">
                        <c:v>Damot/P3506W</c:v>
                      </c:pt>
                      <c:pt idx="10">
                        <c:v>Gebe 1</c:v>
                      </c:pt>
                      <c:pt idx="11">
                        <c:v>Gebe 2</c:v>
                      </c:pt>
                      <c:pt idx="12">
                        <c:v>Hawassa 1</c:v>
                      </c:pt>
                      <c:pt idx="13">
                        <c:v>Jabi (PHB 3253)</c:v>
                      </c:pt>
                      <c:pt idx="14">
                        <c:v>Jibat/AMH-851</c:v>
                      </c:pt>
                      <c:pt idx="15">
                        <c:v>Kortu/P2809W</c:v>
                      </c:pt>
                      <c:pt idx="16">
                        <c:v>Leku/DK 777</c:v>
                      </c:pt>
                      <c:pt idx="17">
                        <c:v>Limu/P3812W</c:v>
                      </c:pt>
                      <c:pt idx="18">
                        <c:v>MH-130Q</c:v>
                      </c:pt>
                      <c:pt idx="19">
                        <c:v>MH-138Q</c:v>
                      </c:pt>
                      <c:pt idx="20">
                        <c:v>MH-140</c:v>
                      </c:pt>
                      <c:pt idx="21">
                        <c:v>Melkasa-2</c:v>
                      </c:pt>
                      <c:pt idx="22">
                        <c:v>Melkasa-4</c:v>
                      </c:pt>
                      <c:pt idx="23">
                        <c:v>Melkassa-6Q</c:v>
                      </c:pt>
                      <c:pt idx="24">
                        <c:v>Shala (P2859W)</c:v>
                      </c:pt>
                      <c:pt idx="25">
                        <c:v>Shone/P30G19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75FC-4420-AB45-73FD3936B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382927"/>
        <c:axId val="1148380431"/>
      </c:barChart>
      <c:catAx>
        <c:axId val="114838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0431"/>
        <c:crosses val="autoZero"/>
        <c:auto val="1"/>
        <c:lblAlgn val="ctr"/>
        <c:lblOffset val="100"/>
        <c:noMultiLvlLbl val="0"/>
      </c:catAx>
      <c:valAx>
        <c:axId val="11483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38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190499</xdr:rowOff>
    </xdr:from>
    <xdr:to>
      <xdr:col>20</xdr:col>
      <xdr:colOff>95250</xdr:colOff>
      <xdr:row>59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8E88D-89E8-49E2-9FFF-51D138782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83</xdr:row>
      <xdr:rowOff>0</xdr:rowOff>
    </xdr:from>
    <xdr:to>
      <xdr:col>13</xdr:col>
      <xdr:colOff>1869281</xdr:colOff>
      <xdr:row>103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1DC48A-07B5-4A01-8833-37F018624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8A1D-614E-48A6-B6F2-ECD077390DC9}">
  <sheetPr>
    <pageSetUpPr fitToPage="1"/>
  </sheetPr>
  <dimension ref="A1:R35"/>
  <sheetViews>
    <sheetView zoomScale="40" zoomScaleNormal="40" workbookViewId="0">
      <selection activeCell="B28" sqref="B28:N35"/>
    </sheetView>
  </sheetViews>
  <sheetFormatPr defaultRowHeight="14.5" x14ac:dyDescent="0.35"/>
  <cols>
    <col min="2" max="3" width="19.1796875" customWidth="1"/>
    <col min="4" max="4" width="9.1796875" customWidth="1"/>
    <col min="5" max="5" width="17.7265625" customWidth="1"/>
    <col min="6" max="6" width="15.453125" customWidth="1"/>
    <col min="7" max="7" width="13.26953125" customWidth="1"/>
    <col min="8" max="8" width="25.81640625" customWidth="1"/>
    <col min="9" max="9" width="16.453125" customWidth="1"/>
    <col min="10" max="10" width="11.453125" customWidth="1"/>
    <col min="11" max="11" width="15.1796875" customWidth="1"/>
    <col min="12" max="12" width="11.1796875" customWidth="1"/>
    <col min="13" max="13" width="13.26953125" customWidth="1"/>
    <col min="14" max="14" width="17.453125" customWidth="1"/>
    <col min="15" max="15" width="3.26953125" customWidth="1"/>
    <col min="16" max="16" width="50.1796875" customWidth="1"/>
    <col min="17" max="17" width="27.453125" customWidth="1"/>
    <col min="18" max="18" width="21.7265625" customWidth="1"/>
  </cols>
  <sheetData>
    <row r="1" spans="1:18" ht="48.65" customHeight="1" x14ac:dyDescent="0.5">
      <c r="A1" s="142" t="s">
        <v>141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25"/>
      <c r="P1" s="138" t="s">
        <v>53</v>
      </c>
      <c r="Q1" s="138"/>
      <c r="R1" s="138"/>
    </row>
    <row r="2" spans="1:18" x14ac:dyDescent="0.35">
      <c r="A2" s="3"/>
      <c r="B2" s="3"/>
      <c r="C2" s="3"/>
      <c r="D2" s="3"/>
      <c r="E2" s="3"/>
      <c r="F2" s="3"/>
      <c r="G2" s="3"/>
      <c r="H2" s="3"/>
      <c r="I2" s="140" t="s">
        <v>55</v>
      </c>
      <c r="J2" s="139"/>
      <c r="K2" s="139" t="s">
        <v>56</v>
      </c>
      <c r="L2" s="139"/>
      <c r="M2" s="141" t="s">
        <v>59</v>
      </c>
      <c r="N2" s="140"/>
      <c r="O2" s="25"/>
    </row>
    <row r="3" spans="1:18" s="12" customFormat="1" ht="58.5" customHeight="1" x14ac:dyDescent="0.35">
      <c r="A3" s="19" t="s">
        <v>0</v>
      </c>
      <c r="B3" s="18" t="s">
        <v>1</v>
      </c>
      <c r="C3" s="18" t="s">
        <v>45</v>
      </c>
      <c r="D3" s="18" t="s">
        <v>2</v>
      </c>
      <c r="E3" s="18" t="s">
        <v>60</v>
      </c>
      <c r="F3" s="18" t="s">
        <v>61</v>
      </c>
      <c r="G3" s="18" t="s">
        <v>33</v>
      </c>
      <c r="H3" s="29" t="s">
        <v>84</v>
      </c>
      <c r="I3" s="18" t="s">
        <v>62</v>
      </c>
      <c r="J3" s="18" t="s">
        <v>58</v>
      </c>
      <c r="K3" s="18" t="s">
        <v>62</v>
      </c>
      <c r="L3" s="18" t="s">
        <v>58</v>
      </c>
      <c r="M3" s="18" t="s">
        <v>57</v>
      </c>
      <c r="N3" s="18" t="s">
        <v>58</v>
      </c>
      <c r="O3" s="25"/>
      <c r="P3" s="18" t="s">
        <v>71</v>
      </c>
      <c r="Q3" s="26" t="s">
        <v>55</v>
      </c>
      <c r="R3" s="26" t="s">
        <v>56</v>
      </c>
    </row>
    <row r="4" spans="1:18" x14ac:dyDescent="0.35">
      <c r="A4" s="8">
        <v>1</v>
      </c>
      <c r="B4" s="1" t="s">
        <v>10</v>
      </c>
      <c r="C4" s="1" t="s">
        <v>54</v>
      </c>
      <c r="D4" s="8" t="s">
        <v>7</v>
      </c>
      <c r="E4" s="5">
        <v>18</v>
      </c>
      <c r="F4" s="5">
        <f>2022-G4</f>
        <v>21</v>
      </c>
      <c r="G4" s="5">
        <v>2001</v>
      </c>
      <c r="H4" s="7" t="s">
        <v>47</v>
      </c>
      <c r="I4" s="4">
        <v>130</v>
      </c>
      <c r="J4" s="22">
        <v>25.69</v>
      </c>
      <c r="K4" s="8">
        <v>68</v>
      </c>
      <c r="L4" s="20">
        <v>13.93</v>
      </c>
      <c r="M4" s="5">
        <f>K4-I4</f>
        <v>-62</v>
      </c>
      <c r="N4" s="9">
        <f>(M4/I4)*100</f>
        <v>-47.692307692307693</v>
      </c>
      <c r="O4" s="25"/>
      <c r="P4" s="1" t="s">
        <v>66</v>
      </c>
      <c r="Q4" s="14" t="s">
        <v>72</v>
      </c>
      <c r="R4" s="14" t="s">
        <v>78</v>
      </c>
    </row>
    <row r="5" spans="1:18" x14ac:dyDescent="0.35">
      <c r="A5" s="8">
        <v>2</v>
      </c>
      <c r="B5" s="1" t="s">
        <v>11</v>
      </c>
      <c r="C5" s="1" t="s">
        <v>85</v>
      </c>
      <c r="D5" s="8" t="s">
        <v>7</v>
      </c>
      <c r="E5" s="5">
        <v>24</v>
      </c>
      <c r="F5" s="5">
        <f t="shared" ref="F5:F24" si="0">2022-G5</f>
        <v>27</v>
      </c>
      <c r="G5" s="5">
        <v>1995</v>
      </c>
      <c r="H5" s="7" t="s">
        <v>47</v>
      </c>
      <c r="I5" s="4">
        <v>68</v>
      </c>
      <c r="J5" s="27">
        <v>12.25</v>
      </c>
      <c r="K5" s="8">
        <v>101</v>
      </c>
      <c r="L5" s="20">
        <v>20.7</v>
      </c>
      <c r="M5" s="5">
        <f t="shared" ref="M5:M24" si="1">K5-I5</f>
        <v>33</v>
      </c>
      <c r="N5" s="21">
        <f t="shared" ref="N5:N24" si="2">(M5/I5)*100</f>
        <v>48.529411764705884</v>
      </c>
      <c r="O5" s="25"/>
      <c r="P5" s="1" t="s">
        <v>64</v>
      </c>
      <c r="Q5" s="14" t="s">
        <v>73</v>
      </c>
      <c r="R5" s="14" t="s">
        <v>79</v>
      </c>
    </row>
    <row r="6" spans="1:18" x14ac:dyDescent="0.35">
      <c r="A6" s="8">
        <v>3</v>
      </c>
      <c r="B6" s="1" t="s">
        <v>25</v>
      </c>
      <c r="C6" s="1" t="s">
        <v>51</v>
      </c>
      <c r="D6" s="8" t="s">
        <v>4</v>
      </c>
      <c r="E6" s="5">
        <v>8</v>
      </c>
      <c r="F6" s="5">
        <f t="shared" si="0"/>
        <v>11</v>
      </c>
      <c r="G6" s="5">
        <v>2011</v>
      </c>
      <c r="H6" s="7" t="s">
        <v>47</v>
      </c>
      <c r="I6" s="4">
        <v>61</v>
      </c>
      <c r="J6" s="22">
        <v>12.06</v>
      </c>
      <c r="K6" s="8">
        <v>110</v>
      </c>
      <c r="L6" s="20">
        <v>22.54</v>
      </c>
      <c r="M6" s="5">
        <f t="shared" si="1"/>
        <v>49</v>
      </c>
      <c r="N6" s="21">
        <f t="shared" si="2"/>
        <v>80.327868852459019</v>
      </c>
      <c r="O6" s="25"/>
      <c r="P6" s="1" t="s">
        <v>70</v>
      </c>
      <c r="Q6" s="14" t="s">
        <v>74</v>
      </c>
      <c r="R6" s="14" t="s">
        <v>80</v>
      </c>
    </row>
    <row r="7" spans="1:18" x14ac:dyDescent="0.35">
      <c r="A7" s="8">
        <v>4</v>
      </c>
      <c r="B7" s="1" t="s">
        <v>29</v>
      </c>
      <c r="C7" s="1" t="s">
        <v>30</v>
      </c>
      <c r="D7" s="8" t="s">
        <v>4</v>
      </c>
      <c r="E7" s="5">
        <v>26</v>
      </c>
      <c r="F7" s="5">
        <f t="shared" si="0"/>
        <v>29</v>
      </c>
      <c r="G7" s="5">
        <v>1993</v>
      </c>
      <c r="H7" s="7" t="s">
        <v>47</v>
      </c>
      <c r="I7" s="4">
        <v>52</v>
      </c>
      <c r="J7" s="22">
        <v>10.28</v>
      </c>
      <c r="K7" s="8">
        <v>26</v>
      </c>
      <c r="L7" s="20">
        <v>5.33</v>
      </c>
      <c r="M7" s="5">
        <f t="shared" si="1"/>
        <v>-26</v>
      </c>
      <c r="N7" s="9">
        <f t="shared" si="2"/>
        <v>-50</v>
      </c>
      <c r="O7" s="25"/>
      <c r="P7" s="24" t="s">
        <v>65</v>
      </c>
      <c r="Q7" s="14">
        <v>17</v>
      </c>
      <c r="R7" s="14">
        <v>19</v>
      </c>
    </row>
    <row r="8" spans="1:18" x14ac:dyDescent="0.35">
      <c r="A8" s="8">
        <v>5</v>
      </c>
      <c r="B8" s="1" t="s">
        <v>27</v>
      </c>
      <c r="C8" s="1" t="s">
        <v>28</v>
      </c>
      <c r="D8" s="8" t="s">
        <v>4</v>
      </c>
      <c r="E8" s="5">
        <v>24</v>
      </c>
      <c r="F8" s="5">
        <f t="shared" si="0"/>
        <v>27</v>
      </c>
      <c r="G8" s="5">
        <v>1995</v>
      </c>
      <c r="H8" s="7" t="s">
        <v>5</v>
      </c>
      <c r="I8" s="4">
        <v>45</v>
      </c>
      <c r="J8" s="22">
        <v>8.89</v>
      </c>
      <c r="K8" s="8">
        <v>27</v>
      </c>
      <c r="L8" s="20">
        <v>5.53</v>
      </c>
      <c r="M8" s="5">
        <f t="shared" si="1"/>
        <v>-18</v>
      </c>
      <c r="N8" s="9">
        <f t="shared" si="2"/>
        <v>-40</v>
      </c>
      <c r="O8" s="25"/>
      <c r="P8" s="1" t="s">
        <v>67</v>
      </c>
      <c r="Q8" s="14" t="s">
        <v>75</v>
      </c>
      <c r="R8" s="14" t="s">
        <v>81</v>
      </c>
    </row>
    <row r="9" spans="1:18" x14ac:dyDescent="0.35">
      <c r="A9" s="8">
        <v>6</v>
      </c>
      <c r="B9" s="1" t="s">
        <v>17</v>
      </c>
      <c r="C9" s="1" t="s">
        <v>18</v>
      </c>
      <c r="D9" s="8" t="s">
        <v>4</v>
      </c>
      <c r="E9" s="5">
        <v>13</v>
      </c>
      <c r="F9" s="5">
        <f t="shared" si="0"/>
        <v>16</v>
      </c>
      <c r="G9" s="5">
        <v>2006</v>
      </c>
      <c r="H9" s="7" t="s">
        <v>48</v>
      </c>
      <c r="I9" s="4">
        <v>38</v>
      </c>
      <c r="J9" s="22">
        <v>7.51</v>
      </c>
      <c r="K9" s="8">
        <v>23</v>
      </c>
      <c r="L9" s="20">
        <v>4.71</v>
      </c>
      <c r="M9" s="5">
        <f t="shared" si="1"/>
        <v>-15</v>
      </c>
      <c r="N9" s="9">
        <f t="shared" si="2"/>
        <v>-39.473684210526315</v>
      </c>
      <c r="O9" s="25"/>
      <c r="P9" s="1" t="s">
        <v>69</v>
      </c>
      <c r="Q9" s="14" t="s">
        <v>76</v>
      </c>
      <c r="R9" s="14" t="s">
        <v>82</v>
      </c>
    </row>
    <row r="10" spans="1:18" x14ac:dyDescent="0.35">
      <c r="A10" s="8">
        <v>7</v>
      </c>
      <c r="B10" s="1" t="s">
        <v>21</v>
      </c>
      <c r="C10" s="1" t="s">
        <v>22</v>
      </c>
      <c r="D10" s="8" t="s">
        <v>4</v>
      </c>
      <c r="E10" s="5">
        <v>7</v>
      </c>
      <c r="F10" s="5">
        <f t="shared" si="0"/>
        <v>10</v>
      </c>
      <c r="G10" s="5">
        <v>2012</v>
      </c>
      <c r="H10" s="7" t="s">
        <v>48</v>
      </c>
      <c r="I10" s="4">
        <v>28</v>
      </c>
      <c r="J10" s="22">
        <v>5.53</v>
      </c>
      <c r="K10" s="8">
        <v>49</v>
      </c>
      <c r="L10" s="20">
        <v>10.039999999999999</v>
      </c>
      <c r="M10" s="5">
        <f t="shared" si="1"/>
        <v>21</v>
      </c>
      <c r="N10" s="21">
        <f t="shared" si="2"/>
        <v>75</v>
      </c>
      <c r="O10" s="25"/>
      <c r="P10" s="1" t="s">
        <v>68</v>
      </c>
      <c r="Q10" s="14" t="s">
        <v>77</v>
      </c>
      <c r="R10" s="14" t="s">
        <v>83</v>
      </c>
    </row>
    <row r="11" spans="1:18" x14ac:dyDescent="0.35">
      <c r="A11" s="8">
        <v>8</v>
      </c>
      <c r="B11" s="1" t="s">
        <v>12</v>
      </c>
      <c r="C11" s="1" t="s">
        <v>50</v>
      </c>
      <c r="D11" s="8" t="s">
        <v>7</v>
      </c>
      <c r="E11" s="5">
        <v>15</v>
      </c>
      <c r="F11" s="5">
        <f t="shared" si="0"/>
        <v>18</v>
      </c>
      <c r="G11" s="5">
        <v>2004</v>
      </c>
      <c r="H11" s="7" t="s">
        <v>47</v>
      </c>
      <c r="I11" s="4">
        <v>26</v>
      </c>
      <c r="J11" s="22">
        <v>5.14</v>
      </c>
      <c r="K11" s="8">
        <v>21</v>
      </c>
      <c r="L11" s="20">
        <v>4.3</v>
      </c>
      <c r="M11" s="5">
        <f t="shared" si="1"/>
        <v>-5</v>
      </c>
      <c r="N11" s="9">
        <f t="shared" si="2"/>
        <v>-19.230769230769234</v>
      </c>
      <c r="O11" s="25"/>
    </row>
    <row r="12" spans="1:18" x14ac:dyDescent="0.35">
      <c r="A12" s="8">
        <v>9</v>
      </c>
      <c r="B12" s="1" t="s">
        <v>37</v>
      </c>
      <c r="C12" s="1" t="s">
        <v>43</v>
      </c>
      <c r="D12" s="8" t="s">
        <v>4</v>
      </c>
      <c r="E12" s="5">
        <v>11</v>
      </c>
      <c r="F12" s="13" t="s">
        <v>63</v>
      </c>
      <c r="G12" s="5">
        <v>2008</v>
      </c>
      <c r="H12" s="7" t="s">
        <v>5</v>
      </c>
      <c r="I12" s="4">
        <v>26</v>
      </c>
      <c r="J12" s="22">
        <v>5.14</v>
      </c>
      <c r="K12" s="5">
        <v>0</v>
      </c>
      <c r="L12" s="9"/>
      <c r="M12" s="5">
        <f t="shared" si="1"/>
        <v>-26</v>
      </c>
      <c r="N12" s="9">
        <f t="shared" si="2"/>
        <v>-100</v>
      </c>
      <c r="O12" s="25"/>
    </row>
    <row r="13" spans="1:18" x14ac:dyDescent="0.35">
      <c r="A13" s="8">
        <v>10</v>
      </c>
      <c r="B13" s="1" t="s">
        <v>3</v>
      </c>
      <c r="C13" s="1" t="s">
        <v>49</v>
      </c>
      <c r="D13" s="8" t="s">
        <v>4</v>
      </c>
      <c r="E13" s="5">
        <v>31</v>
      </c>
      <c r="F13" s="5">
        <f t="shared" si="0"/>
        <v>34</v>
      </c>
      <c r="G13" s="5">
        <v>1988</v>
      </c>
      <c r="H13" s="7" t="s">
        <v>47</v>
      </c>
      <c r="I13" s="4">
        <v>10</v>
      </c>
      <c r="J13" s="22">
        <v>1.98</v>
      </c>
      <c r="K13" s="8">
        <v>26</v>
      </c>
      <c r="L13" s="20">
        <v>5.33</v>
      </c>
      <c r="M13" s="5">
        <f t="shared" si="1"/>
        <v>16</v>
      </c>
      <c r="N13" s="9">
        <f t="shared" si="2"/>
        <v>160</v>
      </c>
      <c r="O13" s="25"/>
    </row>
    <row r="14" spans="1:18" x14ac:dyDescent="0.35">
      <c r="A14" s="8">
        <v>11</v>
      </c>
      <c r="B14" s="1" t="s">
        <v>19</v>
      </c>
      <c r="C14" s="1" t="s">
        <v>20</v>
      </c>
      <c r="D14" s="8" t="s">
        <v>4</v>
      </c>
      <c r="E14" s="5">
        <v>4</v>
      </c>
      <c r="F14" s="5">
        <f t="shared" si="0"/>
        <v>7</v>
      </c>
      <c r="G14" s="5">
        <v>2015</v>
      </c>
      <c r="H14" s="7" t="s">
        <v>48</v>
      </c>
      <c r="I14" s="4">
        <v>6</v>
      </c>
      <c r="J14" s="22">
        <v>1.19</v>
      </c>
      <c r="K14" s="8">
        <v>8</v>
      </c>
      <c r="L14" s="20">
        <v>1.64</v>
      </c>
      <c r="M14" s="5">
        <f t="shared" si="1"/>
        <v>2</v>
      </c>
      <c r="N14" s="9">
        <f t="shared" si="2"/>
        <v>33.333333333333329</v>
      </c>
      <c r="O14" s="25"/>
    </row>
    <row r="15" spans="1:18" x14ac:dyDescent="0.35">
      <c r="A15" s="8">
        <v>12</v>
      </c>
      <c r="B15" s="1" t="s">
        <v>35</v>
      </c>
      <c r="C15" s="1" t="s">
        <v>39</v>
      </c>
      <c r="D15" s="8" t="s">
        <v>4</v>
      </c>
      <c r="E15" s="5">
        <v>3</v>
      </c>
      <c r="F15" s="13" t="s">
        <v>63</v>
      </c>
      <c r="G15" s="5">
        <v>2016</v>
      </c>
      <c r="H15" s="7" t="s">
        <v>47</v>
      </c>
      <c r="I15" s="4">
        <v>5</v>
      </c>
      <c r="J15" s="22">
        <v>0.99</v>
      </c>
      <c r="K15" s="5">
        <v>0</v>
      </c>
      <c r="L15" s="9"/>
      <c r="M15" s="5">
        <f t="shared" si="1"/>
        <v>-5</v>
      </c>
      <c r="N15" s="9">
        <f t="shared" si="2"/>
        <v>-100</v>
      </c>
      <c r="O15" s="25"/>
    </row>
    <row r="16" spans="1:18" x14ac:dyDescent="0.35">
      <c r="A16" s="8">
        <v>13</v>
      </c>
      <c r="B16" s="1" t="s">
        <v>38</v>
      </c>
      <c r="C16" s="1" t="s">
        <v>44</v>
      </c>
      <c r="D16" s="8" t="s">
        <v>4</v>
      </c>
      <c r="E16" s="5">
        <v>24</v>
      </c>
      <c r="F16" s="13" t="s">
        <v>63</v>
      </c>
      <c r="G16" s="5">
        <v>1995</v>
      </c>
      <c r="H16" s="7" t="s">
        <v>48</v>
      </c>
      <c r="I16" s="4">
        <v>5</v>
      </c>
      <c r="J16" s="22">
        <v>0.99</v>
      </c>
      <c r="K16" s="5">
        <v>0</v>
      </c>
      <c r="L16" s="9"/>
      <c r="M16" s="5">
        <f t="shared" si="1"/>
        <v>-5</v>
      </c>
      <c r="N16" s="9">
        <f t="shared" si="2"/>
        <v>-100</v>
      </c>
      <c r="O16" s="25"/>
    </row>
    <row r="17" spans="1:15" x14ac:dyDescent="0.35">
      <c r="A17" s="8">
        <v>14</v>
      </c>
      <c r="B17" s="1" t="s">
        <v>6</v>
      </c>
      <c r="C17" s="1" t="s">
        <v>6</v>
      </c>
      <c r="D17" s="8" t="s">
        <v>4</v>
      </c>
      <c r="E17" s="5">
        <v>17</v>
      </c>
      <c r="F17" s="5">
        <f t="shared" si="0"/>
        <v>20</v>
      </c>
      <c r="G17" s="5">
        <v>2002</v>
      </c>
      <c r="H17" s="7" t="s">
        <v>5</v>
      </c>
      <c r="I17" s="4">
        <v>3</v>
      </c>
      <c r="J17" s="22">
        <v>0.59</v>
      </c>
      <c r="K17" s="8">
        <v>3</v>
      </c>
      <c r="L17" s="20">
        <v>0.61</v>
      </c>
      <c r="M17" s="5">
        <f t="shared" si="1"/>
        <v>0</v>
      </c>
      <c r="N17" s="9">
        <f t="shared" si="2"/>
        <v>0</v>
      </c>
      <c r="O17" s="25"/>
    </row>
    <row r="18" spans="1:15" x14ac:dyDescent="0.35">
      <c r="A18" s="8">
        <v>15</v>
      </c>
      <c r="B18" s="1" t="s">
        <v>40</v>
      </c>
      <c r="C18" s="1" t="s">
        <v>41</v>
      </c>
      <c r="D18" s="8" t="s">
        <v>7</v>
      </c>
      <c r="E18" s="5">
        <v>18</v>
      </c>
      <c r="F18" s="13" t="s">
        <v>63</v>
      </c>
      <c r="G18" s="5">
        <v>2001</v>
      </c>
      <c r="H18" s="7" t="s">
        <v>47</v>
      </c>
      <c r="I18" s="4">
        <v>2</v>
      </c>
      <c r="J18" s="22">
        <v>0.4</v>
      </c>
      <c r="K18" s="5">
        <v>0</v>
      </c>
      <c r="L18" s="9"/>
      <c r="M18" s="5">
        <f t="shared" si="1"/>
        <v>-2</v>
      </c>
      <c r="N18" s="9">
        <f t="shared" si="2"/>
        <v>-100</v>
      </c>
      <c r="O18" s="25"/>
    </row>
    <row r="19" spans="1:15" x14ac:dyDescent="0.35">
      <c r="A19" s="8">
        <v>16</v>
      </c>
      <c r="B19" s="1" t="s">
        <v>36</v>
      </c>
      <c r="C19" s="1" t="s">
        <v>42</v>
      </c>
      <c r="D19" s="8" t="s">
        <v>7</v>
      </c>
      <c r="E19" s="5">
        <v>6</v>
      </c>
      <c r="F19" s="13" t="s">
        <v>63</v>
      </c>
      <c r="G19" s="5">
        <v>2013</v>
      </c>
      <c r="H19" s="7" t="s">
        <v>47</v>
      </c>
      <c r="I19" s="4">
        <v>1</v>
      </c>
      <c r="J19" s="22">
        <v>0.2</v>
      </c>
      <c r="K19" s="5">
        <v>0</v>
      </c>
      <c r="L19" s="9"/>
      <c r="M19" s="5">
        <f t="shared" si="1"/>
        <v>-1</v>
      </c>
      <c r="N19" s="9">
        <f t="shared" si="2"/>
        <v>-100</v>
      </c>
      <c r="O19" s="25"/>
    </row>
    <row r="20" spans="1:15" x14ac:dyDescent="0.35">
      <c r="A20" s="8">
        <v>17</v>
      </c>
      <c r="B20" s="14" t="s">
        <v>23</v>
      </c>
      <c r="C20" s="7" t="s">
        <v>24</v>
      </c>
      <c r="D20" s="8" t="s">
        <v>4</v>
      </c>
      <c r="E20" s="23" t="s">
        <v>63</v>
      </c>
      <c r="F20" s="5">
        <f t="shared" si="0"/>
        <v>9</v>
      </c>
      <c r="G20" s="8">
        <v>2013</v>
      </c>
      <c r="H20" s="7" t="s">
        <v>47</v>
      </c>
      <c r="I20" s="4">
        <v>0</v>
      </c>
      <c r="J20" s="23" t="s">
        <v>63</v>
      </c>
      <c r="K20" s="8">
        <v>1</v>
      </c>
      <c r="L20" s="20">
        <v>0.2</v>
      </c>
      <c r="M20" s="5">
        <f t="shared" si="1"/>
        <v>1</v>
      </c>
      <c r="N20" s="9" t="e">
        <f t="shared" si="2"/>
        <v>#DIV/0!</v>
      </c>
      <c r="O20" s="25"/>
    </row>
    <row r="21" spans="1:15" x14ac:dyDescent="0.35">
      <c r="A21" s="8">
        <v>18</v>
      </c>
      <c r="B21" s="7" t="s">
        <v>31</v>
      </c>
      <c r="C21" s="7" t="s">
        <v>32</v>
      </c>
      <c r="D21" s="8" t="s">
        <v>7</v>
      </c>
      <c r="E21" s="23" t="s">
        <v>63</v>
      </c>
      <c r="F21" s="5">
        <f t="shared" si="0"/>
        <v>11</v>
      </c>
      <c r="G21" s="8">
        <v>2011</v>
      </c>
      <c r="H21" s="7" t="s">
        <v>47</v>
      </c>
      <c r="I21" s="4">
        <v>0</v>
      </c>
      <c r="J21" s="23" t="s">
        <v>63</v>
      </c>
      <c r="K21" s="8">
        <v>2</v>
      </c>
      <c r="L21" s="20">
        <v>0.41</v>
      </c>
      <c r="M21" s="5">
        <f t="shared" si="1"/>
        <v>2</v>
      </c>
      <c r="N21" s="9" t="e">
        <f t="shared" si="2"/>
        <v>#DIV/0!</v>
      </c>
      <c r="O21" s="25"/>
    </row>
    <row r="22" spans="1:15" x14ac:dyDescent="0.35">
      <c r="A22" s="8">
        <v>19</v>
      </c>
      <c r="B22" s="7" t="s">
        <v>13</v>
      </c>
      <c r="C22" s="7" t="s">
        <v>14</v>
      </c>
      <c r="D22" s="8" t="s">
        <v>4</v>
      </c>
      <c r="E22" s="23" t="s">
        <v>63</v>
      </c>
      <c r="F22" s="5">
        <f t="shared" si="0"/>
        <v>9</v>
      </c>
      <c r="G22" s="8">
        <v>2013</v>
      </c>
      <c r="H22" s="7" t="s">
        <v>47</v>
      </c>
      <c r="I22" s="4">
        <v>0</v>
      </c>
      <c r="J22" s="23" t="s">
        <v>63</v>
      </c>
      <c r="K22" s="8">
        <v>1</v>
      </c>
      <c r="L22" s="20">
        <v>0.2</v>
      </c>
      <c r="M22" s="5">
        <f t="shared" si="1"/>
        <v>1</v>
      </c>
      <c r="N22" s="9" t="e">
        <f t="shared" si="2"/>
        <v>#DIV/0!</v>
      </c>
      <c r="O22" s="25"/>
    </row>
    <row r="23" spans="1:15" x14ac:dyDescent="0.35">
      <c r="A23" s="8">
        <v>20</v>
      </c>
      <c r="B23" s="7" t="s">
        <v>15</v>
      </c>
      <c r="C23" s="7" t="s">
        <v>16</v>
      </c>
      <c r="D23" s="8" t="s">
        <v>4</v>
      </c>
      <c r="E23" s="23" t="s">
        <v>63</v>
      </c>
      <c r="F23" s="5">
        <f t="shared" si="0"/>
        <v>10</v>
      </c>
      <c r="G23" s="8">
        <v>2012</v>
      </c>
      <c r="H23" s="7" t="s">
        <v>47</v>
      </c>
      <c r="I23" s="4">
        <v>0</v>
      </c>
      <c r="J23" s="23" t="s">
        <v>63</v>
      </c>
      <c r="K23" s="8">
        <v>21</v>
      </c>
      <c r="L23" s="20">
        <v>4.3</v>
      </c>
      <c r="M23" s="5">
        <f t="shared" si="1"/>
        <v>21</v>
      </c>
      <c r="N23" s="9" t="e">
        <f t="shared" si="2"/>
        <v>#DIV/0!</v>
      </c>
      <c r="O23" s="25"/>
    </row>
    <row r="24" spans="1:15" x14ac:dyDescent="0.35">
      <c r="A24" s="8">
        <v>21</v>
      </c>
      <c r="B24" s="7" t="s">
        <v>8</v>
      </c>
      <c r="C24" s="7" t="s">
        <v>8</v>
      </c>
      <c r="D24" s="8" t="s">
        <v>7</v>
      </c>
      <c r="E24" s="23" t="s">
        <v>63</v>
      </c>
      <c r="F24" s="5">
        <f t="shared" si="0"/>
        <v>20</v>
      </c>
      <c r="G24" s="8">
        <v>2002</v>
      </c>
      <c r="H24" s="7" t="s">
        <v>9</v>
      </c>
      <c r="I24" s="4">
        <v>0</v>
      </c>
      <c r="J24" s="23" t="s">
        <v>63</v>
      </c>
      <c r="K24" s="8">
        <v>1</v>
      </c>
      <c r="L24" s="20">
        <v>0.2</v>
      </c>
      <c r="M24" s="5">
        <f t="shared" si="1"/>
        <v>1</v>
      </c>
      <c r="N24" s="9" t="e">
        <f t="shared" si="2"/>
        <v>#DIV/0!</v>
      </c>
      <c r="O24" s="25"/>
    </row>
    <row r="25" spans="1:15" x14ac:dyDescent="0.35">
      <c r="C25" s="16"/>
      <c r="J25" s="16"/>
      <c r="K25" s="16"/>
    </row>
    <row r="26" spans="1:15" x14ac:dyDescent="0.35">
      <c r="B26" s="17" t="s">
        <v>52</v>
      </c>
      <c r="C26" s="17"/>
      <c r="D26" s="17"/>
      <c r="E26" s="17"/>
    </row>
    <row r="27" spans="1:15" ht="15" thickBot="1" x14ac:dyDescent="0.4"/>
    <row r="28" spans="1:15" x14ac:dyDescent="0.35">
      <c r="B28" s="129" t="s">
        <v>152</v>
      </c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1"/>
    </row>
    <row r="29" spans="1:15" x14ac:dyDescent="0.35">
      <c r="B29" s="132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4"/>
    </row>
    <row r="30" spans="1:15" x14ac:dyDescent="0.35">
      <c r="B30" s="132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4"/>
    </row>
    <row r="31" spans="1:15" x14ac:dyDescent="0.35">
      <c r="B31" s="132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4"/>
    </row>
    <row r="32" spans="1:15" x14ac:dyDescent="0.35">
      <c r="B32" s="132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4"/>
    </row>
    <row r="33" spans="2:14" x14ac:dyDescent="0.35">
      <c r="B33" s="132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4"/>
    </row>
    <row r="34" spans="2:14" x14ac:dyDescent="0.35">
      <c r="B34" s="132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4"/>
    </row>
    <row r="35" spans="2:14" ht="42.75" customHeight="1" thickBot="1" x14ac:dyDescent="0.4">
      <c r="B35" s="135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7"/>
    </row>
  </sheetData>
  <mergeCells count="6">
    <mergeCell ref="B28:N35"/>
    <mergeCell ref="P1:R1"/>
    <mergeCell ref="K2:L2"/>
    <mergeCell ref="I2:J2"/>
    <mergeCell ref="M2:N2"/>
    <mergeCell ref="A1:N1"/>
  </mergeCells>
  <pageMargins left="0.7" right="0.7" top="0.75" bottom="0.75" header="0.3" footer="0.3"/>
  <pageSetup paperSize="12" scale="4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8612-73E3-4C3B-9A66-90F047635AC0}">
  <dimension ref="A1:Q46"/>
  <sheetViews>
    <sheetView zoomScale="40" zoomScaleNormal="40" workbookViewId="0">
      <selection activeCell="S44" sqref="S44"/>
    </sheetView>
  </sheetViews>
  <sheetFormatPr defaultRowHeight="14.5" x14ac:dyDescent="0.35"/>
  <cols>
    <col min="2" max="3" width="19.1796875" customWidth="1"/>
    <col min="5" max="5" width="17.7265625" customWidth="1"/>
    <col min="6" max="6" width="15.453125" customWidth="1"/>
    <col min="7" max="7" width="13.26953125" customWidth="1"/>
    <col min="8" max="8" width="30.7265625" customWidth="1"/>
    <col min="9" max="9" width="16.453125" customWidth="1"/>
    <col min="10" max="10" width="11.453125" customWidth="1"/>
    <col min="11" max="11" width="15.1796875" customWidth="1"/>
    <col min="12" max="12" width="11.1796875" customWidth="1"/>
    <col min="13" max="13" width="13.26953125" customWidth="1"/>
    <col min="14" max="14" width="17.453125" customWidth="1"/>
    <col min="15" max="15" width="7.1796875" customWidth="1"/>
    <col min="16" max="16" width="22" customWidth="1"/>
    <col min="17" max="17" width="20.1796875" customWidth="1"/>
  </cols>
  <sheetData>
    <row r="1" spans="1:16" ht="48.65" customHeight="1" x14ac:dyDescent="0.5">
      <c r="A1" s="142" t="s">
        <v>139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25"/>
    </row>
    <row r="2" spans="1:16" x14ac:dyDescent="0.35">
      <c r="A2" s="3"/>
      <c r="B2" s="3"/>
      <c r="C2" s="3"/>
      <c r="D2" s="3"/>
      <c r="E2" s="3"/>
      <c r="F2" s="3"/>
      <c r="G2" s="3"/>
      <c r="H2" s="3"/>
      <c r="I2" s="140" t="s">
        <v>55</v>
      </c>
      <c r="J2" s="139"/>
      <c r="K2" s="139" t="s">
        <v>56</v>
      </c>
      <c r="L2" s="139"/>
      <c r="M2" s="141" t="s">
        <v>59</v>
      </c>
      <c r="N2" s="140"/>
      <c r="O2" s="25"/>
      <c r="P2" s="143" t="s">
        <v>134</v>
      </c>
    </row>
    <row r="3" spans="1:16" s="12" customFormat="1" ht="58.5" customHeight="1" x14ac:dyDescent="0.35">
      <c r="A3" s="19" t="s">
        <v>0</v>
      </c>
      <c r="B3" s="18" t="s">
        <v>1</v>
      </c>
      <c r="C3" s="18" t="s">
        <v>45</v>
      </c>
      <c r="D3" s="18" t="s">
        <v>2</v>
      </c>
      <c r="E3" s="18" t="s">
        <v>60</v>
      </c>
      <c r="F3" s="18" t="s">
        <v>61</v>
      </c>
      <c r="G3" s="18" t="s">
        <v>33</v>
      </c>
      <c r="H3" s="29" t="s">
        <v>84</v>
      </c>
      <c r="I3" s="18" t="s">
        <v>62</v>
      </c>
      <c r="J3" s="18" t="s">
        <v>58</v>
      </c>
      <c r="K3" s="18" t="s">
        <v>62</v>
      </c>
      <c r="L3" s="18" t="s">
        <v>58</v>
      </c>
      <c r="M3" s="18" t="s">
        <v>57</v>
      </c>
      <c r="N3" s="18" t="s">
        <v>58</v>
      </c>
      <c r="O3" s="25"/>
      <c r="P3" s="144"/>
    </row>
    <row r="4" spans="1:16" x14ac:dyDescent="0.35">
      <c r="A4" s="8">
        <v>1</v>
      </c>
      <c r="B4" s="1" t="s">
        <v>10</v>
      </c>
      <c r="C4" s="1" t="s">
        <v>54</v>
      </c>
      <c r="D4" s="8" t="s">
        <v>7</v>
      </c>
      <c r="E4" s="5">
        <v>18</v>
      </c>
      <c r="F4" s="5">
        <f>2022-G4</f>
        <v>21</v>
      </c>
      <c r="G4" s="5">
        <v>2001</v>
      </c>
      <c r="H4" s="7" t="s">
        <v>47</v>
      </c>
      <c r="I4" s="2">
        <v>13</v>
      </c>
      <c r="J4" s="2">
        <v>13.54</v>
      </c>
      <c r="K4" s="2">
        <v>10</v>
      </c>
      <c r="L4" s="2">
        <v>10.42</v>
      </c>
      <c r="M4" s="5">
        <f>K4-I4</f>
        <v>-3</v>
      </c>
      <c r="N4" s="9">
        <f>(M4/I4)*100</f>
        <v>-23.076923076923077</v>
      </c>
      <c r="O4" s="25"/>
      <c r="P4" s="70"/>
    </row>
    <row r="5" spans="1:16" x14ac:dyDescent="0.35">
      <c r="A5" s="8">
        <v>2</v>
      </c>
      <c r="B5" s="1" t="s">
        <v>11</v>
      </c>
      <c r="C5" s="1" t="s">
        <v>85</v>
      </c>
      <c r="D5" s="8" t="s">
        <v>7</v>
      </c>
      <c r="E5" s="5">
        <v>24</v>
      </c>
      <c r="F5" s="5">
        <f t="shared" ref="F5:F24" si="0">2022-G5</f>
        <v>27</v>
      </c>
      <c r="G5" s="5">
        <v>1995</v>
      </c>
      <c r="H5" s="7" t="s">
        <v>47</v>
      </c>
      <c r="I5" s="2">
        <v>14</v>
      </c>
      <c r="J5" s="2">
        <v>14.58</v>
      </c>
      <c r="K5" s="2">
        <v>18</v>
      </c>
      <c r="L5" s="2">
        <v>18.75</v>
      </c>
      <c r="M5" s="5">
        <f t="shared" ref="M5:M24" si="1">K5-I5</f>
        <v>4</v>
      </c>
      <c r="N5" s="21">
        <f t="shared" ref="N5:N24" si="2">(M5/I5)*100</f>
        <v>28.571428571428569</v>
      </c>
      <c r="O5" s="25"/>
      <c r="P5" s="70" t="s">
        <v>130</v>
      </c>
    </row>
    <row r="6" spans="1:16" ht="29" x14ac:dyDescent="0.35">
      <c r="A6" s="8">
        <v>3</v>
      </c>
      <c r="B6" s="1" t="s">
        <v>25</v>
      </c>
      <c r="C6" s="1" t="s">
        <v>51</v>
      </c>
      <c r="D6" s="8" t="s">
        <v>4</v>
      </c>
      <c r="E6" s="5">
        <v>8</v>
      </c>
      <c r="F6" s="5">
        <f t="shared" si="0"/>
        <v>11</v>
      </c>
      <c r="G6" s="5">
        <v>2011</v>
      </c>
      <c r="H6" s="7" t="s">
        <v>47</v>
      </c>
      <c r="I6" s="2">
        <v>12</v>
      </c>
      <c r="J6" s="2">
        <v>12.5</v>
      </c>
      <c r="K6" s="2">
        <v>13</v>
      </c>
      <c r="L6" s="2">
        <v>13.54</v>
      </c>
      <c r="M6" s="5">
        <f t="shared" si="1"/>
        <v>1</v>
      </c>
      <c r="N6" s="21">
        <f t="shared" si="2"/>
        <v>8.3333333333333321</v>
      </c>
      <c r="O6" s="25"/>
      <c r="P6" s="72" t="s">
        <v>132</v>
      </c>
    </row>
    <row r="7" spans="1:16" x14ac:dyDescent="0.35">
      <c r="A7" s="8">
        <v>4</v>
      </c>
      <c r="B7" s="1" t="s">
        <v>29</v>
      </c>
      <c r="C7" s="1" t="s">
        <v>30</v>
      </c>
      <c r="D7" s="8" t="s">
        <v>4</v>
      </c>
      <c r="E7" s="5">
        <v>26</v>
      </c>
      <c r="F7" s="5">
        <f t="shared" si="0"/>
        <v>29</v>
      </c>
      <c r="G7" s="5">
        <v>1993</v>
      </c>
      <c r="H7" s="7" t="s">
        <v>47</v>
      </c>
      <c r="I7" s="2">
        <v>8</v>
      </c>
      <c r="J7" s="2">
        <v>8.33</v>
      </c>
      <c r="K7" s="2">
        <v>3</v>
      </c>
      <c r="L7" s="2">
        <v>3.13</v>
      </c>
      <c r="M7" s="5">
        <f t="shared" si="1"/>
        <v>-5</v>
      </c>
      <c r="N7" s="9">
        <f t="shared" si="2"/>
        <v>-62.5</v>
      </c>
      <c r="O7" s="25"/>
      <c r="P7" s="57"/>
    </row>
    <row r="8" spans="1:16" x14ac:dyDescent="0.35">
      <c r="A8" s="8">
        <v>5</v>
      </c>
      <c r="B8" s="1" t="s">
        <v>27</v>
      </c>
      <c r="C8" s="1" t="s">
        <v>28</v>
      </c>
      <c r="D8" s="8" t="s">
        <v>4</v>
      </c>
      <c r="E8" s="5">
        <v>24</v>
      </c>
      <c r="F8" s="5">
        <f t="shared" si="0"/>
        <v>27</v>
      </c>
      <c r="G8" s="5">
        <v>1995</v>
      </c>
      <c r="H8" s="7" t="s">
        <v>5</v>
      </c>
      <c r="I8" s="2">
        <v>4</v>
      </c>
      <c r="J8" s="2">
        <v>4.17</v>
      </c>
      <c r="K8" s="2">
        <v>2</v>
      </c>
      <c r="L8" s="2">
        <v>2.08</v>
      </c>
      <c r="M8" s="5">
        <f t="shared" si="1"/>
        <v>-2</v>
      </c>
      <c r="N8" s="9">
        <f t="shared" si="2"/>
        <v>-50</v>
      </c>
      <c r="O8" s="25"/>
      <c r="P8" s="57"/>
    </row>
    <row r="9" spans="1:16" x14ac:dyDescent="0.35">
      <c r="A9" s="8">
        <v>6</v>
      </c>
      <c r="B9" s="1" t="s">
        <v>17</v>
      </c>
      <c r="C9" s="1" t="s">
        <v>18</v>
      </c>
      <c r="D9" s="8" t="s">
        <v>4</v>
      </c>
      <c r="E9" s="5">
        <v>13</v>
      </c>
      <c r="F9" s="5">
        <f t="shared" si="0"/>
        <v>16</v>
      </c>
      <c r="G9" s="5">
        <v>2006</v>
      </c>
      <c r="H9" s="7" t="s">
        <v>48</v>
      </c>
      <c r="I9" s="2">
        <v>9</v>
      </c>
      <c r="J9" s="2">
        <v>9.3800000000000008</v>
      </c>
      <c r="K9" s="2">
        <v>8</v>
      </c>
      <c r="L9" s="2">
        <v>8.33</v>
      </c>
      <c r="M9" s="5">
        <f t="shared" si="1"/>
        <v>-1</v>
      </c>
      <c r="N9" s="9">
        <f t="shared" si="2"/>
        <v>-11.111111111111111</v>
      </c>
      <c r="O9" s="25"/>
      <c r="P9" s="57"/>
    </row>
    <row r="10" spans="1:16" ht="29" x14ac:dyDescent="0.35">
      <c r="A10" s="8">
        <v>7</v>
      </c>
      <c r="B10" s="1" t="s">
        <v>21</v>
      </c>
      <c r="C10" s="1" t="s">
        <v>22</v>
      </c>
      <c r="D10" s="8" t="s">
        <v>4</v>
      </c>
      <c r="E10" s="5">
        <v>7</v>
      </c>
      <c r="F10" s="5">
        <f t="shared" si="0"/>
        <v>10</v>
      </c>
      <c r="G10" s="5">
        <v>2012</v>
      </c>
      <c r="H10" s="7" t="s">
        <v>48</v>
      </c>
      <c r="I10" s="2">
        <v>8</v>
      </c>
      <c r="J10" s="2">
        <v>8.33</v>
      </c>
      <c r="K10" s="2">
        <v>16</v>
      </c>
      <c r="L10" s="2">
        <v>16.670000000000002</v>
      </c>
      <c r="M10" s="5">
        <f t="shared" si="1"/>
        <v>8</v>
      </c>
      <c r="N10" s="21">
        <f t="shared" si="2"/>
        <v>100</v>
      </c>
      <c r="O10" s="25"/>
      <c r="P10" s="72" t="s">
        <v>131</v>
      </c>
    </row>
    <row r="11" spans="1:16" x14ac:dyDescent="0.35">
      <c r="A11" s="8">
        <v>8</v>
      </c>
      <c r="B11" s="1" t="s">
        <v>12</v>
      </c>
      <c r="C11" s="1" t="s">
        <v>50</v>
      </c>
      <c r="D11" s="8" t="s">
        <v>7</v>
      </c>
      <c r="E11" s="5">
        <v>15</v>
      </c>
      <c r="F11" s="5">
        <f t="shared" si="0"/>
        <v>18</v>
      </c>
      <c r="G11" s="5">
        <v>2004</v>
      </c>
      <c r="H11" s="7" t="s">
        <v>47</v>
      </c>
      <c r="I11" s="4"/>
      <c r="J11" s="22"/>
      <c r="K11" s="8"/>
      <c r="L11" s="20"/>
      <c r="M11" s="5">
        <f t="shared" si="1"/>
        <v>0</v>
      </c>
      <c r="N11" s="9" t="e">
        <f t="shared" si="2"/>
        <v>#DIV/0!</v>
      </c>
      <c r="O11" s="25"/>
    </row>
    <row r="12" spans="1:16" x14ac:dyDescent="0.35">
      <c r="A12" s="8">
        <v>9</v>
      </c>
      <c r="B12" s="1" t="s">
        <v>37</v>
      </c>
      <c r="C12" s="1" t="s">
        <v>43</v>
      </c>
      <c r="D12" s="8" t="s">
        <v>4</v>
      </c>
      <c r="E12" s="5">
        <v>11</v>
      </c>
      <c r="F12" s="13" t="s">
        <v>63</v>
      </c>
      <c r="G12" s="5">
        <v>2008</v>
      </c>
      <c r="H12" s="7" t="s">
        <v>5</v>
      </c>
      <c r="I12" s="2">
        <v>6</v>
      </c>
      <c r="J12" s="2">
        <v>6.25</v>
      </c>
      <c r="K12" s="5"/>
      <c r="L12" s="9"/>
      <c r="M12" s="5">
        <f t="shared" si="1"/>
        <v>-6</v>
      </c>
      <c r="N12" s="9">
        <f t="shared" si="2"/>
        <v>-100</v>
      </c>
      <c r="O12" s="25"/>
    </row>
    <row r="13" spans="1:16" x14ac:dyDescent="0.35">
      <c r="A13" s="8">
        <v>10</v>
      </c>
      <c r="B13" s="1" t="s">
        <v>3</v>
      </c>
      <c r="C13" s="1" t="s">
        <v>49</v>
      </c>
      <c r="D13" s="8" t="s">
        <v>4</v>
      </c>
      <c r="E13" s="5">
        <v>31</v>
      </c>
      <c r="F13" s="5">
        <f t="shared" si="0"/>
        <v>34</v>
      </c>
      <c r="G13" s="5">
        <v>1988</v>
      </c>
      <c r="H13" s="7" t="s">
        <v>47</v>
      </c>
      <c r="I13" s="2">
        <v>10</v>
      </c>
      <c r="J13" s="2">
        <v>10.42</v>
      </c>
      <c r="K13" s="2">
        <v>15</v>
      </c>
      <c r="L13" s="2">
        <v>15.63</v>
      </c>
      <c r="M13" s="5">
        <f t="shared" si="1"/>
        <v>5</v>
      </c>
      <c r="N13" s="21">
        <f t="shared" si="2"/>
        <v>50</v>
      </c>
      <c r="O13" s="25"/>
    </row>
    <row r="14" spans="1:16" x14ac:dyDescent="0.35">
      <c r="A14" s="8">
        <v>11</v>
      </c>
      <c r="B14" s="1" t="s">
        <v>19</v>
      </c>
      <c r="C14" s="1" t="s">
        <v>20</v>
      </c>
      <c r="D14" s="8" t="s">
        <v>4</v>
      </c>
      <c r="E14" s="5">
        <v>4</v>
      </c>
      <c r="F14" s="5">
        <f t="shared" si="0"/>
        <v>7</v>
      </c>
      <c r="G14" s="5">
        <v>2015</v>
      </c>
      <c r="H14" s="7" t="s">
        <v>48</v>
      </c>
      <c r="I14" s="2">
        <v>6</v>
      </c>
      <c r="J14" s="2">
        <v>6.25</v>
      </c>
      <c r="K14" s="2">
        <v>6</v>
      </c>
      <c r="L14" s="2">
        <v>6.25</v>
      </c>
      <c r="M14" s="5">
        <f t="shared" si="1"/>
        <v>0</v>
      </c>
      <c r="N14" s="9">
        <f t="shared" si="2"/>
        <v>0</v>
      </c>
      <c r="O14" s="25"/>
    </row>
    <row r="15" spans="1:16" x14ac:dyDescent="0.35">
      <c r="A15" s="8">
        <v>12</v>
      </c>
      <c r="B15" s="1" t="s">
        <v>35</v>
      </c>
      <c r="C15" s="1" t="s">
        <v>39</v>
      </c>
      <c r="D15" s="8" t="s">
        <v>4</v>
      </c>
      <c r="E15" s="5">
        <v>3</v>
      </c>
      <c r="F15" s="13" t="s">
        <v>63</v>
      </c>
      <c r="G15" s="5">
        <v>2016</v>
      </c>
      <c r="H15" s="7" t="s">
        <v>47</v>
      </c>
      <c r="I15" s="4"/>
      <c r="J15" s="22"/>
      <c r="K15" s="5"/>
      <c r="L15" s="9"/>
      <c r="M15" s="5">
        <f t="shared" si="1"/>
        <v>0</v>
      </c>
      <c r="N15" s="9" t="e">
        <f t="shared" si="2"/>
        <v>#DIV/0!</v>
      </c>
      <c r="O15" s="25"/>
    </row>
    <row r="16" spans="1:16" x14ac:dyDescent="0.35">
      <c r="A16" s="8">
        <v>13</v>
      </c>
      <c r="B16" s="1" t="s">
        <v>38</v>
      </c>
      <c r="C16" s="1" t="s">
        <v>44</v>
      </c>
      <c r="D16" s="8" t="s">
        <v>4</v>
      </c>
      <c r="E16" s="5">
        <v>24</v>
      </c>
      <c r="F16" s="13" t="s">
        <v>63</v>
      </c>
      <c r="G16" s="5">
        <v>1995</v>
      </c>
      <c r="H16" s="7" t="s">
        <v>48</v>
      </c>
      <c r="I16" s="2">
        <v>5</v>
      </c>
      <c r="J16" s="2">
        <v>5.21</v>
      </c>
      <c r="K16" s="5"/>
      <c r="L16" s="9"/>
      <c r="M16" s="5">
        <f t="shared" si="1"/>
        <v>-5</v>
      </c>
      <c r="N16" s="9">
        <f t="shared" si="2"/>
        <v>-100</v>
      </c>
      <c r="O16" s="25"/>
    </row>
    <row r="17" spans="1:17" x14ac:dyDescent="0.35">
      <c r="A17" s="8">
        <v>14</v>
      </c>
      <c r="B17" s="1" t="s">
        <v>6</v>
      </c>
      <c r="C17" s="1" t="s">
        <v>6</v>
      </c>
      <c r="D17" s="8" t="s">
        <v>4</v>
      </c>
      <c r="E17" s="5">
        <v>17</v>
      </c>
      <c r="F17" s="5">
        <f t="shared" si="0"/>
        <v>20</v>
      </c>
      <c r="G17" s="5">
        <v>2002</v>
      </c>
      <c r="H17" s="7" t="s">
        <v>5</v>
      </c>
      <c r="I17" s="4"/>
      <c r="J17" s="22"/>
      <c r="K17" s="8"/>
      <c r="L17" s="20"/>
      <c r="M17" s="5">
        <f t="shared" si="1"/>
        <v>0</v>
      </c>
      <c r="N17" s="9" t="e">
        <f t="shared" si="2"/>
        <v>#DIV/0!</v>
      </c>
      <c r="O17" s="25"/>
    </row>
    <row r="18" spans="1:17" x14ac:dyDescent="0.35">
      <c r="A18" s="8">
        <v>15</v>
      </c>
      <c r="B18" s="1" t="s">
        <v>40</v>
      </c>
      <c r="C18" s="1" t="s">
        <v>41</v>
      </c>
      <c r="D18" s="8" t="s">
        <v>7</v>
      </c>
      <c r="E18" s="5">
        <v>18</v>
      </c>
      <c r="F18" s="13" t="s">
        <v>63</v>
      </c>
      <c r="G18" s="5">
        <v>2001</v>
      </c>
      <c r="H18" s="7" t="s">
        <v>47</v>
      </c>
      <c r="I18" s="4"/>
      <c r="J18" s="22"/>
      <c r="K18" s="5"/>
      <c r="L18" s="9"/>
      <c r="M18" s="5">
        <f t="shared" si="1"/>
        <v>0</v>
      </c>
      <c r="N18" s="9" t="e">
        <f t="shared" si="2"/>
        <v>#DIV/0!</v>
      </c>
      <c r="O18" s="25"/>
    </row>
    <row r="19" spans="1:17" x14ac:dyDescent="0.35">
      <c r="A19" s="8">
        <v>16</v>
      </c>
      <c r="B19" s="1" t="s">
        <v>36</v>
      </c>
      <c r="C19" s="1" t="s">
        <v>42</v>
      </c>
      <c r="D19" s="8" t="s">
        <v>7</v>
      </c>
      <c r="E19" s="5">
        <v>6</v>
      </c>
      <c r="F19" s="13" t="s">
        <v>63</v>
      </c>
      <c r="G19" s="5">
        <v>2013</v>
      </c>
      <c r="H19" s="7" t="s">
        <v>47</v>
      </c>
      <c r="I19" s="2">
        <v>1</v>
      </c>
      <c r="J19" s="2">
        <v>1.04</v>
      </c>
      <c r="K19" s="5"/>
      <c r="L19" s="9"/>
      <c r="M19" s="5">
        <f t="shared" si="1"/>
        <v>-1</v>
      </c>
      <c r="N19" s="9">
        <f t="shared" si="2"/>
        <v>-100</v>
      </c>
      <c r="O19" s="25"/>
    </row>
    <row r="20" spans="1:17" x14ac:dyDescent="0.35">
      <c r="A20" s="8">
        <v>17</v>
      </c>
      <c r="B20" s="14" t="s">
        <v>23</v>
      </c>
      <c r="C20" s="7" t="s">
        <v>24</v>
      </c>
      <c r="D20" s="8" t="s">
        <v>4</v>
      </c>
      <c r="E20" s="23" t="s">
        <v>63</v>
      </c>
      <c r="F20" s="5">
        <f t="shared" si="0"/>
        <v>9</v>
      </c>
      <c r="G20" s="8">
        <v>2013</v>
      </c>
      <c r="H20" s="7" t="s">
        <v>47</v>
      </c>
      <c r="I20" s="4"/>
      <c r="J20" s="23"/>
      <c r="K20" s="8"/>
      <c r="L20" s="20"/>
      <c r="M20" s="5">
        <f t="shared" si="1"/>
        <v>0</v>
      </c>
      <c r="N20" s="9" t="e">
        <f t="shared" si="2"/>
        <v>#DIV/0!</v>
      </c>
      <c r="O20" s="25"/>
    </row>
    <row r="21" spans="1:17" x14ac:dyDescent="0.35">
      <c r="A21" s="8">
        <v>18</v>
      </c>
      <c r="B21" s="7" t="s">
        <v>31</v>
      </c>
      <c r="C21" s="7" t="s">
        <v>32</v>
      </c>
      <c r="D21" s="8" t="s">
        <v>7</v>
      </c>
      <c r="E21" s="23" t="s">
        <v>63</v>
      </c>
      <c r="F21" s="5">
        <f t="shared" si="0"/>
        <v>11</v>
      </c>
      <c r="G21" s="8">
        <v>2011</v>
      </c>
      <c r="H21" s="7" t="s">
        <v>47</v>
      </c>
      <c r="I21" s="4"/>
      <c r="J21" s="23"/>
      <c r="K21" s="8"/>
      <c r="L21" s="20"/>
      <c r="M21" s="5">
        <f t="shared" si="1"/>
        <v>0</v>
      </c>
      <c r="N21" s="9" t="e">
        <f t="shared" si="2"/>
        <v>#DIV/0!</v>
      </c>
      <c r="O21" s="25"/>
    </row>
    <row r="22" spans="1:17" x14ac:dyDescent="0.35">
      <c r="A22" s="8">
        <v>19</v>
      </c>
      <c r="B22" s="7" t="s">
        <v>13</v>
      </c>
      <c r="C22" s="7" t="s">
        <v>14</v>
      </c>
      <c r="D22" s="8" t="s">
        <v>4</v>
      </c>
      <c r="E22" s="23" t="s">
        <v>63</v>
      </c>
      <c r="F22" s="5">
        <f t="shared" si="0"/>
        <v>9</v>
      </c>
      <c r="G22" s="8">
        <v>2013</v>
      </c>
      <c r="H22" s="7" t="s">
        <v>47</v>
      </c>
      <c r="I22" s="4"/>
      <c r="J22" s="23"/>
      <c r="K22" s="2">
        <v>2</v>
      </c>
      <c r="L22" s="2">
        <v>2.08</v>
      </c>
      <c r="M22" s="5">
        <f t="shared" si="1"/>
        <v>2</v>
      </c>
      <c r="N22" s="9" t="e">
        <f t="shared" si="2"/>
        <v>#DIV/0!</v>
      </c>
      <c r="O22" s="25"/>
    </row>
    <row r="23" spans="1:17" x14ac:dyDescent="0.35">
      <c r="A23" s="8">
        <v>20</v>
      </c>
      <c r="B23" s="7" t="s">
        <v>15</v>
      </c>
      <c r="C23" s="7" t="s">
        <v>16</v>
      </c>
      <c r="D23" s="8" t="s">
        <v>4</v>
      </c>
      <c r="E23" s="23" t="s">
        <v>63</v>
      </c>
      <c r="F23" s="5">
        <f t="shared" si="0"/>
        <v>10</v>
      </c>
      <c r="G23" s="8">
        <v>2012</v>
      </c>
      <c r="H23" s="7" t="s">
        <v>47</v>
      </c>
      <c r="I23" s="4"/>
      <c r="J23" s="23"/>
      <c r="K23" s="2">
        <v>3</v>
      </c>
      <c r="L23" s="2">
        <v>3.13</v>
      </c>
      <c r="M23" s="5">
        <f t="shared" si="1"/>
        <v>3</v>
      </c>
      <c r="N23" s="9" t="e">
        <f t="shared" si="2"/>
        <v>#DIV/0!</v>
      </c>
      <c r="O23" s="25"/>
    </row>
    <row r="24" spans="1:17" x14ac:dyDescent="0.35">
      <c r="A24" s="8">
        <v>21</v>
      </c>
      <c r="B24" s="7" t="s">
        <v>8</v>
      </c>
      <c r="C24" s="7" t="s">
        <v>8</v>
      </c>
      <c r="D24" s="8" t="s">
        <v>7</v>
      </c>
      <c r="E24" s="23" t="s">
        <v>63</v>
      </c>
      <c r="F24" s="5">
        <f t="shared" si="0"/>
        <v>20</v>
      </c>
      <c r="G24" s="8">
        <v>2002</v>
      </c>
      <c r="H24" s="7" t="s">
        <v>9</v>
      </c>
      <c r="I24" s="4"/>
      <c r="J24" s="23"/>
      <c r="K24" s="2"/>
      <c r="L24" s="2"/>
      <c r="M24" s="5">
        <f t="shared" si="1"/>
        <v>0</v>
      </c>
      <c r="N24" s="9" t="e">
        <f t="shared" si="2"/>
        <v>#DIV/0!</v>
      </c>
      <c r="O24" s="25"/>
    </row>
    <row r="25" spans="1:17" x14ac:dyDescent="0.35">
      <c r="C25" s="16"/>
      <c r="J25" s="16"/>
      <c r="K25" s="16"/>
    </row>
    <row r="26" spans="1:17" x14ac:dyDescent="0.35">
      <c r="B26" s="17" t="s">
        <v>52</v>
      </c>
      <c r="C26" s="17"/>
      <c r="D26" s="17"/>
      <c r="E26" s="17"/>
    </row>
    <row r="28" spans="1:17" ht="15.5" x14ac:dyDescent="0.35">
      <c r="A28" s="147" t="s">
        <v>160</v>
      </c>
      <c r="B28" s="148"/>
      <c r="C28" s="148"/>
      <c r="D28" s="149"/>
      <c r="F28" s="150" t="s">
        <v>103</v>
      </c>
      <c r="G28" s="151"/>
      <c r="H28" s="151"/>
      <c r="I28" s="151"/>
      <c r="J28" s="151"/>
      <c r="K28" s="151"/>
      <c r="L28" s="151"/>
      <c r="M28" s="151"/>
      <c r="N28" s="151"/>
      <c r="O28" s="151"/>
      <c r="P28" s="152"/>
    </row>
    <row r="29" spans="1:17" x14ac:dyDescent="0.35">
      <c r="A29" s="1" t="s">
        <v>104</v>
      </c>
      <c r="B29" s="46" t="s">
        <v>105</v>
      </c>
      <c r="C29" s="46" t="s">
        <v>106</v>
      </c>
      <c r="D29" s="46" t="s">
        <v>158</v>
      </c>
      <c r="F29" s="33"/>
      <c r="G29" s="153" t="s">
        <v>56</v>
      </c>
      <c r="H29" s="154"/>
      <c r="I29" s="154"/>
      <c r="J29" s="154"/>
      <c r="K29" s="154"/>
      <c r="L29" s="154"/>
      <c r="M29" s="154"/>
      <c r="N29" s="154"/>
      <c r="O29" s="155"/>
      <c r="P29" s="35"/>
    </row>
    <row r="30" spans="1:17" ht="25" x14ac:dyDescent="0.35">
      <c r="A30" s="1" t="s">
        <v>108</v>
      </c>
      <c r="B30" s="77">
        <v>349</v>
      </c>
      <c r="C30" s="77"/>
      <c r="D30" s="77">
        <f>C30-B30</f>
        <v>-349</v>
      </c>
      <c r="F30" s="35"/>
      <c r="G30" s="37" t="s">
        <v>54</v>
      </c>
      <c r="H30" s="36" t="s">
        <v>85</v>
      </c>
      <c r="I30" s="36" t="s">
        <v>51</v>
      </c>
      <c r="J30" s="36" t="s">
        <v>22</v>
      </c>
      <c r="K30" s="36" t="s">
        <v>30</v>
      </c>
      <c r="L30" s="36" t="s">
        <v>28</v>
      </c>
      <c r="M30" s="36" t="s">
        <v>18</v>
      </c>
      <c r="N30" s="1" t="s">
        <v>3</v>
      </c>
      <c r="O30" s="36" t="s">
        <v>98</v>
      </c>
      <c r="P30" s="36" t="s">
        <v>99</v>
      </c>
      <c r="Q30" s="79" t="s">
        <v>162</v>
      </c>
    </row>
    <row r="31" spans="1:17" x14ac:dyDescent="0.35">
      <c r="A31" s="1" t="s">
        <v>3</v>
      </c>
      <c r="B31" s="77">
        <v>11191</v>
      </c>
      <c r="C31" s="77">
        <v>8751.2998046875</v>
      </c>
      <c r="D31" s="77">
        <f t="shared" ref="D31:D44" si="3">C31-B31</f>
        <v>-2439.7001953125</v>
      </c>
      <c r="F31" s="37" t="s">
        <v>54</v>
      </c>
      <c r="G31" s="66">
        <v>4</v>
      </c>
      <c r="H31" s="41">
        <v>2</v>
      </c>
      <c r="I31" s="41">
        <v>3</v>
      </c>
      <c r="J31" s="41">
        <v>1</v>
      </c>
      <c r="K31" s="41">
        <v>1</v>
      </c>
      <c r="L31" s="41"/>
      <c r="M31" s="41">
        <v>1</v>
      </c>
      <c r="N31" s="41">
        <v>1</v>
      </c>
      <c r="O31" s="41"/>
      <c r="P31" s="41">
        <f>SUM(G31:O31)</f>
        <v>13</v>
      </c>
      <c r="Q31" s="30">
        <f>G31/P31</f>
        <v>0.30769230769230771</v>
      </c>
    </row>
    <row r="32" spans="1:17" x14ac:dyDescent="0.35">
      <c r="A32" s="1" t="s">
        <v>28</v>
      </c>
      <c r="B32" s="77">
        <v>11222.9248046875</v>
      </c>
      <c r="C32" s="77">
        <v>6145</v>
      </c>
      <c r="D32" s="77">
        <f t="shared" si="3"/>
        <v>-5077.9248046875</v>
      </c>
      <c r="F32" s="37" t="s">
        <v>85</v>
      </c>
      <c r="G32" s="41">
        <v>1</v>
      </c>
      <c r="H32" s="66">
        <v>4</v>
      </c>
      <c r="I32" s="41">
        <v>2</v>
      </c>
      <c r="J32" s="41">
        <v>6</v>
      </c>
      <c r="K32" s="41">
        <v>1</v>
      </c>
      <c r="L32" s="41"/>
      <c r="M32" s="41"/>
      <c r="N32" s="41"/>
      <c r="O32" s="41"/>
      <c r="P32" s="41">
        <f t="shared" ref="P32:P45" si="4">SUM(G32:O32)</f>
        <v>14</v>
      </c>
      <c r="Q32" s="30">
        <f>4/14</f>
        <v>0.2857142857142857</v>
      </c>
    </row>
    <row r="33" spans="1:17" x14ac:dyDescent="0.35">
      <c r="A33" s="1" t="s">
        <v>46</v>
      </c>
      <c r="B33" s="77">
        <v>4290.125</v>
      </c>
      <c r="C33" s="77">
        <v>6677.3798828125</v>
      </c>
      <c r="D33" s="77">
        <f t="shared" si="3"/>
        <v>2387.2548828125</v>
      </c>
      <c r="F33" s="37" t="s">
        <v>51</v>
      </c>
      <c r="G33" s="41"/>
      <c r="H33" s="41">
        <v>3</v>
      </c>
      <c r="I33" s="66">
        <v>6</v>
      </c>
      <c r="J33" s="41"/>
      <c r="K33" s="41"/>
      <c r="L33" s="41"/>
      <c r="M33" s="41"/>
      <c r="N33" s="41">
        <v>1</v>
      </c>
      <c r="O33" s="41">
        <v>2</v>
      </c>
      <c r="P33" s="41">
        <f t="shared" si="4"/>
        <v>12</v>
      </c>
      <c r="Q33" s="30">
        <f>6/12</f>
        <v>0.5</v>
      </c>
    </row>
    <row r="34" spans="1:17" x14ac:dyDescent="0.35">
      <c r="A34" s="1" t="s">
        <v>110</v>
      </c>
      <c r="B34" s="77">
        <v>13</v>
      </c>
      <c r="C34" s="77"/>
      <c r="D34" s="77">
        <f t="shared" si="3"/>
        <v>-13</v>
      </c>
      <c r="F34" s="37" t="s">
        <v>22</v>
      </c>
      <c r="G34" s="41"/>
      <c r="H34" s="41"/>
      <c r="I34" s="41"/>
      <c r="J34" s="66">
        <v>6</v>
      </c>
      <c r="K34" s="41"/>
      <c r="L34" s="41"/>
      <c r="M34" s="41">
        <v>2</v>
      </c>
      <c r="N34" s="41"/>
      <c r="O34" s="41"/>
      <c r="P34" s="41">
        <f>SUM(G34:O34)</f>
        <v>8</v>
      </c>
      <c r="Q34" s="30">
        <f>I34/8</f>
        <v>0</v>
      </c>
    </row>
    <row r="35" spans="1:17" x14ac:dyDescent="0.35">
      <c r="A35" s="1" t="s">
        <v>30</v>
      </c>
      <c r="B35" s="77">
        <v>110.75</v>
      </c>
      <c r="C35" s="77">
        <v>5239.375</v>
      </c>
      <c r="D35" s="77">
        <f t="shared" si="3"/>
        <v>5128.625</v>
      </c>
      <c r="F35" s="37" t="s">
        <v>30</v>
      </c>
      <c r="G35" s="41"/>
      <c r="H35" s="41">
        <v>2</v>
      </c>
      <c r="I35" s="41">
        <v>2</v>
      </c>
      <c r="J35" s="41">
        <v>1</v>
      </c>
      <c r="K35" s="66"/>
      <c r="L35" s="41"/>
      <c r="M35" s="41">
        <v>2</v>
      </c>
      <c r="N35" s="41"/>
      <c r="O35" s="41">
        <v>1</v>
      </c>
      <c r="P35" s="41">
        <f t="shared" si="4"/>
        <v>8</v>
      </c>
      <c r="Q35" s="30">
        <v>0</v>
      </c>
    </row>
    <row r="36" spans="1:17" x14ac:dyDescent="0.35">
      <c r="A36" s="44" t="s">
        <v>26</v>
      </c>
      <c r="B36" s="78">
        <v>15185</v>
      </c>
      <c r="C36" s="78">
        <v>7223.75</v>
      </c>
      <c r="D36" s="78">
        <f t="shared" si="3"/>
        <v>-7961.25</v>
      </c>
      <c r="F36" s="37" t="s">
        <v>28</v>
      </c>
      <c r="G36" s="41"/>
      <c r="H36" s="41"/>
      <c r="I36" s="41"/>
      <c r="J36" s="41"/>
      <c r="K36" s="41"/>
      <c r="L36" s="66">
        <v>2</v>
      </c>
      <c r="M36" s="41"/>
      <c r="N36" s="41">
        <v>2</v>
      </c>
      <c r="O36" s="41"/>
      <c r="P36" s="41">
        <f t="shared" si="4"/>
        <v>4</v>
      </c>
      <c r="Q36" s="30">
        <f>2/4</f>
        <v>0.5</v>
      </c>
    </row>
    <row r="37" spans="1:17" x14ac:dyDescent="0.35">
      <c r="A37" s="1" t="s">
        <v>112</v>
      </c>
      <c r="B37" s="77">
        <v>5703</v>
      </c>
      <c r="C37" s="77">
        <v>6488.4248046875</v>
      </c>
      <c r="D37" s="77">
        <f t="shared" si="3"/>
        <v>785.4248046875</v>
      </c>
      <c r="F37" s="37" t="s">
        <v>18</v>
      </c>
      <c r="G37" s="41">
        <v>3</v>
      </c>
      <c r="H37" s="41">
        <v>1</v>
      </c>
      <c r="I37" s="41"/>
      <c r="J37" s="41"/>
      <c r="K37" s="41">
        <v>1</v>
      </c>
      <c r="L37" s="41"/>
      <c r="M37" s="66">
        <v>2</v>
      </c>
      <c r="N37" s="41"/>
      <c r="O37" s="41">
        <f>2</f>
        <v>2</v>
      </c>
      <c r="P37" s="41">
        <f t="shared" si="4"/>
        <v>9</v>
      </c>
      <c r="Q37" s="30">
        <f>2/9</f>
        <v>0.22222222222222221</v>
      </c>
    </row>
    <row r="38" spans="1:17" x14ac:dyDescent="0.35">
      <c r="A38" s="1" t="s">
        <v>118</v>
      </c>
      <c r="B38" s="77">
        <v>32.375</v>
      </c>
      <c r="C38" s="77">
        <v>949.625</v>
      </c>
      <c r="D38" s="77">
        <f t="shared" si="3"/>
        <v>917.25</v>
      </c>
      <c r="F38" s="37" t="s">
        <v>49</v>
      </c>
      <c r="G38" s="41"/>
      <c r="H38" s="41"/>
      <c r="I38" s="41"/>
      <c r="J38" s="41"/>
      <c r="K38" s="41"/>
      <c r="L38" s="41"/>
      <c r="M38" s="41">
        <v>1</v>
      </c>
      <c r="N38" s="66">
        <v>8</v>
      </c>
      <c r="O38" s="41">
        <v>1</v>
      </c>
      <c r="P38" s="41">
        <f>SUM(G38:O38)</f>
        <v>10</v>
      </c>
      <c r="Q38" s="30">
        <f>M38/O38</f>
        <v>1</v>
      </c>
    </row>
    <row r="39" spans="1:17" x14ac:dyDescent="0.35">
      <c r="A39" s="1" t="s">
        <v>119</v>
      </c>
      <c r="B39" s="77">
        <v>23.125</v>
      </c>
      <c r="C39" s="77">
        <v>31.200000762939453</v>
      </c>
      <c r="D39" s="77">
        <f t="shared" si="3"/>
        <v>8.0750007629394531</v>
      </c>
      <c r="F39" s="37" t="s">
        <v>50</v>
      </c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7" x14ac:dyDescent="0.35">
      <c r="A40" s="44" t="s">
        <v>120</v>
      </c>
      <c r="B40" s="78">
        <v>5847</v>
      </c>
      <c r="C40" s="78">
        <v>6287.875</v>
      </c>
      <c r="D40" s="78">
        <f t="shared" si="3"/>
        <v>440.875</v>
      </c>
      <c r="F40" s="37" t="s">
        <v>43</v>
      </c>
      <c r="G40" s="41"/>
      <c r="H40" s="41">
        <v>6</v>
      </c>
      <c r="I40" s="41"/>
      <c r="J40" s="41"/>
      <c r="K40" s="41"/>
      <c r="L40" s="41"/>
      <c r="M40" s="41"/>
      <c r="N40" s="41"/>
      <c r="O40" s="41"/>
      <c r="P40" s="41">
        <f t="shared" si="4"/>
        <v>6</v>
      </c>
    </row>
    <row r="41" spans="1:17" x14ac:dyDescent="0.35">
      <c r="A41" s="1" t="s">
        <v>123</v>
      </c>
      <c r="B41" s="77">
        <v>42</v>
      </c>
      <c r="C41" s="77">
        <v>839.125</v>
      </c>
      <c r="D41" s="77">
        <f t="shared" si="3"/>
        <v>797.125</v>
      </c>
      <c r="F41" s="37" t="s">
        <v>20</v>
      </c>
      <c r="G41" s="41">
        <v>1</v>
      </c>
      <c r="H41" s="41"/>
      <c r="I41" s="41"/>
      <c r="J41" s="41"/>
      <c r="K41" s="41"/>
      <c r="L41" s="41"/>
      <c r="M41" s="41"/>
      <c r="N41" s="41"/>
      <c r="O41" s="41">
        <v>5</v>
      </c>
      <c r="P41" s="41">
        <f t="shared" si="4"/>
        <v>6</v>
      </c>
    </row>
    <row r="42" spans="1:17" x14ac:dyDescent="0.35">
      <c r="A42" s="1" t="s">
        <v>122</v>
      </c>
      <c r="B42" s="77">
        <v>1000</v>
      </c>
      <c r="C42" s="77">
        <v>625.6300048828125</v>
      </c>
      <c r="D42" s="77">
        <f t="shared" si="3"/>
        <v>-374.3699951171875</v>
      </c>
      <c r="F42" s="37" t="s">
        <v>39</v>
      </c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7" x14ac:dyDescent="0.35">
      <c r="A43" s="1" t="s">
        <v>14</v>
      </c>
      <c r="B43" s="77">
        <v>535</v>
      </c>
      <c r="C43" s="77">
        <v>1530</v>
      </c>
      <c r="D43" s="77">
        <f t="shared" si="3"/>
        <v>995</v>
      </c>
      <c r="F43" s="37" t="s">
        <v>44</v>
      </c>
      <c r="G43" s="41"/>
      <c r="H43" s="41"/>
      <c r="I43" s="41"/>
      <c r="J43" s="41">
        <v>2</v>
      </c>
      <c r="K43" s="41"/>
      <c r="L43" s="41"/>
      <c r="M43" s="41"/>
      <c r="N43" s="41">
        <v>3</v>
      </c>
      <c r="O43" s="41"/>
      <c r="P43" s="41">
        <f t="shared" si="4"/>
        <v>5</v>
      </c>
    </row>
    <row r="44" spans="1:17" x14ac:dyDescent="0.35">
      <c r="A44" s="1" t="s">
        <v>127</v>
      </c>
      <c r="B44" s="77">
        <v>11761.5</v>
      </c>
      <c r="C44" s="77">
        <v>15570.625</v>
      </c>
      <c r="D44" s="77">
        <f t="shared" si="3"/>
        <v>3809.125</v>
      </c>
      <c r="F44" s="37" t="s">
        <v>6</v>
      </c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7" x14ac:dyDescent="0.35">
      <c r="F45" s="37" t="s">
        <v>42</v>
      </c>
      <c r="G45" s="41">
        <v>1</v>
      </c>
      <c r="H45" s="41"/>
      <c r="I45" s="41"/>
      <c r="J45" s="41"/>
      <c r="K45" s="41"/>
      <c r="L45" s="41"/>
      <c r="M45" s="41"/>
      <c r="N45" s="41"/>
      <c r="O45" s="41"/>
      <c r="P45" s="41">
        <f t="shared" si="4"/>
        <v>1</v>
      </c>
    </row>
    <row r="46" spans="1:17" x14ac:dyDescent="0.35">
      <c r="F46" s="35" t="s">
        <v>34</v>
      </c>
      <c r="G46" s="41"/>
      <c r="H46" s="41"/>
      <c r="I46" s="41"/>
      <c r="J46" s="41"/>
      <c r="K46" s="41"/>
      <c r="L46" s="41"/>
      <c r="M46" s="41"/>
      <c r="N46" s="41"/>
      <c r="O46" s="41"/>
      <c r="P46" s="41"/>
    </row>
  </sheetData>
  <mergeCells count="8">
    <mergeCell ref="A28:D28"/>
    <mergeCell ref="F28:P28"/>
    <mergeCell ref="G29:O29"/>
    <mergeCell ref="A1:N1"/>
    <mergeCell ref="I2:J2"/>
    <mergeCell ref="K2:L2"/>
    <mergeCell ref="M2:N2"/>
    <mergeCell ref="P2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D467-7B9B-41D1-86EB-644FB3416863}">
  <dimension ref="A2:X81"/>
  <sheetViews>
    <sheetView zoomScale="60" zoomScaleNormal="60" workbookViewId="0">
      <selection activeCell="S21" sqref="S21"/>
    </sheetView>
  </sheetViews>
  <sheetFormatPr defaultRowHeight="14.5" x14ac:dyDescent="0.35"/>
  <cols>
    <col min="1" max="1" width="7.81640625" customWidth="1"/>
    <col min="2" max="2" width="18.1796875" customWidth="1"/>
    <col min="3" max="3" width="10" customWidth="1"/>
    <col min="14" max="14" width="18" customWidth="1"/>
  </cols>
  <sheetData>
    <row r="2" spans="1:12" x14ac:dyDescent="0.35">
      <c r="A2" s="34"/>
      <c r="B2" s="150" t="s">
        <v>100</v>
      </c>
      <c r="C2" s="151"/>
      <c r="D2" s="151"/>
      <c r="E2" s="151"/>
      <c r="F2" s="151"/>
      <c r="G2" s="151"/>
      <c r="H2" s="151"/>
      <c r="I2" s="151"/>
      <c r="J2" s="151"/>
      <c r="K2" s="151"/>
      <c r="L2" s="152"/>
    </row>
    <row r="3" spans="1:12" x14ac:dyDescent="0.35">
      <c r="A3" s="33"/>
      <c r="B3" s="33"/>
      <c r="C3" s="153" t="s">
        <v>56</v>
      </c>
      <c r="D3" s="154"/>
      <c r="E3" s="154"/>
      <c r="F3" s="154"/>
      <c r="G3" s="154"/>
      <c r="H3" s="154"/>
      <c r="I3" s="154"/>
      <c r="J3" s="154"/>
      <c r="K3" s="155"/>
      <c r="L3" s="35"/>
    </row>
    <row r="4" spans="1:12" x14ac:dyDescent="0.35">
      <c r="A4" s="33"/>
      <c r="B4" s="35"/>
      <c r="C4" s="37" t="s">
        <v>54</v>
      </c>
      <c r="D4" s="36" t="s">
        <v>85</v>
      </c>
      <c r="E4" s="36" t="s">
        <v>51</v>
      </c>
      <c r="F4" s="36" t="s">
        <v>22</v>
      </c>
      <c r="G4" s="36" t="s">
        <v>30</v>
      </c>
      <c r="H4" s="36" t="s">
        <v>28</v>
      </c>
      <c r="I4" s="36" t="s">
        <v>18</v>
      </c>
      <c r="J4" s="1" t="s">
        <v>3</v>
      </c>
      <c r="K4" s="36" t="s">
        <v>98</v>
      </c>
      <c r="L4" s="36" t="s">
        <v>99</v>
      </c>
    </row>
    <row r="5" spans="1:12" ht="15" customHeight="1" x14ac:dyDescent="0.35">
      <c r="A5" s="156" t="s">
        <v>55</v>
      </c>
      <c r="B5" s="37" t="s">
        <v>54</v>
      </c>
      <c r="C5" s="61">
        <v>14</v>
      </c>
      <c r="D5" s="38">
        <v>5</v>
      </c>
      <c r="E5" s="38">
        <v>7</v>
      </c>
      <c r="F5" s="38">
        <v>1</v>
      </c>
      <c r="G5" s="38">
        <v>2</v>
      </c>
      <c r="H5" s="38"/>
      <c r="I5" s="38">
        <v>1</v>
      </c>
      <c r="J5" s="38">
        <v>1</v>
      </c>
      <c r="K5" s="38">
        <v>1</v>
      </c>
      <c r="L5" s="39">
        <v>32</v>
      </c>
    </row>
    <row r="6" spans="1:12" x14ac:dyDescent="0.35">
      <c r="A6" s="156"/>
      <c r="B6" s="37" t="s">
        <v>85</v>
      </c>
      <c r="C6" s="41">
        <v>4</v>
      </c>
      <c r="D6" s="61">
        <v>14</v>
      </c>
      <c r="E6" s="38">
        <v>7</v>
      </c>
      <c r="F6" s="42">
        <v>6</v>
      </c>
      <c r="G6" s="38">
        <v>2</v>
      </c>
      <c r="H6" s="38"/>
      <c r="I6" s="38"/>
      <c r="J6" s="38"/>
      <c r="K6" s="38">
        <f>1+1</f>
        <v>2</v>
      </c>
      <c r="L6" s="39">
        <v>35</v>
      </c>
    </row>
    <row r="7" spans="1:12" x14ac:dyDescent="0.35">
      <c r="A7" s="156"/>
      <c r="B7" s="37" t="s">
        <v>51</v>
      </c>
      <c r="C7" s="41">
        <v>1</v>
      </c>
      <c r="D7" s="38">
        <v>8</v>
      </c>
      <c r="E7" s="61">
        <v>33</v>
      </c>
      <c r="F7" s="38"/>
      <c r="G7" s="38">
        <v>6</v>
      </c>
      <c r="H7" s="38"/>
      <c r="I7" s="38"/>
      <c r="J7" s="38">
        <v>1</v>
      </c>
      <c r="K7" s="38">
        <f>1+1+1</f>
        <v>3</v>
      </c>
      <c r="L7" s="39">
        <v>52</v>
      </c>
    </row>
    <row r="8" spans="1:12" x14ac:dyDescent="0.35">
      <c r="A8" s="156"/>
      <c r="B8" s="37" t="s">
        <v>22</v>
      </c>
      <c r="C8" s="41"/>
      <c r="D8" s="38">
        <v>3</v>
      </c>
      <c r="E8" s="38">
        <v>3</v>
      </c>
      <c r="F8" s="62">
        <v>10</v>
      </c>
      <c r="G8" s="38"/>
      <c r="H8" s="38"/>
      <c r="I8" s="38">
        <v>2</v>
      </c>
      <c r="J8" s="38"/>
      <c r="K8" s="38"/>
      <c r="L8" s="39">
        <v>18</v>
      </c>
    </row>
    <row r="9" spans="1:12" x14ac:dyDescent="0.35">
      <c r="A9" s="156"/>
      <c r="B9" s="37" t="s">
        <v>30</v>
      </c>
      <c r="C9" s="41"/>
      <c r="D9" s="38">
        <v>12</v>
      </c>
      <c r="E9" s="38">
        <v>23</v>
      </c>
      <c r="F9" s="38">
        <v>5</v>
      </c>
      <c r="G9" s="61">
        <v>6</v>
      </c>
      <c r="H9" s="38"/>
      <c r="I9" s="38">
        <v>2</v>
      </c>
      <c r="J9" s="38"/>
      <c r="K9" s="38">
        <f>1+2</f>
        <v>3</v>
      </c>
      <c r="L9" s="39">
        <v>51</v>
      </c>
    </row>
    <row r="10" spans="1:12" x14ac:dyDescent="0.35">
      <c r="A10" s="156"/>
      <c r="B10" s="37" t="s">
        <v>28</v>
      </c>
      <c r="C10" s="41">
        <v>2</v>
      </c>
      <c r="D10" s="38"/>
      <c r="E10" s="38"/>
      <c r="F10" s="38">
        <v>4</v>
      </c>
      <c r="G10" s="38"/>
      <c r="H10" s="61">
        <v>16</v>
      </c>
      <c r="I10" s="38"/>
      <c r="J10" s="38">
        <v>2</v>
      </c>
      <c r="K10" s="38">
        <f>1+8</f>
        <v>9</v>
      </c>
      <c r="L10" s="39">
        <v>33</v>
      </c>
    </row>
    <row r="11" spans="1:12" x14ac:dyDescent="0.35">
      <c r="A11" s="156"/>
      <c r="B11" s="37" t="s">
        <v>18</v>
      </c>
      <c r="C11" s="41">
        <v>8</v>
      </c>
      <c r="D11" s="38">
        <v>2</v>
      </c>
      <c r="E11" s="38">
        <v>3</v>
      </c>
      <c r="F11" s="38">
        <v>1</v>
      </c>
      <c r="G11" s="38">
        <v>1</v>
      </c>
      <c r="H11" s="38"/>
      <c r="I11" s="62">
        <v>4</v>
      </c>
      <c r="J11" s="38">
        <v>2</v>
      </c>
      <c r="K11" s="38">
        <f>2+1</f>
        <v>3</v>
      </c>
      <c r="L11" s="39">
        <v>24</v>
      </c>
    </row>
    <row r="12" spans="1:12" x14ac:dyDescent="0.35">
      <c r="A12" s="156"/>
      <c r="B12" s="37" t="s">
        <v>49</v>
      </c>
      <c r="C12" s="41"/>
      <c r="D12" s="38"/>
      <c r="E12" s="38"/>
      <c r="F12" s="38"/>
      <c r="G12" s="38"/>
      <c r="H12" s="38"/>
      <c r="I12" s="38">
        <v>1</v>
      </c>
      <c r="J12" s="61">
        <v>8</v>
      </c>
      <c r="K12" s="38">
        <v>1</v>
      </c>
      <c r="L12" s="39">
        <v>10</v>
      </c>
    </row>
    <row r="13" spans="1:12" x14ac:dyDescent="0.35">
      <c r="A13" s="156"/>
      <c r="B13" s="37" t="s">
        <v>50</v>
      </c>
      <c r="C13" s="41">
        <v>1</v>
      </c>
      <c r="D13" s="38"/>
      <c r="E13" s="38"/>
      <c r="F13" s="38"/>
      <c r="G13" s="38"/>
      <c r="H13" s="38"/>
      <c r="I13" s="38"/>
      <c r="J13" s="38"/>
      <c r="K13" s="38">
        <v>2</v>
      </c>
      <c r="L13" s="39">
        <v>3</v>
      </c>
    </row>
    <row r="14" spans="1:12" x14ac:dyDescent="0.35">
      <c r="A14" s="156"/>
      <c r="B14" s="37" t="s">
        <v>43</v>
      </c>
      <c r="C14" s="41"/>
      <c r="D14" s="38">
        <v>14</v>
      </c>
      <c r="E14" s="38">
        <v>2</v>
      </c>
      <c r="F14" s="38">
        <v>1</v>
      </c>
      <c r="G14" s="38"/>
      <c r="H14" s="38"/>
      <c r="I14" s="38"/>
      <c r="J14" s="38">
        <v>1</v>
      </c>
      <c r="K14" s="38"/>
      <c r="L14" s="39">
        <v>18</v>
      </c>
    </row>
    <row r="15" spans="1:12" x14ac:dyDescent="0.35">
      <c r="A15" s="156"/>
      <c r="B15" s="37" t="s">
        <v>20</v>
      </c>
      <c r="C15" s="41">
        <v>1</v>
      </c>
      <c r="D15" s="38"/>
      <c r="E15" s="38"/>
      <c r="F15" s="38"/>
      <c r="G15" s="38"/>
      <c r="H15" s="38"/>
      <c r="I15" s="38"/>
      <c r="J15" s="38"/>
      <c r="K15" s="40">
        <f>4+1</f>
        <v>5</v>
      </c>
      <c r="L15" s="39">
        <v>6</v>
      </c>
    </row>
    <row r="16" spans="1:12" x14ac:dyDescent="0.35">
      <c r="A16" s="156"/>
      <c r="B16" s="37" t="s">
        <v>39</v>
      </c>
      <c r="C16" s="41"/>
      <c r="D16" s="38"/>
      <c r="E16" s="38"/>
      <c r="F16" s="38"/>
      <c r="G16" s="38">
        <v>1</v>
      </c>
      <c r="H16" s="38"/>
      <c r="I16" s="38"/>
      <c r="J16" s="38"/>
      <c r="K16" s="38">
        <v>1</v>
      </c>
      <c r="L16" s="39">
        <v>2</v>
      </c>
    </row>
    <row r="17" spans="1:12" x14ac:dyDescent="0.35">
      <c r="A17" s="156"/>
      <c r="B17" s="37" t="s">
        <v>44</v>
      </c>
      <c r="C17" s="41"/>
      <c r="D17" s="38"/>
      <c r="E17" s="38"/>
      <c r="F17" s="38">
        <v>2</v>
      </c>
      <c r="G17" s="38"/>
      <c r="H17" s="38"/>
      <c r="I17" s="38"/>
      <c r="J17" s="38">
        <v>3</v>
      </c>
      <c r="K17" s="38"/>
      <c r="L17" s="39">
        <v>5</v>
      </c>
    </row>
    <row r="18" spans="1:12" x14ac:dyDescent="0.35">
      <c r="A18" s="156"/>
      <c r="B18" s="37" t="s">
        <v>6</v>
      </c>
      <c r="C18" s="41">
        <v>2</v>
      </c>
      <c r="D18" s="38"/>
      <c r="E18" s="38"/>
      <c r="F18" s="38"/>
      <c r="G18" s="38"/>
      <c r="H18" s="38"/>
      <c r="I18" s="38"/>
      <c r="J18" s="38"/>
      <c r="K18" s="38"/>
      <c r="L18" s="39">
        <v>2</v>
      </c>
    </row>
    <row r="19" spans="1:12" x14ac:dyDescent="0.35">
      <c r="A19" s="156"/>
      <c r="B19" s="37" t="s">
        <v>42</v>
      </c>
      <c r="C19" s="41">
        <v>1</v>
      </c>
      <c r="D19" s="38"/>
      <c r="E19" s="38"/>
      <c r="F19" s="38"/>
      <c r="G19" s="38"/>
      <c r="H19" s="38"/>
      <c r="I19" s="38"/>
      <c r="J19" s="38"/>
      <c r="K19" s="38"/>
      <c r="L19" s="39">
        <v>1</v>
      </c>
    </row>
    <row r="20" spans="1:12" x14ac:dyDescent="0.35">
      <c r="B20" s="35" t="s">
        <v>34</v>
      </c>
      <c r="C20" s="38">
        <f t="shared" ref="C20:L20" si="0">SUM(C5:C19)</f>
        <v>34</v>
      </c>
      <c r="D20" s="38">
        <f t="shared" si="0"/>
        <v>58</v>
      </c>
      <c r="E20" s="38">
        <f t="shared" si="0"/>
        <v>78</v>
      </c>
      <c r="F20" s="38">
        <f t="shared" si="0"/>
        <v>30</v>
      </c>
      <c r="G20" s="38">
        <f t="shared" si="0"/>
        <v>18</v>
      </c>
      <c r="H20" s="38">
        <f t="shared" si="0"/>
        <v>16</v>
      </c>
      <c r="I20" s="38">
        <f t="shared" si="0"/>
        <v>10</v>
      </c>
      <c r="J20" s="38">
        <f t="shared" si="0"/>
        <v>18</v>
      </c>
      <c r="K20" s="38">
        <f t="shared" si="0"/>
        <v>30</v>
      </c>
      <c r="L20" s="38">
        <f t="shared" si="0"/>
        <v>292</v>
      </c>
    </row>
    <row r="22" spans="1:12" x14ac:dyDescent="0.35">
      <c r="A22" s="34"/>
      <c r="B22" s="150" t="s">
        <v>137</v>
      </c>
      <c r="C22" s="151"/>
      <c r="D22" s="151"/>
      <c r="E22" s="151"/>
      <c r="F22" s="151"/>
      <c r="G22" s="151"/>
      <c r="H22" s="151"/>
      <c r="I22" s="151"/>
      <c r="J22" s="151"/>
      <c r="K22" s="151"/>
      <c r="L22" s="152"/>
    </row>
    <row r="23" spans="1:12" x14ac:dyDescent="0.35">
      <c r="A23" s="33"/>
      <c r="B23" s="33"/>
      <c r="C23" s="153" t="s">
        <v>56</v>
      </c>
      <c r="D23" s="154"/>
      <c r="E23" s="154"/>
      <c r="F23" s="154"/>
      <c r="G23" s="154"/>
      <c r="H23" s="154"/>
      <c r="I23" s="154"/>
      <c r="J23" s="154"/>
      <c r="K23" s="155"/>
      <c r="L23" s="35"/>
    </row>
    <row r="24" spans="1:12" x14ac:dyDescent="0.35">
      <c r="A24" s="33"/>
      <c r="B24" s="35"/>
      <c r="C24" s="37" t="s">
        <v>54</v>
      </c>
      <c r="D24" s="36" t="s">
        <v>85</v>
      </c>
      <c r="E24" s="36" t="s">
        <v>51</v>
      </c>
      <c r="F24" s="36" t="s">
        <v>22</v>
      </c>
      <c r="G24" s="36" t="s">
        <v>30</v>
      </c>
      <c r="H24" s="36" t="s">
        <v>28</v>
      </c>
      <c r="I24" s="36" t="s">
        <v>18</v>
      </c>
      <c r="J24" s="1" t="s">
        <v>3</v>
      </c>
      <c r="K24" s="36" t="s">
        <v>98</v>
      </c>
      <c r="L24" s="60" t="s">
        <v>99</v>
      </c>
    </row>
    <row r="25" spans="1:12" ht="15" customHeight="1" x14ac:dyDescent="0.35">
      <c r="A25" s="156" t="s">
        <v>55</v>
      </c>
      <c r="B25" s="37" t="s">
        <v>54</v>
      </c>
      <c r="C25" s="61">
        <v>13</v>
      </c>
      <c r="D25" s="38">
        <v>4</v>
      </c>
      <c r="E25" s="38">
        <v>5</v>
      </c>
      <c r="F25" s="38">
        <v>1</v>
      </c>
      <c r="G25" s="38">
        <v>2</v>
      </c>
      <c r="H25" s="38"/>
      <c r="I25" s="38">
        <v>1</v>
      </c>
      <c r="J25" s="38">
        <v>1</v>
      </c>
      <c r="K25" s="38">
        <v>1</v>
      </c>
      <c r="L25" s="28">
        <v>28</v>
      </c>
    </row>
    <row r="26" spans="1:12" x14ac:dyDescent="0.35">
      <c r="A26" s="156"/>
      <c r="B26" s="37" t="s">
        <v>85</v>
      </c>
      <c r="C26" s="41">
        <v>3</v>
      </c>
      <c r="D26" s="61">
        <v>5</v>
      </c>
      <c r="E26" s="38">
        <v>3</v>
      </c>
      <c r="F26" s="42">
        <v>6</v>
      </c>
      <c r="G26" s="38">
        <v>1</v>
      </c>
      <c r="H26" s="38"/>
      <c r="I26" s="38"/>
      <c r="J26" s="38"/>
      <c r="K26" s="38">
        <v>1</v>
      </c>
      <c r="L26" s="28">
        <v>19</v>
      </c>
    </row>
    <row r="27" spans="1:12" x14ac:dyDescent="0.35">
      <c r="A27" s="156"/>
      <c r="B27" s="37" t="s">
        <v>51</v>
      </c>
      <c r="C27" s="41">
        <v>1</v>
      </c>
      <c r="D27" s="38">
        <v>4</v>
      </c>
      <c r="E27" s="61">
        <v>32</v>
      </c>
      <c r="F27" s="38"/>
      <c r="G27" s="38">
        <v>6</v>
      </c>
      <c r="H27" s="38"/>
      <c r="I27" s="38"/>
      <c r="J27" s="38">
        <v>1</v>
      </c>
      <c r="K27" s="38">
        <v>2</v>
      </c>
      <c r="L27" s="28">
        <v>46</v>
      </c>
    </row>
    <row r="28" spans="1:12" x14ac:dyDescent="0.35">
      <c r="A28" s="156"/>
      <c r="B28" s="37" t="s">
        <v>22</v>
      </c>
      <c r="C28" s="41"/>
      <c r="D28" s="38">
        <v>1</v>
      </c>
      <c r="E28" s="38"/>
      <c r="F28" s="62">
        <v>10</v>
      </c>
      <c r="G28" s="38"/>
      <c r="H28" s="38"/>
      <c r="I28" s="38">
        <v>2</v>
      </c>
      <c r="J28" s="38"/>
      <c r="K28" s="38"/>
      <c r="L28" s="28">
        <v>13</v>
      </c>
    </row>
    <row r="29" spans="1:12" x14ac:dyDescent="0.35">
      <c r="A29" s="156"/>
      <c r="B29" s="37" t="s">
        <v>30</v>
      </c>
      <c r="C29" s="41"/>
      <c r="D29" s="38">
        <v>5</v>
      </c>
      <c r="E29" s="38">
        <v>18</v>
      </c>
      <c r="F29" s="38">
        <v>5</v>
      </c>
      <c r="G29" s="61">
        <v>2</v>
      </c>
      <c r="H29" s="38"/>
      <c r="I29" s="38">
        <v>2</v>
      </c>
      <c r="J29" s="38"/>
      <c r="K29" s="38">
        <v>1</v>
      </c>
      <c r="L29" s="28">
        <v>33</v>
      </c>
    </row>
    <row r="30" spans="1:12" x14ac:dyDescent="0.35">
      <c r="A30" s="156"/>
      <c r="B30" s="37" t="s">
        <v>28</v>
      </c>
      <c r="C30" s="41">
        <v>2</v>
      </c>
      <c r="D30" s="38"/>
      <c r="E30" s="38"/>
      <c r="F30" s="38">
        <v>4</v>
      </c>
      <c r="G30" s="38"/>
      <c r="H30" s="61">
        <v>16</v>
      </c>
      <c r="I30" s="38"/>
      <c r="J30" s="38">
        <v>2</v>
      </c>
      <c r="K30" s="38">
        <f>1+8</f>
        <v>9</v>
      </c>
      <c r="L30" s="28">
        <v>33</v>
      </c>
    </row>
    <row r="31" spans="1:12" x14ac:dyDescent="0.35">
      <c r="A31" s="156"/>
      <c r="B31" s="37" t="s">
        <v>18</v>
      </c>
      <c r="C31" s="41">
        <v>8</v>
      </c>
      <c r="D31" s="38">
        <v>1</v>
      </c>
      <c r="E31" s="38">
        <v>3</v>
      </c>
      <c r="F31" s="38">
        <v>1</v>
      </c>
      <c r="G31" s="38">
        <v>1</v>
      </c>
      <c r="H31" s="40"/>
      <c r="I31" s="62">
        <v>4</v>
      </c>
      <c r="J31" s="38"/>
      <c r="K31" s="38">
        <f>2+1</f>
        <v>3</v>
      </c>
      <c r="L31" s="28">
        <v>21</v>
      </c>
    </row>
    <row r="32" spans="1:12" x14ac:dyDescent="0.35">
      <c r="A32" s="156"/>
      <c r="B32" s="37" t="s">
        <v>49</v>
      </c>
      <c r="C32" s="41"/>
      <c r="D32" s="38"/>
      <c r="E32" s="38"/>
      <c r="F32" s="38"/>
      <c r="G32" s="38"/>
      <c r="H32" s="38"/>
      <c r="I32" s="38">
        <v>1</v>
      </c>
      <c r="J32" s="61">
        <v>8</v>
      </c>
      <c r="K32" s="38">
        <v>1</v>
      </c>
      <c r="L32" s="28">
        <v>10</v>
      </c>
    </row>
    <row r="33" spans="1:24" x14ac:dyDescent="0.35">
      <c r="A33" s="156"/>
      <c r="B33" s="37" t="s">
        <v>50</v>
      </c>
      <c r="C33" s="41"/>
      <c r="D33" s="38"/>
      <c r="E33" s="38"/>
      <c r="F33" s="38"/>
      <c r="G33" s="38"/>
      <c r="H33" s="38"/>
      <c r="I33" s="38"/>
      <c r="J33" s="38"/>
      <c r="K33" s="38">
        <f>2</f>
        <v>2</v>
      </c>
      <c r="L33" s="28">
        <v>2</v>
      </c>
    </row>
    <row r="34" spans="1:24" x14ac:dyDescent="0.35">
      <c r="A34" s="156"/>
      <c r="B34" s="37" t="s">
        <v>43</v>
      </c>
      <c r="C34" s="41"/>
      <c r="D34" s="38">
        <v>11</v>
      </c>
      <c r="E34" s="38">
        <v>1</v>
      </c>
      <c r="F34" s="38">
        <v>1</v>
      </c>
      <c r="G34" s="38"/>
      <c r="H34" s="38"/>
      <c r="I34" s="38"/>
      <c r="J34" s="38"/>
      <c r="K34" s="38"/>
      <c r="L34" s="28">
        <v>13</v>
      </c>
    </row>
    <row r="35" spans="1:24" x14ac:dyDescent="0.35">
      <c r="A35" s="156"/>
      <c r="B35" s="37" t="s">
        <v>20</v>
      </c>
      <c r="C35" s="41">
        <v>1</v>
      </c>
      <c r="D35" s="38"/>
      <c r="E35" s="38"/>
      <c r="F35" s="38"/>
      <c r="G35" s="38"/>
      <c r="H35" s="38"/>
      <c r="I35" s="38"/>
      <c r="J35" s="38"/>
      <c r="K35" s="40">
        <f>4+1</f>
        <v>5</v>
      </c>
      <c r="L35" s="28">
        <v>6</v>
      </c>
    </row>
    <row r="36" spans="1:24" x14ac:dyDescent="0.35">
      <c r="A36" s="156"/>
      <c r="B36" s="37" t="s">
        <v>39</v>
      </c>
      <c r="C36" s="41"/>
      <c r="D36" s="38"/>
      <c r="E36" s="38"/>
      <c r="F36" s="38"/>
      <c r="G36" s="38"/>
      <c r="H36" s="38"/>
      <c r="I36" s="38"/>
      <c r="J36" s="38"/>
      <c r="K36" s="38">
        <f>1</f>
        <v>1</v>
      </c>
      <c r="L36" s="28">
        <v>1</v>
      </c>
    </row>
    <row r="37" spans="1:24" x14ac:dyDescent="0.35">
      <c r="A37" s="156"/>
      <c r="B37" s="37" t="s">
        <v>44</v>
      </c>
      <c r="C37" s="41"/>
      <c r="D37" s="38"/>
      <c r="E37" s="38"/>
      <c r="F37" s="38">
        <v>2</v>
      </c>
      <c r="G37" s="38"/>
      <c r="H37" s="38"/>
      <c r="I37" s="38"/>
      <c r="J37" s="38">
        <v>3</v>
      </c>
      <c r="K37" s="38"/>
      <c r="L37" s="28">
        <v>5</v>
      </c>
    </row>
    <row r="38" spans="1:24" x14ac:dyDescent="0.35">
      <c r="A38" s="156"/>
      <c r="B38" s="37" t="s">
        <v>6</v>
      </c>
      <c r="C38" s="41">
        <v>2</v>
      </c>
      <c r="D38" s="38"/>
      <c r="E38" s="38"/>
      <c r="F38" s="38"/>
      <c r="G38" s="38"/>
      <c r="H38" s="38"/>
      <c r="I38" s="38"/>
      <c r="J38" s="38"/>
      <c r="K38" s="38"/>
      <c r="L38" s="28">
        <v>2</v>
      </c>
    </row>
    <row r="39" spans="1:24" x14ac:dyDescent="0.35">
      <c r="A39" s="156"/>
      <c r="B39" s="37" t="s">
        <v>42</v>
      </c>
      <c r="C39" s="41">
        <v>1</v>
      </c>
      <c r="D39" s="38"/>
      <c r="E39" s="38"/>
      <c r="F39" s="38"/>
      <c r="G39" s="38"/>
      <c r="H39" s="38"/>
      <c r="I39" s="38"/>
      <c r="J39" s="38"/>
      <c r="K39" s="38"/>
      <c r="L39" s="28">
        <v>1</v>
      </c>
    </row>
    <row r="40" spans="1:24" x14ac:dyDescent="0.35">
      <c r="B40" s="35" t="s">
        <v>34</v>
      </c>
      <c r="C40" s="38">
        <f t="shared" ref="C40:L40" si="1">SUM(C25:C39)</f>
        <v>31</v>
      </c>
      <c r="D40" s="38">
        <f t="shared" si="1"/>
        <v>31</v>
      </c>
      <c r="E40" s="38">
        <f t="shared" si="1"/>
        <v>62</v>
      </c>
      <c r="F40" s="38">
        <f t="shared" si="1"/>
        <v>30</v>
      </c>
      <c r="G40" s="38">
        <f t="shared" si="1"/>
        <v>12</v>
      </c>
      <c r="H40" s="38">
        <f t="shared" si="1"/>
        <v>16</v>
      </c>
      <c r="I40" s="38">
        <f t="shared" si="1"/>
        <v>10</v>
      </c>
      <c r="J40" s="38">
        <f t="shared" si="1"/>
        <v>15</v>
      </c>
      <c r="K40" s="38">
        <f t="shared" si="1"/>
        <v>26</v>
      </c>
      <c r="L40" s="43">
        <f t="shared" si="1"/>
        <v>233</v>
      </c>
    </row>
    <row r="42" spans="1:24" x14ac:dyDescent="0.35">
      <c r="B42" s="150" t="s">
        <v>101</v>
      </c>
      <c r="C42" s="151"/>
      <c r="D42" s="151"/>
      <c r="E42" s="151"/>
      <c r="F42" s="151"/>
      <c r="G42" s="151"/>
      <c r="H42" s="151"/>
      <c r="I42" s="151"/>
      <c r="J42" s="151"/>
      <c r="K42" s="151"/>
      <c r="L42" s="152"/>
      <c r="N42" s="150" t="s">
        <v>102</v>
      </c>
      <c r="O42" s="151"/>
      <c r="P42" s="151"/>
      <c r="Q42" s="151"/>
      <c r="R42" s="151"/>
      <c r="S42" s="151"/>
      <c r="T42" s="151"/>
      <c r="U42" s="151"/>
      <c r="V42" s="151"/>
      <c r="W42" s="151"/>
      <c r="X42" s="152"/>
    </row>
    <row r="43" spans="1:24" x14ac:dyDescent="0.35">
      <c r="B43" s="33"/>
      <c r="C43" s="153" t="s">
        <v>56</v>
      </c>
      <c r="D43" s="154"/>
      <c r="E43" s="154"/>
      <c r="F43" s="154"/>
      <c r="G43" s="154"/>
      <c r="H43" s="154"/>
      <c r="I43" s="154"/>
      <c r="J43" s="154"/>
      <c r="K43" s="155"/>
      <c r="L43" s="35"/>
      <c r="N43" s="33"/>
      <c r="O43" s="153" t="s">
        <v>56</v>
      </c>
      <c r="P43" s="154"/>
      <c r="Q43" s="154"/>
      <c r="R43" s="154"/>
      <c r="S43" s="154"/>
      <c r="T43" s="154"/>
      <c r="U43" s="154"/>
      <c r="V43" s="154"/>
      <c r="W43" s="155"/>
      <c r="X43" s="35"/>
    </row>
    <row r="44" spans="1:24" x14ac:dyDescent="0.35">
      <c r="B44" s="35"/>
      <c r="C44" s="37" t="s">
        <v>54</v>
      </c>
      <c r="D44" s="36" t="s">
        <v>85</v>
      </c>
      <c r="E44" s="36" t="s">
        <v>51</v>
      </c>
      <c r="F44" s="36" t="s">
        <v>22</v>
      </c>
      <c r="G44" s="36" t="s">
        <v>30</v>
      </c>
      <c r="H44" s="36" t="s">
        <v>28</v>
      </c>
      <c r="I44" s="36" t="s">
        <v>18</v>
      </c>
      <c r="J44" s="1" t="s">
        <v>3</v>
      </c>
      <c r="K44" s="36" t="s">
        <v>98</v>
      </c>
      <c r="L44" s="60" t="s">
        <v>99</v>
      </c>
      <c r="N44" s="35"/>
      <c r="O44" s="64" t="s">
        <v>54</v>
      </c>
      <c r="P44" s="65" t="s">
        <v>85</v>
      </c>
      <c r="Q44" s="65" t="s">
        <v>51</v>
      </c>
      <c r="R44" s="65" t="s">
        <v>22</v>
      </c>
      <c r="S44" s="65" t="s">
        <v>30</v>
      </c>
      <c r="T44" s="65" t="s">
        <v>28</v>
      </c>
      <c r="U44" s="65" t="s">
        <v>18</v>
      </c>
      <c r="V44" s="1" t="s">
        <v>3</v>
      </c>
      <c r="W44" s="65" t="s">
        <v>98</v>
      </c>
      <c r="X44" s="65" t="s">
        <v>99</v>
      </c>
    </row>
    <row r="45" spans="1:24" x14ac:dyDescent="0.35">
      <c r="B45" s="37" t="s">
        <v>54</v>
      </c>
      <c r="C45" s="61">
        <v>9</v>
      </c>
      <c r="D45" s="38"/>
      <c r="E45" s="38"/>
      <c r="F45" s="38"/>
      <c r="G45" s="38"/>
      <c r="H45" s="38"/>
      <c r="I45" s="38"/>
      <c r="J45" s="38"/>
      <c r="K45" s="38">
        <v>1</v>
      </c>
      <c r="L45" s="43">
        <f>SUM(C45:K45)</f>
        <v>10</v>
      </c>
      <c r="N45" s="37" t="s">
        <v>54</v>
      </c>
      <c r="O45" s="66"/>
      <c r="P45" s="36">
        <v>2</v>
      </c>
      <c r="Q45" s="36">
        <v>2</v>
      </c>
      <c r="R45" s="36"/>
      <c r="S45" s="36">
        <v>1</v>
      </c>
      <c r="T45" s="36"/>
      <c r="U45" s="36"/>
      <c r="V45" s="36"/>
      <c r="W45" s="36"/>
      <c r="X45" s="36">
        <f>SUM(O45:W45)</f>
        <v>5</v>
      </c>
    </row>
    <row r="46" spans="1:24" x14ac:dyDescent="0.35">
      <c r="B46" s="37" t="s">
        <v>85</v>
      </c>
      <c r="C46" s="41">
        <v>2</v>
      </c>
      <c r="D46" s="61"/>
      <c r="E46" s="38">
        <v>1</v>
      </c>
      <c r="F46" s="42"/>
      <c r="G46" s="38"/>
      <c r="H46" s="38"/>
      <c r="I46" s="38"/>
      <c r="J46" s="38"/>
      <c r="K46" s="38"/>
      <c r="L46" s="43">
        <f t="shared" ref="L46:L58" si="2">SUM(C46:K46)</f>
        <v>3</v>
      </c>
      <c r="N46" s="37" t="s">
        <v>85</v>
      </c>
      <c r="O46" s="36"/>
      <c r="P46" s="66">
        <v>1</v>
      </c>
      <c r="Q46" s="36"/>
      <c r="R46" s="36"/>
      <c r="S46" s="36"/>
      <c r="T46" s="36"/>
      <c r="U46" s="36"/>
      <c r="V46" s="36"/>
      <c r="W46" s="36">
        <v>1</v>
      </c>
      <c r="X46" s="36">
        <f t="shared" ref="X46:X56" si="3">SUM(O46:W46)</f>
        <v>2</v>
      </c>
    </row>
    <row r="47" spans="1:24" x14ac:dyDescent="0.35">
      <c r="B47" s="37" t="s">
        <v>51</v>
      </c>
      <c r="C47" s="41"/>
      <c r="D47" s="38"/>
      <c r="E47" s="61">
        <v>12</v>
      </c>
      <c r="F47" s="38"/>
      <c r="G47" s="38">
        <v>2</v>
      </c>
      <c r="H47" s="38"/>
      <c r="I47" s="38"/>
      <c r="J47" s="38"/>
      <c r="K47" s="38"/>
      <c r="L47" s="43">
        <f t="shared" si="2"/>
        <v>14</v>
      </c>
      <c r="N47" s="37" t="s">
        <v>51</v>
      </c>
      <c r="O47" s="36">
        <v>1</v>
      </c>
      <c r="P47" s="36">
        <v>1</v>
      </c>
      <c r="Q47" s="66">
        <v>14</v>
      </c>
      <c r="R47" s="36"/>
      <c r="S47" s="36">
        <v>4</v>
      </c>
      <c r="T47" s="36"/>
      <c r="U47" s="36"/>
      <c r="V47" s="36"/>
      <c r="W47" s="36"/>
      <c r="X47" s="36">
        <f t="shared" si="3"/>
        <v>20</v>
      </c>
    </row>
    <row r="48" spans="1:24" x14ac:dyDescent="0.35">
      <c r="B48" s="37" t="s">
        <v>22</v>
      </c>
      <c r="C48" s="41"/>
      <c r="D48" s="38"/>
      <c r="E48" s="38"/>
      <c r="F48" s="62"/>
      <c r="G48" s="38"/>
      <c r="H48" s="38"/>
      <c r="I48" s="38"/>
      <c r="J48" s="38"/>
      <c r="K48" s="38"/>
      <c r="L48" s="43"/>
      <c r="N48" s="37" t="s">
        <v>22</v>
      </c>
      <c r="O48" s="36"/>
      <c r="P48" s="36">
        <v>1</v>
      </c>
      <c r="Q48" s="36"/>
      <c r="R48" s="66">
        <v>4</v>
      </c>
      <c r="S48" s="36"/>
      <c r="T48" s="36"/>
      <c r="U48" s="36"/>
      <c r="V48" s="36"/>
      <c r="W48" s="36"/>
      <c r="X48" s="36">
        <f>SUM(O48:W48)</f>
        <v>5</v>
      </c>
    </row>
    <row r="49" spans="2:24" x14ac:dyDescent="0.35">
      <c r="B49" s="37" t="s">
        <v>30</v>
      </c>
      <c r="C49" s="41"/>
      <c r="D49" s="38"/>
      <c r="E49" s="38">
        <v>1</v>
      </c>
      <c r="F49" s="38"/>
      <c r="G49" s="61"/>
      <c r="H49" s="38"/>
      <c r="I49" s="38"/>
      <c r="J49" s="38"/>
      <c r="K49" s="38"/>
      <c r="L49" s="43">
        <f t="shared" si="2"/>
        <v>1</v>
      </c>
      <c r="N49" s="37" t="s">
        <v>30</v>
      </c>
      <c r="O49" s="36"/>
      <c r="P49" s="36">
        <v>3</v>
      </c>
      <c r="Q49" s="36">
        <v>15</v>
      </c>
      <c r="R49" s="36">
        <v>4</v>
      </c>
      <c r="S49" s="66">
        <v>2</v>
      </c>
      <c r="T49" s="36"/>
      <c r="U49" s="36"/>
      <c r="V49" s="36"/>
      <c r="W49" s="36"/>
      <c r="X49" s="36">
        <f t="shared" si="3"/>
        <v>24</v>
      </c>
    </row>
    <row r="50" spans="2:24" x14ac:dyDescent="0.35">
      <c r="B50" s="37" t="s">
        <v>28</v>
      </c>
      <c r="C50" s="41">
        <v>2</v>
      </c>
      <c r="D50" s="38"/>
      <c r="E50" s="38"/>
      <c r="F50" s="38">
        <v>3</v>
      </c>
      <c r="G50" s="38"/>
      <c r="H50" s="61">
        <v>14</v>
      </c>
      <c r="I50" s="38"/>
      <c r="J50" s="38"/>
      <c r="K50" s="38">
        <f>1+6</f>
        <v>7</v>
      </c>
      <c r="L50" s="43">
        <f t="shared" si="2"/>
        <v>26</v>
      </c>
      <c r="N50" s="37" t="s">
        <v>28</v>
      </c>
      <c r="O50" s="36"/>
      <c r="P50" s="36"/>
      <c r="Q50" s="36"/>
      <c r="R50" s="36">
        <v>1</v>
      </c>
      <c r="S50" s="36"/>
      <c r="T50" s="66"/>
      <c r="U50" s="36"/>
      <c r="V50" s="36"/>
      <c r="W50" s="36">
        <f>2</f>
        <v>2</v>
      </c>
      <c r="X50" s="36">
        <f t="shared" si="3"/>
        <v>3</v>
      </c>
    </row>
    <row r="51" spans="2:24" x14ac:dyDescent="0.35">
      <c r="B51" s="37" t="s">
        <v>18</v>
      </c>
      <c r="C51" s="41">
        <v>2</v>
      </c>
      <c r="D51" s="38"/>
      <c r="E51" s="38"/>
      <c r="F51" s="38"/>
      <c r="G51" s="38"/>
      <c r="H51" s="40"/>
      <c r="I51" s="62">
        <v>1</v>
      </c>
      <c r="J51" s="38"/>
      <c r="K51" s="38"/>
      <c r="L51" s="43">
        <f t="shared" si="2"/>
        <v>3</v>
      </c>
      <c r="N51" s="37" t="s">
        <v>18</v>
      </c>
      <c r="O51" s="36">
        <v>3</v>
      </c>
      <c r="P51" s="36"/>
      <c r="Q51" s="36">
        <v>3</v>
      </c>
      <c r="R51" s="36">
        <v>1</v>
      </c>
      <c r="S51" s="36"/>
      <c r="T51" s="36"/>
      <c r="U51" s="66">
        <v>1</v>
      </c>
      <c r="V51" s="36"/>
      <c r="W51" s="36">
        <v>1</v>
      </c>
      <c r="X51" s="36">
        <f t="shared" si="3"/>
        <v>9</v>
      </c>
    </row>
    <row r="52" spans="2:24" x14ac:dyDescent="0.35">
      <c r="B52" s="37" t="s">
        <v>49</v>
      </c>
      <c r="C52" s="41"/>
      <c r="D52" s="38"/>
      <c r="E52" s="38"/>
      <c r="F52" s="38"/>
      <c r="G52" s="38"/>
      <c r="H52" s="38"/>
      <c r="I52" s="38"/>
      <c r="J52" s="61"/>
      <c r="K52" s="38"/>
      <c r="L52" s="43"/>
      <c r="N52" s="37" t="s">
        <v>49</v>
      </c>
      <c r="O52" s="36"/>
      <c r="P52" s="36"/>
      <c r="Q52" s="36"/>
      <c r="R52" s="36"/>
      <c r="S52" s="36"/>
      <c r="T52" s="36"/>
      <c r="U52" s="36"/>
      <c r="V52" s="66"/>
      <c r="W52" s="36"/>
      <c r="X52" s="36"/>
    </row>
    <row r="53" spans="2:24" x14ac:dyDescent="0.35">
      <c r="B53" s="37" t="s">
        <v>50</v>
      </c>
      <c r="C53" s="41"/>
      <c r="D53" s="38"/>
      <c r="E53" s="38"/>
      <c r="F53" s="38"/>
      <c r="G53" s="38"/>
      <c r="H53" s="38"/>
      <c r="I53" s="38"/>
      <c r="J53" s="38"/>
      <c r="K53" s="38"/>
      <c r="L53" s="43"/>
      <c r="N53" s="37" t="s">
        <v>50</v>
      </c>
      <c r="O53" s="36"/>
      <c r="P53" s="36"/>
      <c r="Q53" s="36"/>
      <c r="R53" s="36"/>
      <c r="S53" s="36"/>
      <c r="T53" s="36"/>
      <c r="U53" s="36"/>
      <c r="V53" s="36"/>
      <c r="W53" s="36">
        <f>2</f>
        <v>2</v>
      </c>
      <c r="X53" s="36">
        <f t="shared" si="3"/>
        <v>2</v>
      </c>
    </row>
    <row r="54" spans="2:24" x14ac:dyDescent="0.35">
      <c r="B54" s="37" t="s">
        <v>43</v>
      </c>
      <c r="C54" s="41"/>
      <c r="D54" s="38">
        <v>4</v>
      </c>
      <c r="E54" s="38"/>
      <c r="F54" s="38"/>
      <c r="G54" s="38"/>
      <c r="H54" s="38"/>
      <c r="I54" s="38"/>
      <c r="J54" s="38"/>
      <c r="K54" s="38"/>
      <c r="L54" s="43">
        <f t="shared" si="2"/>
        <v>4</v>
      </c>
      <c r="N54" s="37" t="s">
        <v>43</v>
      </c>
      <c r="O54" s="36"/>
      <c r="P54" s="36">
        <v>1</v>
      </c>
      <c r="Q54" s="36">
        <v>1</v>
      </c>
      <c r="R54" s="36">
        <v>1</v>
      </c>
      <c r="S54" s="36"/>
      <c r="T54" s="36"/>
      <c r="U54" s="36"/>
      <c r="V54" s="36"/>
      <c r="W54" s="36"/>
      <c r="X54" s="36">
        <f t="shared" si="3"/>
        <v>3</v>
      </c>
    </row>
    <row r="55" spans="2:24" x14ac:dyDescent="0.35">
      <c r="B55" s="37" t="s">
        <v>20</v>
      </c>
      <c r="C55" s="41"/>
      <c r="D55" s="38"/>
      <c r="E55" s="38"/>
      <c r="F55" s="38"/>
      <c r="G55" s="38"/>
      <c r="H55" s="38"/>
      <c r="I55" s="38"/>
      <c r="J55" s="38"/>
      <c r="K55" s="40"/>
      <c r="L55" s="63"/>
      <c r="N55" s="37" t="s">
        <v>20</v>
      </c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spans="2:24" x14ac:dyDescent="0.35">
      <c r="B56" s="37" t="s">
        <v>39</v>
      </c>
      <c r="C56" s="41"/>
      <c r="D56" s="38"/>
      <c r="E56" s="38"/>
      <c r="F56" s="38"/>
      <c r="G56" s="38"/>
      <c r="H56" s="38"/>
      <c r="I56" s="38"/>
      <c r="J56" s="38"/>
      <c r="K56" s="38"/>
      <c r="L56" s="43"/>
      <c r="N56" s="37" t="s">
        <v>39</v>
      </c>
      <c r="O56" s="36"/>
      <c r="P56" s="36"/>
      <c r="Q56" s="36"/>
      <c r="R56" s="36"/>
      <c r="S56" s="36"/>
      <c r="T56" s="36"/>
      <c r="U56" s="36"/>
      <c r="V56" s="36"/>
      <c r="W56" s="36">
        <f>1</f>
        <v>1</v>
      </c>
      <c r="X56" s="36">
        <f t="shared" si="3"/>
        <v>1</v>
      </c>
    </row>
    <row r="57" spans="2:24" x14ac:dyDescent="0.35">
      <c r="B57" s="37" t="s">
        <v>44</v>
      </c>
      <c r="C57" s="41"/>
      <c r="D57" s="38"/>
      <c r="E57" s="38"/>
      <c r="F57" s="38"/>
      <c r="G57" s="38"/>
      <c r="H57" s="38"/>
      <c r="I57" s="38"/>
      <c r="J57" s="38"/>
      <c r="K57" s="38"/>
      <c r="L57" s="43"/>
      <c r="N57" s="37" t="s">
        <v>44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2:24" x14ac:dyDescent="0.35">
      <c r="B58" s="37" t="s">
        <v>6</v>
      </c>
      <c r="C58" s="41">
        <v>2</v>
      </c>
      <c r="D58" s="38"/>
      <c r="E58" s="38"/>
      <c r="F58" s="38"/>
      <c r="G58" s="38"/>
      <c r="H58" s="38"/>
      <c r="I58" s="38"/>
      <c r="J58" s="38"/>
      <c r="K58" s="38"/>
      <c r="L58" s="43">
        <f t="shared" si="2"/>
        <v>2</v>
      </c>
      <c r="N58" s="37" t="s">
        <v>6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2:24" x14ac:dyDescent="0.35">
      <c r="B59" s="37" t="s">
        <v>42</v>
      </c>
      <c r="C59" s="41"/>
      <c r="D59" s="38"/>
      <c r="E59" s="38"/>
      <c r="F59" s="38"/>
      <c r="G59" s="38"/>
      <c r="H59" s="38"/>
      <c r="I59" s="38"/>
      <c r="J59" s="38"/>
      <c r="K59" s="38"/>
      <c r="L59" s="43"/>
      <c r="N59" s="37" t="s">
        <v>42</v>
      </c>
      <c r="O59" s="41"/>
      <c r="P59" s="38"/>
      <c r="Q59" s="38"/>
      <c r="R59" s="38"/>
      <c r="S59" s="38"/>
      <c r="T59" s="38"/>
      <c r="U59" s="38"/>
      <c r="V59" s="38"/>
      <c r="W59" s="38"/>
      <c r="X59" s="67"/>
    </row>
    <row r="60" spans="2:24" x14ac:dyDescent="0.35">
      <c r="B60" s="35" t="s">
        <v>34</v>
      </c>
      <c r="C60" s="69">
        <f>SUM(C45:C59)</f>
        <v>17</v>
      </c>
      <c r="D60" s="69">
        <f>SUM(D45:D59)</f>
        <v>4</v>
      </c>
      <c r="E60" s="69">
        <f>SUM(E45:E59)</f>
        <v>14</v>
      </c>
      <c r="F60" s="69">
        <f>SUM(F45:F59)</f>
        <v>3</v>
      </c>
      <c r="G60" s="69">
        <f>SUM(G45:G59)</f>
        <v>2</v>
      </c>
      <c r="H60" s="69"/>
      <c r="I60" s="69">
        <f>SUM(I45:I59)</f>
        <v>1</v>
      </c>
      <c r="J60" s="69"/>
      <c r="K60" s="69">
        <f>SUM(K45:K59)</f>
        <v>8</v>
      </c>
      <c r="L60" s="69">
        <f>SUM(L45:L59)</f>
        <v>63</v>
      </c>
      <c r="N60" s="68" t="s">
        <v>34</v>
      </c>
      <c r="O60" s="69">
        <f>SUM(O45:O59)</f>
        <v>4</v>
      </c>
      <c r="P60" s="69">
        <f>SUM(P45:P59)</f>
        <v>9</v>
      </c>
      <c r="Q60" s="69">
        <f>SUM(Q45:Q59)</f>
        <v>35</v>
      </c>
      <c r="R60" s="69">
        <f>SUM(R45:R59)</f>
        <v>11</v>
      </c>
      <c r="S60" s="69">
        <f>SUM(S45:S59)</f>
        <v>7</v>
      </c>
      <c r="T60" s="69"/>
      <c r="U60" s="69">
        <f>SUM(U45:U59)</f>
        <v>1</v>
      </c>
      <c r="V60" s="69"/>
      <c r="W60" s="69">
        <f>SUM(W45:W59)</f>
        <v>7</v>
      </c>
      <c r="X60" s="69">
        <f>SUM(X45:X59)</f>
        <v>74</v>
      </c>
    </row>
    <row r="63" spans="2:24" x14ac:dyDescent="0.35">
      <c r="B63" s="150" t="s">
        <v>103</v>
      </c>
      <c r="C63" s="151"/>
      <c r="D63" s="151"/>
      <c r="E63" s="151"/>
      <c r="F63" s="151"/>
      <c r="G63" s="151"/>
      <c r="H63" s="151"/>
      <c r="I63" s="151"/>
      <c r="J63" s="151"/>
      <c r="K63" s="151"/>
      <c r="L63" s="152"/>
    </row>
    <row r="64" spans="2:24" x14ac:dyDescent="0.35">
      <c r="B64" s="33"/>
      <c r="C64" s="153" t="s">
        <v>56</v>
      </c>
      <c r="D64" s="154"/>
      <c r="E64" s="154"/>
      <c r="F64" s="154"/>
      <c r="G64" s="154"/>
      <c r="H64" s="154"/>
      <c r="I64" s="154"/>
      <c r="J64" s="154"/>
      <c r="K64" s="155"/>
      <c r="L64" s="35"/>
    </row>
    <row r="65" spans="2:12" x14ac:dyDescent="0.35">
      <c r="B65" s="35"/>
      <c r="C65" s="37" t="s">
        <v>54</v>
      </c>
      <c r="D65" s="36" t="s">
        <v>85</v>
      </c>
      <c r="E65" s="36" t="s">
        <v>51</v>
      </c>
      <c r="F65" s="36" t="s">
        <v>22</v>
      </c>
      <c r="G65" s="36" t="s">
        <v>30</v>
      </c>
      <c r="H65" s="36" t="s">
        <v>28</v>
      </c>
      <c r="I65" s="36" t="s">
        <v>18</v>
      </c>
      <c r="J65" s="1" t="s">
        <v>3</v>
      </c>
      <c r="K65" s="36" t="s">
        <v>98</v>
      </c>
      <c r="L65" s="36" t="s">
        <v>99</v>
      </c>
    </row>
    <row r="66" spans="2:12" x14ac:dyDescent="0.35">
      <c r="B66" s="37" t="s">
        <v>54</v>
      </c>
      <c r="C66" s="66">
        <v>4</v>
      </c>
      <c r="D66" s="41">
        <v>2</v>
      </c>
      <c r="E66" s="41">
        <v>3</v>
      </c>
      <c r="F66" s="41">
        <v>1</v>
      </c>
      <c r="G66" s="41">
        <v>1</v>
      </c>
      <c r="H66" s="41"/>
      <c r="I66" s="41">
        <v>1</v>
      </c>
      <c r="J66" s="41">
        <v>1</v>
      </c>
      <c r="K66" s="41"/>
      <c r="L66" s="41">
        <f>SUM(C66:K66)</f>
        <v>13</v>
      </c>
    </row>
    <row r="67" spans="2:12" x14ac:dyDescent="0.35">
      <c r="B67" s="37" t="s">
        <v>85</v>
      </c>
      <c r="C67" s="41">
        <v>1</v>
      </c>
      <c r="D67" s="66">
        <v>4</v>
      </c>
      <c r="E67" s="41">
        <v>2</v>
      </c>
      <c r="F67" s="41">
        <v>6</v>
      </c>
      <c r="G67" s="41">
        <v>1</v>
      </c>
      <c r="H67" s="41"/>
      <c r="I67" s="41"/>
      <c r="J67" s="41"/>
      <c r="K67" s="41"/>
      <c r="L67" s="41">
        <f t="shared" ref="L67:L80" si="4">SUM(C67:K67)</f>
        <v>14</v>
      </c>
    </row>
    <row r="68" spans="2:12" x14ac:dyDescent="0.35">
      <c r="B68" s="37" t="s">
        <v>51</v>
      </c>
      <c r="C68" s="41"/>
      <c r="D68" s="41">
        <v>3</v>
      </c>
      <c r="E68" s="66">
        <v>6</v>
      </c>
      <c r="F68" s="41"/>
      <c r="G68" s="41"/>
      <c r="H68" s="41"/>
      <c r="I68" s="41"/>
      <c r="J68" s="41">
        <v>1</v>
      </c>
      <c r="K68" s="41">
        <v>2</v>
      </c>
      <c r="L68" s="41">
        <f t="shared" si="4"/>
        <v>12</v>
      </c>
    </row>
    <row r="69" spans="2:12" x14ac:dyDescent="0.35">
      <c r="B69" s="37" t="s">
        <v>22</v>
      </c>
      <c r="C69" s="41"/>
      <c r="D69" s="41"/>
      <c r="E69" s="41"/>
      <c r="F69" s="66">
        <v>6</v>
      </c>
      <c r="G69" s="41"/>
      <c r="H69" s="41"/>
      <c r="I69" s="41">
        <v>2</v>
      </c>
      <c r="J69" s="41"/>
      <c r="K69" s="41"/>
      <c r="L69" s="41">
        <f>SUM(C69:K69)</f>
        <v>8</v>
      </c>
    </row>
    <row r="70" spans="2:12" x14ac:dyDescent="0.35">
      <c r="B70" s="37" t="s">
        <v>30</v>
      </c>
      <c r="C70" s="41"/>
      <c r="D70" s="41">
        <v>2</v>
      </c>
      <c r="E70" s="41">
        <v>2</v>
      </c>
      <c r="F70" s="41">
        <v>1</v>
      </c>
      <c r="G70" s="66"/>
      <c r="H70" s="41"/>
      <c r="I70" s="41">
        <v>2</v>
      </c>
      <c r="J70" s="41"/>
      <c r="K70" s="41">
        <v>1</v>
      </c>
      <c r="L70" s="41">
        <f t="shared" si="4"/>
        <v>8</v>
      </c>
    </row>
    <row r="71" spans="2:12" x14ac:dyDescent="0.35">
      <c r="B71" s="37" t="s">
        <v>28</v>
      </c>
      <c r="C71" s="41"/>
      <c r="D71" s="41"/>
      <c r="E71" s="41"/>
      <c r="F71" s="41"/>
      <c r="G71" s="41"/>
      <c r="H71" s="66">
        <v>2</v>
      </c>
      <c r="I71" s="41"/>
      <c r="J71" s="41">
        <v>2</v>
      </c>
      <c r="K71" s="41"/>
      <c r="L71" s="41">
        <f t="shared" si="4"/>
        <v>4</v>
      </c>
    </row>
    <row r="72" spans="2:12" x14ac:dyDescent="0.35">
      <c r="B72" s="37" t="s">
        <v>18</v>
      </c>
      <c r="C72" s="41">
        <v>3</v>
      </c>
      <c r="D72" s="41">
        <v>1</v>
      </c>
      <c r="E72" s="41"/>
      <c r="F72" s="41"/>
      <c r="G72" s="41">
        <v>1</v>
      </c>
      <c r="H72" s="41"/>
      <c r="I72" s="66">
        <v>2</v>
      </c>
      <c r="J72" s="41"/>
      <c r="K72" s="41">
        <f>2</f>
        <v>2</v>
      </c>
      <c r="L72" s="41">
        <f t="shared" si="4"/>
        <v>9</v>
      </c>
    </row>
    <row r="73" spans="2:12" x14ac:dyDescent="0.35">
      <c r="B73" s="37" t="s">
        <v>49</v>
      </c>
      <c r="C73" s="41"/>
      <c r="D73" s="41"/>
      <c r="E73" s="41"/>
      <c r="F73" s="41"/>
      <c r="G73" s="41"/>
      <c r="H73" s="41"/>
      <c r="I73" s="41">
        <v>1</v>
      </c>
      <c r="J73" s="66">
        <v>8</v>
      </c>
      <c r="K73" s="41">
        <v>1</v>
      </c>
      <c r="L73" s="41">
        <f>SUM(C73:K73)</f>
        <v>10</v>
      </c>
    </row>
    <row r="74" spans="2:12" x14ac:dyDescent="0.35">
      <c r="B74" s="37" t="s">
        <v>50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</row>
    <row r="75" spans="2:12" x14ac:dyDescent="0.35">
      <c r="B75" s="37" t="s">
        <v>43</v>
      </c>
      <c r="C75" s="41"/>
      <c r="D75" s="41">
        <v>6</v>
      </c>
      <c r="E75" s="41"/>
      <c r="F75" s="41"/>
      <c r="G75" s="41"/>
      <c r="H75" s="41"/>
      <c r="I75" s="41"/>
      <c r="J75" s="41"/>
      <c r="K75" s="41"/>
      <c r="L75" s="41">
        <f t="shared" si="4"/>
        <v>6</v>
      </c>
    </row>
    <row r="76" spans="2:12" x14ac:dyDescent="0.35">
      <c r="B76" s="37" t="s">
        <v>20</v>
      </c>
      <c r="C76" s="41">
        <v>1</v>
      </c>
      <c r="D76" s="41"/>
      <c r="E76" s="41"/>
      <c r="F76" s="41"/>
      <c r="G76" s="41"/>
      <c r="H76" s="41"/>
      <c r="I76" s="41"/>
      <c r="J76" s="41"/>
      <c r="K76" s="41">
        <v>5</v>
      </c>
      <c r="L76" s="41">
        <f t="shared" si="4"/>
        <v>6</v>
      </c>
    </row>
    <row r="77" spans="2:12" x14ac:dyDescent="0.35">
      <c r="B77" s="37" t="s">
        <v>39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</row>
    <row r="78" spans="2:12" x14ac:dyDescent="0.35">
      <c r="B78" s="37" t="s">
        <v>44</v>
      </c>
      <c r="C78" s="41"/>
      <c r="D78" s="41"/>
      <c r="E78" s="41"/>
      <c r="F78" s="41">
        <v>2</v>
      </c>
      <c r="G78" s="41"/>
      <c r="H78" s="41"/>
      <c r="I78" s="41"/>
      <c r="J78" s="41">
        <v>3</v>
      </c>
      <c r="K78" s="41"/>
      <c r="L78" s="41">
        <f t="shared" si="4"/>
        <v>5</v>
      </c>
    </row>
    <row r="79" spans="2:12" x14ac:dyDescent="0.35">
      <c r="B79" s="37" t="s">
        <v>6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</row>
    <row r="80" spans="2:12" x14ac:dyDescent="0.35">
      <c r="B80" s="37" t="s">
        <v>42</v>
      </c>
      <c r="C80" s="41">
        <v>1</v>
      </c>
      <c r="D80" s="41"/>
      <c r="E80" s="41"/>
      <c r="F80" s="41"/>
      <c r="G80" s="41"/>
      <c r="H80" s="41"/>
      <c r="I80" s="41"/>
      <c r="J80" s="41"/>
      <c r="K80" s="41"/>
      <c r="L80" s="41">
        <f t="shared" si="4"/>
        <v>1</v>
      </c>
    </row>
    <row r="81" spans="2:12" x14ac:dyDescent="0.35">
      <c r="B81" s="68" t="s">
        <v>34</v>
      </c>
      <c r="C81" s="69">
        <f>SUM(C66:C80)</f>
        <v>10</v>
      </c>
      <c r="D81" s="69">
        <f>SUM(D66:D80)</f>
        <v>18</v>
      </c>
      <c r="E81" s="69">
        <f>SUM(E66:E80)</f>
        <v>13</v>
      </c>
      <c r="F81" s="69">
        <f>SUM(F66:F80)</f>
        <v>16</v>
      </c>
      <c r="G81" s="69">
        <f>SUM(G66:G80)</f>
        <v>3</v>
      </c>
      <c r="H81" s="69"/>
      <c r="I81" s="69">
        <f>SUM(I66:I80)</f>
        <v>8</v>
      </c>
      <c r="J81" s="69"/>
      <c r="K81" s="69">
        <f>SUM(K66:K80)</f>
        <v>11</v>
      </c>
      <c r="L81" s="69">
        <f>SUM(L66:L80)</f>
        <v>96</v>
      </c>
    </row>
  </sheetData>
  <mergeCells count="12">
    <mergeCell ref="C64:K64"/>
    <mergeCell ref="B42:L42"/>
    <mergeCell ref="C43:K43"/>
    <mergeCell ref="B63:L63"/>
    <mergeCell ref="N42:X42"/>
    <mergeCell ref="O43:W43"/>
    <mergeCell ref="A25:A39"/>
    <mergeCell ref="A5:A19"/>
    <mergeCell ref="B2:L2"/>
    <mergeCell ref="C3:K3"/>
    <mergeCell ref="B22:L22"/>
    <mergeCell ref="C23:K2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165C-4EB3-4BD9-BE48-A73AC02A23BC}">
  <dimension ref="A1:I35"/>
  <sheetViews>
    <sheetView zoomScale="60" zoomScaleNormal="60" workbookViewId="0">
      <selection activeCell="A26" sqref="A26:I35"/>
    </sheetView>
  </sheetViews>
  <sheetFormatPr defaultRowHeight="14.5" x14ac:dyDescent="0.35"/>
  <cols>
    <col min="2" max="2" width="14.81640625" customWidth="1"/>
    <col min="3" max="3" width="13.54296875" customWidth="1"/>
    <col min="6" max="6" width="18" customWidth="1"/>
    <col min="258" max="258" width="14.81640625" customWidth="1"/>
    <col min="259" max="259" width="13.54296875" customWidth="1"/>
    <col min="262" max="262" width="18" customWidth="1"/>
    <col min="514" max="514" width="14.81640625" customWidth="1"/>
    <col min="515" max="515" width="13.54296875" customWidth="1"/>
    <col min="518" max="518" width="18" customWidth="1"/>
    <col min="770" max="770" width="14.81640625" customWidth="1"/>
    <col min="771" max="771" width="13.54296875" customWidth="1"/>
    <col min="774" max="774" width="18" customWidth="1"/>
    <col min="1026" max="1026" width="14.81640625" customWidth="1"/>
    <col min="1027" max="1027" width="13.54296875" customWidth="1"/>
    <col min="1030" max="1030" width="18" customWidth="1"/>
    <col min="1282" max="1282" width="14.81640625" customWidth="1"/>
    <col min="1283" max="1283" width="13.54296875" customWidth="1"/>
    <col min="1286" max="1286" width="18" customWidth="1"/>
    <col min="1538" max="1538" width="14.81640625" customWidth="1"/>
    <col min="1539" max="1539" width="13.54296875" customWidth="1"/>
    <col min="1542" max="1542" width="18" customWidth="1"/>
    <col min="1794" max="1794" width="14.81640625" customWidth="1"/>
    <col min="1795" max="1795" width="13.54296875" customWidth="1"/>
    <col min="1798" max="1798" width="18" customWidth="1"/>
    <col min="2050" max="2050" width="14.81640625" customWidth="1"/>
    <col min="2051" max="2051" width="13.54296875" customWidth="1"/>
    <col min="2054" max="2054" width="18" customWidth="1"/>
    <col min="2306" max="2306" width="14.81640625" customWidth="1"/>
    <col min="2307" max="2307" width="13.54296875" customWidth="1"/>
    <col min="2310" max="2310" width="18" customWidth="1"/>
    <col min="2562" max="2562" width="14.81640625" customWidth="1"/>
    <col min="2563" max="2563" width="13.54296875" customWidth="1"/>
    <col min="2566" max="2566" width="18" customWidth="1"/>
    <col min="2818" max="2818" width="14.81640625" customWidth="1"/>
    <col min="2819" max="2819" width="13.54296875" customWidth="1"/>
    <col min="2822" max="2822" width="18" customWidth="1"/>
    <col min="3074" max="3074" width="14.81640625" customWidth="1"/>
    <col min="3075" max="3075" width="13.54296875" customWidth="1"/>
    <col min="3078" max="3078" width="18" customWidth="1"/>
    <col min="3330" max="3330" width="14.81640625" customWidth="1"/>
    <col min="3331" max="3331" width="13.54296875" customWidth="1"/>
    <col min="3334" max="3334" width="18" customWidth="1"/>
    <col min="3586" max="3586" width="14.81640625" customWidth="1"/>
    <col min="3587" max="3587" width="13.54296875" customWidth="1"/>
    <col min="3590" max="3590" width="18" customWidth="1"/>
    <col min="3842" max="3842" width="14.81640625" customWidth="1"/>
    <col min="3843" max="3843" width="13.54296875" customWidth="1"/>
    <col min="3846" max="3846" width="18" customWidth="1"/>
    <col min="4098" max="4098" width="14.81640625" customWidth="1"/>
    <col min="4099" max="4099" width="13.54296875" customWidth="1"/>
    <col min="4102" max="4102" width="18" customWidth="1"/>
    <col min="4354" max="4354" width="14.81640625" customWidth="1"/>
    <col min="4355" max="4355" width="13.54296875" customWidth="1"/>
    <col min="4358" max="4358" width="18" customWidth="1"/>
    <col min="4610" max="4610" width="14.81640625" customWidth="1"/>
    <col min="4611" max="4611" width="13.54296875" customWidth="1"/>
    <col min="4614" max="4614" width="18" customWidth="1"/>
    <col min="4866" max="4866" width="14.81640625" customWidth="1"/>
    <col min="4867" max="4867" width="13.54296875" customWidth="1"/>
    <col min="4870" max="4870" width="18" customWidth="1"/>
    <col min="5122" max="5122" width="14.81640625" customWidth="1"/>
    <col min="5123" max="5123" width="13.54296875" customWidth="1"/>
    <col min="5126" max="5126" width="18" customWidth="1"/>
    <col min="5378" max="5378" width="14.81640625" customWidth="1"/>
    <col min="5379" max="5379" width="13.54296875" customWidth="1"/>
    <col min="5382" max="5382" width="18" customWidth="1"/>
    <col min="5634" max="5634" width="14.81640625" customWidth="1"/>
    <col min="5635" max="5635" width="13.54296875" customWidth="1"/>
    <col min="5638" max="5638" width="18" customWidth="1"/>
    <col min="5890" max="5890" width="14.81640625" customWidth="1"/>
    <col min="5891" max="5891" width="13.54296875" customWidth="1"/>
    <col min="5894" max="5894" width="18" customWidth="1"/>
    <col min="6146" max="6146" width="14.81640625" customWidth="1"/>
    <col min="6147" max="6147" width="13.54296875" customWidth="1"/>
    <col min="6150" max="6150" width="18" customWidth="1"/>
    <col min="6402" max="6402" width="14.81640625" customWidth="1"/>
    <col min="6403" max="6403" width="13.54296875" customWidth="1"/>
    <col min="6406" max="6406" width="18" customWidth="1"/>
    <col min="6658" max="6658" width="14.81640625" customWidth="1"/>
    <col min="6659" max="6659" width="13.54296875" customWidth="1"/>
    <col min="6662" max="6662" width="18" customWidth="1"/>
    <col min="6914" max="6914" width="14.81640625" customWidth="1"/>
    <col min="6915" max="6915" width="13.54296875" customWidth="1"/>
    <col min="6918" max="6918" width="18" customWidth="1"/>
    <col min="7170" max="7170" width="14.81640625" customWidth="1"/>
    <col min="7171" max="7171" width="13.54296875" customWidth="1"/>
    <col min="7174" max="7174" width="18" customWidth="1"/>
    <col min="7426" max="7426" width="14.81640625" customWidth="1"/>
    <col min="7427" max="7427" width="13.54296875" customWidth="1"/>
    <col min="7430" max="7430" width="18" customWidth="1"/>
    <col min="7682" max="7682" width="14.81640625" customWidth="1"/>
    <col min="7683" max="7683" width="13.54296875" customWidth="1"/>
    <col min="7686" max="7686" width="18" customWidth="1"/>
    <col min="7938" max="7938" width="14.81640625" customWidth="1"/>
    <col min="7939" max="7939" width="13.54296875" customWidth="1"/>
    <col min="7942" max="7942" width="18" customWidth="1"/>
    <col min="8194" max="8194" width="14.81640625" customWidth="1"/>
    <col min="8195" max="8195" width="13.54296875" customWidth="1"/>
    <col min="8198" max="8198" width="18" customWidth="1"/>
    <col min="8450" max="8450" width="14.81640625" customWidth="1"/>
    <col min="8451" max="8451" width="13.54296875" customWidth="1"/>
    <col min="8454" max="8454" width="18" customWidth="1"/>
    <col min="8706" max="8706" width="14.81640625" customWidth="1"/>
    <col min="8707" max="8707" width="13.54296875" customWidth="1"/>
    <col min="8710" max="8710" width="18" customWidth="1"/>
    <col min="8962" max="8962" width="14.81640625" customWidth="1"/>
    <col min="8963" max="8963" width="13.54296875" customWidth="1"/>
    <col min="8966" max="8966" width="18" customWidth="1"/>
    <col min="9218" max="9218" width="14.81640625" customWidth="1"/>
    <col min="9219" max="9219" width="13.54296875" customWidth="1"/>
    <col min="9222" max="9222" width="18" customWidth="1"/>
    <col min="9474" max="9474" width="14.81640625" customWidth="1"/>
    <col min="9475" max="9475" width="13.54296875" customWidth="1"/>
    <col min="9478" max="9478" width="18" customWidth="1"/>
    <col min="9730" max="9730" width="14.81640625" customWidth="1"/>
    <col min="9731" max="9731" width="13.54296875" customWidth="1"/>
    <col min="9734" max="9734" width="18" customWidth="1"/>
    <col min="9986" max="9986" width="14.81640625" customWidth="1"/>
    <col min="9987" max="9987" width="13.54296875" customWidth="1"/>
    <col min="9990" max="9990" width="18" customWidth="1"/>
    <col min="10242" max="10242" width="14.81640625" customWidth="1"/>
    <col min="10243" max="10243" width="13.54296875" customWidth="1"/>
    <col min="10246" max="10246" width="18" customWidth="1"/>
    <col min="10498" max="10498" width="14.81640625" customWidth="1"/>
    <col min="10499" max="10499" width="13.54296875" customWidth="1"/>
    <col min="10502" max="10502" width="18" customWidth="1"/>
    <col min="10754" max="10754" width="14.81640625" customWidth="1"/>
    <col min="10755" max="10755" width="13.54296875" customWidth="1"/>
    <col min="10758" max="10758" width="18" customWidth="1"/>
    <col min="11010" max="11010" width="14.81640625" customWidth="1"/>
    <col min="11011" max="11011" width="13.54296875" customWidth="1"/>
    <col min="11014" max="11014" width="18" customWidth="1"/>
    <col min="11266" max="11266" width="14.81640625" customWidth="1"/>
    <col min="11267" max="11267" width="13.54296875" customWidth="1"/>
    <col min="11270" max="11270" width="18" customWidth="1"/>
    <col min="11522" max="11522" width="14.81640625" customWidth="1"/>
    <col min="11523" max="11523" width="13.54296875" customWidth="1"/>
    <col min="11526" max="11526" width="18" customWidth="1"/>
    <col min="11778" max="11778" width="14.81640625" customWidth="1"/>
    <col min="11779" max="11779" width="13.54296875" customWidth="1"/>
    <col min="11782" max="11782" width="18" customWidth="1"/>
    <col min="12034" max="12034" width="14.81640625" customWidth="1"/>
    <col min="12035" max="12035" width="13.54296875" customWidth="1"/>
    <col min="12038" max="12038" width="18" customWidth="1"/>
    <col min="12290" max="12290" width="14.81640625" customWidth="1"/>
    <col min="12291" max="12291" width="13.54296875" customWidth="1"/>
    <col min="12294" max="12294" width="18" customWidth="1"/>
    <col min="12546" max="12546" width="14.81640625" customWidth="1"/>
    <col min="12547" max="12547" width="13.54296875" customWidth="1"/>
    <col min="12550" max="12550" width="18" customWidth="1"/>
    <col min="12802" max="12802" width="14.81640625" customWidth="1"/>
    <col min="12803" max="12803" width="13.54296875" customWidth="1"/>
    <col min="12806" max="12806" width="18" customWidth="1"/>
    <col min="13058" max="13058" width="14.81640625" customWidth="1"/>
    <col min="13059" max="13059" width="13.54296875" customWidth="1"/>
    <col min="13062" max="13062" width="18" customWidth="1"/>
    <col min="13314" max="13314" width="14.81640625" customWidth="1"/>
    <col min="13315" max="13315" width="13.54296875" customWidth="1"/>
    <col min="13318" max="13318" width="18" customWidth="1"/>
    <col min="13570" max="13570" width="14.81640625" customWidth="1"/>
    <col min="13571" max="13571" width="13.54296875" customWidth="1"/>
    <col min="13574" max="13574" width="18" customWidth="1"/>
    <col min="13826" max="13826" width="14.81640625" customWidth="1"/>
    <col min="13827" max="13827" width="13.54296875" customWidth="1"/>
    <col min="13830" max="13830" width="18" customWidth="1"/>
    <col min="14082" max="14082" width="14.81640625" customWidth="1"/>
    <col min="14083" max="14083" width="13.54296875" customWidth="1"/>
    <col min="14086" max="14086" width="18" customWidth="1"/>
    <col min="14338" max="14338" width="14.81640625" customWidth="1"/>
    <col min="14339" max="14339" width="13.54296875" customWidth="1"/>
    <col min="14342" max="14342" width="18" customWidth="1"/>
    <col min="14594" max="14594" width="14.81640625" customWidth="1"/>
    <col min="14595" max="14595" width="13.54296875" customWidth="1"/>
    <col min="14598" max="14598" width="18" customWidth="1"/>
    <col min="14850" max="14850" width="14.81640625" customWidth="1"/>
    <col min="14851" max="14851" width="13.54296875" customWidth="1"/>
    <col min="14854" max="14854" width="18" customWidth="1"/>
    <col min="15106" max="15106" width="14.81640625" customWidth="1"/>
    <col min="15107" max="15107" width="13.54296875" customWidth="1"/>
    <col min="15110" max="15110" width="18" customWidth="1"/>
    <col min="15362" max="15362" width="14.81640625" customWidth="1"/>
    <col min="15363" max="15363" width="13.54296875" customWidth="1"/>
    <col min="15366" max="15366" width="18" customWidth="1"/>
    <col min="15618" max="15618" width="14.81640625" customWidth="1"/>
    <col min="15619" max="15619" width="13.54296875" customWidth="1"/>
    <col min="15622" max="15622" width="18" customWidth="1"/>
    <col min="15874" max="15874" width="14.81640625" customWidth="1"/>
    <col min="15875" max="15875" width="13.54296875" customWidth="1"/>
    <col min="15878" max="15878" width="18" customWidth="1"/>
    <col min="16130" max="16130" width="14.81640625" customWidth="1"/>
    <col min="16131" max="16131" width="13.54296875" customWidth="1"/>
    <col min="16134" max="16134" width="18" customWidth="1"/>
  </cols>
  <sheetData>
    <row r="1" spans="1:7" x14ac:dyDescent="0.35">
      <c r="A1" s="165" t="s">
        <v>163</v>
      </c>
      <c r="B1" s="138"/>
      <c r="C1" s="138"/>
      <c r="D1" s="138"/>
      <c r="E1" s="138"/>
      <c r="F1" s="138"/>
      <c r="G1" s="138"/>
    </row>
    <row r="2" spans="1:7" ht="29" x14ac:dyDescent="0.35">
      <c r="A2" s="5" t="s">
        <v>164</v>
      </c>
      <c r="B2" s="55" t="s">
        <v>165</v>
      </c>
      <c r="C2" s="55" t="s">
        <v>166</v>
      </c>
      <c r="D2" s="55" t="s">
        <v>167</v>
      </c>
      <c r="E2" s="55" t="s">
        <v>168</v>
      </c>
      <c r="F2" s="55" t="s">
        <v>169</v>
      </c>
      <c r="G2" s="84"/>
    </row>
    <row r="3" spans="1:7" x14ac:dyDescent="0.35">
      <c r="A3" s="5">
        <v>2017</v>
      </c>
      <c r="B3" s="55">
        <v>15</v>
      </c>
      <c r="C3" s="85">
        <v>1125.963</v>
      </c>
      <c r="D3" s="55">
        <v>1564.549</v>
      </c>
      <c r="E3" s="55">
        <v>2</v>
      </c>
      <c r="F3" s="85">
        <v>4909.9189999999999</v>
      </c>
    </row>
    <row r="4" spans="1:7" x14ac:dyDescent="0.35">
      <c r="A4" s="5">
        <v>2018</v>
      </c>
      <c r="B4" s="55">
        <v>21</v>
      </c>
      <c r="C4" s="85">
        <v>1295.7819999999999</v>
      </c>
      <c r="D4" s="55">
        <v>2399.587</v>
      </c>
      <c r="E4" s="55">
        <v>3.2</v>
      </c>
      <c r="F4" s="85">
        <v>7571.4470000000001</v>
      </c>
    </row>
    <row r="5" spans="1:7" x14ac:dyDescent="0.35">
      <c r="A5" s="5">
        <v>2019</v>
      </c>
      <c r="B5" s="55">
        <v>23</v>
      </c>
      <c r="C5" s="85">
        <v>1152.193</v>
      </c>
      <c r="D5" s="55">
        <v>2042.1759999999999</v>
      </c>
      <c r="E5" s="55">
        <v>0.95</v>
      </c>
      <c r="F5" s="85">
        <v>7682.2690000000002</v>
      </c>
    </row>
    <row r="6" spans="1:7" x14ac:dyDescent="0.35">
      <c r="A6" s="5">
        <v>2020</v>
      </c>
      <c r="B6" s="55">
        <v>22</v>
      </c>
      <c r="C6" s="85">
        <v>1320.508</v>
      </c>
      <c r="D6" s="55">
        <v>2267.1869999999999</v>
      </c>
      <c r="E6" s="55">
        <v>0.25</v>
      </c>
      <c r="F6" s="85">
        <v>8548.9920000000002</v>
      </c>
    </row>
    <row r="7" spans="1:7" x14ac:dyDescent="0.35">
      <c r="A7" s="5">
        <v>2021</v>
      </c>
      <c r="B7" s="55">
        <v>23</v>
      </c>
      <c r="C7" s="85">
        <v>1522.106</v>
      </c>
      <c r="D7" s="55">
        <v>2784.2249999999999</v>
      </c>
      <c r="E7" s="55">
        <v>0.2</v>
      </c>
      <c r="F7" s="85">
        <v>11241.97</v>
      </c>
    </row>
    <row r="10" spans="1:7" x14ac:dyDescent="0.35">
      <c r="A10" s="165" t="s">
        <v>170</v>
      </c>
      <c r="B10" s="138"/>
      <c r="C10" s="138"/>
      <c r="D10" s="138"/>
      <c r="E10" s="138"/>
      <c r="F10" s="138"/>
      <c r="G10" s="138"/>
    </row>
    <row r="11" spans="1:7" ht="29" x14ac:dyDescent="0.35">
      <c r="A11" s="5" t="s">
        <v>164</v>
      </c>
      <c r="B11" s="55" t="s">
        <v>165</v>
      </c>
      <c r="C11" s="86" t="s">
        <v>171</v>
      </c>
    </row>
    <row r="12" spans="1:7" x14ac:dyDescent="0.35">
      <c r="A12" s="5">
        <v>2017</v>
      </c>
      <c r="B12" s="87">
        <v>15</v>
      </c>
      <c r="C12" s="88">
        <v>9579.94</v>
      </c>
    </row>
    <row r="13" spans="1:7" x14ac:dyDescent="0.35">
      <c r="A13" s="5">
        <v>2018</v>
      </c>
      <c r="B13" s="87">
        <v>21</v>
      </c>
      <c r="C13" s="88">
        <v>20873.59</v>
      </c>
    </row>
    <row r="14" spans="1:7" x14ac:dyDescent="0.35">
      <c r="A14" s="5">
        <v>2019</v>
      </c>
      <c r="B14" s="87">
        <v>23</v>
      </c>
      <c r="C14" s="88">
        <v>19769.849999999999</v>
      </c>
    </row>
    <row r="15" spans="1:7" x14ac:dyDescent="0.35">
      <c r="A15" s="5">
        <v>2020</v>
      </c>
      <c r="B15" s="87">
        <v>22</v>
      </c>
      <c r="C15" s="88">
        <v>23331.73</v>
      </c>
    </row>
    <row r="16" spans="1:7" x14ac:dyDescent="0.35">
      <c r="A16" s="5">
        <v>2021</v>
      </c>
      <c r="B16" s="87">
        <v>23</v>
      </c>
      <c r="C16" s="88">
        <v>28372.5</v>
      </c>
    </row>
    <row r="18" spans="1:9" x14ac:dyDescent="0.35">
      <c r="A18" s="165" t="s">
        <v>172</v>
      </c>
      <c r="B18" s="138"/>
      <c r="C18" s="138"/>
      <c r="D18" s="138"/>
      <c r="E18" s="138"/>
      <c r="F18" s="138"/>
      <c r="G18" s="138"/>
    </row>
    <row r="19" spans="1:9" ht="29" x14ac:dyDescent="0.35">
      <c r="A19" s="5" t="s">
        <v>164</v>
      </c>
      <c r="B19" s="55" t="s">
        <v>165</v>
      </c>
      <c r="C19" s="86" t="s">
        <v>171</v>
      </c>
    </row>
    <row r="20" spans="1:9" x14ac:dyDescent="0.35">
      <c r="A20" s="5">
        <v>2017</v>
      </c>
      <c r="B20" s="87">
        <v>15</v>
      </c>
      <c r="C20" s="88">
        <v>16889.439999999999</v>
      </c>
    </row>
    <row r="21" spans="1:9" x14ac:dyDescent="0.35">
      <c r="A21" s="5">
        <v>2018</v>
      </c>
      <c r="B21" s="87">
        <v>21</v>
      </c>
      <c r="C21" s="88">
        <v>27211.43</v>
      </c>
    </row>
    <row r="22" spans="1:9" x14ac:dyDescent="0.35">
      <c r="A22" s="5">
        <v>2019</v>
      </c>
      <c r="B22" s="87">
        <v>23</v>
      </c>
      <c r="C22" s="88">
        <v>26500.43</v>
      </c>
    </row>
    <row r="23" spans="1:9" x14ac:dyDescent="0.35">
      <c r="A23" s="5">
        <v>2020</v>
      </c>
      <c r="B23" s="87">
        <v>22</v>
      </c>
      <c r="C23" s="88">
        <v>29051.18</v>
      </c>
    </row>
    <row r="24" spans="1:9" x14ac:dyDescent="0.35">
      <c r="A24" s="5">
        <v>2021</v>
      </c>
      <c r="B24" s="87">
        <v>23</v>
      </c>
      <c r="C24" s="88">
        <v>35008.43</v>
      </c>
    </row>
    <row r="26" spans="1:9" x14ac:dyDescent="0.35">
      <c r="A26" s="166" t="s">
        <v>173</v>
      </c>
      <c r="B26" s="167"/>
      <c r="C26" s="167"/>
      <c r="D26" s="167"/>
      <c r="E26" s="167"/>
      <c r="F26" s="167"/>
      <c r="G26" s="167"/>
      <c r="H26" s="167"/>
      <c r="I26" s="167"/>
    </row>
    <row r="27" spans="1:9" x14ac:dyDescent="0.35">
      <c r="A27" s="167"/>
      <c r="B27" s="167"/>
      <c r="C27" s="167"/>
      <c r="D27" s="167"/>
      <c r="E27" s="167"/>
      <c r="F27" s="167"/>
      <c r="G27" s="167"/>
      <c r="H27" s="167"/>
      <c r="I27" s="167"/>
    </row>
    <row r="28" spans="1:9" x14ac:dyDescent="0.35">
      <c r="A28" s="167"/>
      <c r="B28" s="167"/>
      <c r="C28" s="167"/>
      <c r="D28" s="167"/>
      <c r="E28" s="167"/>
      <c r="F28" s="167"/>
      <c r="G28" s="167"/>
      <c r="H28" s="167"/>
      <c r="I28" s="167"/>
    </row>
    <row r="29" spans="1:9" x14ac:dyDescent="0.35">
      <c r="A29" s="167"/>
      <c r="B29" s="167"/>
      <c r="C29" s="167"/>
      <c r="D29" s="167"/>
      <c r="E29" s="167"/>
      <c r="F29" s="167"/>
      <c r="G29" s="167"/>
      <c r="H29" s="167"/>
      <c r="I29" s="167"/>
    </row>
    <row r="30" spans="1:9" x14ac:dyDescent="0.35">
      <c r="A30" s="167"/>
      <c r="B30" s="167"/>
      <c r="C30" s="167"/>
      <c r="D30" s="167"/>
      <c r="E30" s="167"/>
      <c r="F30" s="167"/>
      <c r="G30" s="167"/>
      <c r="H30" s="167"/>
      <c r="I30" s="167"/>
    </row>
    <row r="31" spans="1:9" x14ac:dyDescent="0.35">
      <c r="A31" s="167"/>
      <c r="B31" s="167"/>
      <c r="C31" s="167"/>
      <c r="D31" s="167"/>
      <c r="E31" s="167"/>
      <c r="F31" s="167"/>
      <c r="G31" s="167"/>
      <c r="H31" s="167"/>
      <c r="I31" s="167"/>
    </row>
    <row r="32" spans="1:9" x14ac:dyDescent="0.35">
      <c r="A32" s="167"/>
      <c r="B32" s="167"/>
      <c r="C32" s="167"/>
      <c r="D32" s="167"/>
      <c r="E32" s="167"/>
      <c r="F32" s="167"/>
      <c r="G32" s="167"/>
      <c r="H32" s="167"/>
      <c r="I32" s="167"/>
    </row>
    <row r="33" spans="1:9" x14ac:dyDescent="0.35">
      <c r="A33" s="167"/>
      <c r="B33" s="167"/>
      <c r="C33" s="167"/>
      <c r="D33" s="167"/>
      <c r="E33" s="167"/>
      <c r="F33" s="167"/>
      <c r="G33" s="167"/>
      <c r="H33" s="167"/>
      <c r="I33" s="167"/>
    </row>
    <row r="34" spans="1:9" x14ac:dyDescent="0.35">
      <c r="A34" s="167"/>
      <c r="B34" s="167"/>
      <c r="C34" s="167"/>
      <c r="D34" s="167"/>
      <c r="E34" s="167"/>
      <c r="F34" s="167"/>
      <c r="G34" s="167"/>
      <c r="H34" s="167"/>
      <c r="I34" s="167"/>
    </row>
    <row r="35" spans="1:9" x14ac:dyDescent="0.35">
      <c r="A35" s="167"/>
      <c r="B35" s="167"/>
      <c r="C35" s="167"/>
      <c r="D35" s="167"/>
      <c r="E35" s="167"/>
      <c r="F35" s="167"/>
      <c r="G35" s="167"/>
      <c r="H35" s="167"/>
      <c r="I35" s="167"/>
    </row>
  </sheetData>
  <mergeCells count="4">
    <mergeCell ref="A1:G1"/>
    <mergeCell ref="A10:G10"/>
    <mergeCell ref="A18:G18"/>
    <mergeCell ref="A26:I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0737-7BE7-4888-B6D8-0E24D1B67833}">
  <dimension ref="A1:U105"/>
  <sheetViews>
    <sheetView workbookViewId="0">
      <selection activeCell="L1" sqref="L1"/>
    </sheetView>
  </sheetViews>
  <sheetFormatPr defaultRowHeight="14.5" x14ac:dyDescent="0.35"/>
  <cols>
    <col min="1" max="1" width="14.453125" customWidth="1"/>
    <col min="2" max="2" width="11.81640625" customWidth="1"/>
    <col min="257" max="257" width="14.453125" customWidth="1"/>
    <col min="258" max="258" width="11.81640625" customWidth="1"/>
    <col min="513" max="513" width="14.453125" customWidth="1"/>
    <col min="514" max="514" width="11.81640625" customWidth="1"/>
    <col min="769" max="769" width="14.453125" customWidth="1"/>
    <col min="770" max="770" width="11.81640625" customWidth="1"/>
    <col min="1025" max="1025" width="14.453125" customWidth="1"/>
    <col min="1026" max="1026" width="11.81640625" customWidth="1"/>
    <col min="1281" max="1281" width="14.453125" customWidth="1"/>
    <col min="1282" max="1282" width="11.81640625" customWidth="1"/>
    <col min="1537" max="1537" width="14.453125" customWidth="1"/>
    <col min="1538" max="1538" width="11.81640625" customWidth="1"/>
    <col min="1793" max="1793" width="14.453125" customWidth="1"/>
    <col min="1794" max="1794" width="11.81640625" customWidth="1"/>
    <col min="2049" max="2049" width="14.453125" customWidth="1"/>
    <col min="2050" max="2050" width="11.81640625" customWidth="1"/>
    <col min="2305" max="2305" width="14.453125" customWidth="1"/>
    <col min="2306" max="2306" width="11.81640625" customWidth="1"/>
    <col min="2561" max="2561" width="14.453125" customWidth="1"/>
    <col min="2562" max="2562" width="11.81640625" customWidth="1"/>
    <col min="2817" max="2817" width="14.453125" customWidth="1"/>
    <col min="2818" max="2818" width="11.81640625" customWidth="1"/>
    <col min="3073" max="3073" width="14.453125" customWidth="1"/>
    <col min="3074" max="3074" width="11.81640625" customWidth="1"/>
    <col min="3329" max="3329" width="14.453125" customWidth="1"/>
    <col min="3330" max="3330" width="11.81640625" customWidth="1"/>
    <col min="3585" max="3585" width="14.453125" customWidth="1"/>
    <col min="3586" max="3586" width="11.81640625" customWidth="1"/>
    <col min="3841" max="3841" width="14.453125" customWidth="1"/>
    <col min="3842" max="3842" width="11.81640625" customWidth="1"/>
    <col min="4097" max="4097" width="14.453125" customWidth="1"/>
    <col min="4098" max="4098" width="11.81640625" customWidth="1"/>
    <col min="4353" max="4353" width="14.453125" customWidth="1"/>
    <col min="4354" max="4354" width="11.81640625" customWidth="1"/>
    <col min="4609" max="4609" width="14.453125" customWidth="1"/>
    <col min="4610" max="4610" width="11.81640625" customWidth="1"/>
    <col min="4865" max="4865" width="14.453125" customWidth="1"/>
    <col min="4866" max="4866" width="11.81640625" customWidth="1"/>
    <col min="5121" max="5121" width="14.453125" customWidth="1"/>
    <col min="5122" max="5122" width="11.81640625" customWidth="1"/>
    <col min="5377" max="5377" width="14.453125" customWidth="1"/>
    <col min="5378" max="5378" width="11.81640625" customWidth="1"/>
    <col min="5633" max="5633" width="14.453125" customWidth="1"/>
    <col min="5634" max="5634" width="11.81640625" customWidth="1"/>
    <col min="5889" max="5889" width="14.453125" customWidth="1"/>
    <col min="5890" max="5890" width="11.81640625" customWidth="1"/>
    <col min="6145" max="6145" width="14.453125" customWidth="1"/>
    <col min="6146" max="6146" width="11.81640625" customWidth="1"/>
    <col min="6401" max="6401" width="14.453125" customWidth="1"/>
    <col min="6402" max="6402" width="11.81640625" customWidth="1"/>
    <col min="6657" max="6657" width="14.453125" customWidth="1"/>
    <col min="6658" max="6658" width="11.81640625" customWidth="1"/>
    <col min="6913" max="6913" width="14.453125" customWidth="1"/>
    <col min="6914" max="6914" width="11.81640625" customWidth="1"/>
    <col min="7169" max="7169" width="14.453125" customWidth="1"/>
    <col min="7170" max="7170" width="11.81640625" customWidth="1"/>
    <col min="7425" max="7425" width="14.453125" customWidth="1"/>
    <col min="7426" max="7426" width="11.81640625" customWidth="1"/>
    <col min="7681" max="7681" width="14.453125" customWidth="1"/>
    <col min="7682" max="7682" width="11.81640625" customWidth="1"/>
    <col min="7937" max="7937" width="14.453125" customWidth="1"/>
    <col min="7938" max="7938" width="11.81640625" customWidth="1"/>
    <col min="8193" max="8193" width="14.453125" customWidth="1"/>
    <col min="8194" max="8194" width="11.81640625" customWidth="1"/>
    <col min="8449" max="8449" width="14.453125" customWidth="1"/>
    <col min="8450" max="8450" width="11.81640625" customWidth="1"/>
    <col min="8705" max="8705" width="14.453125" customWidth="1"/>
    <col min="8706" max="8706" width="11.81640625" customWidth="1"/>
    <col min="8961" max="8961" width="14.453125" customWidth="1"/>
    <col min="8962" max="8962" width="11.81640625" customWidth="1"/>
    <col min="9217" max="9217" width="14.453125" customWidth="1"/>
    <col min="9218" max="9218" width="11.81640625" customWidth="1"/>
    <col min="9473" max="9473" width="14.453125" customWidth="1"/>
    <col min="9474" max="9474" width="11.81640625" customWidth="1"/>
    <col min="9729" max="9729" width="14.453125" customWidth="1"/>
    <col min="9730" max="9730" width="11.81640625" customWidth="1"/>
    <col min="9985" max="9985" width="14.453125" customWidth="1"/>
    <col min="9986" max="9986" width="11.81640625" customWidth="1"/>
    <col min="10241" max="10241" width="14.453125" customWidth="1"/>
    <col min="10242" max="10242" width="11.81640625" customWidth="1"/>
    <col min="10497" max="10497" width="14.453125" customWidth="1"/>
    <col min="10498" max="10498" width="11.81640625" customWidth="1"/>
    <col min="10753" max="10753" width="14.453125" customWidth="1"/>
    <col min="10754" max="10754" width="11.81640625" customWidth="1"/>
    <col min="11009" max="11009" width="14.453125" customWidth="1"/>
    <col min="11010" max="11010" width="11.81640625" customWidth="1"/>
    <col min="11265" max="11265" width="14.453125" customWidth="1"/>
    <col min="11266" max="11266" width="11.81640625" customWidth="1"/>
    <col min="11521" max="11521" width="14.453125" customWidth="1"/>
    <col min="11522" max="11522" width="11.81640625" customWidth="1"/>
    <col min="11777" max="11777" width="14.453125" customWidth="1"/>
    <col min="11778" max="11778" width="11.81640625" customWidth="1"/>
    <col min="12033" max="12033" width="14.453125" customWidth="1"/>
    <col min="12034" max="12034" width="11.81640625" customWidth="1"/>
    <col min="12289" max="12289" width="14.453125" customWidth="1"/>
    <col min="12290" max="12290" width="11.81640625" customWidth="1"/>
    <col min="12545" max="12545" width="14.453125" customWidth="1"/>
    <col min="12546" max="12546" width="11.81640625" customWidth="1"/>
    <col min="12801" max="12801" width="14.453125" customWidth="1"/>
    <col min="12802" max="12802" width="11.81640625" customWidth="1"/>
    <col min="13057" max="13057" width="14.453125" customWidth="1"/>
    <col min="13058" max="13058" width="11.81640625" customWidth="1"/>
    <col min="13313" max="13313" width="14.453125" customWidth="1"/>
    <col min="13314" max="13314" width="11.81640625" customWidth="1"/>
    <col min="13569" max="13569" width="14.453125" customWidth="1"/>
    <col min="13570" max="13570" width="11.81640625" customWidth="1"/>
    <col min="13825" max="13825" width="14.453125" customWidth="1"/>
    <col min="13826" max="13826" width="11.81640625" customWidth="1"/>
    <col min="14081" max="14081" width="14.453125" customWidth="1"/>
    <col min="14082" max="14082" width="11.81640625" customWidth="1"/>
    <col min="14337" max="14337" width="14.453125" customWidth="1"/>
    <col min="14338" max="14338" width="11.81640625" customWidth="1"/>
    <col min="14593" max="14593" width="14.453125" customWidth="1"/>
    <col min="14594" max="14594" width="11.81640625" customWidth="1"/>
    <col min="14849" max="14849" width="14.453125" customWidth="1"/>
    <col min="14850" max="14850" width="11.81640625" customWidth="1"/>
    <col min="15105" max="15105" width="14.453125" customWidth="1"/>
    <col min="15106" max="15106" width="11.81640625" customWidth="1"/>
    <col min="15361" max="15361" width="14.453125" customWidth="1"/>
    <col min="15362" max="15362" width="11.81640625" customWidth="1"/>
    <col min="15617" max="15617" width="14.453125" customWidth="1"/>
    <col min="15618" max="15618" width="11.81640625" customWidth="1"/>
    <col min="15873" max="15873" width="14.453125" customWidth="1"/>
    <col min="15874" max="15874" width="11.81640625" customWidth="1"/>
    <col min="16129" max="16129" width="14.453125" customWidth="1"/>
    <col min="16130" max="16130" width="11.81640625" customWidth="1"/>
  </cols>
  <sheetData>
    <row r="1" spans="1:21" x14ac:dyDescent="0.35">
      <c r="A1" t="s">
        <v>219</v>
      </c>
      <c r="B1" t="s">
        <v>104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s="192" t="s">
        <v>227</v>
      </c>
      <c r="K1" s="192" t="s">
        <v>228</v>
      </c>
      <c r="L1" s="192" t="s">
        <v>229</v>
      </c>
      <c r="M1" s="192" t="s">
        <v>230</v>
      </c>
      <c r="N1" s="192" t="s">
        <v>231</v>
      </c>
      <c r="O1" s="192" t="s">
        <v>232</v>
      </c>
      <c r="P1" s="192" t="s">
        <v>233</v>
      </c>
      <c r="Q1" s="192" t="s">
        <v>234</v>
      </c>
      <c r="R1" s="192" t="s">
        <v>235</v>
      </c>
      <c r="S1" s="192" t="s">
        <v>236</v>
      </c>
      <c r="T1" s="192" t="s">
        <v>237</v>
      </c>
      <c r="U1" s="192" t="s">
        <v>238</v>
      </c>
    </row>
    <row r="2" spans="1:21" x14ac:dyDescent="0.35">
      <c r="A2">
        <v>2017</v>
      </c>
      <c r="B2" t="s">
        <v>108</v>
      </c>
      <c r="C2">
        <v>2006</v>
      </c>
      <c r="D2" t="s">
        <v>239</v>
      </c>
      <c r="E2" t="s">
        <v>239</v>
      </c>
      <c r="F2" t="s">
        <v>0</v>
      </c>
      <c r="G2" t="s">
        <v>239</v>
      </c>
      <c r="H2" t="s">
        <v>239</v>
      </c>
      <c r="I2" t="s">
        <v>4</v>
      </c>
      <c r="Q2">
        <v>700</v>
      </c>
      <c r="T2">
        <v>700</v>
      </c>
      <c r="U2">
        <v>700</v>
      </c>
    </row>
    <row r="3" spans="1:21" x14ac:dyDescent="0.35">
      <c r="A3">
        <v>2017</v>
      </c>
      <c r="B3" t="s">
        <v>3</v>
      </c>
      <c r="C3">
        <v>1988</v>
      </c>
      <c r="D3" t="s">
        <v>240</v>
      </c>
      <c r="E3" t="s">
        <v>239</v>
      </c>
      <c r="F3" t="s">
        <v>241</v>
      </c>
      <c r="G3" t="s">
        <v>239</v>
      </c>
      <c r="H3" t="s">
        <v>239</v>
      </c>
      <c r="I3" t="s">
        <v>4</v>
      </c>
      <c r="J3">
        <v>900.5</v>
      </c>
      <c r="L3">
        <v>900.5</v>
      </c>
      <c r="Q3">
        <v>18087.17578125</v>
      </c>
      <c r="T3">
        <v>18087.17578125</v>
      </c>
      <c r="U3">
        <v>18087.17578125</v>
      </c>
    </row>
    <row r="4" spans="1:21" x14ac:dyDescent="0.35">
      <c r="A4">
        <v>2017</v>
      </c>
      <c r="B4" t="s">
        <v>28</v>
      </c>
      <c r="C4">
        <v>1995</v>
      </c>
      <c r="D4" t="s">
        <v>5</v>
      </c>
      <c r="E4" t="s">
        <v>239</v>
      </c>
      <c r="F4" t="s">
        <v>0</v>
      </c>
      <c r="G4" t="s">
        <v>239</v>
      </c>
      <c r="H4" t="s">
        <v>239</v>
      </c>
      <c r="I4" t="s">
        <v>4</v>
      </c>
      <c r="J4">
        <v>13187.125</v>
      </c>
      <c r="L4">
        <v>13187.125</v>
      </c>
      <c r="M4">
        <v>16235.065000000001</v>
      </c>
      <c r="O4">
        <v>16235.0654296875</v>
      </c>
      <c r="P4">
        <v>2848</v>
      </c>
      <c r="Q4">
        <v>16829</v>
      </c>
      <c r="T4">
        <v>19677</v>
      </c>
      <c r="U4">
        <v>19677</v>
      </c>
    </row>
    <row r="5" spans="1:21" x14ac:dyDescent="0.35">
      <c r="A5">
        <v>2017</v>
      </c>
      <c r="B5" t="s">
        <v>242</v>
      </c>
      <c r="C5">
        <v>2005</v>
      </c>
      <c r="D5" t="s">
        <v>240</v>
      </c>
      <c r="E5" t="s">
        <v>239</v>
      </c>
      <c r="F5" t="s">
        <v>241</v>
      </c>
      <c r="G5" t="s">
        <v>239</v>
      </c>
      <c r="H5" t="s">
        <v>239</v>
      </c>
      <c r="I5" t="s">
        <v>4</v>
      </c>
      <c r="J5">
        <v>3996.5</v>
      </c>
      <c r="L5">
        <v>3996.5</v>
      </c>
      <c r="P5">
        <v>0</v>
      </c>
      <c r="Q5">
        <v>0</v>
      </c>
      <c r="T5">
        <v>0</v>
      </c>
    </row>
    <row r="6" spans="1:21" x14ac:dyDescent="0.35">
      <c r="A6">
        <v>2017</v>
      </c>
      <c r="B6" t="s">
        <v>109</v>
      </c>
      <c r="C6">
        <v>2008</v>
      </c>
      <c r="D6" t="s">
        <v>240</v>
      </c>
      <c r="E6" t="s">
        <v>241</v>
      </c>
      <c r="F6" t="s">
        <v>241</v>
      </c>
      <c r="G6" t="s">
        <v>239</v>
      </c>
      <c r="H6" t="s">
        <v>239</v>
      </c>
      <c r="I6" t="s">
        <v>4</v>
      </c>
      <c r="J6">
        <v>19</v>
      </c>
      <c r="L6">
        <v>19</v>
      </c>
      <c r="Q6">
        <v>48</v>
      </c>
      <c r="T6">
        <v>48</v>
      </c>
      <c r="U6">
        <v>48</v>
      </c>
    </row>
    <row r="7" spans="1:21" x14ac:dyDescent="0.35">
      <c r="A7">
        <v>2017</v>
      </c>
      <c r="B7" t="s">
        <v>46</v>
      </c>
      <c r="C7">
        <v>2013</v>
      </c>
      <c r="D7" t="s">
        <v>240</v>
      </c>
      <c r="E7" t="s">
        <v>241</v>
      </c>
      <c r="F7" t="s">
        <v>241</v>
      </c>
      <c r="G7" t="s">
        <v>239</v>
      </c>
      <c r="H7" t="s">
        <v>239</v>
      </c>
      <c r="I7" t="s">
        <v>4</v>
      </c>
      <c r="J7">
        <v>108.38</v>
      </c>
      <c r="L7">
        <v>108.37999725341797</v>
      </c>
    </row>
    <row r="8" spans="1:21" x14ac:dyDescent="0.35">
      <c r="A8">
        <v>2017</v>
      </c>
      <c r="B8" t="s">
        <v>30</v>
      </c>
      <c r="C8">
        <v>1993</v>
      </c>
      <c r="D8" t="s">
        <v>243</v>
      </c>
      <c r="E8" t="s">
        <v>239</v>
      </c>
      <c r="F8" t="s">
        <v>241</v>
      </c>
      <c r="G8" t="s">
        <v>239</v>
      </c>
      <c r="H8" t="s">
        <v>239</v>
      </c>
      <c r="I8" t="s">
        <v>4</v>
      </c>
      <c r="J8">
        <v>545.25</v>
      </c>
      <c r="L8">
        <v>545.25</v>
      </c>
      <c r="M8">
        <v>6259.08</v>
      </c>
      <c r="O8">
        <v>6259.080078125</v>
      </c>
      <c r="P8">
        <v>1173</v>
      </c>
      <c r="Q8">
        <v>2044</v>
      </c>
      <c r="T8">
        <v>3217</v>
      </c>
      <c r="U8">
        <v>3217</v>
      </c>
    </row>
    <row r="9" spans="1:21" x14ac:dyDescent="0.35">
      <c r="A9">
        <v>2017</v>
      </c>
      <c r="B9" t="s">
        <v>26</v>
      </c>
      <c r="C9">
        <v>2011</v>
      </c>
      <c r="D9" t="s">
        <v>240</v>
      </c>
      <c r="E9" t="s">
        <v>241</v>
      </c>
      <c r="F9" t="s">
        <v>241</v>
      </c>
      <c r="G9" t="s">
        <v>239</v>
      </c>
      <c r="H9" t="s">
        <v>239</v>
      </c>
      <c r="I9" t="s">
        <v>4</v>
      </c>
      <c r="J9">
        <v>12282.75</v>
      </c>
      <c r="L9">
        <v>12282.75</v>
      </c>
      <c r="M9">
        <v>19733.969000000001</v>
      </c>
      <c r="O9">
        <v>19733.96875</v>
      </c>
      <c r="P9">
        <v>1551</v>
      </c>
      <c r="Q9">
        <v>5754</v>
      </c>
      <c r="T9">
        <v>7305</v>
      </c>
      <c r="U9">
        <v>7305</v>
      </c>
    </row>
    <row r="10" spans="1:21" x14ac:dyDescent="0.35">
      <c r="A10">
        <v>2017</v>
      </c>
      <c r="B10" t="s">
        <v>20</v>
      </c>
      <c r="C10">
        <v>2015</v>
      </c>
      <c r="D10" t="s">
        <v>244</v>
      </c>
      <c r="E10" t="s">
        <v>239</v>
      </c>
      <c r="F10" t="s">
        <v>0</v>
      </c>
      <c r="G10" t="s">
        <v>239</v>
      </c>
      <c r="H10" t="s">
        <v>241</v>
      </c>
      <c r="I10" t="s">
        <v>4</v>
      </c>
      <c r="J10">
        <v>15</v>
      </c>
      <c r="L10">
        <v>15</v>
      </c>
      <c r="Q10">
        <v>241</v>
      </c>
      <c r="T10">
        <v>241</v>
      </c>
      <c r="U10">
        <v>241</v>
      </c>
    </row>
    <row r="11" spans="1:21" x14ac:dyDescent="0.35">
      <c r="A11">
        <v>2017</v>
      </c>
      <c r="B11" t="s">
        <v>116</v>
      </c>
      <c r="C11">
        <v>1995</v>
      </c>
      <c r="D11" t="s">
        <v>244</v>
      </c>
      <c r="E11" t="s">
        <v>239</v>
      </c>
      <c r="F11" t="s">
        <v>0</v>
      </c>
      <c r="G11" t="s">
        <v>239</v>
      </c>
      <c r="H11" t="s">
        <v>241</v>
      </c>
      <c r="I11" t="s">
        <v>4</v>
      </c>
      <c r="J11">
        <v>292</v>
      </c>
      <c r="L11">
        <v>292</v>
      </c>
      <c r="P11">
        <v>429</v>
      </c>
      <c r="Q11">
        <v>4339</v>
      </c>
      <c r="T11">
        <v>4768</v>
      </c>
      <c r="U11">
        <v>4768</v>
      </c>
    </row>
    <row r="12" spans="1:21" x14ac:dyDescent="0.35">
      <c r="A12">
        <v>2017</v>
      </c>
      <c r="B12" t="s">
        <v>120</v>
      </c>
      <c r="C12">
        <v>2012</v>
      </c>
      <c r="D12" t="s">
        <v>244</v>
      </c>
      <c r="E12" t="s">
        <v>239</v>
      </c>
      <c r="F12" t="s">
        <v>0</v>
      </c>
      <c r="G12" t="s">
        <v>239</v>
      </c>
      <c r="H12" t="s">
        <v>241</v>
      </c>
      <c r="I12" t="s">
        <v>4</v>
      </c>
      <c r="J12">
        <v>10647.78</v>
      </c>
      <c r="L12">
        <v>10647.7802734375</v>
      </c>
      <c r="P12">
        <v>2077.199951171875</v>
      </c>
      <c r="Q12">
        <v>3243.699951171875</v>
      </c>
      <c r="T12">
        <v>5320.89990234375</v>
      </c>
      <c r="U12">
        <v>5320.89990234375</v>
      </c>
    </row>
    <row r="13" spans="1:21" x14ac:dyDescent="0.35">
      <c r="A13">
        <v>2017</v>
      </c>
      <c r="B13" t="s">
        <v>123</v>
      </c>
      <c r="C13">
        <v>2004</v>
      </c>
      <c r="D13" t="s">
        <v>240</v>
      </c>
      <c r="E13" t="s">
        <v>241</v>
      </c>
      <c r="F13" t="s">
        <v>241</v>
      </c>
      <c r="G13" t="s">
        <v>239</v>
      </c>
      <c r="H13" t="s">
        <v>239</v>
      </c>
      <c r="I13" t="s">
        <v>7</v>
      </c>
      <c r="J13">
        <v>200</v>
      </c>
      <c r="L13">
        <v>200</v>
      </c>
    </row>
    <row r="14" spans="1:21" x14ac:dyDescent="0.35">
      <c r="A14">
        <v>2017</v>
      </c>
      <c r="B14" t="s">
        <v>124</v>
      </c>
      <c r="C14">
        <v>2006</v>
      </c>
      <c r="D14" t="s">
        <v>240</v>
      </c>
      <c r="E14" t="s">
        <v>241</v>
      </c>
      <c r="F14" t="s">
        <v>241</v>
      </c>
      <c r="G14" t="s">
        <v>239</v>
      </c>
      <c r="H14" t="s">
        <v>239</v>
      </c>
      <c r="I14" t="s">
        <v>7</v>
      </c>
      <c r="J14">
        <v>20</v>
      </c>
      <c r="L14">
        <v>20</v>
      </c>
    </row>
    <row r="15" spans="1:21" x14ac:dyDescent="0.35">
      <c r="A15">
        <v>2017</v>
      </c>
      <c r="B15" t="s">
        <v>126</v>
      </c>
      <c r="C15">
        <v>2011</v>
      </c>
      <c r="D15" t="s">
        <v>244</v>
      </c>
      <c r="E15" t="s">
        <v>239</v>
      </c>
      <c r="F15" t="s">
        <v>0</v>
      </c>
      <c r="G15" t="s">
        <v>239</v>
      </c>
      <c r="H15" t="s">
        <v>241</v>
      </c>
      <c r="I15" t="s">
        <v>4</v>
      </c>
      <c r="Q15">
        <v>320</v>
      </c>
      <c r="T15">
        <v>320</v>
      </c>
      <c r="U15">
        <v>320</v>
      </c>
    </row>
    <row r="16" spans="1:21" x14ac:dyDescent="0.35">
      <c r="A16">
        <v>2017</v>
      </c>
      <c r="B16" t="s">
        <v>127</v>
      </c>
      <c r="C16">
        <v>2006</v>
      </c>
      <c r="D16" t="s">
        <v>244</v>
      </c>
      <c r="E16" t="s">
        <v>239</v>
      </c>
      <c r="F16" t="s">
        <v>0</v>
      </c>
      <c r="G16" t="s">
        <v>239</v>
      </c>
      <c r="H16" t="s">
        <v>241</v>
      </c>
      <c r="I16" t="s">
        <v>4</v>
      </c>
      <c r="J16">
        <v>11357.004999999999</v>
      </c>
      <c r="L16">
        <v>11357.0048828125</v>
      </c>
      <c r="P16">
        <v>0</v>
      </c>
      <c r="Q16">
        <v>13410.9248046875</v>
      </c>
      <c r="T16">
        <v>13410.9248046875</v>
      </c>
      <c r="U16">
        <v>13410.9248046875</v>
      </c>
    </row>
    <row r="17" spans="1:21" x14ac:dyDescent="0.35">
      <c r="A17">
        <v>2018</v>
      </c>
      <c r="B17" t="s">
        <v>108</v>
      </c>
      <c r="C17">
        <v>2006</v>
      </c>
      <c r="D17" t="s">
        <v>239</v>
      </c>
      <c r="E17" t="s">
        <v>239</v>
      </c>
      <c r="F17" t="s">
        <v>0</v>
      </c>
      <c r="G17" t="s">
        <v>239</v>
      </c>
      <c r="H17" t="s">
        <v>239</v>
      </c>
      <c r="I17" t="s">
        <v>4</v>
      </c>
      <c r="P17">
        <v>1100</v>
      </c>
      <c r="Q17">
        <v>0</v>
      </c>
      <c r="T17">
        <v>1100</v>
      </c>
      <c r="U17">
        <v>1100</v>
      </c>
    </row>
    <row r="18" spans="1:21" x14ac:dyDescent="0.35">
      <c r="A18">
        <v>2018</v>
      </c>
      <c r="B18" t="s">
        <v>3</v>
      </c>
      <c r="C18">
        <v>1988</v>
      </c>
      <c r="D18" t="s">
        <v>240</v>
      </c>
      <c r="E18" t="s">
        <v>239</v>
      </c>
      <c r="F18" t="s">
        <v>241</v>
      </c>
      <c r="G18" t="s">
        <v>239</v>
      </c>
      <c r="H18" t="s">
        <v>239</v>
      </c>
      <c r="I18" t="s">
        <v>4</v>
      </c>
      <c r="J18">
        <v>2513.5</v>
      </c>
      <c r="K18">
        <v>2435.5</v>
      </c>
      <c r="L18">
        <v>4949</v>
      </c>
      <c r="P18">
        <v>49</v>
      </c>
      <c r="Q18">
        <v>7403</v>
      </c>
      <c r="T18">
        <v>7452</v>
      </c>
      <c r="U18">
        <v>7452</v>
      </c>
    </row>
    <row r="19" spans="1:21" x14ac:dyDescent="0.35">
      <c r="A19">
        <v>2018</v>
      </c>
      <c r="B19" t="s">
        <v>28</v>
      </c>
      <c r="C19">
        <v>1995</v>
      </c>
      <c r="D19" t="s">
        <v>5</v>
      </c>
      <c r="E19" t="s">
        <v>239</v>
      </c>
      <c r="F19" t="s">
        <v>0</v>
      </c>
      <c r="G19" t="s">
        <v>239</v>
      </c>
      <c r="H19" t="s">
        <v>239</v>
      </c>
      <c r="I19" t="s">
        <v>4</v>
      </c>
      <c r="J19">
        <v>2824.6950000000002</v>
      </c>
      <c r="K19">
        <v>26758.005859375</v>
      </c>
      <c r="L19">
        <v>29582.701171875</v>
      </c>
      <c r="M19">
        <v>22226.715499999998</v>
      </c>
      <c r="O19">
        <v>22226.71484375</v>
      </c>
      <c r="P19">
        <v>8190</v>
      </c>
      <c r="Q19">
        <v>12491</v>
      </c>
      <c r="T19">
        <v>20681</v>
      </c>
      <c r="U19">
        <v>20681</v>
      </c>
    </row>
    <row r="20" spans="1:21" x14ac:dyDescent="0.35">
      <c r="A20">
        <v>2018</v>
      </c>
      <c r="B20" t="s">
        <v>242</v>
      </c>
      <c r="C20">
        <v>2005</v>
      </c>
      <c r="D20" t="s">
        <v>240</v>
      </c>
      <c r="E20" t="s">
        <v>239</v>
      </c>
      <c r="F20" t="s">
        <v>241</v>
      </c>
      <c r="G20" t="s">
        <v>239</v>
      </c>
      <c r="H20" t="s">
        <v>239</v>
      </c>
      <c r="I20" t="s">
        <v>4</v>
      </c>
      <c r="J20">
        <v>4.125</v>
      </c>
      <c r="K20">
        <v>34.75</v>
      </c>
      <c r="L20">
        <v>38.875</v>
      </c>
      <c r="Q20">
        <v>0</v>
      </c>
      <c r="T20">
        <v>0</v>
      </c>
    </row>
    <row r="21" spans="1:21" x14ac:dyDescent="0.35">
      <c r="A21">
        <v>2018</v>
      </c>
      <c r="B21" t="s">
        <v>109</v>
      </c>
      <c r="C21">
        <v>2008</v>
      </c>
      <c r="D21" t="s">
        <v>240</v>
      </c>
      <c r="E21" t="s">
        <v>241</v>
      </c>
      <c r="F21" t="s">
        <v>241</v>
      </c>
      <c r="G21" t="s">
        <v>239</v>
      </c>
      <c r="H21" t="s">
        <v>239</v>
      </c>
      <c r="I21" t="s">
        <v>4</v>
      </c>
      <c r="J21">
        <v>5</v>
      </c>
      <c r="K21">
        <v>34.125</v>
      </c>
      <c r="L21">
        <v>39.125</v>
      </c>
      <c r="Q21">
        <v>11</v>
      </c>
      <c r="T21">
        <v>11</v>
      </c>
      <c r="U21">
        <v>11</v>
      </c>
    </row>
    <row r="22" spans="1:21" x14ac:dyDescent="0.35">
      <c r="A22">
        <v>2018</v>
      </c>
      <c r="B22" t="s">
        <v>46</v>
      </c>
      <c r="C22">
        <v>2013</v>
      </c>
      <c r="D22" t="s">
        <v>240</v>
      </c>
      <c r="E22" t="s">
        <v>241</v>
      </c>
      <c r="F22" t="s">
        <v>241</v>
      </c>
      <c r="G22" t="s">
        <v>239</v>
      </c>
      <c r="H22" t="s">
        <v>239</v>
      </c>
      <c r="I22" t="s">
        <v>4</v>
      </c>
      <c r="J22">
        <v>17</v>
      </c>
      <c r="K22">
        <v>972.8900146484375</v>
      </c>
      <c r="L22">
        <v>989.8900146484375</v>
      </c>
      <c r="Q22">
        <v>42</v>
      </c>
      <c r="T22">
        <v>42</v>
      </c>
      <c r="U22">
        <v>42</v>
      </c>
    </row>
    <row r="23" spans="1:21" x14ac:dyDescent="0.35">
      <c r="A23">
        <v>2018</v>
      </c>
      <c r="B23" t="s">
        <v>30</v>
      </c>
      <c r="C23">
        <v>1993</v>
      </c>
      <c r="D23" t="s">
        <v>243</v>
      </c>
      <c r="E23" t="s">
        <v>239</v>
      </c>
      <c r="F23" t="s">
        <v>241</v>
      </c>
      <c r="G23" t="s">
        <v>239</v>
      </c>
      <c r="H23" t="s">
        <v>239</v>
      </c>
      <c r="I23" t="s">
        <v>4</v>
      </c>
      <c r="J23">
        <v>1955.365</v>
      </c>
      <c r="K23">
        <v>1916.8800048828125</v>
      </c>
      <c r="L23">
        <v>3872.2451171875</v>
      </c>
      <c r="M23">
        <v>9912.2574999999997</v>
      </c>
      <c r="O23">
        <v>9912.2578125</v>
      </c>
      <c r="P23">
        <v>516</v>
      </c>
      <c r="Q23">
        <v>58</v>
      </c>
      <c r="T23">
        <v>574</v>
      </c>
      <c r="U23">
        <v>574</v>
      </c>
    </row>
    <row r="24" spans="1:21" x14ac:dyDescent="0.35">
      <c r="A24">
        <v>2018</v>
      </c>
      <c r="B24" t="s">
        <v>26</v>
      </c>
      <c r="C24">
        <v>2011</v>
      </c>
      <c r="D24" t="s">
        <v>240</v>
      </c>
      <c r="E24" t="s">
        <v>241</v>
      </c>
      <c r="F24" t="s">
        <v>241</v>
      </c>
      <c r="G24" t="s">
        <v>239</v>
      </c>
      <c r="H24" t="s">
        <v>239</v>
      </c>
      <c r="I24" t="s">
        <v>4</v>
      </c>
      <c r="J24">
        <v>16281.4</v>
      </c>
      <c r="K24">
        <v>31687.384765625</v>
      </c>
      <c r="L24">
        <v>47968.78515625</v>
      </c>
      <c r="M24">
        <v>18441.6875</v>
      </c>
      <c r="O24">
        <v>18441.6875</v>
      </c>
      <c r="P24">
        <v>4098.25</v>
      </c>
      <c r="Q24">
        <v>5205.75</v>
      </c>
      <c r="T24">
        <v>9304</v>
      </c>
      <c r="U24">
        <v>9304</v>
      </c>
    </row>
    <row r="25" spans="1:21" x14ac:dyDescent="0.35">
      <c r="A25">
        <v>2018</v>
      </c>
      <c r="B25" t="s">
        <v>112</v>
      </c>
      <c r="C25">
        <v>2015</v>
      </c>
      <c r="D25" t="s">
        <v>244</v>
      </c>
      <c r="E25" t="s">
        <v>239</v>
      </c>
      <c r="F25" t="s">
        <v>0</v>
      </c>
      <c r="G25" t="s">
        <v>239</v>
      </c>
      <c r="H25" t="s">
        <v>241</v>
      </c>
      <c r="I25" t="s">
        <v>4</v>
      </c>
      <c r="P25">
        <v>1604.125</v>
      </c>
      <c r="Q25">
        <v>0</v>
      </c>
      <c r="T25">
        <v>1604.125</v>
      </c>
      <c r="U25">
        <v>1604.125</v>
      </c>
    </row>
    <row r="26" spans="1:21" x14ac:dyDescent="0.35">
      <c r="A26">
        <v>2018</v>
      </c>
      <c r="B26" t="s">
        <v>20</v>
      </c>
      <c r="C26">
        <v>2015</v>
      </c>
      <c r="D26" t="s">
        <v>244</v>
      </c>
      <c r="E26" t="s">
        <v>239</v>
      </c>
      <c r="F26" t="s">
        <v>0</v>
      </c>
      <c r="G26" t="s">
        <v>239</v>
      </c>
      <c r="H26" t="s">
        <v>241</v>
      </c>
      <c r="I26" t="s">
        <v>4</v>
      </c>
      <c r="J26">
        <v>261.625</v>
      </c>
      <c r="K26">
        <v>2880.125</v>
      </c>
      <c r="L26">
        <v>3141.75</v>
      </c>
      <c r="Q26">
        <v>0</v>
      </c>
      <c r="T26">
        <v>0</v>
      </c>
    </row>
    <row r="27" spans="1:21" x14ac:dyDescent="0.35">
      <c r="A27">
        <v>2018</v>
      </c>
      <c r="B27" t="s">
        <v>116</v>
      </c>
      <c r="C27">
        <v>1995</v>
      </c>
      <c r="D27" t="s">
        <v>244</v>
      </c>
      <c r="E27" t="s">
        <v>239</v>
      </c>
      <c r="F27" t="s">
        <v>0</v>
      </c>
      <c r="G27" t="s">
        <v>239</v>
      </c>
      <c r="H27" t="s">
        <v>241</v>
      </c>
      <c r="I27" t="s">
        <v>4</v>
      </c>
      <c r="J27">
        <v>445.1</v>
      </c>
      <c r="K27">
        <v>0</v>
      </c>
      <c r="L27">
        <v>445.10000610351563</v>
      </c>
      <c r="Q27">
        <v>438</v>
      </c>
      <c r="T27">
        <v>438</v>
      </c>
      <c r="U27">
        <v>438</v>
      </c>
    </row>
    <row r="28" spans="1:21" x14ac:dyDescent="0.35">
      <c r="A28">
        <v>2018</v>
      </c>
      <c r="B28" t="s">
        <v>117</v>
      </c>
      <c r="C28">
        <v>2009</v>
      </c>
      <c r="D28" t="s">
        <v>240</v>
      </c>
      <c r="E28" t="s">
        <v>239</v>
      </c>
      <c r="F28" t="s">
        <v>241</v>
      </c>
      <c r="G28" t="s">
        <v>239</v>
      </c>
      <c r="H28" t="s">
        <v>239</v>
      </c>
      <c r="I28" t="s">
        <v>4</v>
      </c>
      <c r="J28">
        <v>338.25</v>
      </c>
      <c r="K28">
        <v>172</v>
      </c>
      <c r="L28">
        <v>510.25</v>
      </c>
      <c r="Q28">
        <v>0</v>
      </c>
      <c r="T28">
        <v>0</v>
      </c>
    </row>
    <row r="29" spans="1:21" x14ac:dyDescent="0.35">
      <c r="A29">
        <v>2018</v>
      </c>
      <c r="B29" t="s">
        <v>118</v>
      </c>
      <c r="C29">
        <v>2017</v>
      </c>
      <c r="D29" t="s">
        <v>244</v>
      </c>
      <c r="E29" t="s">
        <v>239</v>
      </c>
      <c r="F29" t="s">
        <v>0</v>
      </c>
      <c r="G29" t="s">
        <v>239</v>
      </c>
      <c r="H29" t="s">
        <v>241</v>
      </c>
      <c r="I29" t="s">
        <v>4</v>
      </c>
      <c r="J29">
        <v>8</v>
      </c>
      <c r="K29">
        <v>59</v>
      </c>
      <c r="L29">
        <v>67</v>
      </c>
      <c r="P29">
        <v>10</v>
      </c>
      <c r="Q29">
        <v>109.875</v>
      </c>
      <c r="T29">
        <v>119.875</v>
      </c>
      <c r="U29">
        <v>119.875</v>
      </c>
    </row>
    <row r="30" spans="1:21" x14ac:dyDescent="0.35">
      <c r="A30">
        <v>2018</v>
      </c>
      <c r="B30" t="s">
        <v>120</v>
      </c>
      <c r="C30">
        <v>2012</v>
      </c>
      <c r="D30" t="s">
        <v>244</v>
      </c>
      <c r="E30" t="s">
        <v>239</v>
      </c>
      <c r="F30" t="s">
        <v>0</v>
      </c>
      <c r="G30" t="s">
        <v>239</v>
      </c>
      <c r="H30" t="s">
        <v>241</v>
      </c>
      <c r="I30" t="s">
        <v>4</v>
      </c>
      <c r="J30">
        <v>10936.82</v>
      </c>
      <c r="K30">
        <v>15460.240234375</v>
      </c>
      <c r="L30">
        <v>26397.060546875</v>
      </c>
      <c r="M30">
        <v>5880.65</v>
      </c>
      <c r="O30">
        <v>5880.64990234375</v>
      </c>
      <c r="P30">
        <v>4331.60009765625</v>
      </c>
      <c r="Q30">
        <v>0</v>
      </c>
      <c r="T30">
        <v>4331.60009765625</v>
      </c>
      <c r="U30">
        <v>4331.60009765625</v>
      </c>
    </row>
    <row r="31" spans="1:21" x14ac:dyDescent="0.35">
      <c r="A31">
        <v>2018</v>
      </c>
      <c r="B31" t="s">
        <v>122</v>
      </c>
      <c r="C31">
        <v>2012</v>
      </c>
      <c r="D31" t="s">
        <v>240</v>
      </c>
      <c r="E31" t="s">
        <v>239</v>
      </c>
      <c r="F31" t="s">
        <v>241</v>
      </c>
      <c r="G31" t="s">
        <v>241</v>
      </c>
      <c r="H31" t="s">
        <v>239</v>
      </c>
      <c r="I31" t="s">
        <v>4</v>
      </c>
      <c r="J31">
        <v>42.625</v>
      </c>
      <c r="K31">
        <v>35.380001068115234</v>
      </c>
      <c r="L31">
        <v>78.0050048828125</v>
      </c>
      <c r="Q31">
        <v>0</v>
      </c>
      <c r="T31">
        <v>0</v>
      </c>
    </row>
    <row r="32" spans="1:21" x14ac:dyDescent="0.35">
      <c r="A32">
        <v>2018</v>
      </c>
      <c r="B32" t="s">
        <v>14</v>
      </c>
      <c r="C32">
        <v>2013</v>
      </c>
      <c r="D32" t="s">
        <v>240</v>
      </c>
      <c r="E32" t="s">
        <v>241</v>
      </c>
      <c r="F32" t="s">
        <v>241</v>
      </c>
      <c r="G32" t="s">
        <v>239</v>
      </c>
      <c r="H32" t="s">
        <v>239</v>
      </c>
      <c r="I32" t="s">
        <v>4</v>
      </c>
      <c r="J32">
        <v>10</v>
      </c>
      <c r="K32">
        <v>22</v>
      </c>
      <c r="L32">
        <v>32</v>
      </c>
      <c r="Q32">
        <v>0</v>
      </c>
      <c r="T32">
        <v>0</v>
      </c>
    </row>
    <row r="33" spans="1:21" x14ac:dyDescent="0.35">
      <c r="A33">
        <v>2018</v>
      </c>
      <c r="B33" t="s">
        <v>123</v>
      </c>
      <c r="C33">
        <v>2004</v>
      </c>
      <c r="D33" t="s">
        <v>240</v>
      </c>
      <c r="E33" t="s">
        <v>241</v>
      </c>
      <c r="F33" t="s">
        <v>241</v>
      </c>
      <c r="G33" t="s">
        <v>239</v>
      </c>
      <c r="H33" t="s">
        <v>239</v>
      </c>
      <c r="I33" t="s">
        <v>7</v>
      </c>
      <c r="J33">
        <v>1424.43</v>
      </c>
      <c r="K33">
        <v>803.70001220703125</v>
      </c>
      <c r="L33">
        <v>2228.130126953125</v>
      </c>
      <c r="Q33">
        <v>220</v>
      </c>
      <c r="T33">
        <v>220</v>
      </c>
      <c r="U33">
        <v>220</v>
      </c>
    </row>
    <row r="34" spans="1:21" x14ac:dyDescent="0.35">
      <c r="A34">
        <v>2018</v>
      </c>
      <c r="B34" t="s">
        <v>124</v>
      </c>
      <c r="C34">
        <v>2006</v>
      </c>
      <c r="D34" t="s">
        <v>240</v>
      </c>
      <c r="E34" t="s">
        <v>241</v>
      </c>
      <c r="F34" t="s">
        <v>241</v>
      </c>
      <c r="G34" t="s">
        <v>239</v>
      </c>
      <c r="H34" t="s">
        <v>239</v>
      </c>
      <c r="I34" t="s">
        <v>7</v>
      </c>
      <c r="J34">
        <v>902.5</v>
      </c>
      <c r="K34">
        <v>0</v>
      </c>
      <c r="L34">
        <v>902.5</v>
      </c>
      <c r="Q34">
        <v>0</v>
      </c>
      <c r="T34">
        <v>0</v>
      </c>
    </row>
    <row r="35" spans="1:21" x14ac:dyDescent="0.35">
      <c r="A35">
        <v>2018</v>
      </c>
      <c r="B35" t="s">
        <v>125</v>
      </c>
      <c r="C35">
        <v>2008</v>
      </c>
      <c r="D35" t="s">
        <v>240</v>
      </c>
      <c r="E35" t="s">
        <v>241</v>
      </c>
      <c r="F35" t="s">
        <v>241</v>
      </c>
      <c r="G35" t="s">
        <v>241</v>
      </c>
      <c r="H35" t="s">
        <v>239</v>
      </c>
      <c r="I35" t="s">
        <v>7</v>
      </c>
      <c r="J35">
        <v>50</v>
      </c>
      <c r="K35">
        <v>43</v>
      </c>
      <c r="L35">
        <v>93</v>
      </c>
      <c r="Q35">
        <v>6.75</v>
      </c>
      <c r="T35">
        <v>6.75</v>
      </c>
      <c r="U35">
        <v>6.75</v>
      </c>
    </row>
    <row r="36" spans="1:21" x14ac:dyDescent="0.35">
      <c r="A36">
        <v>2018</v>
      </c>
      <c r="B36" t="s">
        <v>126</v>
      </c>
      <c r="C36">
        <v>2011</v>
      </c>
      <c r="D36" t="s">
        <v>244</v>
      </c>
      <c r="E36" t="s">
        <v>239</v>
      </c>
      <c r="F36" t="s">
        <v>0</v>
      </c>
      <c r="G36" t="s">
        <v>239</v>
      </c>
      <c r="H36" t="s">
        <v>241</v>
      </c>
      <c r="I36" t="s">
        <v>4</v>
      </c>
      <c r="J36">
        <v>90.5</v>
      </c>
      <c r="K36">
        <v>25.375</v>
      </c>
      <c r="L36">
        <v>115.875</v>
      </c>
      <c r="P36">
        <v>30</v>
      </c>
      <c r="Q36">
        <v>0</v>
      </c>
      <c r="T36">
        <v>30</v>
      </c>
      <c r="U36">
        <v>30</v>
      </c>
    </row>
    <row r="37" spans="1:21" x14ac:dyDescent="0.35">
      <c r="A37">
        <v>2018</v>
      </c>
      <c r="B37" t="s">
        <v>127</v>
      </c>
      <c r="C37">
        <v>2006</v>
      </c>
      <c r="D37" t="s">
        <v>244</v>
      </c>
      <c r="E37" t="s">
        <v>239</v>
      </c>
      <c r="F37" t="s">
        <v>0</v>
      </c>
      <c r="G37" t="s">
        <v>239</v>
      </c>
      <c r="H37" t="s">
        <v>241</v>
      </c>
      <c r="I37" t="s">
        <v>4</v>
      </c>
      <c r="J37">
        <v>9087.9500000000007</v>
      </c>
      <c r="K37">
        <v>21735.375</v>
      </c>
      <c r="L37">
        <v>30823.32421875</v>
      </c>
      <c r="P37">
        <v>12560.6796875</v>
      </c>
      <c r="Q37">
        <v>4903.31982421875</v>
      </c>
      <c r="T37">
        <v>17464</v>
      </c>
      <c r="U37">
        <v>17464</v>
      </c>
    </row>
    <row r="38" spans="1:21" x14ac:dyDescent="0.35">
      <c r="A38">
        <v>2019</v>
      </c>
      <c r="B38" t="s">
        <v>108</v>
      </c>
      <c r="C38">
        <v>2006</v>
      </c>
      <c r="D38" t="s">
        <v>239</v>
      </c>
      <c r="E38" t="s">
        <v>239</v>
      </c>
      <c r="F38" t="s">
        <v>0</v>
      </c>
      <c r="G38" t="s">
        <v>239</v>
      </c>
      <c r="H38" t="s">
        <v>239</v>
      </c>
      <c r="I38" t="s">
        <v>4</v>
      </c>
      <c r="P38">
        <v>175</v>
      </c>
      <c r="Q38">
        <v>174</v>
      </c>
      <c r="T38">
        <v>349</v>
      </c>
      <c r="U38">
        <v>349</v>
      </c>
    </row>
    <row r="39" spans="1:21" x14ac:dyDescent="0.35">
      <c r="A39">
        <v>2019</v>
      </c>
      <c r="B39" t="s">
        <v>3</v>
      </c>
      <c r="C39">
        <v>1988</v>
      </c>
      <c r="D39" t="s">
        <v>240</v>
      </c>
      <c r="E39" t="s">
        <v>239</v>
      </c>
      <c r="F39" t="s">
        <v>241</v>
      </c>
      <c r="G39" t="s">
        <v>239</v>
      </c>
      <c r="H39" t="s">
        <v>239</v>
      </c>
      <c r="I39" t="s">
        <v>4</v>
      </c>
      <c r="J39">
        <v>1962.625</v>
      </c>
      <c r="K39">
        <v>1212.125</v>
      </c>
      <c r="L39">
        <v>3174.75</v>
      </c>
      <c r="P39">
        <v>741</v>
      </c>
      <c r="Q39">
        <v>10450</v>
      </c>
      <c r="T39">
        <v>11191</v>
      </c>
      <c r="U39">
        <v>11191</v>
      </c>
    </row>
    <row r="40" spans="1:21" x14ac:dyDescent="0.35">
      <c r="A40">
        <v>2019</v>
      </c>
      <c r="B40" t="s">
        <v>28</v>
      </c>
      <c r="C40">
        <v>1995</v>
      </c>
      <c r="D40" t="s">
        <v>5</v>
      </c>
      <c r="E40" t="s">
        <v>239</v>
      </c>
      <c r="F40" t="s">
        <v>0</v>
      </c>
      <c r="G40" t="s">
        <v>239</v>
      </c>
      <c r="H40" t="s">
        <v>239</v>
      </c>
      <c r="I40" t="s">
        <v>4</v>
      </c>
      <c r="J40">
        <v>2874.57</v>
      </c>
      <c r="K40">
        <v>20561.92578125</v>
      </c>
      <c r="L40">
        <v>23436.49609375</v>
      </c>
      <c r="M40">
        <v>16514.724999999999</v>
      </c>
      <c r="N40">
        <v>1763.7750244140625</v>
      </c>
      <c r="O40">
        <v>18278.5</v>
      </c>
      <c r="P40">
        <v>3616.5</v>
      </c>
      <c r="Q40">
        <v>7606.4248046875</v>
      </c>
      <c r="T40">
        <v>11222.9248046875</v>
      </c>
      <c r="U40">
        <v>11222.9248046875</v>
      </c>
    </row>
    <row r="41" spans="1:21" x14ac:dyDescent="0.35">
      <c r="A41">
        <v>2019</v>
      </c>
      <c r="B41" t="s">
        <v>109</v>
      </c>
      <c r="C41">
        <v>2008</v>
      </c>
      <c r="D41" t="s">
        <v>240</v>
      </c>
      <c r="E41" t="s">
        <v>241</v>
      </c>
      <c r="F41" t="s">
        <v>241</v>
      </c>
      <c r="G41" t="s">
        <v>239</v>
      </c>
      <c r="H41" t="s">
        <v>239</v>
      </c>
      <c r="I41" t="s">
        <v>4</v>
      </c>
      <c r="J41">
        <v>0</v>
      </c>
      <c r="K41">
        <v>9.5</v>
      </c>
      <c r="L41">
        <v>9.5</v>
      </c>
      <c r="Q41">
        <v>0</v>
      </c>
      <c r="T41">
        <v>0</v>
      </c>
    </row>
    <row r="42" spans="1:21" x14ac:dyDescent="0.35">
      <c r="A42">
        <v>2019</v>
      </c>
      <c r="B42" t="s">
        <v>46</v>
      </c>
      <c r="C42">
        <v>2013</v>
      </c>
      <c r="D42" t="s">
        <v>240</v>
      </c>
      <c r="E42" t="s">
        <v>241</v>
      </c>
      <c r="F42" t="s">
        <v>241</v>
      </c>
      <c r="G42" t="s">
        <v>239</v>
      </c>
      <c r="H42" t="s">
        <v>239</v>
      </c>
      <c r="I42" t="s">
        <v>4</v>
      </c>
      <c r="J42">
        <v>170</v>
      </c>
      <c r="K42">
        <v>4260.625</v>
      </c>
      <c r="L42">
        <v>4430.625</v>
      </c>
      <c r="P42">
        <v>3123.054931640625</v>
      </c>
      <c r="Q42">
        <v>1167.0699462890625</v>
      </c>
      <c r="T42">
        <v>4290.125</v>
      </c>
      <c r="U42">
        <v>4290.125</v>
      </c>
    </row>
    <row r="43" spans="1:21" x14ac:dyDescent="0.35">
      <c r="A43">
        <v>2019</v>
      </c>
      <c r="B43" t="s">
        <v>110</v>
      </c>
      <c r="C43">
        <v>2013</v>
      </c>
      <c r="D43" t="s">
        <v>240</v>
      </c>
      <c r="E43" t="s">
        <v>241</v>
      </c>
      <c r="F43" t="s">
        <v>241</v>
      </c>
      <c r="G43" t="s">
        <v>239</v>
      </c>
      <c r="H43" t="s">
        <v>239</v>
      </c>
      <c r="I43" t="s">
        <v>4</v>
      </c>
      <c r="J43">
        <v>114</v>
      </c>
      <c r="K43">
        <v>1650.875</v>
      </c>
      <c r="L43">
        <v>1764.875</v>
      </c>
      <c r="Q43">
        <v>13</v>
      </c>
      <c r="T43">
        <v>13</v>
      </c>
      <c r="U43">
        <v>13</v>
      </c>
    </row>
    <row r="44" spans="1:21" x14ac:dyDescent="0.35">
      <c r="A44">
        <v>2019</v>
      </c>
      <c r="B44" t="s">
        <v>30</v>
      </c>
      <c r="C44">
        <v>1993</v>
      </c>
      <c r="D44" t="s">
        <v>243</v>
      </c>
      <c r="E44" t="s">
        <v>239</v>
      </c>
      <c r="F44" t="s">
        <v>241</v>
      </c>
      <c r="G44" t="s">
        <v>239</v>
      </c>
      <c r="H44" t="s">
        <v>239</v>
      </c>
      <c r="I44" t="s">
        <v>4</v>
      </c>
      <c r="J44">
        <v>142.69999999999999</v>
      </c>
      <c r="K44">
        <v>135</v>
      </c>
      <c r="L44">
        <v>277.70001220703125</v>
      </c>
      <c r="M44">
        <v>10919.143</v>
      </c>
      <c r="N44">
        <v>720.85699462890625</v>
      </c>
      <c r="O44">
        <v>11640</v>
      </c>
      <c r="P44">
        <v>110.75</v>
      </c>
      <c r="Q44">
        <v>0</v>
      </c>
      <c r="T44">
        <v>110.75</v>
      </c>
      <c r="U44">
        <v>110.75</v>
      </c>
    </row>
    <row r="45" spans="1:21" x14ac:dyDescent="0.35">
      <c r="A45">
        <v>2019</v>
      </c>
      <c r="B45" t="s">
        <v>26</v>
      </c>
      <c r="C45">
        <v>2011</v>
      </c>
      <c r="D45" t="s">
        <v>240</v>
      </c>
      <c r="E45" t="s">
        <v>241</v>
      </c>
      <c r="F45" t="s">
        <v>241</v>
      </c>
      <c r="G45" t="s">
        <v>239</v>
      </c>
      <c r="H45" t="s">
        <v>239</v>
      </c>
      <c r="I45" t="s">
        <v>4</v>
      </c>
      <c r="J45">
        <v>21376.134999999998</v>
      </c>
      <c r="K45">
        <v>19055.5546875</v>
      </c>
      <c r="L45">
        <v>40431.6875</v>
      </c>
      <c r="M45">
        <v>20382.22</v>
      </c>
      <c r="N45">
        <v>823.780029296875</v>
      </c>
      <c r="O45">
        <v>21206</v>
      </c>
      <c r="P45">
        <v>4170.31982421875</v>
      </c>
      <c r="Q45">
        <v>11014.6796875</v>
      </c>
      <c r="T45">
        <v>15185</v>
      </c>
      <c r="U45">
        <v>15185</v>
      </c>
    </row>
    <row r="46" spans="1:21" x14ac:dyDescent="0.35">
      <c r="A46">
        <v>2019</v>
      </c>
      <c r="B46" t="s">
        <v>112</v>
      </c>
      <c r="C46">
        <v>2015</v>
      </c>
      <c r="D46" t="s">
        <v>244</v>
      </c>
      <c r="E46" t="s">
        <v>239</v>
      </c>
      <c r="F46" t="s">
        <v>0</v>
      </c>
      <c r="G46" t="s">
        <v>239</v>
      </c>
      <c r="H46" t="s">
        <v>241</v>
      </c>
      <c r="I46" t="s">
        <v>4</v>
      </c>
      <c r="J46">
        <v>956.625</v>
      </c>
      <c r="K46">
        <v>5030.89990234375</v>
      </c>
      <c r="L46">
        <v>5987.52490234375</v>
      </c>
      <c r="P46">
        <v>4133.625</v>
      </c>
      <c r="Q46">
        <v>1569.375</v>
      </c>
      <c r="T46">
        <v>5703</v>
      </c>
      <c r="U46">
        <v>5703</v>
      </c>
    </row>
    <row r="47" spans="1:21" x14ac:dyDescent="0.35">
      <c r="A47">
        <v>2019</v>
      </c>
      <c r="B47" t="s">
        <v>114</v>
      </c>
      <c r="C47">
        <v>2011</v>
      </c>
      <c r="D47" t="s">
        <v>240</v>
      </c>
      <c r="E47" t="s">
        <v>241</v>
      </c>
      <c r="F47" t="s">
        <v>241</v>
      </c>
      <c r="G47" t="s">
        <v>239</v>
      </c>
      <c r="H47" t="s">
        <v>239</v>
      </c>
      <c r="I47" t="s">
        <v>7</v>
      </c>
      <c r="J47">
        <v>1.2649999999999999</v>
      </c>
      <c r="K47">
        <v>361.625</v>
      </c>
      <c r="L47">
        <v>362.8900146484375</v>
      </c>
      <c r="Q47">
        <v>0</v>
      </c>
      <c r="T47">
        <v>0</v>
      </c>
    </row>
    <row r="48" spans="1:21" x14ac:dyDescent="0.35">
      <c r="A48">
        <v>2019</v>
      </c>
      <c r="B48" t="s">
        <v>157</v>
      </c>
      <c r="C48">
        <v>2012</v>
      </c>
      <c r="D48" t="s">
        <v>240</v>
      </c>
      <c r="E48" t="s">
        <v>239</v>
      </c>
      <c r="F48" t="s">
        <v>241</v>
      </c>
      <c r="G48" t="s">
        <v>239</v>
      </c>
      <c r="H48" t="s">
        <v>239</v>
      </c>
      <c r="I48" t="s">
        <v>7</v>
      </c>
      <c r="J48">
        <v>13</v>
      </c>
      <c r="K48">
        <v>48.099998474121094</v>
      </c>
      <c r="L48">
        <v>61.099998474121094</v>
      </c>
      <c r="Q48">
        <v>0</v>
      </c>
      <c r="T48">
        <v>0</v>
      </c>
    </row>
    <row r="49" spans="1:21" x14ac:dyDescent="0.35">
      <c r="A49">
        <v>2019</v>
      </c>
      <c r="B49" t="s">
        <v>116</v>
      </c>
      <c r="C49">
        <v>1995</v>
      </c>
      <c r="D49" t="s">
        <v>244</v>
      </c>
      <c r="E49" t="s">
        <v>239</v>
      </c>
      <c r="F49" t="s">
        <v>0</v>
      </c>
      <c r="G49" t="s">
        <v>239</v>
      </c>
      <c r="H49" t="s">
        <v>241</v>
      </c>
      <c r="I49" t="s">
        <v>4</v>
      </c>
      <c r="J49">
        <v>165.5</v>
      </c>
      <c r="K49">
        <v>0</v>
      </c>
      <c r="L49">
        <v>165.5</v>
      </c>
      <c r="Q49">
        <v>0</v>
      </c>
      <c r="T49">
        <v>0</v>
      </c>
    </row>
    <row r="50" spans="1:21" x14ac:dyDescent="0.35">
      <c r="A50">
        <v>2019</v>
      </c>
      <c r="B50" t="s">
        <v>117</v>
      </c>
      <c r="C50">
        <v>2009</v>
      </c>
      <c r="D50" t="s">
        <v>240</v>
      </c>
      <c r="E50" t="s">
        <v>239</v>
      </c>
      <c r="F50" t="s">
        <v>241</v>
      </c>
      <c r="G50" t="s">
        <v>239</v>
      </c>
      <c r="H50" t="s">
        <v>239</v>
      </c>
      <c r="I50" t="s">
        <v>4</v>
      </c>
      <c r="J50">
        <v>96.5</v>
      </c>
      <c r="K50">
        <v>0</v>
      </c>
      <c r="L50">
        <v>96.5</v>
      </c>
      <c r="Q50">
        <v>0</v>
      </c>
      <c r="T50">
        <v>0</v>
      </c>
    </row>
    <row r="51" spans="1:21" x14ac:dyDescent="0.35">
      <c r="A51">
        <v>2019</v>
      </c>
      <c r="B51" t="s">
        <v>118</v>
      </c>
      <c r="C51">
        <v>2017</v>
      </c>
      <c r="D51" t="s">
        <v>244</v>
      </c>
      <c r="E51" t="s">
        <v>239</v>
      </c>
      <c r="F51" t="s">
        <v>0</v>
      </c>
      <c r="G51" t="s">
        <v>239</v>
      </c>
      <c r="H51" t="s">
        <v>241</v>
      </c>
      <c r="I51" t="s">
        <v>4</v>
      </c>
      <c r="J51">
        <v>53</v>
      </c>
      <c r="K51">
        <v>3</v>
      </c>
      <c r="L51">
        <v>56</v>
      </c>
      <c r="Q51">
        <v>32.375</v>
      </c>
      <c r="T51">
        <v>32.375</v>
      </c>
      <c r="U51">
        <v>32.375</v>
      </c>
    </row>
    <row r="52" spans="1:21" x14ac:dyDescent="0.35">
      <c r="A52">
        <v>2019</v>
      </c>
      <c r="B52" t="s">
        <v>119</v>
      </c>
      <c r="C52">
        <v>2017</v>
      </c>
      <c r="D52" t="s">
        <v>245</v>
      </c>
      <c r="E52" t="s">
        <v>239</v>
      </c>
      <c r="F52" t="s">
        <v>0</v>
      </c>
      <c r="G52" t="s">
        <v>239</v>
      </c>
      <c r="H52" t="s">
        <v>241</v>
      </c>
      <c r="I52" t="s">
        <v>4</v>
      </c>
      <c r="J52">
        <v>15.85</v>
      </c>
      <c r="K52">
        <v>163.94999694824219</v>
      </c>
      <c r="L52">
        <v>179.80000305175781</v>
      </c>
      <c r="P52">
        <v>23.125</v>
      </c>
      <c r="Q52">
        <v>0</v>
      </c>
      <c r="T52">
        <v>23.125</v>
      </c>
      <c r="U52">
        <v>23.125</v>
      </c>
    </row>
    <row r="53" spans="1:21" x14ac:dyDescent="0.35">
      <c r="A53">
        <v>2019</v>
      </c>
      <c r="B53" t="s">
        <v>120</v>
      </c>
      <c r="C53">
        <v>2012</v>
      </c>
      <c r="D53" t="s">
        <v>244</v>
      </c>
      <c r="E53" t="s">
        <v>239</v>
      </c>
      <c r="F53" t="s">
        <v>0</v>
      </c>
      <c r="G53" t="s">
        <v>239</v>
      </c>
      <c r="H53" t="s">
        <v>241</v>
      </c>
      <c r="I53" t="s">
        <v>4</v>
      </c>
      <c r="J53">
        <v>3381.08</v>
      </c>
      <c r="K53">
        <v>26042.134765625</v>
      </c>
      <c r="L53">
        <v>29423.21484375</v>
      </c>
      <c r="M53">
        <v>8342</v>
      </c>
      <c r="N53">
        <v>255</v>
      </c>
      <c r="O53">
        <v>8597</v>
      </c>
      <c r="P53">
        <v>4255.85009765625</v>
      </c>
      <c r="Q53">
        <v>1591.1500244140625</v>
      </c>
      <c r="T53">
        <v>5847</v>
      </c>
      <c r="U53">
        <v>5847</v>
      </c>
    </row>
    <row r="54" spans="1:21" x14ac:dyDescent="0.35">
      <c r="A54">
        <v>2019</v>
      </c>
      <c r="B54" t="s">
        <v>122</v>
      </c>
      <c r="C54">
        <v>2012</v>
      </c>
      <c r="D54" t="s">
        <v>240</v>
      </c>
      <c r="E54" t="s">
        <v>239</v>
      </c>
      <c r="F54" t="s">
        <v>241</v>
      </c>
      <c r="G54" t="s">
        <v>241</v>
      </c>
      <c r="H54" t="s">
        <v>239</v>
      </c>
      <c r="I54" t="s">
        <v>4</v>
      </c>
      <c r="J54">
        <v>6</v>
      </c>
      <c r="K54">
        <v>117.80000305175781</v>
      </c>
      <c r="L54">
        <v>123.80000305175781</v>
      </c>
      <c r="P54">
        <v>1000</v>
      </c>
      <c r="Q54">
        <v>0</v>
      </c>
      <c r="T54">
        <v>1000</v>
      </c>
      <c r="U54">
        <v>1000</v>
      </c>
    </row>
    <row r="55" spans="1:21" x14ac:dyDescent="0.35">
      <c r="A55">
        <v>2019</v>
      </c>
      <c r="B55" t="s">
        <v>14</v>
      </c>
      <c r="C55">
        <v>2013</v>
      </c>
      <c r="D55" t="s">
        <v>240</v>
      </c>
      <c r="E55" t="s">
        <v>241</v>
      </c>
      <c r="F55" t="s">
        <v>241</v>
      </c>
      <c r="G55" t="s">
        <v>239</v>
      </c>
      <c r="H55" t="s">
        <v>239</v>
      </c>
      <c r="I55" t="s">
        <v>4</v>
      </c>
      <c r="J55">
        <v>80</v>
      </c>
      <c r="K55">
        <v>0</v>
      </c>
      <c r="L55">
        <v>80</v>
      </c>
      <c r="Q55">
        <v>535</v>
      </c>
      <c r="T55">
        <v>535</v>
      </c>
      <c r="U55">
        <v>535</v>
      </c>
    </row>
    <row r="56" spans="1:21" x14ac:dyDescent="0.35">
      <c r="A56">
        <v>2019</v>
      </c>
      <c r="B56" t="s">
        <v>123</v>
      </c>
      <c r="C56">
        <v>2004</v>
      </c>
      <c r="D56" t="s">
        <v>240</v>
      </c>
      <c r="E56" t="s">
        <v>241</v>
      </c>
      <c r="F56" t="s">
        <v>241</v>
      </c>
      <c r="G56" t="s">
        <v>239</v>
      </c>
      <c r="H56" t="s">
        <v>239</v>
      </c>
      <c r="I56" t="s">
        <v>7</v>
      </c>
      <c r="J56">
        <v>2531.8000000000002</v>
      </c>
      <c r="K56">
        <v>4687.625</v>
      </c>
      <c r="L56">
        <v>7219.4248046875</v>
      </c>
      <c r="Q56">
        <v>42</v>
      </c>
      <c r="T56">
        <v>42</v>
      </c>
      <c r="U56">
        <v>42</v>
      </c>
    </row>
    <row r="57" spans="1:21" x14ac:dyDescent="0.35">
      <c r="A57">
        <v>2019</v>
      </c>
      <c r="B57" t="s">
        <v>124</v>
      </c>
      <c r="C57">
        <v>2006</v>
      </c>
      <c r="D57" t="s">
        <v>240</v>
      </c>
      <c r="E57" t="s">
        <v>241</v>
      </c>
      <c r="F57" t="s">
        <v>241</v>
      </c>
      <c r="G57" t="s">
        <v>239</v>
      </c>
      <c r="H57" t="s">
        <v>239</v>
      </c>
      <c r="I57" t="s">
        <v>7</v>
      </c>
      <c r="J57">
        <v>282.5</v>
      </c>
      <c r="K57">
        <v>405.625</v>
      </c>
      <c r="L57">
        <v>688.125</v>
      </c>
      <c r="Q57">
        <v>0</v>
      </c>
      <c r="T57">
        <v>0</v>
      </c>
    </row>
    <row r="58" spans="1:21" x14ac:dyDescent="0.35">
      <c r="A58">
        <v>2019</v>
      </c>
      <c r="B58" t="s">
        <v>125</v>
      </c>
      <c r="C58">
        <v>2008</v>
      </c>
      <c r="D58" t="s">
        <v>240</v>
      </c>
      <c r="E58" t="s">
        <v>241</v>
      </c>
      <c r="F58" t="s">
        <v>241</v>
      </c>
      <c r="G58" t="s">
        <v>239</v>
      </c>
      <c r="H58" t="s">
        <v>239</v>
      </c>
      <c r="I58" t="s">
        <v>7</v>
      </c>
      <c r="J58">
        <v>262</v>
      </c>
      <c r="K58">
        <v>224</v>
      </c>
      <c r="L58">
        <v>486</v>
      </c>
      <c r="Q58">
        <v>0</v>
      </c>
      <c r="T58">
        <v>0</v>
      </c>
    </row>
    <row r="59" spans="1:21" x14ac:dyDescent="0.35">
      <c r="A59">
        <v>2019</v>
      </c>
      <c r="B59" t="s">
        <v>126</v>
      </c>
      <c r="C59">
        <v>2011</v>
      </c>
      <c r="D59" t="s">
        <v>244</v>
      </c>
      <c r="E59" t="s">
        <v>239</v>
      </c>
      <c r="F59" t="s">
        <v>0</v>
      </c>
      <c r="G59" t="s">
        <v>239</v>
      </c>
      <c r="H59" t="s">
        <v>241</v>
      </c>
      <c r="I59" t="s">
        <v>4</v>
      </c>
      <c r="J59">
        <v>1.75</v>
      </c>
      <c r="K59">
        <v>15</v>
      </c>
      <c r="L59">
        <v>16.75</v>
      </c>
      <c r="Q59">
        <v>0</v>
      </c>
      <c r="T59">
        <v>0</v>
      </c>
    </row>
    <row r="60" spans="1:21" x14ac:dyDescent="0.35">
      <c r="A60">
        <v>2019</v>
      </c>
      <c r="B60" t="s">
        <v>127</v>
      </c>
      <c r="C60">
        <v>2006</v>
      </c>
      <c r="D60" t="s">
        <v>244</v>
      </c>
      <c r="E60" t="s">
        <v>239</v>
      </c>
      <c r="F60" t="s">
        <v>0</v>
      </c>
      <c r="G60" t="s">
        <v>239</v>
      </c>
      <c r="H60" t="s">
        <v>241</v>
      </c>
      <c r="I60" t="s">
        <v>4</v>
      </c>
      <c r="J60">
        <v>1041</v>
      </c>
      <c r="K60">
        <v>16855.775390625</v>
      </c>
      <c r="L60">
        <v>17896.775390625</v>
      </c>
      <c r="M60">
        <v>1562.625</v>
      </c>
      <c r="N60">
        <v>45.375</v>
      </c>
      <c r="O60">
        <v>1608</v>
      </c>
      <c r="P60">
        <v>6859.75</v>
      </c>
      <c r="Q60">
        <v>4901.75</v>
      </c>
      <c r="T60">
        <v>11761.5</v>
      </c>
      <c r="U60">
        <v>11761.5</v>
      </c>
    </row>
    <row r="61" spans="1:21" x14ac:dyDescent="0.35">
      <c r="A61">
        <v>2020</v>
      </c>
      <c r="B61" t="s">
        <v>246</v>
      </c>
      <c r="D61" t="s">
        <v>239</v>
      </c>
      <c r="E61" t="s">
        <v>239</v>
      </c>
      <c r="F61" t="s">
        <v>0</v>
      </c>
      <c r="G61" t="s">
        <v>239</v>
      </c>
      <c r="H61" t="s">
        <v>239</v>
      </c>
      <c r="I61" t="s">
        <v>4</v>
      </c>
      <c r="J61">
        <v>2.5</v>
      </c>
      <c r="K61">
        <v>0</v>
      </c>
      <c r="L61">
        <v>2.5</v>
      </c>
    </row>
    <row r="62" spans="1:21" x14ac:dyDescent="0.35">
      <c r="A62">
        <v>2020</v>
      </c>
      <c r="B62" t="s">
        <v>3</v>
      </c>
      <c r="C62">
        <v>1988</v>
      </c>
      <c r="D62" t="s">
        <v>240</v>
      </c>
      <c r="E62" t="s">
        <v>239</v>
      </c>
      <c r="F62" t="s">
        <v>241</v>
      </c>
      <c r="G62" t="s">
        <v>239</v>
      </c>
      <c r="H62" t="s">
        <v>239</v>
      </c>
      <c r="I62" t="s">
        <v>4</v>
      </c>
      <c r="J62">
        <v>60</v>
      </c>
      <c r="K62">
        <v>563.25</v>
      </c>
      <c r="L62">
        <v>623.25</v>
      </c>
      <c r="P62">
        <v>4599</v>
      </c>
      <c r="Q62">
        <v>2806</v>
      </c>
      <c r="T62">
        <v>7405</v>
      </c>
      <c r="U62">
        <v>7405</v>
      </c>
    </row>
    <row r="63" spans="1:21" x14ac:dyDescent="0.35">
      <c r="A63">
        <v>2020</v>
      </c>
      <c r="B63" t="s">
        <v>28</v>
      </c>
      <c r="C63">
        <v>1995</v>
      </c>
      <c r="D63" t="s">
        <v>5</v>
      </c>
      <c r="E63" t="s">
        <v>239</v>
      </c>
      <c r="F63" t="s">
        <v>0</v>
      </c>
      <c r="G63" t="s">
        <v>239</v>
      </c>
      <c r="H63" t="s">
        <v>239</v>
      </c>
      <c r="I63" t="s">
        <v>4</v>
      </c>
      <c r="J63">
        <v>4349.375</v>
      </c>
      <c r="K63">
        <v>407.5</v>
      </c>
      <c r="L63">
        <v>4756.875</v>
      </c>
      <c r="M63">
        <v>13910</v>
      </c>
      <c r="N63">
        <v>1022</v>
      </c>
      <c r="O63">
        <v>14932</v>
      </c>
      <c r="P63">
        <v>13905</v>
      </c>
      <c r="Q63">
        <v>525</v>
      </c>
      <c r="T63">
        <v>14430</v>
      </c>
      <c r="U63">
        <v>14430</v>
      </c>
    </row>
    <row r="64" spans="1:21" x14ac:dyDescent="0.35">
      <c r="A64">
        <v>2020</v>
      </c>
      <c r="B64" t="s">
        <v>109</v>
      </c>
      <c r="C64">
        <v>2008</v>
      </c>
      <c r="D64" t="s">
        <v>240</v>
      </c>
      <c r="E64" t="s">
        <v>241</v>
      </c>
      <c r="F64" t="s">
        <v>241</v>
      </c>
      <c r="G64" t="s">
        <v>239</v>
      </c>
      <c r="H64" t="s">
        <v>239</v>
      </c>
      <c r="I64" t="s">
        <v>4</v>
      </c>
      <c r="M64">
        <v>36</v>
      </c>
      <c r="N64">
        <v>11</v>
      </c>
      <c r="O64">
        <v>47</v>
      </c>
    </row>
    <row r="65" spans="1:21" x14ac:dyDescent="0.35">
      <c r="A65">
        <v>2020</v>
      </c>
      <c r="B65" t="s">
        <v>46</v>
      </c>
      <c r="C65">
        <v>2013</v>
      </c>
      <c r="D65" t="s">
        <v>240</v>
      </c>
      <c r="E65" t="s">
        <v>241</v>
      </c>
      <c r="F65" t="s">
        <v>241</v>
      </c>
      <c r="G65" t="s">
        <v>239</v>
      </c>
      <c r="H65" t="s">
        <v>239</v>
      </c>
      <c r="I65" t="s">
        <v>4</v>
      </c>
      <c r="J65">
        <v>21435.75</v>
      </c>
      <c r="K65">
        <v>2496.77490234375</v>
      </c>
      <c r="L65">
        <v>23932.525390625</v>
      </c>
      <c r="M65">
        <v>4230</v>
      </c>
      <c r="N65">
        <v>210</v>
      </c>
      <c r="O65">
        <v>4440</v>
      </c>
      <c r="P65">
        <v>4200</v>
      </c>
      <c r="Q65">
        <v>3143</v>
      </c>
      <c r="T65">
        <v>7343</v>
      </c>
      <c r="U65">
        <v>7343</v>
      </c>
    </row>
    <row r="66" spans="1:21" x14ac:dyDescent="0.35">
      <c r="A66">
        <v>2020</v>
      </c>
      <c r="B66" t="s">
        <v>30</v>
      </c>
      <c r="C66">
        <v>1993</v>
      </c>
      <c r="D66" t="s">
        <v>243</v>
      </c>
      <c r="E66" t="s">
        <v>239</v>
      </c>
      <c r="F66" t="s">
        <v>241</v>
      </c>
      <c r="G66" t="s">
        <v>239</v>
      </c>
      <c r="H66" t="s">
        <v>239</v>
      </c>
      <c r="I66" t="s">
        <v>4</v>
      </c>
      <c r="J66">
        <v>80</v>
      </c>
      <c r="K66">
        <v>81.375</v>
      </c>
      <c r="L66">
        <v>161.375</v>
      </c>
      <c r="M66">
        <v>11947</v>
      </c>
      <c r="N66">
        <v>47</v>
      </c>
      <c r="O66">
        <v>11994</v>
      </c>
      <c r="P66">
        <v>44.799999237060547</v>
      </c>
      <c r="T66">
        <v>44.799999237060547</v>
      </c>
      <c r="U66">
        <v>44.799999237060547</v>
      </c>
    </row>
    <row r="67" spans="1:21" x14ac:dyDescent="0.35">
      <c r="A67">
        <v>2020</v>
      </c>
      <c r="B67" t="s">
        <v>26</v>
      </c>
      <c r="C67">
        <v>2011</v>
      </c>
      <c r="D67" t="s">
        <v>240</v>
      </c>
      <c r="E67" t="s">
        <v>241</v>
      </c>
      <c r="F67" t="s">
        <v>241</v>
      </c>
      <c r="G67" t="s">
        <v>239</v>
      </c>
      <c r="H67" t="s">
        <v>239</v>
      </c>
      <c r="I67" t="s">
        <v>4</v>
      </c>
      <c r="J67">
        <v>48126.26</v>
      </c>
      <c r="K67">
        <v>16341.6552734375</v>
      </c>
      <c r="L67">
        <v>64467.91796875</v>
      </c>
      <c r="M67">
        <v>17630</v>
      </c>
      <c r="N67">
        <v>172</v>
      </c>
      <c r="O67">
        <v>17802</v>
      </c>
      <c r="P67">
        <v>1800</v>
      </c>
      <c r="Q67">
        <v>1420</v>
      </c>
      <c r="T67">
        <v>3220</v>
      </c>
      <c r="U67">
        <v>3220</v>
      </c>
    </row>
    <row r="68" spans="1:21" x14ac:dyDescent="0.35">
      <c r="A68">
        <v>2020</v>
      </c>
      <c r="B68" t="s">
        <v>112</v>
      </c>
      <c r="C68">
        <v>2015</v>
      </c>
      <c r="D68" t="s">
        <v>244</v>
      </c>
      <c r="E68" t="s">
        <v>239</v>
      </c>
      <c r="F68" t="s">
        <v>0</v>
      </c>
      <c r="G68" t="s">
        <v>239</v>
      </c>
      <c r="H68" t="s">
        <v>241</v>
      </c>
      <c r="I68" t="s">
        <v>4</v>
      </c>
      <c r="J68">
        <v>7228.8</v>
      </c>
      <c r="K68">
        <v>317.75</v>
      </c>
      <c r="L68">
        <v>7546.5498046875</v>
      </c>
      <c r="P68">
        <v>4838.3798828125</v>
      </c>
      <c r="Q68">
        <v>0</v>
      </c>
      <c r="T68">
        <v>4838.3798828125</v>
      </c>
      <c r="U68">
        <v>4838.3798828125</v>
      </c>
    </row>
    <row r="69" spans="1:21" x14ac:dyDescent="0.35">
      <c r="A69">
        <v>2020</v>
      </c>
      <c r="B69" t="s">
        <v>113</v>
      </c>
      <c r="C69">
        <v>2001</v>
      </c>
      <c r="D69" t="s">
        <v>240</v>
      </c>
      <c r="E69" t="s">
        <v>239</v>
      </c>
      <c r="F69" t="s">
        <v>241</v>
      </c>
      <c r="G69" t="s">
        <v>239</v>
      </c>
      <c r="H69" t="s">
        <v>239</v>
      </c>
      <c r="I69" t="s">
        <v>7</v>
      </c>
      <c r="J69">
        <v>507.625</v>
      </c>
      <c r="K69">
        <v>5.9000000953674316</v>
      </c>
      <c r="L69">
        <v>513.5250244140625</v>
      </c>
    </row>
    <row r="70" spans="1:21" x14ac:dyDescent="0.35">
      <c r="A70">
        <v>2020</v>
      </c>
      <c r="B70" t="s">
        <v>157</v>
      </c>
      <c r="C70">
        <v>2012</v>
      </c>
      <c r="D70" t="s">
        <v>240</v>
      </c>
      <c r="E70" t="s">
        <v>239</v>
      </c>
      <c r="F70" t="s">
        <v>241</v>
      </c>
      <c r="G70" t="s">
        <v>239</v>
      </c>
      <c r="H70" t="s">
        <v>239</v>
      </c>
      <c r="I70" t="s">
        <v>7</v>
      </c>
      <c r="J70">
        <v>0</v>
      </c>
      <c r="K70">
        <v>78</v>
      </c>
      <c r="L70">
        <v>78</v>
      </c>
    </row>
    <row r="71" spans="1:21" x14ac:dyDescent="0.35">
      <c r="A71">
        <v>2020</v>
      </c>
      <c r="B71" t="s">
        <v>116</v>
      </c>
      <c r="C71">
        <v>1995</v>
      </c>
      <c r="D71" t="s">
        <v>244</v>
      </c>
      <c r="E71" t="s">
        <v>239</v>
      </c>
      <c r="F71" t="s">
        <v>0</v>
      </c>
      <c r="G71" t="s">
        <v>239</v>
      </c>
      <c r="H71" t="s">
        <v>241</v>
      </c>
      <c r="I71" t="s">
        <v>4</v>
      </c>
      <c r="J71">
        <v>0</v>
      </c>
      <c r="K71">
        <v>439.5</v>
      </c>
      <c r="L71">
        <v>439.5</v>
      </c>
    </row>
    <row r="72" spans="1:21" x14ac:dyDescent="0.35">
      <c r="A72">
        <v>2020</v>
      </c>
      <c r="B72" t="s">
        <v>117</v>
      </c>
      <c r="C72">
        <v>2009</v>
      </c>
      <c r="D72" t="s">
        <v>240</v>
      </c>
      <c r="E72" t="s">
        <v>239</v>
      </c>
      <c r="F72" t="s">
        <v>241</v>
      </c>
      <c r="G72" t="s">
        <v>239</v>
      </c>
      <c r="H72" t="s">
        <v>239</v>
      </c>
      <c r="I72" t="s">
        <v>4</v>
      </c>
      <c r="J72">
        <v>242.375</v>
      </c>
      <c r="K72">
        <v>232.5</v>
      </c>
      <c r="L72">
        <v>474.875</v>
      </c>
    </row>
    <row r="73" spans="1:21" x14ac:dyDescent="0.35">
      <c r="A73">
        <v>2020</v>
      </c>
      <c r="B73" t="s">
        <v>247</v>
      </c>
      <c r="C73">
        <v>1974</v>
      </c>
      <c r="D73" t="s">
        <v>5</v>
      </c>
      <c r="E73" t="s">
        <v>239</v>
      </c>
      <c r="F73" t="s">
        <v>0</v>
      </c>
      <c r="G73" t="s">
        <v>239</v>
      </c>
      <c r="H73" t="s">
        <v>239</v>
      </c>
      <c r="I73" t="s">
        <v>7</v>
      </c>
      <c r="J73">
        <v>6</v>
      </c>
      <c r="K73">
        <v>437.5</v>
      </c>
      <c r="L73">
        <v>443.5</v>
      </c>
    </row>
    <row r="74" spans="1:21" x14ac:dyDescent="0.35">
      <c r="A74">
        <v>2020</v>
      </c>
      <c r="B74" t="s">
        <v>118</v>
      </c>
      <c r="C74">
        <v>2017</v>
      </c>
      <c r="D74" t="s">
        <v>244</v>
      </c>
      <c r="E74" t="s">
        <v>239</v>
      </c>
      <c r="F74" t="s">
        <v>0</v>
      </c>
      <c r="G74" t="s">
        <v>239</v>
      </c>
      <c r="H74" t="s">
        <v>241</v>
      </c>
      <c r="I74" t="s">
        <v>4</v>
      </c>
      <c r="J74">
        <v>319.75</v>
      </c>
      <c r="K74">
        <v>56</v>
      </c>
      <c r="L74">
        <v>375.75</v>
      </c>
      <c r="P74">
        <v>611.3800048828125</v>
      </c>
      <c r="T74">
        <v>611.3800048828125</v>
      </c>
      <c r="U74">
        <v>611.3800048828125</v>
      </c>
    </row>
    <row r="75" spans="1:21" x14ac:dyDescent="0.35">
      <c r="A75">
        <v>2020</v>
      </c>
      <c r="B75" t="s">
        <v>119</v>
      </c>
      <c r="C75">
        <v>2017</v>
      </c>
      <c r="D75" t="s">
        <v>245</v>
      </c>
      <c r="E75" t="s">
        <v>239</v>
      </c>
      <c r="F75" t="s">
        <v>0</v>
      </c>
      <c r="G75" t="s">
        <v>239</v>
      </c>
      <c r="H75" t="s">
        <v>241</v>
      </c>
      <c r="I75" t="s">
        <v>4</v>
      </c>
      <c r="J75">
        <v>44.975000000000001</v>
      </c>
      <c r="K75">
        <v>80</v>
      </c>
      <c r="L75">
        <v>124.97499847412109</v>
      </c>
      <c r="P75">
        <v>0</v>
      </c>
      <c r="Q75">
        <v>108</v>
      </c>
      <c r="T75">
        <v>108</v>
      </c>
      <c r="U75">
        <v>108</v>
      </c>
    </row>
    <row r="76" spans="1:21" x14ac:dyDescent="0.35">
      <c r="A76">
        <v>2020</v>
      </c>
      <c r="B76" t="s">
        <v>120</v>
      </c>
      <c r="C76">
        <v>2012</v>
      </c>
      <c r="D76" t="s">
        <v>244</v>
      </c>
      <c r="E76" t="s">
        <v>239</v>
      </c>
      <c r="F76" t="s">
        <v>0</v>
      </c>
      <c r="G76" t="s">
        <v>239</v>
      </c>
      <c r="H76" t="s">
        <v>241</v>
      </c>
      <c r="I76" t="s">
        <v>4</v>
      </c>
      <c r="J76">
        <v>29794.575000000001</v>
      </c>
      <c r="K76">
        <v>4399.25</v>
      </c>
      <c r="L76">
        <v>34193.82421875</v>
      </c>
      <c r="M76">
        <v>13590</v>
      </c>
      <c r="O76">
        <v>13590</v>
      </c>
      <c r="P76">
        <v>4714.3798828125</v>
      </c>
      <c r="Q76">
        <v>0</v>
      </c>
      <c r="T76">
        <v>4714.3798828125</v>
      </c>
      <c r="U76">
        <v>4714.3798828125</v>
      </c>
    </row>
    <row r="77" spans="1:21" x14ac:dyDescent="0.35">
      <c r="A77">
        <v>2020</v>
      </c>
      <c r="B77" t="s">
        <v>14</v>
      </c>
      <c r="C77">
        <v>2013</v>
      </c>
      <c r="D77" t="s">
        <v>240</v>
      </c>
      <c r="E77" t="s">
        <v>241</v>
      </c>
      <c r="F77" t="s">
        <v>241</v>
      </c>
      <c r="G77" t="s">
        <v>239</v>
      </c>
      <c r="H77" t="s">
        <v>239</v>
      </c>
      <c r="I77" t="s">
        <v>4</v>
      </c>
      <c r="K77">
        <v>13</v>
      </c>
      <c r="L77">
        <v>13</v>
      </c>
    </row>
    <row r="78" spans="1:21" x14ac:dyDescent="0.35">
      <c r="A78">
        <v>2020</v>
      </c>
      <c r="B78" t="s">
        <v>123</v>
      </c>
      <c r="C78">
        <v>2004</v>
      </c>
      <c r="D78" t="s">
        <v>240</v>
      </c>
      <c r="E78" t="s">
        <v>241</v>
      </c>
      <c r="F78" t="s">
        <v>241</v>
      </c>
      <c r="G78" t="s">
        <v>239</v>
      </c>
      <c r="H78" t="s">
        <v>239</v>
      </c>
      <c r="I78" t="s">
        <v>7</v>
      </c>
      <c r="J78">
        <v>1830.85</v>
      </c>
      <c r="K78">
        <v>3348.735107421875</v>
      </c>
      <c r="L78">
        <v>5179.5849609375</v>
      </c>
      <c r="N78">
        <v>12</v>
      </c>
      <c r="O78">
        <v>12</v>
      </c>
    </row>
    <row r="79" spans="1:21" x14ac:dyDescent="0.35">
      <c r="A79">
        <v>2020</v>
      </c>
      <c r="B79" t="s">
        <v>124</v>
      </c>
      <c r="C79">
        <v>2006</v>
      </c>
      <c r="D79" t="s">
        <v>240</v>
      </c>
      <c r="E79" t="s">
        <v>241</v>
      </c>
      <c r="F79" t="s">
        <v>241</v>
      </c>
      <c r="G79" t="s">
        <v>239</v>
      </c>
      <c r="H79" t="s">
        <v>239</v>
      </c>
      <c r="I79" t="s">
        <v>7</v>
      </c>
      <c r="J79">
        <v>0</v>
      </c>
      <c r="K79">
        <v>4</v>
      </c>
      <c r="L79">
        <v>4</v>
      </c>
    </row>
    <row r="80" spans="1:21" x14ac:dyDescent="0.35">
      <c r="A80">
        <v>2020</v>
      </c>
      <c r="B80" t="s">
        <v>125</v>
      </c>
      <c r="C80">
        <v>2008</v>
      </c>
      <c r="D80" t="s">
        <v>240</v>
      </c>
      <c r="E80" t="s">
        <v>241</v>
      </c>
      <c r="F80" t="s">
        <v>241</v>
      </c>
      <c r="G80" t="s">
        <v>241</v>
      </c>
      <c r="H80" t="s">
        <v>239</v>
      </c>
      <c r="I80" t="s">
        <v>7</v>
      </c>
      <c r="J80">
        <v>0</v>
      </c>
      <c r="K80">
        <v>24</v>
      </c>
      <c r="L80">
        <v>24</v>
      </c>
    </row>
    <row r="81" spans="1:21" x14ac:dyDescent="0.35">
      <c r="A81">
        <v>2020</v>
      </c>
      <c r="B81" t="s">
        <v>126</v>
      </c>
      <c r="C81">
        <v>2011</v>
      </c>
      <c r="D81" t="s">
        <v>244</v>
      </c>
      <c r="E81" t="s">
        <v>239</v>
      </c>
      <c r="F81" t="s">
        <v>0</v>
      </c>
      <c r="G81" t="s">
        <v>239</v>
      </c>
      <c r="H81" t="s">
        <v>241</v>
      </c>
      <c r="I81" t="s">
        <v>4</v>
      </c>
      <c r="J81">
        <v>0</v>
      </c>
      <c r="K81">
        <v>22.875</v>
      </c>
      <c r="L81">
        <v>22.875</v>
      </c>
    </row>
    <row r="82" spans="1:21" x14ac:dyDescent="0.35">
      <c r="A82">
        <v>2020</v>
      </c>
      <c r="B82" t="s">
        <v>127</v>
      </c>
      <c r="C82">
        <v>2006</v>
      </c>
      <c r="D82" t="s">
        <v>244</v>
      </c>
      <c r="E82" t="s">
        <v>239</v>
      </c>
      <c r="F82" t="s">
        <v>0</v>
      </c>
      <c r="G82" t="s">
        <v>239</v>
      </c>
      <c r="H82" t="s">
        <v>241</v>
      </c>
      <c r="I82" t="s">
        <v>4</v>
      </c>
      <c r="J82">
        <v>22703.05</v>
      </c>
      <c r="K82">
        <v>1682.875</v>
      </c>
      <c r="L82">
        <v>24385.92578125</v>
      </c>
      <c r="M82">
        <v>2736</v>
      </c>
      <c r="O82">
        <v>2736</v>
      </c>
      <c r="P82">
        <v>14479.5</v>
      </c>
      <c r="Q82">
        <v>0</v>
      </c>
      <c r="T82">
        <v>14479.5</v>
      </c>
      <c r="U82">
        <v>14479.5</v>
      </c>
    </row>
    <row r="83" spans="1:21" x14ac:dyDescent="0.35">
      <c r="A83">
        <v>2021</v>
      </c>
      <c r="B83" t="s">
        <v>3</v>
      </c>
      <c r="C83">
        <v>1988</v>
      </c>
      <c r="D83" t="s">
        <v>240</v>
      </c>
      <c r="E83" t="s">
        <v>239</v>
      </c>
      <c r="F83" t="s">
        <v>241</v>
      </c>
      <c r="G83" t="s">
        <v>239</v>
      </c>
      <c r="H83" t="s">
        <v>239</v>
      </c>
      <c r="I83" t="s">
        <v>4</v>
      </c>
      <c r="J83">
        <v>448</v>
      </c>
      <c r="K83">
        <v>1611</v>
      </c>
      <c r="L83">
        <v>2059</v>
      </c>
      <c r="P83">
        <v>4434.75</v>
      </c>
      <c r="Q83">
        <v>3786.25</v>
      </c>
      <c r="R83">
        <v>530.29998779296875</v>
      </c>
      <c r="T83">
        <v>8221</v>
      </c>
      <c r="U83">
        <v>8751.2998046875</v>
      </c>
    </row>
    <row r="84" spans="1:21" x14ac:dyDescent="0.35">
      <c r="A84">
        <v>2021</v>
      </c>
      <c r="B84" t="s">
        <v>28</v>
      </c>
      <c r="C84">
        <v>1995</v>
      </c>
      <c r="D84" t="s">
        <v>5</v>
      </c>
      <c r="E84" t="s">
        <v>239</v>
      </c>
      <c r="F84" t="s">
        <v>0</v>
      </c>
      <c r="G84" t="s">
        <v>239</v>
      </c>
      <c r="H84" t="s">
        <v>239</v>
      </c>
      <c r="I84" t="s">
        <v>4</v>
      </c>
      <c r="J84">
        <v>5109</v>
      </c>
      <c r="K84">
        <v>3794</v>
      </c>
      <c r="L84">
        <v>8903</v>
      </c>
      <c r="M84">
        <v>8380</v>
      </c>
      <c r="N84">
        <v>834</v>
      </c>
      <c r="O84">
        <v>9214</v>
      </c>
      <c r="P84">
        <v>2639.375</v>
      </c>
      <c r="Q84">
        <v>3505.625</v>
      </c>
      <c r="T84">
        <v>6145</v>
      </c>
      <c r="U84">
        <v>6145</v>
      </c>
    </row>
    <row r="85" spans="1:21" x14ac:dyDescent="0.35">
      <c r="A85">
        <v>2021</v>
      </c>
      <c r="B85" t="s">
        <v>46</v>
      </c>
      <c r="C85">
        <v>2013</v>
      </c>
      <c r="D85" t="s">
        <v>240</v>
      </c>
      <c r="E85" t="s">
        <v>241</v>
      </c>
      <c r="F85" t="s">
        <v>241</v>
      </c>
      <c r="G85" t="s">
        <v>239</v>
      </c>
      <c r="H85" t="s">
        <v>239</v>
      </c>
      <c r="I85" t="s">
        <v>4</v>
      </c>
      <c r="J85">
        <v>11619</v>
      </c>
      <c r="K85">
        <v>1462</v>
      </c>
      <c r="L85">
        <v>13081</v>
      </c>
      <c r="M85">
        <v>6881</v>
      </c>
      <c r="N85">
        <v>447</v>
      </c>
      <c r="O85">
        <v>7328</v>
      </c>
      <c r="P85">
        <v>4834</v>
      </c>
      <c r="Q85">
        <v>816.25</v>
      </c>
      <c r="R85">
        <v>1027.1300048828125</v>
      </c>
      <c r="T85">
        <v>5650.25</v>
      </c>
      <c r="U85">
        <v>6677.3798828125</v>
      </c>
    </row>
    <row r="86" spans="1:21" x14ac:dyDescent="0.35">
      <c r="A86">
        <v>2021</v>
      </c>
      <c r="B86" t="s">
        <v>110</v>
      </c>
      <c r="C86">
        <v>2013</v>
      </c>
      <c r="D86" t="s">
        <v>240</v>
      </c>
      <c r="E86" t="s">
        <v>241</v>
      </c>
      <c r="F86" t="s">
        <v>241</v>
      </c>
      <c r="G86" t="s">
        <v>239</v>
      </c>
      <c r="H86" t="s">
        <v>239</v>
      </c>
      <c r="I86" t="s">
        <v>4</v>
      </c>
      <c r="J86">
        <v>2523</v>
      </c>
      <c r="K86">
        <v>1888</v>
      </c>
      <c r="L86">
        <v>4411</v>
      </c>
      <c r="P86">
        <v>0</v>
      </c>
      <c r="Q86">
        <v>0</v>
      </c>
      <c r="T86">
        <v>0</v>
      </c>
    </row>
    <row r="87" spans="1:21" x14ac:dyDescent="0.35">
      <c r="A87">
        <v>2021</v>
      </c>
      <c r="B87" t="s">
        <v>111</v>
      </c>
      <c r="C87">
        <v>2015</v>
      </c>
      <c r="D87" t="s">
        <v>240</v>
      </c>
      <c r="E87" t="s">
        <v>239</v>
      </c>
      <c r="F87" t="s">
        <v>241</v>
      </c>
      <c r="G87" t="s">
        <v>241</v>
      </c>
      <c r="H87" t="s">
        <v>239</v>
      </c>
      <c r="I87" t="s">
        <v>4</v>
      </c>
      <c r="J87">
        <v>3</v>
      </c>
      <c r="K87">
        <v>0</v>
      </c>
      <c r="L87">
        <v>3</v>
      </c>
      <c r="P87">
        <v>0</v>
      </c>
      <c r="Q87">
        <v>0</v>
      </c>
      <c r="T87">
        <v>0</v>
      </c>
    </row>
    <row r="88" spans="1:21" x14ac:dyDescent="0.35">
      <c r="A88">
        <v>2021</v>
      </c>
      <c r="B88" t="s">
        <v>30</v>
      </c>
      <c r="C88">
        <v>1993</v>
      </c>
      <c r="D88" t="s">
        <v>243</v>
      </c>
      <c r="E88" t="s">
        <v>239</v>
      </c>
      <c r="F88" t="s">
        <v>241</v>
      </c>
      <c r="G88" t="s">
        <v>239</v>
      </c>
      <c r="H88" t="s">
        <v>239</v>
      </c>
      <c r="I88" t="s">
        <v>4</v>
      </c>
      <c r="M88">
        <v>11123</v>
      </c>
      <c r="N88">
        <v>34</v>
      </c>
      <c r="O88">
        <v>11157</v>
      </c>
      <c r="P88">
        <v>0</v>
      </c>
      <c r="Q88">
        <v>0</v>
      </c>
      <c r="R88">
        <v>5239.375</v>
      </c>
      <c r="S88">
        <v>0</v>
      </c>
      <c r="T88">
        <v>0</v>
      </c>
      <c r="U88">
        <v>5239.375</v>
      </c>
    </row>
    <row r="89" spans="1:21" x14ac:dyDescent="0.35">
      <c r="A89">
        <v>2021</v>
      </c>
      <c r="B89" t="s">
        <v>26</v>
      </c>
      <c r="C89">
        <v>2011</v>
      </c>
      <c r="D89" t="s">
        <v>240</v>
      </c>
      <c r="E89" t="s">
        <v>241</v>
      </c>
      <c r="F89" t="s">
        <v>241</v>
      </c>
      <c r="G89" t="s">
        <v>239</v>
      </c>
      <c r="H89" t="s">
        <v>239</v>
      </c>
      <c r="I89" t="s">
        <v>4</v>
      </c>
      <c r="J89">
        <v>47021</v>
      </c>
      <c r="K89">
        <v>19877</v>
      </c>
      <c r="L89">
        <v>66898</v>
      </c>
      <c r="M89">
        <v>38298</v>
      </c>
      <c r="O89">
        <v>38298</v>
      </c>
      <c r="P89">
        <v>3116</v>
      </c>
      <c r="Q89">
        <v>1721</v>
      </c>
      <c r="R89">
        <v>2386.75</v>
      </c>
      <c r="T89">
        <v>4837</v>
      </c>
      <c r="U89">
        <v>7223.75</v>
      </c>
    </row>
    <row r="90" spans="1:21" x14ac:dyDescent="0.35">
      <c r="A90">
        <v>2021</v>
      </c>
      <c r="B90" t="s">
        <v>112</v>
      </c>
      <c r="C90">
        <v>2015</v>
      </c>
      <c r="D90" t="s">
        <v>244</v>
      </c>
      <c r="E90" t="s">
        <v>239</v>
      </c>
      <c r="F90" t="s">
        <v>0</v>
      </c>
      <c r="G90" t="s">
        <v>239</v>
      </c>
      <c r="H90" t="s">
        <v>241</v>
      </c>
      <c r="I90" t="s">
        <v>4</v>
      </c>
      <c r="J90">
        <v>11809</v>
      </c>
      <c r="K90">
        <v>2389</v>
      </c>
      <c r="L90">
        <v>14198</v>
      </c>
      <c r="M90">
        <v>782</v>
      </c>
      <c r="N90">
        <v>8</v>
      </c>
      <c r="O90">
        <v>790</v>
      </c>
      <c r="P90">
        <v>5477.125</v>
      </c>
      <c r="Q90">
        <v>199.5</v>
      </c>
      <c r="R90">
        <v>811.79998779296875</v>
      </c>
      <c r="T90">
        <v>5676.625</v>
      </c>
      <c r="U90">
        <v>6488.4248046875</v>
      </c>
    </row>
    <row r="91" spans="1:21" x14ac:dyDescent="0.35">
      <c r="A91">
        <v>2021</v>
      </c>
      <c r="B91" t="s">
        <v>113</v>
      </c>
      <c r="C91">
        <v>2001</v>
      </c>
      <c r="D91" t="s">
        <v>240</v>
      </c>
      <c r="E91" t="s">
        <v>239</v>
      </c>
      <c r="F91" t="s">
        <v>241</v>
      </c>
      <c r="G91" t="s">
        <v>239</v>
      </c>
      <c r="H91" t="s">
        <v>239</v>
      </c>
      <c r="I91" t="s">
        <v>7</v>
      </c>
      <c r="J91">
        <v>625</v>
      </c>
      <c r="K91">
        <v>121</v>
      </c>
      <c r="L91">
        <v>746</v>
      </c>
    </row>
    <row r="92" spans="1:21" x14ac:dyDescent="0.35">
      <c r="A92">
        <v>2021</v>
      </c>
      <c r="B92" t="s">
        <v>157</v>
      </c>
      <c r="C92">
        <v>2012</v>
      </c>
      <c r="D92" t="s">
        <v>240</v>
      </c>
      <c r="E92" t="s">
        <v>239</v>
      </c>
      <c r="F92" t="s">
        <v>241</v>
      </c>
      <c r="G92" t="s">
        <v>239</v>
      </c>
      <c r="H92" t="s">
        <v>239</v>
      </c>
      <c r="I92" t="s">
        <v>7</v>
      </c>
      <c r="K92">
        <v>60</v>
      </c>
      <c r="L92">
        <v>60</v>
      </c>
    </row>
    <row r="93" spans="1:21" x14ac:dyDescent="0.35">
      <c r="A93">
        <v>2021</v>
      </c>
      <c r="B93" t="s">
        <v>116</v>
      </c>
      <c r="C93">
        <v>1995</v>
      </c>
      <c r="D93" t="s">
        <v>244</v>
      </c>
      <c r="E93" t="s">
        <v>239</v>
      </c>
      <c r="F93" t="s">
        <v>0</v>
      </c>
      <c r="G93" t="s">
        <v>239</v>
      </c>
      <c r="H93" t="s">
        <v>241</v>
      </c>
      <c r="I93" t="s">
        <v>4</v>
      </c>
      <c r="J93">
        <v>0</v>
      </c>
      <c r="K93">
        <v>77</v>
      </c>
      <c r="L93">
        <v>77</v>
      </c>
      <c r="P93">
        <v>0</v>
      </c>
      <c r="Q93">
        <v>0</v>
      </c>
      <c r="T93">
        <v>0</v>
      </c>
    </row>
    <row r="94" spans="1:21" x14ac:dyDescent="0.35">
      <c r="A94">
        <v>2021</v>
      </c>
      <c r="B94" t="s">
        <v>117</v>
      </c>
      <c r="C94">
        <v>2009</v>
      </c>
      <c r="D94" t="s">
        <v>240</v>
      </c>
      <c r="E94" t="s">
        <v>239</v>
      </c>
      <c r="F94" t="s">
        <v>241</v>
      </c>
      <c r="G94" t="s">
        <v>239</v>
      </c>
      <c r="H94" t="s">
        <v>239</v>
      </c>
      <c r="I94" t="s">
        <v>4</v>
      </c>
      <c r="J94">
        <v>833</v>
      </c>
      <c r="K94">
        <v>222</v>
      </c>
      <c r="L94">
        <v>1055</v>
      </c>
      <c r="P94">
        <v>0</v>
      </c>
      <c r="Q94">
        <v>0</v>
      </c>
      <c r="T94">
        <v>0</v>
      </c>
    </row>
    <row r="95" spans="1:21" x14ac:dyDescent="0.35">
      <c r="A95">
        <v>2021</v>
      </c>
      <c r="B95" t="s">
        <v>118</v>
      </c>
      <c r="C95">
        <v>2017</v>
      </c>
      <c r="D95" t="s">
        <v>244</v>
      </c>
      <c r="E95" t="s">
        <v>239</v>
      </c>
      <c r="F95" t="s">
        <v>0</v>
      </c>
      <c r="G95" t="s">
        <v>239</v>
      </c>
      <c r="H95" t="s">
        <v>241</v>
      </c>
      <c r="I95" t="s">
        <v>4</v>
      </c>
      <c r="J95">
        <v>980</v>
      </c>
      <c r="K95">
        <v>470</v>
      </c>
      <c r="L95">
        <v>1450</v>
      </c>
      <c r="P95">
        <v>392.625</v>
      </c>
      <c r="Q95">
        <v>176</v>
      </c>
      <c r="R95">
        <v>381</v>
      </c>
      <c r="T95">
        <v>568.625</v>
      </c>
      <c r="U95">
        <v>949.625</v>
      </c>
    </row>
    <row r="96" spans="1:21" x14ac:dyDescent="0.35">
      <c r="A96">
        <v>2021</v>
      </c>
      <c r="B96" t="s">
        <v>119</v>
      </c>
      <c r="C96">
        <v>2017</v>
      </c>
      <c r="D96" t="s">
        <v>245</v>
      </c>
      <c r="E96" t="s">
        <v>239</v>
      </c>
      <c r="F96" t="s">
        <v>0</v>
      </c>
      <c r="G96" t="s">
        <v>239</v>
      </c>
      <c r="H96" t="s">
        <v>241</v>
      </c>
      <c r="I96" t="s">
        <v>4</v>
      </c>
      <c r="J96">
        <v>114</v>
      </c>
      <c r="K96">
        <v>7</v>
      </c>
      <c r="L96">
        <v>121</v>
      </c>
      <c r="P96">
        <v>25</v>
      </c>
      <c r="Q96">
        <v>6.1999998092651367</v>
      </c>
      <c r="T96">
        <v>31.200000762939453</v>
      </c>
      <c r="U96">
        <v>31.200000762939453</v>
      </c>
    </row>
    <row r="97" spans="1:21" x14ac:dyDescent="0.35">
      <c r="A97">
        <v>2021</v>
      </c>
      <c r="B97" t="s">
        <v>120</v>
      </c>
      <c r="C97">
        <v>2012</v>
      </c>
      <c r="D97" t="s">
        <v>244</v>
      </c>
      <c r="E97" t="s">
        <v>239</v>
      </c>
      <c r="F97" t="s">
        <v>0</v>
      </c>
      <c r="G97" t="s">
        <v>239</v>
      </c>
      <c r="H97" t="s">
        <v>241</v>
      </c>
      <c r="I97" t="s">
        <v>4</v>
      </c>
      <c r="J97">
        <v>29631</v>
      </c>
      <c r="K97">
        <v>13001</v>
      </c>
      <c r="L97">
        <v>42632</v>
      </c>
      <c r="M97">
        <v>24247</v>
      </c>
      <c r="N97">
        <v>133</v>
      </c>
      <c r="O97">
        <v>24380</v>
      </c>
      <c r="P97">
        <v>3909.125</v>
      </c>
      <c r="Q97">
        <v>236.75</v>
      </c>
      <c r="R97">
        <v>2142</v>
      </c>
      <c r="T97">
        <v>4145.875</v>
      </c>
      <c r="U97">
        <v>6287.875</v>
      </c>
    </row>
    <row r="98" spans="1:21" x14ac:dyDescent="0.35">
      <c r="A98">
        <v>2021</v>
      </c>
      <c r="B98" t="s">
        <v>121</v>
      </c>
      <c r="C98">
        <v>2012</v>
      </c>
      <c r="D98" t="s">
        <v>240</v>
      </c>
      <c r="E98" t="s">
        <v>239</v>
      </c>
      <c r="F98" t="s">
        <v>241</v>
      </c>
      <c r="G98" t="s">
        <v>241</v>
      </c>
      <c r="H98" t="s">
        <v>239</v>
      </c>
      <c r="I98" t="s">
        <v>4</v>
      </c>
      <c r="J98">
        <v>1</v>
      </c>
      <c r="K98">
        <v>1</v>
      </c>
      <c r="L98">
        <v>2</v>
      </c>
      <c r="P98">
        <v>0</v>
      </c>
      <c r="Q98">
        <v>0</v>
      </c>
      <c r="T98">
        <v>0</v>
      </c>
    </row>
    <row r="99" spans="1:21" x14ac:dyDescent="0.35">
      <c r="A99">
        <v>2021</v>
      </c>
      <c r="B99" t="s">
        <v>122</v>
      </c>
      <c r="C99">
        <v>2012</v>
      </c>
      <c r="D99" t="s">
        <v>240</v>
      </c>
      <c r="E99" t="s">
        <v>239</v>
      </c>
      <c r="F99" t="s">
        <v>241</v>
      </c>
      <c r="G99" t="s">
        <v>241</v>
      </c>
      <c r="H99" t="s">
        <v>239</v>
      </c>
      <c r="I99" t="s">
        <v>4</v>
      </c>
      <c r="J99">
        <v>0</v>
      </c>
      <c r="K99">
        <v>0</v>
      </c>
      <c r="P99">
        <v>3</v>
      </c>
      <c r="Q99">
        <v>622.6300048828125</v>
      </c>
      <c r="T99">
        <v>625.6300048828125</v>
      </c>
      <c r="U99">
        <v>625.6300048828125</v>
      </c>
    </row>
    <row r="100" spans="1:21" x14ac:dyDescent="0.35">
      <c r="A100">
        <v>2021</v>
      </c>
      <c r="B100" t="s">
        <v>14</v>
      </c>
      <c r="C100">
        <v>2013</v>
      </c>
      <c r="D100" t="s">
        <v>240</v>
      </c>
      <c r="E100" t="s">
        <v>241</v>
      </c>
      <c r="F100" t="s">
        <v>241</v>
      </c>
      <c r="G100" t="s">
        <v>239</v>
      </c>
      <c r="H100" t="s">
        <v>239</v>
      </c>
      <c r="I100" t="s">
        <v>4</v>
      </c>
      <c r="J100">
        <v>70</v>
      </c>
      <c r="K100">
        <v>0</v>
      </c>
      <c r="L100">
        <v>70</v>
      </c>
      <c r="P100">
        <v>905</v>
      </c>
      <c r="Q100">
        <v>625</v>
      </c>
      <c r="T100">
        <v>1530</v>
      </c>
      <c r="U100">
        <v>1530</v>
      </c>
    </row>
    <row r="101" spans="1:21" x14ac:dyDescent="0.35">
      <c r="A101">
        <v>2021</v>
      </c>
      <c r="B101" t="s">
        <v>123</v>
      </c>
      <c r="C101">
        <v>2004</v>
      </c>
      <c r="D101" t="s">
        <v>240</v>
      </c>
      <c r="E101" t="s">
        <v>241</v>
      </c>
      <c r="F101" t="s">
        <v>241</v>
      </c>
      <c r="G101" t="s">
        <v>239</v>
      </c>
      <c r="H101" t="s">
        <v>239</v>
      </c>
      <c r="I101" t="s">
        <v>7</v>
      </c>
      <c r="J101">
        <v>2883</v>
      </c>
      <c r="K101">
        <v>3214</v>
      </c>
      <c r="L101">
        <v>6097</v>
      </c>
      <c r="P101">
        <v>499</v>
      </c>
      <c r="Q101">
        <v>340.125</v>
      </c>
      <c r="T101">
        <v>839.125</v>
      </c>
      <c r="U101">
        <v>839.125</v>
      </c>
    </row>
    <row r="102" spans="1:21" x14ac:dyDescent="0.35">
      <c r="A102">
        <v>2021</v>
      </c>
      <c r="B102" t="s">
        <v>124</v>
      </c>
      <c r="C102">
        <v>2006</v>
      </c>
      <c r="D102" t="s">
        <v>240</v>
      </c>
      <c r="E102" t="s">
        <v>241</v>
      </c>
      <c r="F102" t="s">
        <v>241</v>
      </c>
      <c r="G102" t="s">
        <v>239</v>
      </c>
      <c r="H102" t="s">
        <v>239</v>
      </c>
      <c r="I102" t="s">
        <v>7</v>
      </c>
      <c r="K102">
        <v>122</v>
      </c>
      <c r="L102">
        <v>122</v>
      </c>
    </row>
    <row r="103" spans="1:21" x14ac:dyDescent="0.35">
      <c r="A103">
        <v>2021</v>
      </c>
      <c r="B103" t="s">
        <v>125</v>
      </c>
      <c r="C103">
        <v>2008</v>
      </c>
      <c r="D103" t="s">
        <v>240</v>
      </c>
      <c r="E103" t="s">
        <v>241</v>
      </c>
      <c r="F103" t="s">
        <v>241</v>
      </c>
      <c r="G103" t="s">
        <v>241</v>
      </c>
      <c r="H103" t="s">
        <v>239</v>
      </c>
      <c r="I103" t="s">
        <v>7</v>
      </c>
      <c r="J103">
        <v>43</v>
      </c>
      <c r="K103">
        <v>6</v>
      </c>
      <c r="L103">
        <v>49</v>
      </c>
    </row>
    <row r="104" spans="1:21" x14ac:dyDescent="0.35">
      <c r="A104">
        <v>2021</v>
      </c>
      <c r="B104" t="s">
        <v>126</v>
      </c>
      <c r="C104">
        <v>2011</v>
      </c>
      <c r="D104" t="s">
        <v>244</v>
      </c>
      <c r="E104" t="s">
        <v>239</v>
      </c>
      <c r="F104" t="s">
        <v>0</v>
      </c>
      <c r="G104" t="s">
        <v>239</v>
      </c>
      <c r="H104" t="s">
        <v>241</v>
      </c>
      <c r="I104" t="s">
        <v>4</v>
      </c>
      <c r="J104">
        <v>0</v>
      </c>
      <c r="K104">
        <v>2</v>
      </c>
      <c r="L104">
        <v>2</v>
      </c>
      <c r="P104">
        <v>0</v>
      </c>
      <c r="Q104">
        <v>0</v>
      </c>
      <c r="T104">
        <v>0</v>
      </c>
    </row>
    <row r="105" spans="1:21" x14ac:dyDescent="0.35">
      <c r="A105">
        <v>2021</v>
      </c>
      <c r="B105" t="s">
        <v>127</v>
      </c>
      <c r="C105">
        <v>2006</v>
      </c>
      <c r="D105" t="s">
        <v>244</v>
      </c>
      <c r="E105" t="s">
        <v>239</v>
      </c>
      <c r="F105" t="s">
        <v>0</v>
      </c>
      <c r="G105" t="s">
        <v>239</v>
      </c>
      <c r="H105" t="s">
        <v>241</v>
      </c>
      <c r="I105" t="s">
        <v>4</v>
      </c>
      <c r="J105">
        <v>23323</v>
      </c>
      <c r="K105">
        <v>4529</v>
      </c>
      <c r="L105">
        <v>27852</v>
      </c>
      <c r="M105">
        <v>2670</v>
      </c>
      <c r="O105">
        <v>2670</v>
      </c>
      <c r="P105">
        <v>10759.625</v>
      </c>
      <c r="Q105">
        <v>3975</v>
      </c>
      <c r="R105">
        <v>836</v>
      </c>
      <c r="T105">
        <v>14734.625</v>
      </c>
      <c r="U105">
        <v>15570.625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DA44-82FA-450E-B2D6-8A4CAC0A6AB8}">
  <dimension ref="A1:Q36"/>
  <sheetViews>
    <sheetView zoomScale="70" zoomScaleNormal="70" workbookViewId="0">
      <selection activeCell="T14" sqref="T14"/>
    </sheetView>
  </sheetViews>
  <sheetFormatPr defaultColWidth="8.7265625" defaultRowHeight="14.5" x14ac:dyDescent="0.35"/>
  <cols>
    <col min="1" max="2" width="8.7265625" style="89"/>
    <col min="3" max="3" width="11.26953125" style="89" customWidth="1"/>
    <col min="4" max="4" width="10.7265625" style="89" customWidth="1"/>
    <col min="5" max="5" width="11.453125" style="89" customWidth="1"/>
    <col min="6" max="6" width="12.26953125" style="89" customWidth="1"/>
    <col min="7" max="7" width="11.81640625" style="89" customWidth="1"/>
    <col min="8" max="8" width="10.81640625" style="89" customWidth="1"/>
    <col min="9" max="9" width="12.7265625" style="89" customWidth="1"/>
    <col min="10" max="10" width="10.54296875" style="89" customWidth="1"/>
    <col min="11" max="11" width="10.81640625" style="89" customWidth="1"/>
    <col min="12" max="12" width="14.54296875" style="89" customWidth="1"/>
    <col min="13" max="13" width="12.1796875" style="89" customWidth="1"/>
    <col min="14" max="14" width="11.26953125" style="89" customWidth="1"/>
    <col min="15" max="15" width="11.7265625" style="89" customWidth="1"/>
    <col min="16" max="16" width="13.1796875" style="89" customWidth="1"/>
    <col min="17" max="17" width="11.81640625" style="89" customWidth="1"/>
    <col min="18" max="258" width="8.7265625" style="89"/>
    <col min="259" max="259" width="11.26953125" style="89" customWidth="1"/>
    <col min="260" max="260" width="10.7265625" style="89" customWidth="1"/>
    <col min="261" max="261" width="11.453125" style="89" customWidth="1"/>
    <col min="262" max="262" width="12.26953125" style="89" customWidth="1"/>
    <col min="263" max="263" width="11.81640625" style="89" customWidth="1"/>
    <col min="264" max="264" width="10.81640625" style="89" customWidth="1"/>
    <col min="265" max="265" width="12.7265625" style="89" customWidth="1"/>
    <col min="266" max="266" width="10.54296875" style="89" customWidth="1"/>
    <col min="267" max="267" width="10.81640625" style="89" customWidth="1"/>
    <col min="268" max="268" width="14.54296875" style="89" customWidth="1"/>
    <col min="269" max="269" width="12.1796875" style="89" customWidth="1"/>
    <col min="270" max="270" width="11.26953125" style="89" customWidth="1"/>
    <col min="271" max="271" width="11.7265625" style="89" customWidth="1"/>
    <col min="272" max="272" width="13.1796875" style="89" customWidth="1"/>
    <col min="273" max="273" width="11.81640625" style="89" customWidth="1"/>
    <col min="274" max="514" width="8.7265625" style="89"/>
    <col min="515" max="515" width="11.26953125" style="89" customWidth="1"/>
    <col min="516" max="516" width="10.7265625" style="89" customWidth="1"/>
    <col min="517" max="517" width="11.453125" style="89" customWidth="1"/>
    <col min="518" max="518" width="12.26953125" style="89" customWidth="1"/>
    <col min="519" max="519" width="11.81640625" style="89" customWidth="1"/>
    <col min="520" max="520" width="10.81640625" style="89" customWidth="1"/>
    <col min="521" max="521" width="12.7265625" style="89" customWidth="1"/>
    <col min="522" max="522" width="10.54296875" style="89" customWidth="1"/>
    <col min="523" max="523" width="10.81640625" style="89" customWidth="1"/>
    <col min="524" max="524" width="14.54296875" style="89" customWidth="1"/>
    <col min="525" max="525" width="12.1796875" style="89" customWidth="1"/>
    <col min="526" max="526" width="11.26953125" style="89" customWidth="1"/>
    <col min="527" max="527" width="11.7265625" style="89" customWidth="1"/>
    <col min="528" max="528" width="13.1796875" style="89" customWidth="1"/>
    <col min="529" max="529" width="11.81640625" style="89" customWidth="1"/>
    <col min="530" max="770" width="8.7265625" style="89"/>
    <col min="771" max="771" width="11.26953125" style="89" customWidth="1"/>
    <col min="772" max="772" width="10.7265625" style="89" customWidth="1"/>
    <col min="773" max="773" width="11.453125" style="89" customWidth="1"/>
    <col min="774" max="774" width="12.26953125" style="89" customWidth="1"/>
    <col min="775" max="775" width="11.81640625" style="89" customWidth="1"/>
    <col min="776" max="776" width="10.81640625" style="89" customWidth="1"/>
    <col min="777" max="777" width="12.7265625" style="89" customWidth="1"/>
    <col min="778" max="778" width="10.54296875" style="89" customWidth="1"/>
    <col min="779" max="779" width="10.81640625" style="89" customWidth="1"/>
    <col min="780" max="780" width="14.54296875" style="89" customWidth="1"/>
    <col min="781" max="781" width="12.1796875" style="89" customWidth="1"/>
    <col min="782" max="782" width="11.26953125" style="89" customWidth="1"/>
    <col min="783" max="783" width="11.7265625" style="89" customWidth="1"/>
    <col min="784" max="784" width="13.1796875" style="89" customWidth="1"/>
    <col min="785" max="785" width="11.81640625" style="89" customWidth="1"/>
    <col min="786" max="1026" width="8.7265625" style="89"/>
    <col min="1027" max="1027" width="11.26953125" style="89" customWidth="1"/>
    <col min="1028" max="1028" width="10.7265625" style="89" customWidth="1"/>
    <col min="1029" max="1029" width="11.453125" style="89" customWidth="1"/>
    <col min="1030" max="1030" width="12.26953125" style="89" customWidth="1"/>
    <col min="1031" max="1031" width="11.81640625" style="89" customWidth="1"/>
    <col min="1032" max="1032" width="10.81640625" style="89" customWidth="1"/>
    <col min="1033" max="1033" width="12.7265625" style="89" customWidth="1"/>
    <col min="1034" max="1034" width="10.54296875" style="89" customWidth="1"/>
    <col min="1035" max="1035" width="10.81640625" style="89" customWidth="1"/>
    <col min="1036" max="1036" width="14.54296875" style="89" customWidth="1"/>
    <col min="1037" max="1037" width="12.1796875" style="89" customWidth="1"/>
    <col min="1038" max="1038" width="11.26953125" style="89" customWidth="1"/>
    <col min="1039" max="1039" width="11.7265625" style="89" customWidth="1"/>
    <col min="1040" max="1040" width="13.1796875" style="89" customWidth="1"/>
    <col min="1041" max="1041" width="11.81640625" style="89" customWidth="1"/>
    <col min="1042" max="1282" width="8.7265625" style="89"/>
    <col min="1283" max="1283" width="11.26953125" style="89" customWidth="1"/>
    <col min="1284" max="1284" width="10.7265625" style="89" customWidth="1"/>
    <col min="1285" max="1285" width="11.453125" style="89" customWidth="1"/>
    <col min="1286" max="1286" width="12.26953125" style="89" customWidth="1"/>
    <col min="1287" max="1287" width="11.81640625" style="89" customWidth="1"/>
    <col min="1288" max="1288" width="10.81640625" style="89" customWidth="1"/>
    <col min="1289" max="1289" width="12.7265625" style="89" customWidth="1"/>
    <col min="1290" max="1290" width="10.54296875" style="89" customWidth="1"/>
    <col min="1291" max="1291" width="10.81640625" style="89" customWidth="1"/>
    <col min="1292" max="1292" width="14.54296875" style="89" customWidth="1"/>
    <col min="1293" max="1293" width="12.1796875" style="89" customWidth="1"/>
    <col min="1294" max="1294" width="11.26953125" style="89" customWidth="1"/>
    <col min="1295" max="1295" width="11.7265625" style="89" customWidth="1"/>
    <col min="1296" max="1296" width="13.1796875" style="89" customWidth="1"/>
    <col min="1297" max="1297" width="11.81640625" style="89" customWidth="1"/>
    <col min="1298" max="1538" width="8.7265625" style="89"/>
    <col min="1539" max="1539" width="11.26953125" style="89" customWidth="1"/>
    <col min="1540" max="1540" width="10.7265625" style="89" customWidth="1"/>
    <col min="1541" max="1541" width="11.453125" style="89" customWidth="1"/>
    <col min="1542" max="1542" width="12.26953125" style="89" customWidth="1"/>
    <col min="1543" max="1543" width="11.81640625" style="89" customWidth="1"/>
    <col min="1544" max="1544" width="10.81640625" style="89" customWidth="1"/>
    <col min="1545" max="1545" width="12.7265625" style="89" customWidth="1"/>
    <col min="1546" max="1546" width="10.54296875" style="89" customWidth="1"/>
    <col min="1547" max="1547" width="10.81640625" style="89" customWidth="1"/>
    <col min="1548" max="1548" width="14.54296875" style="89" customWidth="1"/>
    <col min="1549" max="1549" width="12.1796875" style="89" customWidth="1"/>
    <col min="1550" max="1550" width="11.26953125" style="89" customWidth="1"/>
    <col min="1551" max="1551" width="11.7265625" style="89" customWidth="1"/>
    <col min="1552" max="1552" width="13.1796875" style="89" customWidth="1"/>
    <col min="1553" max="1553" width="11.81640625" style="89" customWidth="1"/>
    <col min="1554" max="1794" width="8.7265625" style="89"/>
    <col min="1795" max="1795" width="11.26953125" style="89" customWidth="1"/>
    <col min="1796" max="1796" width="10.7265625" style="89" customWidth="1"/>
    <col min="1797" max="1797" width="11.453125" style="89" customWidth="1"/>
    <col min="1798" max="1798" width="12.26953125" style="89" customWidth="1"/>
    <col min="1799" max="1799" width="11.81640625" style="89" customWidth="1"/>
    <col min="1800" max="1800" width="10.81640625" style="89" customWidth="1"/>
    <col min="1801" max="1801" width="12.7265625" style="89" customWidth="1"/>
    <col min="1802" max="1802" width="10.54296875" style="89" customWidth="1"/>
    <col min="1803" max="1803" width="10.81640625" style="89" customWidth="1"/>
    <col min="1804" max="1804" width="14.54296875" style="89" customWidth="1"/>
    <col min="1805" max="1805" width="12.1796875" style="89" customWidth="1"/>
    <col min="1806" max="1806" width="11.26953125" style="89" customWidth="1"/>
    <col min="1807" max="1807" width="11.7265625" style="89" customWidth="1"/>
    <col min="1808" max="1808" width="13.1796875" style="89" customWidth="1"/>
    <col min="1809" max="1809" width="11.81640625" style="89" customWidth="1"/>
    <col min="1810" max="2050" width="8.7265625" style="89"/>
    <col min="2051" max="2051" width="11.26953125" style="89" customWidth="1"/>
    <col min="2052" max="2052" width="10.7265625" style="89" customWidth="1"/>
    <col min="2053" max="2053" width="11.453125" style="89" customWidth="1"/>
    <col min="2054" max="2054" width="12.26953125" style="89" customWidth="1"/>
    <col min="2055" max="2055" width="11.81640625" style="89" customWidth="1"/>
    <col min="2056" max="2056" width="10.81640625" style="89" customWidth="1"/>
    <col min="2057" max="2057" width="12.7265625" style="89" customWidth="1"/>
    <col min="2058" max="2058" width="10.54296875" style="89" customWidth="1"/>
    <col min="2059" max="2059" width="10.81640625" style="89" customWidth="1"/>
    <col min="2060" max="2060" width="14.54296875" style="89" customWidth="1"/>
    <col min="2061" max="2061" width="12.1796875" style="89" customWidth="1"/>
    <col min="2062" max="2062" width="11.26953125" style="89" customWidth="1"/>
    <col min="2063" max="2063" width="11.7265625" style="89" customWidth="1"/>
    <col min="2064" max="2064" width="13.1796875" style="89" customWidth="1"/>
    <col min="2065" max="2065" width="11.81640625" style="89" customWidth="1"/>
    <col min="2066" max="2306" width="8.7265625" style="89"/>
    <col min="2307" max="2307" width="11.26953125" style="89" customWidth="1"/>
    <col min="2308" max="2308" width="10.7265625" style="89" customWidth="1"/>
    <col min="2309" max="2309" width="11.453125" style="89" customWidth="1"/>
    <col min="2310" max="2310" width="12.26953125" style="89" customWidth="1"/>
    <col min="2311" max="2311" width="11.81640625" style="89" customWidth="1"/>
    <col min="2312" max="2312" width="10.81640625" style="89" customWidth="1"/>
    <col min="2313" max="2313" width="12.7265625" style="89" customWidth="1"/>
    <col min="2314" max="2314" width="10.54296875" style="89" customWidth="1"/>
    <col min="2315" max="2315" width="10.81640625" style="89" customWidth="1"/>
    <col min="2316" max="2316" width="14.54296875" style="89" customWidth="1"/>
    <col min="2317" max="2317" width="12.1796875" style="89" customWidth="1"/>
    <col min="2318" max="2318" width="11.26953125" style="89" customWidth="1"/>
    <col min="2319" max="2319" width="11.7265625" style="89" customWidth="1"/>
    <col min="2320" max="2320" width="13.1796875" style="89" customWidth="1"/>
    <col min="2321" max="2321" width="11.81640625" style="89" customWidth="1"/>
    <col min="2322" max="2562" width="8.7265625" style="89"/>
    <col min="2563" max="2563" width="11.26953125" style="89" customWidth="1"/>
    <col min="2564" max="2564" width="10.7265625" style="89" customWidth="1"/>
    <col min="2565" max="2565" width="11.453125" style="89" customWidth="1"/>
    <col min="2566" max="2566" width="12.26953125" style="89" customWidth="1"/>
    <col min="2567" max="2567" width="11.81640625" style="89" customWidth="1"/>
    <col min="2568" max="2568" width="10.81640625" style="89" customWidth="1"/>
    <col min="2569" max="2569" width="12.7265625" style="89" customWidth="1"/>
    <col min="2570" max="2570" width="10.54296875" style="89" customWidth="1"/>
    <col min="2571" max="2571" width="10.81640625" style="89" customWidth="1"/>
    <col min="2572" max="2572" width="14.54296875" style="89" customWidth="1"/>
    <col min="2573" max="2573" width="12.1796875" style="89" customWidth="1"/>
    <col min="2574" max="2574" width="11.26953125" style="89" customWidth="1"/>
    <col min="2575" max="2575" width="11.7265625" style="89" customWidth="1"/>
    <col min="2576" max="2576" width="13.1796875" style="89" customWidth="1"/>
    <col min="2577" max="2577" width="11.81640625" style="89" customWidth="1"/>
    <col min="2578" max="2818" width="8.7265625" style="89"/>
    <col min="2819" max="2819" width="11.26953125" style="89" customWidth="1"/>
    <col min="2820" max="2820" width="10.7265625" style="89" customWidth="1"/>
    <col min="2821" max="2821" width="11.453125" style="89" customWidth="1"/>
    <col min="2822" max="2822" width="12.26953125" style="89" customWidth="1"/>
    <col min="2823" max="2823" width="11.81640625" style="89" customWidth="1"/>
    <col min="2824" max="2824" width="10.81640625" style="89" customWidth="1"/>
    <col min="2825" max="2825" width="12.7265625" style="89" customWidth="1"/>
    <col min="2826" max="2826" width="10.54296875" style="89" customWidth="1"/>
    <col min="2827" max="2827" width="10.81640625" style="89" customWidth="1"/>
    <col min="2828" max="2828" width="14.54296875" style="89" customWidth="1"/>
    <col min="2829" max="2829" width="12.1796875" style="89" customWidth="1"/>
    <col min="2830" max="2830" width="11.26953125" style="89" customWidth="1"/>
    <col min="2831" max="2831" width="11.7265625" style="89" customWidth="1"/>
    <col min="2832" max="2832" width="13.1796875" style="89" customWidth="1"/>
    <col min="2833" max="2833" width="11.81640625" style="89" customWidth="1"/>
    <col min="2834" max="3074" width="8.7265625" style="89"/>
    <col min="3075" max="3075" width="11.26953125" style="89" customWidth="1"/>
    <col min="3076" max="3076" width="10.7265625" style="89" customWidth="1"/>
    <col min="3077" max="3077" width="11.453125" style="89" customWidth="1"/>
    <col min="3078" max="3078" width="12.26953125" style="89" customWidth="1"/>
    <col min="3079" max="3079" width="11.81640625" style="89" customWidth="1"/>
    <col min="3080" max="3080" width="10.81640625" style="89" customWidth="1"/>
    <col min="3081" max="3081" width="12.7265625" style="89" customWidth="1"/>
    <col min="3082" max="3082" width="10.54296875" style="89" customWidth="1"/>
    <col min="3083" max="3083" width="10.81640625" style="89" customWidth="1"/>
    <col min="3084" max="3084" width="14.54296875" style="89" customWidth="1"/>
    <col min="3085" max="3085" width="12.1796875" style="89" customWidth="1"/>
    <col min="3086" max="3086" width="11.26953125" style="89" customWidth="1"/>
    <col min="3087" max="3087" width="11.7265625" style="89" customWidth="1"/>
    <col min="3088" max="3088" width="13.1796875" style="89" customWidth="1"/>
    <col min="3089" max="3089" width="11.81640625" style="89" customWidth="1"/>
    <col min="3090" max="3330" width="8.7265625" style="89"/>
    <col min="3331" max="3331" width="11.26953125" style="89" customWidth="1"/>
    <col min="3332" max="3332" width="10.7265625" style="89" customWidth="1"/>
    <col min="3333" max="3333" width="11.453125" style="89" customWidth="1"/>
    <col min="3334" max="3334" width="12.26953125" style="89" customWidth="1"/>
    <col min="3335" max="3335" width="11.81640625" style="89" customWidth="1"/>
    <col min="3336" max="3336" width="10.81640625" style="89" customWidth="1"/>
    <col min="3337" max="3337" width="12.7265625" style="89" customWidth="1"/>
    <col min="3338" max="3338" width="10.54296875" style="89" customWidth="1"/>
    <col min="3339" max="3339" width="10.81640625" style="89" customWidth="1"/>
    <col min="3340" max="3340" width="14.54296875" style="89" customWidth="1"/>
    <col min="3341" max="3341" width="12.1796875" style="89" customWidth="1"/>
    <col min="3342" max="3342" width="11.26953125" style="89" customWidth="1"/>
    <col min="3343" max="3343" width="11.7265625" style="89" customWidth="1"/>
    <col min="3344" max="3344" width="13.1796875" style="89" customWidth="1"/>
    <col min="3345" max="3345" width="11.81640625" style="89" customWidth="1"/>
    <col min="3346" max="3586" width="8.7265625" style="89"/>
    <col min="3587" max="3587" width="11.26953125" style="89" customWidth="1"/>
    <col min="3588" max="3588" width="10.7265625" style="89" customWidth="1"/>
    <col min="3589" max="3589" width="11.453125" style="89" customWidth="1"/>
    <col min="3590" max="3590" width="12.26953125" style="89" customWidth="1"/>
    <col min="3591" max="3591" width="11.81640625" style="89" customWidth="1"/>
    <col min="3592" max="3592" width="10.81640625" style="89" customWidth="1"/>
    <col min="3593" max="3593" width="12.7265625" style="89" customWidth="1"/>
    <col min="3594" max="3594" width="10.54296875" style="89" customWidth="1"/>
    <col min="3595" max="3595" width="10.81640625" style="89" customWidth="1"/>
    <col min="3596" max="3596" width="14.54296875" style="89" customWidth="1"/>
    <col min="3597" max="3597" width="12.1796875" style="89" customWidth="1"/>
    <col min="3598" max="3598" width="11.26953125" style="89" customWidth="1"/>
    <col min="3599" max="3599" width="11.7265625" style="89" customWidth="1"/>
    <col min="3600" max="3600" width="13.1796875" style="89" customWidth="1"/>
    <col min="3601" max="3601" width="11.81640625" style="89" customWidth="1"/>
    <col min="3602" max="3842" width="8.7265625" style="89"/>
    <col min="3843" max="3843" width="11.26953125" style="89" customWidth="1"/>
    <col min="3844" max="3844" width="10.7265625" style="89" customWidth="1"/>
    <col min="3845" max="3845" width="11.453125" style="89" customWidth="1"/>
    <col min="3846" max="3846" width="12.26953125" style="89" customWidth="1"/>
    <col min="3847" max="3847" width="11.81640625" style="89" customWidth="1"/>
    <col min="3848" max="3848" width="10.81640625" style="89" customWidth="1"/>
    <col min="3849" max="3849" width="12.7265625" style="89" customWidth="1"/>
    <col min="3850" max="3850" width="10.54296875" style="89" customWidth="1"/>
    <col min="3851" max="3851" width="10.81640625" style="89" customWidth="1"/>
    <col min="3852" max="3852" width="14.54296875" style="89" customWidth="1"/>
    <col min="3853" max="3853" width="12.1796875" style="89" customWidth="1"/>
    <col min="3854" max="3854" width="11.26953125" style="89" customWidth="1"/>
    <col min="3855" max="3855" width="11.7265625" style="89" customWidth="1"/>
    <col min="3856" max="3856" width="13.1796875" style="89" customWidth="1"/>
    <col min="3857" max="3857" width="11.81640625" style="89" customWidth="1"/>
    <col min="3858" max="4098" width="8.7265625" style="89"/>
    <col min="4099" max="4099" width="11.26953125" style="89" customWidth="1"/>
    <col min="4100" max="4100" width="10.7265625" style="89" customWidth="1"/>
    <col min="4101" max="4101" width="11.453125" style="89" customWidth="1"/>
    <col min="4102" max="4102" width="12.26953125" style="89" customWidth="1"/>
    <col min="4103" max="4103" width="11.81640625" style="89" customWidth="1"/>
    <col min="4104" max="4104" width="10.81640625" style="89" customWidth="1"/>
    <col min="4105" max="4105" width="12.7265625" style="89" customWidth="1"/>
    <col min="4106" max="4106" width="10.54296875" style="89" customWidth="1"/>
    <col min="4107" max="4107" width="10.81640625" style="89" customWidth="1"/>
    <col min="4108" max="4108" width="14.54296875" style="89" customWidth="1"/>
    <col min="4109" max="4109" width="12.1796875" style="89" customWidth="1"/>
    <col min="4110" max="4110" width="11.26953125" style="89" customWidth="1"/>
    <col min="4111" max="4111" width="11.7265625" style="89" customWidth="1"/>
    <col min="4112" max="4112" width="13.1796875" style="89" customWidth="1"/>
    <col min="4113" max="4113" width="11.81640625" style="89" customWidth="1"/>
    <col min="4114" max="4354" width="8.7265625" style="89"/>
    <col min="4355" max="4355" width="11.26953125" style="89" customWidth="1"/>
    <col min="4356" max="4356" width="10.7265625" style="89" customWidth="1"/>
    <col min="4357" max="4357" width="11.453125" style="89" customWidth="1"/>
    <col min="4358" max="4358" width="12.26953125" style="89" customWidth="1"/>
    <col min="4359" max="4359" width="11.81640625" style="89" customWidth="1"/>
    <col min="4360" max="4360" width="10.81640625" style="89" customWidth="1"/>
    <col min="4361" max="4361" width="12.7265625" style="89" customWidth="1"/>
    <col min="4362" max="4362" width="10.54296875" style="89" customWidth="1"/>
    <col min="4363" max="4363" width="10.81640625" style="89" customWidth="1"/>
    <col min="4364" max="4364" width="14.54296875" style="89" customWidth="1"/>
    <col min="4365" max="4365" width="12.1796875" style="89" customWidth="1"/>
    <col min="4366" max="4366" width="11.26953125" style="89" customWidth="1"/>
    <col min="4367" max="4367" width="11.7265625" style="89" customWidth="1"/>
    <col min="4368" max="4368" width="13.1796875" style="89" customWidth="1"/>
    <col min="4369" max="4369" width="11.81640625" style="89" customWidth="1"/>
    <col min="4370" max="4610" width="8.7265625" style="89"/>
    <col min="4611" max="4611" width="11.26953125" style="89" customWidth="1"/>
    <col min="4612" max="4612" width="10.7265625" style="89" customWidth="1"/>
    <col min="4613" max="4613" width="11.453125" style="89" customWidth="1"/>
    <col min="4614" max="4614" width="12.26953125" style="89" customWidth="1"/>
    <col min="4615" max="4615" width="11.81640625" style="89" customWidth="1"/>
    <col min="4616" max="4616" width="10.81640625" style="89" customWidth="1"/>
    <col min="4617" max="4617" width="12.7265625" style="89" customWidth="1"/>
    <col min="4618" max="4618" width="10.54296875" style="89" customWidth="1"/>
    <col min="4619" max="4619" width="10.81640625" style="89" customWidth="1"/>
    <col min="4620" max="4620" width="14.54296875" style="89" customWidth="1"/>
    <col min="4621" max="4621" width="12.1796875" style="89" customWidth="1"/>
    <col min="4622" max="4622" width="11.26953125" style="89" customWidth="1"/>
    <col min="4623" max="4623" width="11.7265625" style="89" customWidth="1"/>
    <col min="4624" max="4624" width="13.1796875" style="89" customWidth="1"/>
    <col min="4625" max="4625" width="11.81640625" style="89" customWidth="1"/>
    <col min="4626" max="4866" width="8.7265625" style="89"/>
    <col min="4867" max="4867" width="11.26953125" style="89" customWidth="1"/>
    <col min="4868" max="4868" width="10.7265625" style="89" customWidth="1"/>
    <col min="4869" max="4869" width="11.453125" style="89" customWidth="1"/>
    <col min="4870" max="4870" width="12.26953125" style="89" customWidth="1"/>
    <col min="4871" max="4871" width="11.81640625" style="89" customWidth="1"/>
    <col min="4872" max="4872" width="10.81640625" style="89" customWidth="1"/>
    <col min="4873" max="4873" width="12.7265625" style="89" customWidth="1"/>
    <col min="4874" max="4874" width="10.54296875" style="89" customWidth="1"/>
    <col min="4875" max="4875" width="10.81640625" style="89" customWidth="1"/>
    <col min="4876" max="4876" width="14.54296875" style="89" customWidth="1"/>
    <col min="4877" max="4877" width="12.1796875" style="89" customWidth="1"/>
    <col min="4878" max="4878" width="11.26953125" style="89" customWidth="1"/>
    <col min="4879" max="4879" width="11.7265625" style="89" customWidth="1"/>
    <col min="4880" max="4880" width="13.1796875" style="89" customWidth="1"/>
    <col min="4881" max="4881" width="11.81640625" style="89" customWidth="1"/>
    <col min="4882" max="5122" width="8.7265625" style="89"/>
    <col min="5123" max="5123" width="11.26953125" style="89" customWidth="1"/>
    <col min="5124" max="5124" width="10.7265625" style="89" customWidth="1"/>
    <col min="5125" max="5125" width="11.453125" style="89" customWidth="1"/>
    <col min="5126" max="5126" width="12.26953125" style="89" customWidth="1"/>
    <col min="5127" max="5127" width="11.81640625" style="89" customWidth="1"/>
    <col min="5128" max="5128" width="10.81640625" style="89" customWidth="1"/>
    <col min="5129" max="5129" width="12.7265625" style="89" customWidth="1"/>
    <col min="5130" max="5130" width="10.54296875" style="89" customWidth="1"/>
    <col min="5131" max="5131" width="10.81640625" style="89" customWidth="1"/>
    <col min="5132" max="5132" width="14.54296875" style="89" customWidth="1"/>
    <col min="5133" max="5133" width="12.1796875" style="89" customWidth="1"/>
    <col min="5134" max="5134" width="11.26953125" style="89" customWidth="1"/>
    <col min="5135" max="5135" width="11.7265625" style="89" customWidth="1"/>
    <col min="5136" max="5136" width="13.1796875" style="89" customWidth="1"/>
    <col min="5137" max="5137" width="11.81640625" style="89" customWidth="1"/>
    <col min="5138" max="5378" width="8.7265625" style="89"/>
    <col min="5379" max="5379" width="11.26953125" style="89" customWidth="1"/>
    <col min="5380" max="5380" width="10.7265625" style="89" customWidth="1"/>
    <col min="5381" max="5381" width="11.453125" style="89" customWidth="1"/>
    <col min="5382" max="5382" width="12.26953125" style="89" customWidth="1"/>
    <col min="5383" max="5383" width="11.81640625" style="89" customWidth="1"/>
    <col min="5384" max="5384" width="10.81640625" style="89" customWidth="1"/>
    <col min="5385" max="5385" width="12.7265625" style="89" customWidth="1"/>
    <col min="5386" max="5386" width="10.54296875" style="89" customWidth="1"/>
    <col min="5387" max="5387" width="10.81640625" style="89" customWidth="1"/>
    <col min="5388" max="5388" width="14.54296875" style="89" customWidth="1"/>
    <col min="5389" max="5389" width="12.1796875" style="89" customWidth="1"/>
    <col min="5390" max="5390" width="11.26953125" style="89" customWidth="1"/>
    <col min="5391" max="5391" width="11.7265625" style="89" customWidth="1"/>
    <col min="5392" max="5392" width="13.1796875" style="89" customWidth="1"/>
    <col min="5393" max="5393" width="11.81640625" style="89" customWidth="1"/>
    <col min="5394" max="5634" width="8.7265625" style="89"/>
    <col min="5635" max="5635" width="11.26953125" style="89" customWidth="1"/>
    <col min="5636" max="5636" width="10.7265625" style="89" customWidth="1"/>
    <col min="5637" max="5637" width="11.453125" style="89" customWidth="1"/>
    <col min="5638" max="5638" width="12.26953125" style="89" customWidth="1"/>
    <col min="5639" max="5639" width="11.81640625" style="89" customWidth="1"/>
    <col min="5640" max="5640" width="10.81640625" style="89" customWidth="1"/>
    <col min="5641" max="5641" width="12.7265625" style="89" customWidth="1"/>
    <col min="5642" max="5642" width="10.54296875" style="89" customWidth="1"/>
    <col min="5643" max="5643" width="10.81640625" style="89" customWidth="1"/>
    <col min="5644" max="5644" width="14.54296875" style="89" customWidth="1"/>
    <col min="5645" max="5645" width="12.1796875" style="89" customWidth="1"/>
    <col min="5646" max="5646" width="11.26953125" style="89" customWidth="1"/>
    <col min="5647" max="5647" width="11.7265625" style="89" customWidth="1"/>
    <col min="5648" max="5648" width="13.1796875" style="89" customWidth="1"/>
    <col min="5649" max="5649" width="11.81640625" style="89" customWidth="1"/>
    <col min="5650" max="5890" width="8.7265625" style="89"/>
    <col min="5891" max="5891" width="11.26953125" style="89" customWidth="1"/>
    <col min="5892" max="5892" width="10.7265625" style="89" customWidth="1"/>
    <col min="5893" max="5893" width="11.453125" style="89" customWidth="1"/>
    <col min="5894" max="5894" width="12.26953125" style="89" customWidth="1"/>
    <col min="5895" max="5895" width="11.81640625" style="89" customWidth="1"/>
    <col min="5896" max="5896" width="10.81640625" style="89" customWidth="1"/>
    <col min="5897" max="5897" width="12.7265625" style="89" customWidth="1"/>
    <col min="5898" max="5898" width="10.54296875" style="89" customWidth="1"/>
    <col min="5899" max="5899" width="10.81640625" style="89" customWidth="1"/>
    <col min="5900" max="5900" width="14.54296875" style="89" customWidth="1"/>
    <col min="5901" max="5901" width="12.1796875" style="89" customWidth="1"/>
    <col min="5902" max="5902" width="11.26953125" style="89" customWidth="1"/>
    <col min="5903" max="5903" width="11.7265625" style="89" customWidth="1"/>
    <col min="5904" max="5904" width="13.1796875" style="89" customWidth="1"/>
    <col min="5905" max="5905" width="11.81640625" style="89" customWidth="1"/>
    <col min="5906" max="6146" width="8.7265625" style="89"/>
    <col min="6147" max="6147" width="11.26953125" style="89" customWidth="1"/>
    <col min="6148" max="6148" width="10.7265625" style="89" customWidth="1"/>
    <col min="6149" max="6149" width="11.453125" style="89" customWidth="1"/>
    <col min="6150" max="6150" width="12.26953125" style="89" customWidth="1"/>
    <col min="6151" max="6151" width="11.81640625" style="89" customWidth="1"/>
    <col min="6152" max="6152" width="10.81640625" style="89" customWidth="1"/>
    <col min="6153" max="6153" width="12.7265625" style="89" customWidth="1"/>
    <col min="6154" max="6154" width="10.54296875" style="89" customWidth="1"/>
    <col min="6155" max="6155" width="10.81640625" style="89" customWidth="1"/>
    <col min="6156" max="6156" width="14.54296875" style="89" customWidth="1"/>
    <col min="6157" max="6157" width="12.1796875" style="89" customWidth="1"/>
    <col min="6158" max="6158" width="11.26953125" style="89" customWidth="1"/>
    <col min="6159" max="6159" width="11.7265625" style="89" customWidth="1"/>
    <col min="6160" max="6160" width="13.1796875" style="89" customWidth="1"/>
    <col min="6161" max="6161" width="11.81640625" style="89" customWidth="1"/>
    <col min="6162" max="6402" width="8.7265625" style="89"/>
    <col min="6403" max="6403" width="11.26953125" style="89" customWidth="1"/>
    <col min="6404" max="6404" width="10.7265625" style="89" customWidth="1"/>
    <col min="6405" max="6405" width="11.453125" style="89" customWidth="1"/>
    <col min="6406" max="6406" width="12.26953125" style="89" customWidth="1"/>
    <col min="6407" max="6407" width="11.81640625" style="89" customWidth="1"/>
    <col min="6408" max="6408" width="10.81640625" style="89" customWidth="1"/>
    <col min="6409" max="6409" width="12.7265625" style="89" customWidth="1"/>
    <col min="6410" max="6410" width="10.54296875" style="89" customWidth="1"/>
    <col min="6411" max="6411" width="10.81640625" style="89" customWidth="1"/>
    <col min="6412" max="6412" width="14.54296875" style="89" customWidth="1"/>
    <col min="6413" max="6413" width="12.1796875" style="89" customWidth="1"/>
    <col min="6414" max="6414" width="11.26953125" style="89" customWidth="1"/>
    <col min="6415" max="6415" width="11.7265625" style="89" customWidth="1"/>
    <col min="6416" max="6416" width="13.1796875" style="89" customWidth="1"/>
    <col min="6417" max="6417" width="11.81640625" style="89" customWidth="1"/>
    <col min="6418" max="6658" width="8.7265625" style="89"/>
    <col min="6659" max="6659" width="11.26953125" style="89" customWidth="1"/>
    <col min="6660" max="6660" width="10.7265625" style="89" customWidth="1"/>
    <col min="6661" max="6661" width="11.453125" style="89" customWidth="1"/>
    <col min="6662" max="6662" width="12.26953125" style="89" customWidth="1"/>
    <col min="6663" max="6663" width="11.81640625" style="89" customWidth="1"/>
    <col min="6664" max="6664" width="10.81640625" style="89" customWidth="1"/>
    <col min="6665" max="6665" width="12.7265625" style="89" customWidth="1"/>
    <col min="6666" max="6666" width="10.54296875" style="89" customWidth="1"/>
    <col min="6667" max="6667" width="10.81640625" style="89" customWidth="1"/>
    <col min="6668" max="6668" width="14.54296875" style="89" customWidth="1"/>
    <col min="6669" max="6669" width="12.1796875" style="89" customWidth="1"/>
    <col min="6670" max="6670" width="11.26953125" style="89" customWidth="1"/>
    <col min="6671" max="6671" width="11.7265625" style="89" customWidth="1"/>
    <col min="6672" max="6672" width="13.1796875" style="89" customWidth="1"/>
    <col min="6673" max="6673" width="11.81640625" style="89" customWidth="1"/>
    <col min="6674" max="6914" width="8.7265625" style="89"/>
    <col min="6915" max="6915" width="11.26953125" style="89" customWidth="1"/>
    <col min="6916" max="6916" width="10.7265625" style="89" customWidth="1"/>
    <col min="6917" max="6917" width="11.453125" style="89" customWidth="1"/>
    <col min="6918" max="6918" width="12.26953125" style="89" customWidth="1"/>
    <col min="6919" max="6919" width="11.81640625" style="89" customWidth="1"/>
    <col min="6920" max="6920" width="10.81640625" style="89" customWidth="1"/>
    <col min="6921" max="6921" width="12.7265625" style="89" customWidth="1"/>
    <col min="6922" max="6922" width="10.54296875" style="89" customWidth="1"/>
    <col min="6923" max="6923" width="10.81640625" style="89" customWidth="1"/>
    <col min="6924" max="6924" width="14.54296875" style="89" customWidth="1"/>
    <col min="6925" max="6925" width="12.1796875" style="89" customWidth="1"/>
    <col min="6926" max="6926" width="11.26953125" style="89" customWidth="1"/>
    <col min="6927" max="6927" width="11.7265625" style="89" customWidth="1"/>
    <col min="6928" max="6928" width="13.1796875" style="89" customWidth="1"/>
    <col min="6929" max="6929" width="11.81640625" style="89" customWidth="1"/>
    <col min="6930" max="7170" width="8.7265625" style="89"/>
    <col min="7171" max="7171" width="11.26953125" style="89" customWidth="1"/>
    <col min="7172" max="7172" width="10.7265625" style="89" customWidth="1"/>
    <col min="7173" max="7173" width="11.453125" style="89" customWidth="1"/>
    <col min="7174" max="7174" width="12.26953125" style="89" customWidth="1"/>
    <col min="7175" max="7175" width="11.81640625" style="89" customWidth="1"/>
    <col min="7176" max="7176" width="10.81640625" style="89" customWidth="1"/>
    <col min="7177" max="7177" width="12.7265625" style="89" customWidth="1"/>
    <col min="7178" max="7178" width="10.54296875" style="89" customWidth="1"/>
    <col min="7179" max="7179" width="10.81640625" style="89" customWidth="1"/>
    <col min="7180" max="7180" width="14.54296875" style="89" customWidth="1"/>
    <col min="7181" max="7181" width="12.1796875" style="89" customWidth="1"/>
    <col min="7182" max="7182" width="11.26953125" style="89" customWidth="1"/>
    <col min="7183" max="7183" width="11.7265625" style="89" customWidth="1"/>
    <col min="7184" max="7184" width="13.1796875" style="89" customWidth="1"/>
    <col min="7185" max="7185" width="11.81640625" style="89" customWidth="1"/>
    <col min="7186" max="7426" width="8.7265625" style="89"/>
    <col min="7427" max="7427" width="11.26953125" style="89" customWidth="1"/>
    <col min="7428" max="7428" width="10.7265625" style="89" customWidth="1"/>
    <col min="7429" max="7429" width="11.453125" style="89" customWidth="1"/>
    <col min="7430" max="7430" width="12.26953125" style="89" customWidth="1"/>
    <col min="7431" max="7431" width="11.81640625" style="89" customWidth="1"/>
    <col min="7432" max="7432" width="10.81640625" style="89" customWidth="1"/>
    <col min="7433" max="7433" width="12.7265625" style="89" customWidth="1"/>
    <col min="7434" max="7434" width="10.54296875" style="89" customWidth="1"/>
    <col min="7435" max="7435" width="10.81640625" style="89" customWidth="1"/>
    <col min="7436" max="7436" width="14.54296875" style="89" customWidth="1"/>
    <col min="7437" max="7437" width="12.1796875" style="89" customWidth="1"/>
    <col min="7438" max="7438" width="11.26953125" style="89" customWidth="1"/>
    <col min="7439" max="7439" width="11.7265625" style="89" customWidth="1"/>
    <col min="7440" max="7440" width="13.1796875" style="89" customWidth="1"/>
    <col min="7441" max="7441" width="11.81640625" style="89" customWidth="1"/>
    <col min="7442" max="7682" width="8.7265625" style="89"/>
    <col min="7683" max="7683" width="11.26953125" style="89" customWidth="1"/>
    <col min="7684" max="7684" width="10.7265625" style="89" customWidth="1"/>
    <col min="7685" max="7685" width="11.453125" style="89" customWidth="1"/>
    <col min="7686" max="7686" width="12.26953125" style="89" customWidth="1"/>
    <col min="7687" max="7687" width="11.81640625" style="89" customWidth="1"/>
    <col min="7688" max="7688" width="10.81640625" style="89" customWidth="1"/>
    <col min="7689" max="7689" width="12.7265625" style="89" customWidth="1"/>
    <col min="7690" max="7690" width="10.54296875" style="89" customWidth="1"/>
    <col min="7691" max="7691" width="10.81640625" style="89" customWidth="1"/>
    <col min="7692" max="7692" width="14.54296875" style="89" customWidth="1"/>
    <col min="7693" max="7693" width="12.1796875" style="89" customWidth="1"/>
    <col min="7694" max="7694" width="11.26953125" style="89" customWidth="1"/>
    <col min="7695" max="7695" width="11.7265625" style="89" customWidth="1"/>
    <col min="7696" max="7696" width="13.1796875" style="89" customWidth="1"/>
    <col min="7697" max="7697" width="11.81640625" style="89" customWidth="1"/>
    <col min="7698" max="7938" width="8.7265625" style="89"/>
    <col min="7939" max="7939" width="11.26953125" style="89" customWidth="1"/>
    <col min="7940" max="7940" width="10.7265625" style="89" customWidth="1"/>
    <col min="7941" max="7941" width="11.453125" style="89" customWidth="1"/>
    <col min="7942" max="7942" width="12.26953125" style="89" customWidth="1"/>
    <col min="7943" max="7943" width="11.81640625" style="89" customWidth="1"/>
    <col min="7944" max="7944" width="10.81640625" style="89" customWidth="1"/>
    <col min="7945" max="7945" width="12.7265625" style="89" customWidth="1"/>
    <col min="7946" max="7946" width="10.54296875" style="89" customWidth="1"/>
    <col min="7947" max="7947" width="10.81640625" style="89" customWidth="1"/>
    <col min="7948" max="7948" width="14.54296875" style="89" customWidth="1"/>
    <col min="7949" max="7949" width="12.1796875" style="89" customWidth="1"/>
    <col min="7950" max="7950" width="11.26953125" style="89" customWidth="1"/>
    <col min="7951" max="7951" width="11.7265625" style="89" customWidth="1"/>
    <col min="7952" max="7952" width="13.1796875" style="89" customWidth="1"/>
    <col min="7953" max="7953" width="11.81640625" style="89" customWidth="1"/>
    <col min="7954" max="8194" width="8.7265625" style="89"/>
    <col min="8195" max="8195" width="11.26953125" style="89" customWidth="1"/>
    <col min="8196" max="8196" width="10.7265625" style="89" customWidth="1"/>
    <col min="8197" max="8197" width="11.453125" style="89" customWidth="1"/>
    <col min="8198" max="8198" width="12.26953125" style="89" customWidth="1"/>
    <col min="8199" max="8199" width="11.81640625" style="89" customWidth="1"/>
    <col min="8200" max="8200" width="10.81640625" style="89" customWidth="1"/>
    <col min="8201" max="8201" width="12.7265625" style="89" customWidth="1"/>
    <col min="8202" max="8202" width="10.54296875" style="89" customWidth="1"/>
    <col min="8203" max="8203" width="10.81640625" style="89" customWidth="1"/>
    <col min="8204" max="8204" width="14.54296875" style="89" customWidth="1"/>
    <col min="8205" max="8205" width="12.1796875" style="89" customWidth="1"/>
    <col min="8206" max="8206" width="11.26953125" style="89" customWidth="1"/>
    <col min="8207" max="8207" width="11.7265625" style="89" customWidth="1"/>
    <col min="8208" max="8208" width="13.1796875" style="89" customWidth="1"/>
    <col min="8209" max="8209" width="11.81640625" style="89" customWidth="1"/>
    <col min="8210" max="8450" width="8.7265625" style="89"/>
    <col min="8451" max="8451" width="11.26953125" style="89" customWidth="1"/>
    <col min="8452" max="8452" width="10.7265625" style="89" customWidth="1"/>
    <col min="8453" max="8453" width="11.453125" style="89" customWidth="1"/>
    <col min="8454" max="8454" width="12.26953125" style="89" customWidth="1"/>
    <col min="8455" max="8455" width="11.81640625" style="89" customWidth="1"/>
    <col min="8456" max="8456" width="10.81640625" style="89" customWidth="1"/>
    <col min="8457" max="8457" width="12.7265625" style="89" customWidth="1"/>
    <col min="8458" max="8458" width="10.54296875" style="89" customWidth="1"/>
    <col min="8459" max="8459" width="10.81640625" style="89" customWidth="1"/>
    <col min="8460" max="8460" width="14.54296875" style="89" customWidth="1"/>
    <col min="8461" max="8461" width="12.1796875" style="89" customWidth="1"/>
    <col min="8462" max="8462" width="11.26953125" style="89" customWidth="1"/>
    <col min="8463" max="8463" width="11.7265625" style="89" customWidth="1"/>
    <col min="8464" max="8464" width="13.1796875" style="89" customWidth="1"/>
    <col min="8465" max="8465" width="11.81640625" style="89" customWidth="1"/>
    <col min="8466" max="8706" width="8.7265625" style="89"/>
    <col min="8707" max="8707" width="11.26953125" style="89" customWidth="1"/>
    <col min="8708" max="8708" width="10.7265625" style="89" customWidth="1"/>
    <col min="8709" max="8709" width="11.453125" style="89" customWidth="1"/>
    <col min="8710" max="8710" width="12.26953125" style="89" customWidth="1"/>
    <col min="8711" max="8711" width="11.81640625" style="89" customWidth="1"/>
    <col min="8712" max="8712" width="10.81640625" style="89" customWidth="1"/>
    <col min="8713" max="8713" width="12.7265625" style="89" customWidth="1"/>
    <col min="8714" max="8714" width="10.54296875" style="89" customWidth="1"/>
    <col min="8715" max="8715" width="10.81640625" style="89" customWidth="1"/>
    <col min="8716" max="8716" width="14.54296875" style="89" customWidth="1"/>
    <col min="8717" max="8717" width="12.1796875" style="89" customWidth="1"/>
    <col min="8718" max="8718" width="11.26953125" style="89" customWidth="1"/>
    <col min="8719" max="8719" width="11.7265625" style="89" customWidth="1"/>
    <col min="8720" max="8720" width="13.1796875" style="89" customWidth="1"/>
    <col min="8721" max="8721" width="11.81640625" style="89" customWidth="1"/>
    <col min="8722" max="8962" width="8.7265625" style="89"/>
    <col min="8963" max="8963" width="11.26953125" style="89" customWidth="1"/>
    <col min="8964" max="8964" width="10.7265625" style="89" customWidth="1"/>
    <col min="8965" max="8965" width="11.453125" style="89" customWidth="1"/>
    <col min="8966" max="8966" width="12.26953125" style="89" customWidth="1"/>
    <col min="8967" max="8967" width="11.81640625" style="89" customWidth="1"/>
    <col min="8968" max="8968" width="10.81640625" style="89" customWidth="1"/>
    <col min="8969" max="8969" width="12.7265625" style="89" customWidth="1"/>
    <col min="8970" max="8970" width="10.54296875" style="89" customWidth="1"/>
    <col min="8971" max="8971" width="10.81640625" style="89" customWidth="1"/>
    <col min="8972" max="8972" width="14.54296875" style="89" customWidth="1"/>
    <col min="8973" max="8973" width="12.1796875" style="89" customWidth="1"/>
    <col min="8974" max="8974" width="11.26953125" style="89" customWidth="1"/>
    <col min="8975" max="8975" width="11.7265625" style="89" customWidth="1"/>
    <col min="8976" max="8976" width="13.1796875" style="89" customWidth="1"/>
    <col min="8977" max="8977" width="11.81640625" style="89" customWidth="1"/>
    <col min="8978" max="9218" width="8.7265625" style="89"/>
    <col min="9219" max="9219" width="11.26953125" style="89" customWidth="1"/>
    <col min="9220" max="9220" width="10.7265625" style="89" customWidth="1"/>
    <col min="9221" max="9221" width="11.453125" style="89" customWidth="1"/>
    <col min="9222" max="9222" width="12.26953125" style="89" customWidth="1"/>
    <col min="9223" max="9223" width="11.81640625" style="89" customWidth="1"/>
    <col min="9224" max="9224" width="10.81640625" style="89" customWidth="1"/>
    <col min="9225" max="9225" width="12.7265625" style="89" customWidth="1"/>
    <col min="9226" max="9226" width="10.54296875" style="89" customWidth="1"/>
    <col min="9227" max="9227" width="10.81640625" style="89" customWidth="1"/>
    <col min="9228" max="9228" width="14.54296875" style="89" customWidth="1"/>
    <col min="9229" max="9229" width="12.1796875" style="89" customWidth="1"/>
    <col min="9230" max="9230" width="11.26953125" style="89" customWidth="1"/>
    <col min="9231" max="9231" width="11.7265625" style="89" customWidth="1"/>
    <col min="9232" max="9232" width="13.1796875" style="89" customWidth="1"/>
    <col min="9233" max="9233" width="11.81640625" style="89" customWidth="1"/>
    <col min="9234" max="9474" width="8.7265625" style="89"/>
    <col min="9475" max="9475" width="11.26953125" style="89" customWidth="1"/>
    <col min="9476" max="9476" width="10.7265625" style="89" customWidth="1"/>
    <col min="9477" max="9477" width="11.453125" style="89" customWidth="1"/>
    <col min="9478" max="9478" width="12.26953125" style="89" customWidth="1"/>
    <col min="9479" max="9479" width="11.81640625" style="89" customWidth="1"/>
    <col min="9480" max="9480" width="10.81640625" style="89" customWidth="1"/>
    <col min="9481" max="9481" width="12.7265625" style="89" customWidth="1"/>
    <col min="9482" max="9482" width="10.54296875" style="89" customWidth="1"/>
    <col min="9483" max="9483" width="10.81640625" style="89" customWidth="1"/>
    <col min="9484" max="9484" width="14.54296875" style="89" customWidth="1"/>
    <col min="9485" max="9485" width="12.1796875" style="89" customWidth="1"/>
    <col min="9486" max="9486" width="11.26953125" style="89" customWidth="1"/>
    <col min="9487" max="9487" width="11.7265625" style="89" customWidth="1"/>
    <col min="9488" max="9488" width="13.1796875" style="89" customWidth="1"/>
    <col min="9489" max="9489" width="11.81640625" style="89" customWidth="1"/>
    <col min="9490" max="9730" width="8.7265625" style="89"/>
    <col min="9731" max="9731" width="11.26953125" style="89" customWidth="1"/>
    <col min="9732" max="9732" width="10.7265625" style="89" customWidth="1"/>
    <col min="9733" max="9733" width="11.453125" style="89" customWidth="1"/>
    <col min="9734" max="9734" width="12.26953125" style="89" customWidth="1"/>
    <col min="9735" max="9735" width="11.81640625" style="89" customWidth="1"/>
    <col min="9736" max="9736" width="10.81640625" style="89" customWidth="1"/>
    <col min="9737" max="9737" width="12.7265625" style="89" customWidth="1"/>
    <col min="9738" max="9738" width="10.54296875" style="89" customWidth="1"/>
    <col min="9739" max="9739" width="10.81640625" style="89" customWidth="1"/>
    <col min="9740" max="9740" width="14.54296875" style="89" customWidth="1"/>
    <col min="9741" max="9741" width="12.1796875" style="89" customWidth="1"/>
    <col min="9742" max="9742" width="11.26953125" style="89" customWidth="1"/>
    <col min="9743" max="9743" width="11.7265625" style="89" customWidth="1"/>
    <col min="9744" max="9744" width="13.1796875" style="89" customWidth="1"/>
    <col min="9745" max="9745" width="11.81640625" style="89" customWidth="1"/>
    <col min="9746" max="9986" width="8.7265625" style="89"/>
    <col min="9987" max="9987" width="11.26953125" style="89" customWidth="1"/>
    <col min="9988" max="9988" width="10.7265625" style="89" customWidth="1"/>
    <col min="9989" max="9989" width="11.453125" style="89" customWidth="1"/>
    <col min="9990" max="9990" width="12.26953125" style="89" customWidth="1"/>
    <col min="9991" max="9991" width="11.81640625" style="89" customWidth="1"/>
    <col min="9992" max="9992" width="10.81640625" style="89" customWidth="1"/>
    <col min="9993" max="9993" width="12.7265625" style="89" customWidth="1"/>
    <col min="9994" max="9994" width="10.54296875" style="89" customWidth="1"/>
    <col min="9995" max="9995" width="10.81640625" style="89" customWidth="1"/>
    <col min="9996" max="9996" width="14.54296875" style="89" customWidth="1"/>
    <col min="9997" max="9997" width="12.1796875" style="89" customWidth="1"/>
    <col min="9998" max="9998" width="11.26953125" style="89" customWidth="1"/>
    <col min="9999" max="9999" width="11.7265625" style="89" customWidth="1"/>
    <col min="10000" max="10000" width="13.1796875" style="89" customWidth="1"/>
    <col min="10001" max="10001" width="11.81640625" style="89" customWidth="1"/>
    <col min="10002" max="10242" width="8.7265625" style="89"/>
    <col min="10243" max="10243" width="11.26953125" style="89" customWidth="1"/>
    <col min="10244" max="10244" width="10.7265625" style="89" customWidth="1"/>
    <col min="10245" max="10245" width="11.453125" style="89" customWidth="1"/>
    <col min="10246" max="10246" width="12.26953125" style="89" customWidth="1"/>
    <col min="10247" max="10247" width="11.81640625" style="89" customWidth="1"/>
    <col min="10248" max="10248" width="10.81640625" style="89" customWidth="1"/>
    <col min="10249" max="10249" width="12.7265625" style="89" customWidth="1"/>
    <col min="10250" max="10250" width="10.54296875" style="89" customWidth="1"/>
    <col min="10251" max="10251" width="10.81640625" style="89" customWidth="1"/>
    <col min="10252" max="10252" width="14.54296875" style="89" customWidth="1"/>
    <col min="10253" max="10253" width="12.1796875" style="89" customWidth="1"/>
    <col min="10254" max="10254" width="11.26953125" style="89" customWidth="1"/>
    <col min="10255" max="10255" width="11.7265625" style="89" customWidth="1"/>
    <col min="10256" max="10256" width="13.1796875" style="89" customWidth="1"/>
    <col min="10257" max="10257" width="11.81640625" style="89" customWidth="1"/>
    <col min="10258" max="10498" width="8.7265625" style="89"/>
    <col min="10499" max="10499" width="11.26953125" style="89" customWidth="1"/>
    <col min="10500" max="10500" width="10.7265625" style="89" customWidth="1"/>
    <col min="10501" max="10501" width="11.453125" style="89" customWidth="1"/>
    <col min="10502" max="10502" width="12.26953125" style="89" customWidth="1"/>
    <col min="10503" max="10503" width="11.81640625" style="89" customWidth="1"/>
    <col min="10504" max="10504" width="10.81640625" style="89" customWidth="1"/>
    <col min="10505" max="10505" width="12.7265625" style="89" customWidth="1"/>
    <col min="10506" max="10506" width="10.54296875" style="89" customWidth="1"/>
    <col min="10507" max="10507" width="10.81640625" style="89" customWidth="1"/>
    <col min="10508" max="10508" width="14.54296875" style="89" customWidth="1"/>
    <col min="10509" max="10509" width="12.1796875" style="89" customWidth="1"/>
    <col min="10510" max="10510" width="11.26953125" style="89" customWidth="1"/>
    <col min="10511" max="10511" width="11.7265625" style="89" customWidth="1"/>
    <col min="10512" max="10512" width="13.1796875" style="89" customWidth="1"/>
    <col min="10513" max="10513" width="11.81640625" style="89" customWidth="1"/>
    <col min="10514" max="10754" width="8.7265625" style="89"/>
    <col min="10755" max="10755" width="11.26953125" style="89" customWidth="1"/>
    <col min="10756" max="10756" width="10.7265625" style="89" customWidth="1"/>
    <col min="10757" max="10757" width="11.453125" style="89" customWidth="1"/>
    <col min="10758" max="10758" width="12.26953125" style="89" customWidth="1"/>
    <col min="10759" max="10759" width="11.81640625" style="89" customWidth="1"/>
    <col min="10760" max="10760" width="10.81640625" style="89" customWidth="1"/>
    <col min="10761" max="10761" width="12.7265625" style="89" customWidth="1"/>
    <col min="10762" max="10762" width="10.54296875" style="89" customWidth="1"/>
    <col min="10763" max="10763" width="10.81640625" style="89" customWidth="1"/>
    <col min="10764" max="10764" width="14.54296875" style="89" customWidth="1"/>
    <col min="10765" max="10765" width="12.1796875" style="89" customWidth="1"/>
    <col min="10766" max="10766" width="11.26953125" style="89" customWidth="1"/>
    <col min="10767" max="10767" width="11.7265625" style="89" customWidth="1"/>
    <col min="10768" max="10768" width="13.1796875" style="89" customWidth="1"/>
    <col min="10769" max="10769" width="11.81640625" style="89" customWidth="1"/>
    <col min="10770" max="11010" width="8.7265625" style="89"/>
    <col min="11011" max="11011" width="11.26953125" style="89" customWidth="1"/>
    <col min="11012" max="11012" width="10.7265625" style="89" customWidth="1"/>
    <col min="11013" max="11013" width="11.453125" style="89" customWidth="1"/>
    <col min="11014" max="11014" width="12.26953125" style="89" customWidth="1"/>
    <col min="11015" max="11015" width="11.81640625" style="89" customWidth="1"/>
    <col min="11016" max="11016" width="10.81640625" style="89" customWidth="1"/>
    <col min="11017" max="11017" width="12.7265625" style="89" customWidth="1"/>
    <col min="11018" max="11018" width="10.54296875" style="89" customWidth="1"/>
    <col min="11019" max="11019" width="10.81640625" style="89" customWidth="1"/>
    <col min="11020" max="11020" width="14.54296875" style="89" customWidth="1"/>
    <col min="11021" max="11021" width="12.1796875" style="89" customWidth="1"/>
    <col min="11022" max="11022" width="11.26953125" style="89" customWidth="1"/>
    <col min="11023" max="11023" width="11.7265625" style="89" customWidth="1"/>
    <col min="11024" max="11024" width="13.1796875" style="89" customWidth="1"/>
    <col min="11025" max="11025" width="11.81640625" style="89" customWidth="1"/>
    <col min="11026" max="11266" width="8.7265625" style="89"/>
    <col min="11267" max="11267" width="11.26953125" style="89" customWidth="1"/>
    <col min="11268" max="11268" width="10.7265625" style="89" customWidth="1"/>
    <col min="11269" max="11269" width="11.453125" style="89" customWidth="1"/>
    <col min="11270" max="11270" width="12.26953125" style="89" customWidth="1"/>
    <col min="11271" max="11271" width="11.81640625" style="89" customWidth="1"/>
    <col min="11272" max="11272" width="10.81640625" style="89" customWidth="1"/>
    <col min="11273" max="11273" width="12.7265625" style="89" customWidth="1"/>
    <col min="11274" max="11274" width="10.54296875" style="89" customWidth="1"/>
    <col min="11275" max="11275" width="10.81640625" style="89" customWidth="1"/>
    <col min="11276" max="11276" width="14.54296875" style="89" customWidth="1"/>
    <col min="11277" max="11277" width="12.1796875" style="89" customWidth="1"/>
    <col min="11278" max="11278" width="11.26953125" style="89" customWidth="1"/>
    <col min="11279" max="11279" width="11.7265625" style="89" customWidth="1"/>
    <col min="11280" max="11280" width="13.1796875" style="89" customWidth="1"/>
    <col min="11281" max="11281" width="11.81640625" style="89" customWidth="1"/>
    <col min="11282" max="11522" width="8.7265625" style="89"/>
    <col min="11523" max="11523" width="11.26953125" style="89" customWidth="1"/>
    <col min="11524" max="11524" width="10.7265625" style="89" customWidth="1"/>
    <col min="11525" max="11525" width="11.453125" style="89" customWidth="1"/>
    <col min="11526" max="11526" width="12.26953125" style="89" customWidth="1"/>
    <col min="11527" max="11527" width="11.81640625" style="89" customWidth="1"/>
    <col min="11528" max="11528" width="10.81640625" style="89" customWidth="1"/>
    <col min="11529" max="11529" width="12.7265625" style="89" customWidth="1"/>
    <col min="11530" max="11530" width="10.54296875" style="89" customWidth="1"/>
    <col min="11531" max="11531" width="10.81640625" style="89" customWidth="1"/>
    <col min="11532" max="11532" width="14.54296875" style="89" customWidth="1"/>
    <col min="11533" max="11533" width="12.1796875" style="89" customWidth="1"/>
    <col min="11534" max="11534" width="11.26953125" style="89" customWidth="1"/>
    <col min="11535" max="11535" width="11.7265625" style="89" customWidth="1"/>
    <col min="11536" max="11536" width="13.1796875" style="89" customWidth="1"/>
    <col min="11537" max="11537" width="11.81640625" style="89" customWidth="1"/>
    <col min="11538" max="11778" width="8.7265625" style="89"/>
    <col min="11779" max="11779" width="11.26953125" style="89" customWidth="1"/>
    <col min="11780" max="11780" width="10.7265625" style="89" customWidth="1"/>
    <col min="11781" max="11781" width="11.453125" style="89" customWidth="1"/>
    <col min="11782" max="11782" width="12.26953125" style="89" customWidth="1"/>
    <col min="11783" max="11783" width="11.81640625" style="89" customWidth="1"/>
    <col min="11784" max="11784" width="10.81640625" style="89" customWidth="1"/>
    <col min="11785" max="11785" width="12.7265625" style="89" customWidth="1"/>
    <col min="11786" max="11786" width="10.54296875" style="89" customWidth="1"/>
    <col min="11787" max="11787" width="10.81640625" style="89" customWidth="1"/>
    <col min="11788" max="11788" width="14.54296875" style="89" customWidth="1"/>
    <col min="11789" max="11789" width="12.1796875" style="89" customWidth="1"/>
    <col min="11790" max="11790" width="11.26953125" style="89" customWidth="1"/>
    <col min="11791" max="11791" width="11.7265625" style="89" customWidth="1"/>
    <col min="11792" max="11792" width="13.1796875" style="89" customWidth="1"/>
    <col min="11793" max="11793" width="11.81640625" style="89" customWidth="1"/>
    <col min="11794" max="12034" width="8.7265625" style="89"/>
    <col min="12035" max="12035" width="11.26953125" style="89" customWidth="1"/>
    <col min="12036" max="12036" width="10.7265625" style="89" customWidth="1"/>
    <col min="12037" max="12037" width="11.453125" style="89" customWidth="1"/>
    <col min="12038" max="12038" width="12.26953125" style="89" customWidth="1"/>
    <col min="12039" max="12039" width="11.81640625" style="89" customWidth="1"/>
    <col min="12040" max="12040" width="10.81640625" style="89" customWidth="1"/>
    <col min="12041" max="12041" width="12.7265625" style="89" customWidth="1"/>
    <col min="12042" max="12042" width="10.54296875" style="89" customWidth="1"/>
    <col min="12043" max="12043" width="10.81640625" style="89" customWidth="1"/>
    <col min="12044" max="12044" width="14.54296875" style="89" customWidth="1"/>
    <col min="12045" max="12045" width="12.1796875" style="89" customWidth="1"/>
    <col min="12046" max="12046" width="11.26953125" style="89" customWidth="1"/>
    <col min="12047" max="12047" width="11.7265625" style="89" customWidth="1"/>
    <col min="12048" max="12048" width="13.1796875" style="89" customWidth="1"/>
    <col min="12049" max="12049" width="11.81640625" style="89" customWidth="1"/>
    <col min="12050" max="12290" width="8.7265625" style="89"/>
    <col min="12291" max="12291" width="11.26953125" style="89" customWidth="1"/>
    <col min="12292" max="12292" width="10.7265625" style="89" customWidth="1"/>
    <col min="12293" max="12293" width="11.453125" style="89" customWidth="1"/>
    <col min="12294" max="12294" width="12.26953125" style="89" customWidth="1"/>
    <col min="12295" max="12295" width="11.81640625" style="89" customWidth="1"/>
    <col min="12296" max="12296" width="10.81640625" style="89" customWidth="1"/>
    <col min="12297" max="12297" width="12.7265625" style="89" customWidth="1"/>
    <col min="12298" max="12298" width="10.54296875" style="89" customWidth="1"/>
    <col min="12299" max="12299" width="10.81640625" style="89" customWidth="1"/>
    <col min="12300" max="12300" width="14.54296875" style="89" customWidth="1"/>
    <col min="12301" max="12301" width="12.1796875" style="89" customWidth="1"/>
    <col min="12302" max="12302" width="11.26953125" style="89" customWidth="1"/>
    <col min="12303" max="12303" width="11.7265625" style="89" customWidth="1"/>
    <col min="12304" max="12304" width="13.1796875" style="89" customWidth="1"/>
    <col min="12305" max="12305" width="11.81640625" style="89" customWidth="1"/>
    <col min="12306" max="12546" width="8.7265625" style="89"/>
    <col min="12547" max="12547" width="11.26953125" style="89" customWidth="1"/>
    <col min="12548" max="12548" width="10.7265625" style="89" customWidth="1"/>
    <col min="12549" max="12549" width="11.453125" style="89" customWidth="1"/>
    <col min="12550" max="12550" width="12.26953125" style="89" customWidth="1"/>
    <col min="12551" max="12551" width="11.81640625" style="89" customWidth="1"/>
    <col min="12552" max="12552" width="10.81640625" style="89" customWidth="1"/>
    <col min="12553" max="12553" width="12.7265625" style="89" customWidth="1"/>
    <col min="12554" max="12554" width="10.54296875" style="89" customWidth="1"/>
    <col min="12555" max="12555" width="10.81640625" style="89" customWidth="1"/>
    <col min="12556" max="12556" width="14.54296875" style="89" customWidth="1"/>
    <col min="12557" max="12557" width="12.1796875" style="89" customWidth="1"/>
    <col min="12558" max="12558" width="11.26953125" style="89" customWidth="1"/>
    <col min="12559" max="12559" width="11.7265625" style="89" customWidth="1"/>
    <col min="12560" max="12560" width="13.1796875" style="89" customWidth="1"/>
    <col min="12561" max="12561" width="11.81640625" style="89" customWidth="1"/>
    <col min="12562" max="12802" width="8.7265625" style="89"/>
    <col min="12803" max="12803" width="11.26953125" style="89" customWidth="1"/>
    <col min="12804" max="12804" width="10.7265625" style="89" customWidth="1"/>
    <col min="12805" max="12805" width="11.453125" style="89" customWidth="1"/>
    <col min="12806" max="12806" width="12.26953125" style="89" customWidth="1"/>
    <col min="12807" max="12807" width="11.81640625" style="89" customWidth="1"/>
    <col min="12808" max="12808" width="10.81640625" style="89" customWidth="1"/>
    <col min="12809" max="12809" width="12.7265625" style="89" customWidth="1"/>
    <col min="12810" max="12810" width="10.54296875" style="89" customWidth="1"/>
    <col min="12811" max="12811" width="10.81640625" style="89" customWidth="1"/>
    <col min="12812" max="12812" width="14.54296875" style="89" customWidth="1"/>
    <col min="12813" max="12813" width="12.1796875" style="89" customWidth="1"/>
    <col min="12814" max="12814" width="11.26953125" style="89" customWidth="1"/>
    <col min="12815" max="12815" width="11.7265625" style="89" customWidth="1"/>
    <col min="12816" max="12816" width="13.1796875" style="89" customWidth="1"/>
    <col min="12817" max="12817" width="11.81640625" style="89" customWidth="1"/>
    <col min="12818" max="13058" width="8.7265625" style="89"/>
    <col min="13059" max="13059" width="11.26953125" style="89" customWidth="1"/>
    <col min="13060" max="13060" width="10.7265625" style="89" customWidth="1"/>
    <col min="13061" max="13061" width="11.453125" style="89" customWidth="1"/>
    <col min="13062" max="13062" width="12.26953125" style="89" customWidth="1"/>
    <col min="13063" max="13063" width="11.81640625" style="89" customWidth="1"/>
    <col min="13064" max="13064" width="10.81640625" style="89" customWidth="1"/>
    <col min="13065" max="13065" width="12.7265625" style="89" customWidth="1"/>
    <col min="13066" max="13066" width="10.54296875" style="89" customWidth="1"/>
    <col min="13067" max="13067" width="10.81640625" style="89" customWidth="1"/>
    <col min="13068" max="13068" width="14.54296875" style="89" customWidth="1"/>
    <col min="13069" max="13069" width="12.1796875" style="89" customWidth="1"/>
    <col min="13070" max="13070" width="11.26953125" style="89" customWidth="1"/>
    <col min="13071" max="13071" width="11.7265625" style="89" customWidth="1"/>
    <col min="13072" max="13072" width="13.1796875" style="89" customWidth="1"/>
    <col min="13073" max="13073" width="11.81640625" style="89" customWidth="1"/>
    <col min="13074" max="13314" width="8.7265625" style="89"/>
    <col min="13315" max="13315" width="11.26953125" style="89" customWidth="1"/>
    <col min="13316" max="13316" width="10.7265625" style="89" customWidth="1"/>
    <col min="13317" max="13317" width="11.453125" style="89" customWidth="1"/>
    <col min="13318" max="13318" width="12.26953125" style="89" customWidth="1"/>
    <col min="13319" max="13319" width="11.81640625" style="89" customWidth="1"/>
    <col min="13320" max="13320" width="10.81640625" style="89" customWidth="1"/>
    <col min="13321" max="13321" width="12.7265625" style="89" customWidth="1"/>
    <col min="13322" max="13322" width="10.54296875" style="89" customWidth="1"/>
    <col min="13323" max="13323" width="10.81640625" style="89" customWidth="1"/>
    <col min="13324" max="13324" width="14.54296875" style="89" customWidth="1"/>
    <col min="13325" max="13325" width="12.1796875" style="89" customWidth="1"/>
    <col min="13326" max="13326" width="11.26953125" style="89" customWidth="1"/>
    <col min="13327" max="13327" width="11.7265625" style="89" customWidth="1"/>
    <col min="13328" max="13328" width="13.1796875" style="89" customWidth="1"/>
    <col min="13329" max="13329" width="11.81640625" style="89" customWidth="1"/>
    <col min="13330" max="13570" width="8.7265625" style="89"/>
    <col min="13571" max="13571" width="11.26953125" style="89" customWidth="1"/>
    <col min="13572" max="13572" width="10.7265625" style="89" customWidth="1"/>
    <col min="13573" max="13573" width="11.453125" style="89" customWidth="1"/>
    <col min="13574" max="13574" width="12.26953125" style="89" customWidth="1"/>
    <col min="13575" max="13575" width="11.81640625" style="89" customWidth="1"/>
    <col min="13576" max="13576" width="10.81640625" style="89" customWidth="1"/>
    <col min="13577" max="13577" width="12.7265625" style="89" customWidth="1"/>
    <col min="13578" max="13578" width="10.54296875" style="89" customWidth="1"/>
    <col min="13579" max="13579" width="10.81640625" style="89" customWidth="1"/>
    <col min="13580" max="13580" width="14.54296875" style="89" customWidth="1"/>
    <col min="13581" max="13581" width="12.1796875" style="89" customWidth="1"/>
    <col min="13582" max="13582" width="11.26953125" style="89" customWidth="1"/>
    <col min="13583" max="13583" width="11.7265625" style="89" customWidth="1"/>
    <col min="13584" max="13584" width="13.1796875" style="89" customWidth="1"/>
    <col min="13585" max="13585" width="11.81640625" style="89" customWidth="1"/>
    <col min="13586" max="13826" width="8.7265625" style="89"/>
    <col min="13827" max="13827" width="11.26953125" style="89" customWidth="1"/>
    <col min="13828" max="13828" width="10.7265625" style="89" customWidth="1"/>
    <col min="13829" max="13829" width="11.453125" style="89" customWidth="1"/>
    <col min="13830" max="13830" width="12.26953125" style="89" customWidth="1"/>
    <col min="13831" max="13831" width="11.81640625" style="89" customWidth="1"/>
    <col min="13832" max="13832" width="10.81640625" style="89" customWidth="1"/>
    <col min="13833" max="13833" width="12.7265625" style="89" customWidth="1"/>
    <col min="13834" max="13834" width="10.54296875" style="89" customWidth="1"/>
    <col min="13835" max="13835" width="10.81640625" style="89" customWidth="1"/>
    <col min="13836" max="13836" width="14.54296875" style="89" customWidth="1"/>
    <col min="13837" max="13837" width="12.1796875" style="89" customWidth="1"/>
    <col min="13838" max="13838" width="11.26953125" style="89" customWidth="1"/>
    <col min="13839" max="13839" width="11.7265625" style="89" customWidth="1"/>
    <col min="13840" max="13840" width="13.1796875" style="89" customWidth="1"/>
    <col min="13841" max="13841" width="11.81640625" style="89" customWidth="1"/>
    <col min="13842" max="14082" width="8.7265625" style="89"/>
    <col min="14083" max="14083" width="11.26953125" style="89" customWidth="1"/>
    <col min="14084" max="14084" width="10.7265625" style="89" customWidth="1"/>
    <col min="14085" max="14085" width="11.453125" style="89" customWidth="1"/>
    <col min="14086" max="14086" width="12.26953125" style="89" customWidth="1"/>
    <col min="14087" max="14087" width="11.81640625" style="89" customWidth="1"/>
    <col min="14088" max="14088" width="10.81640625" style="89" customWidth="1"/>
    <col min="14089" max="14089" width="12.7265625" style="89" customWidth="1"/>
    <col min="14090" max="14090" width="10.54296875" style="89" customWidth="1"/>
    <col min="14091" max="14091" width="10.81640625" style="89" customWidth="1"/>
    <col min="14092" max="14092" width="14.54296875" style="89" customWidth="1"/>
    <col min="14093" max="14093" width="12.1796875" style="89" customWidth="1"/>
    <col min="14094" max="14094" width="11.26953125" style="89" customWidth="1"/>
    <col min="14095" max="14095" width="11.7265625" style="89" customWidth="1"/>
    <col min="14096" max="14096" width="13.1796875" style="89" customWidth="1"/>
    <col min="14097" max="14097" width="11.81640625" style="89" customWidth="1"/>
    <col min="14098" max="14338" width="8.7265625" style="89"/>
    <col min="14339" max="14339" width="11.26953125" style="89" customWidth="1"/>
    <col min="14340" max="14340" width="10.7265625" style="89" customWidth="1"/>
    <col min="14341" max="14341" width="11.453125" style="89" customWidth="1"/>
    <col min="14342" max="14342" width="12.26953125" style="89" customWidth="1"/>
    <col min="14343" max="14343" width="11.81640625" style="89" customWidth="1"/>
    <col min="14344" max="14344" width="10.81640625" style="89" customWidth="1"/>
    <col min="14345" max="14345" width="12.7265625" style="89" customWidth="1"/>
    <col min="14346" max="14346" width="10.54296875" style="89" customWidth="1"/>
    <col min="14347" max="14347" width="10.81640625" style="89" customWidth="1"/>
    <col min="14348" max="14348" width="14.54296875" style="89" customWidth="1"/>
    <col min="14349" max="14349" width="12.1796875" style="89" customWidth="1"/>
    <col min="14350" max="14350" width="11.26953125" style="89" customWidth="1"/>
    <col min="14351" max="14351" width="11.7265625" style="89" customWidth="1"/>
    <col min="14352" max="14352" width="13.1796875" style="89" customWidth="1"/>
    <col min="14353" max="14353" width="11.81640625" style="89" customWidth="1"/>
    <col min="14354" max="14594" width="8.7265625" style="89"/>
    <col min="14595" max="14595" width="11.26953125" style="89" customWidth="1"/>
    <col min="14596" max="14596" width="10.7265625" style="89" customWidth="1"/>
    <col min="14597" max="14597" width="11.453125" style="89" customWidth="1"/>
    <col min="14598" max="14598" width="12.26953125" style="89" customWidth="1"/>
    <col min="14599" max="14599" width="11.81640625" style="89" customWidth="1"/>
    <col min="14600" max="14600" width="10.81640625" style="89" customWidth="1"/>
    <col min="14601" max="14601" width="12.7265625" style="89" customWidth="1"/>
    <col min="14602" max="14602" width="10.54296875" style="89" customWidth="1"/>
    <col min="14603" max="14603" width="10.81640625" style="89" customWidth="1"/>
    <col min="14604" max="14604" width="14.54296875" style="89" customWidth="1"/>
    <col min="14605" max="14605" width="12.1796875" style="89" customWidth="1"/>
    <col min="14606" max="14606" width="11.26953125" style="89" customWidth="1"/>
    <col min="14607" max="14607" width="11.7265625" style="89" customWidth="1"/>
    <col min="14608" max="14608" width="13.1796875" style="89" customWidth="1"/>
    <col min="14609" max="14609" width="11.81640625" style="89" customWidth="1"/>
    <col min="14610" max="14850" width="8.7265625" style="89"/>
    <col min="14851" max="14851" width="11.26953125" style="89" customWidth="1"/>
    <col min="14852" max="14852" width="10.7265625" style="89" customWidth="1"/>
    <col min="14853" max="14853" width="11.453125" style="89" customWidth="1"/>
    <col min="14854" max="14854" width="12.26953125" style="89" customWidth="1"/>
    <col min="14855" max="14855" width="11.81640625" style="89" customWidth="1"/>
    <col min="14856" max="14856" width="10.81640625" style="89" customWidth="1"/>
    <col min="14857" max="14857" width="12.7265625" style="89" customWidth="1"/>
    <col min="14858" max="14858" width="10.54296875" style="89" customWidth="1"/>
    <col min="14859" max="14859" width="10.81640625" style="89" customWidth="1"/>
    <col min="14860" max="14860" width="14.54296875" style="89" customWidth="1"/>
    <col min="14861" max="14861" width="12.1796875" style="89" customWidth="1"/>
    <col min="14862" max="14862" width="11.26953125" style="89" customWidth="1"/>
    <col min="14863" max="14863" width="11.7265625" style="89" customWidth="1"/>
    <col min="14864" max="14864" width="13.1796875" style="89" customWidth="1"/>
    <col min="14865" max="14865" width="11.81640625" style="89" customWidth="1"/>
    <col min="14866" max="15106" width="8.7265625" style="89"/>
    <col min="15107" max="15107" width="11.26953125" style="89" customWidth="1"/>
    <col min="15108" max="15108" width="10.7265625" style="89" customWidth="1"/>
    <col min="15109" max="15109" width="11.453125" style="89" customWidth="1"/>
    <col min="15110" max="15110" width="12.26953125" style="89" customWidth="1"/>
    <col min="15111" max="15111" width="11.81640625" style="89" customWidth="1"/>
    <col min="15112" max="15112" width="10.81640625" style="89" customWidth="1"/>
    <col min="15113" max="15113" width="12.7265625" style="89" customWidth="1"/>
    <col min="15114" max="15114" width="10.54296875" style="89" customWidth="1"/>
    <col min="15115" max="15115" width="10.81640625" style="89" customWidth="1"/>
    <col min="15116" max="15116" width="14.54296875" style="89" customWidth="1"/>
    <col min="15117" max="15117" width="12.1796875" style="89" customWidth="1"/>
    <col min="15118" max="15118" width="11.26953125" style="89" customWidth="1"/>
    <col min="15119" max="15119" width="11.7265625" style="89" customWidth="1"/>
    <col min="15120" max="15120" width="13.1796875" style="89" customWidth="1"/>
    <col min="15121" max="15121" width="11.81640625" style="89" customWidth="1"/>
    <col min="15122" max="15362" width="8.7265625" style="89"/>
    <col min="15363" max="15363" width="11.26953125" style="89" customWidth="1"/>
    <col min="15364" max="15364" width="10.7265625" style="89" customWidth="1"/>
    <col min="15365" max="15365" width="11.453125" style="89" customWidth="1"/>
    <col min="15366" max="15366" width="12.26953125" style="89" customWidth="1"/>
    <col min="15367" max="15367" width="11.81640625" style="89" customWidth="1"/>
    <col min="15368" max="15368" width="10.81640625" style="89" customWidth="1"/>
    <col min="15369" max="15369" width="12.7265625" style="89" customWidth="1"/>
    <col min="15370" max="15370" width="10.54296875" style="89" customWidth="1"/>
    <col min="15371" max="15371" width="10.81640625" style="89" customWidth="1"/>
    <col min="15372" max="15372" width="14.54296875" style="89" customWidth="1"/>
    <col min="15373" max="15373" width="12.1796875" style="89" customWidth="1"/>
    <col min="15374" max="15374" width="11.26953125" style="89" customWidth="1"/>
    <col min="15375" max="15375" width="11.7265625" style="89" customWidth="1"/>
    <col min="15376" max="15376" width="13.1796875" style="89" customWidth="1"/>
    <col min="15377" max="15377" width="11.81640625" style="89" customWidth="1"/>
    <col min="15378" max="15618" width="8.7265625" style="89"/>
    <col min="15619" max="15619" width="11.26953125" style="89" customWidth="1"/>
    <col min="15620" max="15620" width="10.7265625" style="89" customWidth="1"/>
    <col min="15621" max="15621" width="11.453125" style="89" customWidth="1"/>
    <col min="15622" max="15622" width="12.26953125" style="89" customWidth="1"/>
    <col min="15623" max="15623" width="11.81640625" style="89" customWidth="1"/>
    <col min="15624" max="15624" width="10.81640625" style="89" customWidth="1"/>
    <col min="15625" max="15625" width="12.7265625" style="89" customWidth="1"/>
    <col min="15626" max="15626" width="10.54296875" style="89" customWidth="1"/>
    <col min="15627" max="15627" width="10.81640625" style="89" customWidth="1"/>
    <col min="15628" max="15628" width="14.54296875" style="89" customWidth="1"/>
    <col min="15629" max="15629" width="12.1796875" style="89" customWidth="1"/>
    <col min="15630" max="15630" width="11.26953125" style="89" customWidth="1"/>
    <col min="15631" max="15631" width="11.7265625" style="89" customWidth="1"/>
    <col min="15632" max="15632" width="13.1796875" style="89" customWidth="1"/>
    <col min="15633" max="15633" width="11.81640625" style="89" customWidth="1"/>
    <col min="15634" max="15874" width="8.7265625" style="89"/>
    <col min="15875" max="15875" width="11.26953125" style="89" customWidth="1"/>
    <col min="15876" max="15876" width="10.7265625" style="89" customWidth="1"/>
    <col min="15877" max="15877" width="11.453125" style="89" customWidth="1"/>
    <col min="15878" max="15878" width="12.26953125" style="89" customWidth="1"/>
    <col min="15879" max="15879" width="11.81640625" style="89" customWidth="1"/>
    <col min="15880" max="15880" width="10.81640625" style="89" customWidth="1"/>
    <col min="15881" max="15881" width="12.7265625" style="89" customWidth="1"/>
    <col min="15882" max="15882" width="10.54296875" style="89" customWidth="1"/>
    <col min="15883" max="15883" width="10.81640625" style="89" customWidth="1"/>
    <col min="15884" max="15884" width="14.54296875" style="89" customWidth="1"/>
    <col min="15885" max="15885" width="12.1796875" style="89" customWidth="1"/>
    <col min="15886" max="15886" width="11.26953125" style="89" customWidth="1"/>
    <col min="15887" max="15887" width="11.7265625" style="89" customWidth="1"/>
    <col min="15888" max="15888" width="13.1796875" style="89" customWidth="1"/>
    <col min="15889" max="15889" width="11.81640625" style="89" customWidth="1"/>
    <col min="15890" max="16130" width="8.7265625" style="89"/>
    <col min="16131" max="16131" width="11.26953125" style="89" customWidth="1"/>
    <col min="16132" max="16132" width="10.7265625" style="89" customWidth="1"/>
    <col min="16133" max="16133" width="11.453125" style="89" customWidth="1"/>
    <col min="16134" max="16134" width="12.26953125" style="89" customWidth="1"/>
    <col min="16135" max="16135" width="11.81640625" style="89" customWidth="1"/>
    <col min="16136" max="16136" width="10.81640625" style="89" customWidth="1"/>
    <col min="16137" max="16137" width="12.7265625" style="89" customWidth="1"/>
    <col min="16138" max="16138" width="10.54296875" style="89" customWidth="1"/>
    <col min="16139" max="16139" width="10.81640625" style="89" customWidth="1"/>
    <col min="16140" max="16140" width="14.54296875" style="89" customWidth="1"/>
    <col min="16141" max="16141" width="12.1796875" style="89" customWidth="1"/>
    <col min="16142" max="16142" width="11.26953125" style="89" customWidth="1"/>
    <col min="16143" max="16143" width="11.7265625" style="89" customWidth="1"/>
    <col min="16144" max="16144" width="13.1796875" style="89" customWidth="1"/>
    <col min="16145" max="16145" width="11.81640625" style="89" customWidth="1"/>
    <col min="16146" max="16384" width="8.7265625" style="89"/>
  </cols>
  <sheetData>
    <row r="1" spans="1:17" ht="40.5" customHeight="1" x14ac:dyDescent="0.35">
      <c r="A1" s="184" t="s">
        <v>174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</row>
    <row r="2" spans="1:17" ht="15" customHeight="1" x14ac:dyDescent="0.35">
      <c r="A2" s="90"/>
      <c r="B2" s="185" t="s">
        <v>175</v>
      </c>
      <c r="C2" s="188" t="s">
        <v>176</v>
      </c>
      <c r="D2" s="189"/>
      <c r="E2" s="190"/>
      <c r="F2" s="188" t="s">
        <v>177</v>
      </c>
      <c r="G2" s="189"/>
      <c r="H2" s="190"/>
      <c r="I2" s="191" t="s">
        <v>178</v>
      </c>
      <c r="J2" s="191"/>
      <c r="K2" s="191"/>
      <c r="L2" s="172" t="s">
        <v>179</v>
      </c>
      <c r="M2" s="172"/>
      <c r="N2" s="172"/>
      <c r="O2" s="172" t="s">
        <v>180</v>
      </c>
      <c r="P2" s="172"/>
      <c r="Q2" s="172"/>
    </row>
    <row r="3" spans="1:17" ht="25.5" customHeight="1" x14ac:dyDescent="0.35">
      <c r="A3" s="90"/>
      <c r="B3" s="186"/>
      <c r="C3" s="173" t="s">
        <v>181</v>
      </c>
      <c r="D3" s="175" t="s">
        <v>182</v>
      </c>
      <c r="E3" s="177" t="s">
        <v>183</v>
      </c>
      <c r="F3" s="179" t="s">
        <v>184</v>
      </c>
      <c r="G3" s="181" t="s">
        <v>185</v>
      </c>
      <c r="H3" s="173" t="s">
        <v>183</v>
      </c>
      <c r="I3" s="183" t="s">
        <v>184</v>
      </c>
      <c r="J3" s="183" t="s">
        <v>185</v>
      </c>
      <c r="K3" s="183" t="s">
        <v>183</v>
      </c>
      <c r="L3" s="171" t="s">
        <v>184</v>
      </c>
      <c r="M3" s="171" t="s">
        <v>185</v>
      </c>
      <c r="N3" s="171" t="s">
        <v>183</v>
      </c>
      <c r="O3" s="171" t="s">
        <v>184</v>
      </c>
      <c r="P3" s="171" t="s">
        <v>186</v>
      </c>
      <c r="Q3" s="171" t="s">
        <v>183</v>
      </c>
    </row>
    <row r="4" spans="1:17" x14ac:dyDescent="0.35">
      <c r="A4" s="90"/>
      <c r="B4" s="187"/>
      <c r="C4" s="174"/>
      <c r="D4" s="176"/>
      <c r="E4" s="178"/>
      <c r="F4" s="180"/>
      <c r="G4" s="182"/>
      <c r="H4" s="174"/>
      <c r="I4" s="183"/>
      <c r="J4" s="183"/>
      <c r="K4" s="183"/>
      <c r="L4" s="171"/>
      <c r="M4" s="171"/>
      <c r="N4" s="171"/>
      <c r="O4" s="171"/>
      <c r="P4" s="171"/>
      <c r="Q4" s="171"/>
    </row>
    <row r="5" spans="1:17" x14ac:dyDescent="0.35">
      <c r="A5" s="90"/>
      <c r="B5" s="91" t="s">
        <v>187</v>
      </c>
      <c r="C5" s="92">
        <f>C14+C22+C28+C35</f>
        <v>1815677.04</v>
      </c>
      <c r="D5" s="92">
        <v>979841</v>
      </c>
      <c r="E5" s="92">
        <v>833336</v>
      </c>
      <c r="F5" s="92">
        <f>F14+F22+F28+F35</f>
        <v>1261500.5</v>
      </c>
      <c r="G5" s="93">
        <f>G14+G22+G28+G35</f>
        <v>882769</v>
      </c>
      <c r="H5" s="93">
        <f>H14+H22+H28+H35</f>
        <v>770334</v>
      </c>
      <c r="I5" s="94">
        <f>I14+I22+I28+I35</f>
        <v>1163671.73</v>
      </c>
      <c r="J5" s="94">
        <f t="shared" ref="J5:Q5" si="0">J14+J22+J28+J35</f>
        <v>747534.04968695366</v>
      </c>
      <c r="K5" s="94">
        <f t="shared" si="0"/>
        <v>721486.89</v>
      </c>
      <c r="L5" s="94">
        <f t="shared" si="0"/>
        <v>1421170.0881514722</v>
      </c>
      <c r="M5" s="94">
        <f t="shared" si="0"/>
        <v>812680.23300000001</v>
      </c>
      <c r="N5" s="94">
        <f t="shared" si="0"/>
        <v>745380.505</v>
      </c>
      <c r="O5" s="94">
        <f t="shared" si="0"/>
        <v>1742707.16</v>
      </c>
      <c r="P5" s="94">
        <f t="shared" si="0"/>
        <v>1037742.95</v>
      </c>
      <c r="Q5" s="94">
        <f t="shared" si="0"/>
        <v>960608.64</v>
      </c>
    </row>
    <row r="6" spans="1:17" ht="15" thickBot="1" x14ac:dyDescent="0.4">
      <c r="A6" s="168" t="s">
        <v>188</v>
      </c>
      <c r="B6" s="95" t="s">
        <v>189</v>
      </c>
      <c r="C6" s="96">
        <v>831705</v>
      </c>
      <c r="D6" s="97">
        <v>549542</v>
      </c>
      <c r="E6" s="97">
        <v>463826</v>
      </c>
      <c r="F6" s="97">
        <v>484911.75</v>
      </c>
      <c r="G6" s="98">
        <v>436268</v>
      </c>
      <c r="H6" s="98">
        <v>399136</v>
      </c>
      <c r="I6" s="99">
        <v>525047.35</v>
      </c>
      <c r="J6" s="99">
        <v>371248.2</v>
      </c>
      <c r="K6" s="100">
        <v>357787.39999999997</v>
      </c>
      <c r="L6" s="101">
        <v>704723.92499999993</v>
      </c>
      <c r="M6" s="101">
        <v>395329.05</v>
      </c>
      <c r="N6" s="101">
        <v>348385.76</v>
      </c>
      <c r="O6" s="102">
        <v>785633.87</v>
      </c>
      <c r="P6" s="102">
        <v>500435.21</v>
      </c>
      <c r="Q6" s="102">
        <v>455422.2</v>
      </c>
    </row>
    <row r="7" spans="1:17" ht="15" thickBot="1" x14ac:dyDescent="0.4">
      <c r="A7" s="169"/>
      <c r="B7" s="95" t="s">
        <v>190</v>
      </c>
      <c r="C7" s="96">
        <v>100804.57</v>
      </c>
      <c r="D7" s="97">
        <v>46479</v>
      </c>
      <c r="E7" s="97">
        <v>40122</v>
      </c>
      <c r="F7" s="97">
        <v>36153.75</v>
      </c>
      <c r="G7" s="98">
        <v>21899</v>
      </c>
      <c r="H7" s="98">
        <v>16568</v>
      </c>
      <c r="I7" s="100">
        <v>37970.25</v>
      </c>
      <c r="J7" s="100">
        <v>21169.11468695361</v>
      </c>
      <c r="K7" s="100">
        <v>17724.849999999999</v>
      </c>
      <c r="L7" s="101">
        <v>45912.215000000004</v>
      </c>
      <c r="M7" s="101">
        <v>29759.700000000004</v>
      </c>
      <c r="N7" s="101">
        <v>24386.609999999997</v>
      </c>
      <c r="O7" s="102">
        <v>47982.5</v>
      </c>
      <c r="P7" s="102">
        <v>34938.68</v>
      </c>
      <c r="Q7" s="102">
        <v>24087.98</v>
      </c>
    </row>
    <row r="8" spans="1:17" ht="15" thickBot="1" x14ac:dyDescent="0.4">
      <c r="A8" s="169"/>
      <c r="B8" s="95" t="s">
        <v>191</v>
      </c>
      <c r="C8" s="96">
        <v>446919.29</v>
      </c>
      <c r="D8" s="103">
        <v>295540</v>
      </c>
      <c r="E8" s="104">
        <v>250481</v>
      </c>
      <c r="F8" s="103">
        <v>462219</v>
      </c>
      <c r="G8" s="105">
        <v>324337</v>
      </c>
      <c r="H8" s="106">
        <v>285798</v>
      </c>
      <c r="I8" s="100">
        <v>392103</v>
      </c>
      <c r="J8" s="100">
        <v>280341.745</v>
      </c>
      <c r="K8" s="107">
        <v>273906.77999999997</v>
      </c>
      <c r="L8" s="101">
        <v>451944.61315147241</v>
      </c>
      <c r="M8" s="101">
        <v>307465.70299999998</v>
      </c>
      <c r="N8" s="108">
        <v>301004.96500000003</v>
      </c>
      <c r="O8" s="102">
        <v>638990.1</v>
      </c>
      <c r="P8" s="102">
        <v>387913.81</v>
      </c>
      <c r="Q8" s="109">
        <v>368244.81</v>
      </c>
    </row>
    <row r="9" spans="1:17" ht="15" thickBot="1" x14ac:dyDescent="0.4">
      <c r="A9" s="169"/>
      <c r="B9" s="95" t="s">
        <v>192</v>
      </c>
      <c r="C9" s="96">
        <v>187981.23</v>
      </c>
      <c r="D9" s="97">
        <v>41591</v>
      </c>
      <c r="E9" s="97">
        <v>39604</v>
      </c>
      <c r="F9" s="97">
        <v>129728</v>
      </c>
      <c r="G9" s="98">
        <v>36278</v>
      </c>
      <c r="H9" s="98">
        <v>34268</v>
      </c>
      <c r="I9" s="100">
        <v>72235.25</v>
      </c>
      <c r="J9" s="100">
        <v>49933.5</v>
      </c>
      <c r="K9" s="100">
        <v>48890.5</v>
      </c>
      <c r="L9" s="101">
        <v>111416.85</v>
      </c>
      <c r="M9" s="101">
        <v>52828.63</v>
      </c>
      <c r="N9" s="101">
        <v>50416.3</v>
      </c>
      <c r="O9" s="102">
        <v>152293.87</v>
      </c>
      <c r="P9" s="102">
        <v>72941.100000000006</v>
      </c>
      <c r="Q9" s="102">
        <v>72326.100000000006</v>
      </c>
    </row>
    <row r="10" spans="1:17" x14ac:dyDescent="0.35">
      <c r="A10" s="169"/>
      <c r="B10" s="95" t="s">
        <v>193</v>
      </c>
      <c r="C10" s="110">
        <v>10528.46</v>
      </c>
      <c r="D10" s="97">
        <v>3880</v>
      </c>
      <c r="E10" s="97">
        <v>1176</v>
      </c>
      <c r="F10" s="97">
        <v>5487</v>
      </c>
      <c r="G10" s="98">
        <v>5685</v>
      </c>
      <c r="H10" s="98">
        <v>5418</v>
      </c>
      <c r="I10" s="100">
        <v>18430.129999999997</v>
      </c>
      <c r="J10" s="100">
        <v>2047.5</v>
      </c>
      <c r="K10" s="100">
        <v>1077.5</v>
      </c>
      <c r="L10" s="101">
        <v>9051</v>
      </c>
      <c r="M10" s="111">
        <v>2843.05</v>
      </c>
      <c r="N10" s="101">
        <v>2814.55</v>
      </c>
      <c r="O10" s="102">
        <v>4317</v>
      </c>
      <c r="P10" s="102">
        <v>943</v>
      </c>
      <c r="Q10" s="102">
        <v>909</v>
      </c>
    </row>
    <row r="11" spans="1:17" x14ac:dyDescent="0.35">
      <c r="A11" s="169"/>
      <c r="B11" s="95" t="s">
        <v>194</v>
      </c>
      <c r="C11" s="97"/>
      <c r="D11" s="97"/>
      <c r="E11" s="97"/>
      <c r="F11" s="97"/>
      <c r="G11" s="98"/>
      <c r="H11" s="98"/>
      <c r="I11" s="100"/>
      <c r="J11" s="100"/>
      <c r="K11" s="100"/>
      <c r="L11" s="111"/>
      <c r="M11" s="111"/>
      <c r="N11" s="111"/>
      <c r="O11" s="102"/>
      <c r="P11" s="102"/>
      <c r="Q11" s="102"/>
    </row>
    <row r="12" spans="1:17" ht="15" thickBot="1" x14ac:dyDescent="0.4">
      <c r="A12" s="169"/>
      <c r="B12" s="95" t="s">
        <v>195</v>
      </c>
      <c r="C12" s="96">
        <v>5888</v>
      </c>
      <c r="D12" s="97">
        <v>127</v>
      </c>
      <c r="E12" s="97"/>
      <c r="F12" s="97">
        <v>334</v>
      </c>
      <c r="G12" s="98">
        <v>1041</v>
      </c>
      <c r="H12" s="98">
        <v>1041</v>
      </c>
      <c r="I12" s="100">
        <v>2855.67</v>
      </c>
      <c r="J12" s="100">
        <v>410</v>
      </c>
      <c r="K12" s="100">
        <v>132</v>
      </c>
      <c r="L12" s="111">
        <v>1930</v>
      </c>
      <c r="M12" s="111">
        <v>1189</v>
      </c>
      <c r="N12" s="101">
        <v>1109</v>
      </c>
      <c r="O12" s="102">
        <v>2637</v>
      </c>
      <c r="P12" s="102">
        <v>998</v>
      </c>
      <c r="Q12" s="102">
        <v>678</v>
      </c>
    </row>
    <row r="13" spans="1:17" ht="15" thickBot="1" x14ac:dyDescent="0.4">
      <c r="A13" s="170"/>
      <c r="B13" s="95" t="s">
        <v>196</v>
      </c>
      <c r="C13" s="96">
        <v>2534.86</v>
      </c>
      <c r="D13" s="97">
        <v>79</v>
      </c>
      <c r="E13" s="97">
        <v>13</v>
      </c>
      <c r="F13" s="97">
        <v>1657</v>
      </c>
      <c r="G13" s="98">
        <v>41</v>
      </c>
      <c r="H13" s="98">
        <v>41</v>
      </c>
      <c r="I13" s="100">
        <v>580</v>
      </c>
      <c r="J13" s="100">
        <v>195</v>
      </c>
      <c r="K13" s="100">
        <v>130</v>
      </c>
      <c r="L13" s="111">
        <v>1673.5050000000001</v>
      </c>
      <c r="M13" s="111">
        <v>717.43999999999994</v>
      </c>
      <c r="N13" s="111">
        <v>649.44000000000005</v>
      </c>
      <c r="O13" s="102">
        <v>1435.5</v>
      </c>
      <c r="P13" s="102">
        <v>342</v>
      </c>
      <c r="Q13" s="102">
        <v>342</v>
      </c>
    </row>
    <row r="14" spans="1:17" x14ac:dyDescent="0.35">
      <c r="A14" s="112" t="s">
        <v>197</v>
      </c>
      <c r="B14" s="113"/>
      <c r="C14" s="114">
        <f>SUM(C6:C13)</f>
        <v>1586361.4100000001</v>
      </c>
      <c r="D14" s="114">
        <v>937238</v>
      </c>
      <c r="E14" s="114">
        <v>795222</v>
      </c>
      <c r="F14" s="114">
        <f>SUM(F6:F13)</f>
        <v>1120490.5</v>
      </c>
      <c r="G14" s="93">
        <f>G6+G7+G8+G9+G10+G11+G12+G13</f>
        <v>825549</v>
      </c>
      <c r="H14" s="93">
        <f>H6+H7+H8+H9+H10+H11+H12+H13</f>
        <v>742270</v>
      </c>
      <c r="I14" s="94">
        <f>SUM(I6:I13)</f>
        <v>1049221.6499999999</v>
      </c>
      <c r="J14" s="94">
        <f t="shared" ref="J14:Q14" si="1">SUM(J6:J13)</f>
        <v>725345.05968695367</v>
      </c>
      <c r="K14" s="94">
        <f t="shared" si="1"/>
        <v>699649.02999999991</v>
      </c>
      <c r="L14" s="94">
        <f t="shared" si="1"/>
        <v>1326652.1081514722</v>
      </c>
      <c r="M14" s="94">
        <f t="shared" si="1"/>
        <v>790132.57299999997</v>
      </c>
      <c r="N14" s="94">
        <f t="shared" si="1"/>
        <v>728766.625</v>
      </c>
      <c r="O14" s="94">
        <f t="shared" si="1"/>
        <v>1633289.8399999999</v>
      </c>
      <c r="P14" s="94">
        <f t="shared" si="1"/>
        <v>998511.79999999993</v>
      </c>
      <c r="Q14" s="94">
        <f t="shared" si="1"/>
        <v>922010.09</v>
      </c>
    </row>
    <row r="15" spans="1:17" ht="15" thickBot="1" x14ac:dyDescent="0.4">
      <c r="A15" s="168" t="s">
        <v>198</v>
      </c>
      <c r="B15" s="95" t="s">
        <v>199</v>
      </c>
      <c r="C15" s="96">
        <v>50099.43</v>
      </c>
      <c r="D15" s="115">
        <v>3226</v>
      </c>
      <c r="E15" s="115">
        <v>3112</v>
      </c>
      <c r="F15" s="115">
        <v>13182</v>
      </c>
      <c r="G15" s="98">
        <v>2469</v>
      </c>
      <c r="H15" s="98">
        <v>1795</v>
      </c>
      <c r="I15" s="100">
        <v>27965.75</v>
      </c>
      <c r="J15" s="100">
        <v>1205.3</v>
      </c>
      <c r="K15" s="100">
        <v>1165.8</v>
      </c>
      <c r="L15" s="101">
        <v>17484.3</v>
      </c>
      <c r="M15" s="111">
        <v>3283.5</v>
      </c>
      <c r="N15" s="111">
        <v>2789</v>
      </c>
      <c r="O15" s="102">
        <v>18383.25</v>
      </c>
      <c r="P15" s="102">
        <v>2411</v>
      </c>
      <c r="Q15" s="102">
        <v>2235</v>
      </c>
    </row>
    <row r="16" spans="1:17" ht="15" thickBot="1" x14ac:dyDescent="0.4">
      <c r="A16" s="169"/>
      <c r="B16" s="95" t="s">
        <v>200</v>
      </c>
      <c r="C16" s="96">
        <v>28174.25</v>
      </c>
      <c r="D16" s="115">
        <v>291</v>
      </c>
      <c r="E16" s="115">
        <v>256</v>
      </c>
      <c r="F16" s="115">
        <v>3381</v>
      </c>
      <c r="G16" s="98">
        <v>125</v>
      </c>
      <c r="H16" s="98">
        <v>78</v>
      </c>
      <c r="I16" s="100">
        <v>4389</v>
      </c>
      <c r="J16" s="100">
        <v>58</v>
      </c>
      <c r="K16" s="100">
        <v>48</v>
      </c>
      <c r="L16" s="101">
        <v>7705.51</v>
      </c>
      <c r="M16" s="111">
        <v>4</v>
      </c>
      <c r="N16" s="116">
        <v>4</v>
      </c>
      <c r="O16" s="102">
        <v>7298</v>
      </c>
      <c r="P16" s="102">
        <v>245</v>
      </c>
      <c r="Q16" s="102">
        <v>245</v>
      </c>
    </row>
    <row r="17" spans="1:17" ht="15" thickBot="1" x14ac:dyDescent="0.4">
      <c r="A17" s="169"/>
      <c r="B17" s="95" t="s">
        <v>201</v>
      </c>
      <c r="C17" s="96">
        <v>42072.75</v>
      </c>
      <c r="D17" s="115">
        <v>6611</v>
      </c>
      <c r="E17" s="115">
        <v>5735</v>
      </c>
      <c r="F17" s="115">
        <v>24532</v>
      </c>
      <c r="G17" s="98">
        <v>1793</v>
      </c>
      <c r="H17" s="98">
        <v>558</v>
      </c>
      <c r="I17" s="100">
        <v>8792.33</v>
      </c>
      <c r="J17" s="100">
        <v>354.75</v>
      </c>
      <c r="K17" s="100">
        <v>319.75</v>
      </c>
      <c r="L17" s="101">
        <v>5842</v>
      </c>
      <c r="M17" s="111">
        <v>1053.31</v>
      </c>
      <c r="N17" s="111">
        <v>844.31</v>
      </c>
      <c r="O17" s="102">
        <v>4978.26</v>
      </c>
      <c r="P17" s="102">
        <v>11478</v>
      </c>
      <c r="Q17" s="102">
        <v>11166</v>
      </c>
    </row>
    <row r="18" spans="1:17" ht="15" thickBot="1" x14ac:dyDescent="0.4">
      <c r="A18" s="169"/>
      <c r="B18" s="95" t="s">
        <v>202</v>
      </c>
      <c r="C18" s="96">
        <v>8301</v>
      </c>
      <c r="D18" s="115">
        <v>2065</v>
      </c>
      <c r="E18" s="115">
        <v>1991</v>
      </c>
      <c r="F18" s="115">
        <v>5987</v>
      </c>
      <c r="G18" s="98">
        <v>109</v>
      </c>
      <c r="H18" s="98">
        <v>56</v>
      </c>
      <c r="I18" s="100">
        <v>842</v>
      </c>
      <c r="J18" s="100">
        <v>97</v>
      </c>
      <c r="K18" s="100">
        <v>97</v>
      </c>
      <c r="L18" s="101">
        <v>2258</v>
      </c>
      <c r="M18" s="116">
        <v>12</v>
      </c>
      <c r="N18" s="116">
        <v>11</v>
      </c>
      <c r="O18" s="102">
        <v>930.31</v>
      </c>
      <c r="P18" s="102">
        <v>540</v>
      </c>
      <c r="Q18" s="102">
        <v>540</v>
      </c>
    </row>
    <row r="19" spans="1:17" ht="15" thickBot="1" x14ac:dyDescent="0.4">
      <c r="A19" s="169"/>
      <c r="B19" s="95" t="s">
        <v>203</v>
      </c>
      <c r="C19" s="117">
        <v>372.3</v>
      </c>
      <c r="D19" s="115">
        <v>6</v>
      </c>
      <c r="E19" s="115">
        <v>6</v>
      </c>
      <c r="F19" s="115">
        <v>180</v>
      </c>
      <c r="G19" s="118">
        <v>110</v>
      </c>
      <c r="H19" s="119">
        <v>93</v>
      </c>
      <c r="I19" s="100">
        <v>1354.3700000000001</v>
      </c>
      <c r="J19" s="100">
        <v>341</v>
      </c>
      <c r="K19" s="100">
        <v>341</v>
      </c>
      <c r="L19" s="111">
        <v>302.36999999999995</v>
      </c>
      <c r="M19" s="111">
        <v>248.75</v>
      </c>
      <c r="N19" s="111">
        <v>248.75</v>
      </c>
      <c r="O19" s="102">
        <v>506.5</v>
      </c>
      <c r="P19" s="102">
        <v>3757.4</v>
      </c>
      <c r="Q19" s="102">
        <v>3722.8</v>
      </c>
    </row>
    <row r="20" spans="1:17" ht="15" thickBot="1" x14ac:dyDescent="0.4">
      <c r="A20" s="169"/>
      <c r="B20" s="95" t="s">
        <v>204</v>
      </c>
      <c r="C20" s="96">
        <v>85497.7</v>
      </c>
      <c r="D20" s="115">
        <v>28486</v>
      </c>
      <c r="E20" s="115">
        <v>26429</v>
      </c>
      <c r="F20" s="115">
        <v>86312</v>
      </c>
      <c r="G20" s="98">
        <v>48853</v>
      </c>
      <c r="H20" s="98">
        <v>22789</v>
      </c>
      <c r="I20" s="100">
        <v>65145</v>
      </c>
      <c r="J20" s="100">
        <v>19187</v>
      </c>
      <c r="K20" s="100">
        <v>19111</v>
      </c>
      <c r="L20" s="101">
        <v>35851.800000000003</v>
      </c>
      <c r="M20" s="102">
        <v>16688.8</v>
      </c>
      <c r="N20" s="101">
        <v>11605.84</v>
      </c>
      <c r="O20" s="102">
        <v>74145</v>
      </c>
      <c r="P20" s="102">
        <v>20586.75</v>
      </c>
      <c r="Q20" s="102">
        <v>20501.75</v>
      </c>
    </row>
    <row r="21" spans="1:17" ht="15" thickBot="1" x14ac:dyDescent="0.4">
      <c r="A21" s="169"/>
      <c r="B21" s="95" t="s">
        <v>205</v>
      </c>
      <c r="C21" s="117">
        <v>388.2</v>
      </c>
      <c r="D21" s="115">
        <v>551</v>
      </c>
      <c r="E21" s="115"/>
      <c r="F21" s="115"/>
      <c r="G21" s="98">
        <v>173</v>
      </c>
      <c r="H21" s="98">
        <v>76</v>
      </c>
      <c r="I21" s="100">
        <v>148.63</v>
      </c>
      <c r="J21" s="100"/>
      <c r="K21" s="100"/>
      <c r="L21" s="101">
        <v>1178</v>
      </c>
      <c r="M21" s="111">
        <v>588</v>
      </c>
      <c r="N21" s="111">
        <v>464</v>
      </c>
      <c r="O21" s="102">
        <v>193</v>
      </c>
      <c r="P21" s="102">
        <v>65</v>
      </c>
      <c r="Q21" s="102">
        <v>65</v>
      </c>
    </row>
    <row r="22" spans="1:17" x14ac:dyDescent="0.35">
      <c r="A22" s="120"/>
      <c r="B22" s="113"/>
      <c r="C22" s="114">
        <f>SUM(C15:C21)</f>
        <v>214905.63</v>
      </c>
      <c r="D22" s="114">
        <v>41236</v>
      </c>
      <c r="E22" s="114">
        <v>37529</v>
      </c>
      <c r="F22" s="114">
        <f>SUM(F15:F21)</f>
        <v>133574</v>
      </c>
      <c r="G22" s="121">
        <f>G15+G16+G17+G18+G19+G20+G21</f>
        <v>53632</v>
      </c>
      <c r="H22" s="121">
        <f>H15+H16+H17+H18+H19+H20+H21</f>
        <v>25445</v>
      </c>
      <c r="I22" s="94">
        <f>SUM(I15:I21)</f>
        <v>108637.08000000002</v>
      </c>
      <c r="J22" s="94">
        <f t="shared" ref="J22:Q22" si="2">SUM(J15:J21)</f>
        <v>21243.05</v>
      </c>
      <c r="K22" s="94">
        <f t="shared" si="2"/>
        <v>21082.55</v>
      </c>
      <c r="L22" s="94">
        <f t="shared" si="2"/>
        <v>70621.98000000001</v>
      </c>
      <c r="M22" s="94">
        <f t="shared" si="2"/>
        <v>21878.36</v>
      </c>
      <c r="N22" s="94">
        <f t="shared" si="2"/>
        <v>15966.9</v>
      </c>
      <c r="O22" s="94">
        <f t="shared" si="2"/>
        <v>106434.32</v>
      </c>
      <c r="P22" s="94">
        <f t="shared" si="2"/>
        <v>39083.15</v>
      </c>
      <c r="Q22" s="94">
        <f t="shared" si="2"/>
        <v>38475.550000000003</v>
      </c>
    </row>
    <row r="23" spans="1:17" ht="15" thickBot="1" x14ac:dyDescent="0.4">
      <c r="A23" s="168" t="s">
        <v>206</v>
      </c>
      <c r="B23" s="95" t="s">
        <v>207</v>
      </c>
      <c r="C23" s="96">
        <v>5468</v>
      </c>
      <c r="D23" s="115">
        <v>394</v>
      </c>
      <c r="E23" s="115">
        <v>363</v>
      </c>
      <c r="F23" s="115">
        <v>5429</v>
      </c>
      <c r="G23" s="98">
        <v>301</v>
      </c>
      <c r="H23" s="98">
        <v>120</v>
      </c>
      <c r="I23" s="100">
        <v>1483</v>
      </c>
      <c r="J23" s="100">
        <v>116.7</v>
      </c>
      <c r="K23" s="100">
        <v>116.7</v>
      </c>
      <c r="L23" s="111">
        <v>1320</v>
      </c>
      <c r="M23" s="111">
        <v>224</v>
      </c>
      <c r="N23" s="111">
        <v>223</v>
      </c>
      <c r="O23" s="102">
        <v>1373</v>
      </c>
      <c r="P23" s="102">
        <v>88</v>
      </c>
      <c r="Q23" s="102">
        <v>63</v>
      </c>
    </row>
    <row r="24" spans="1:17" x14ac:dyDescent="0.35">
      <c r="A24" s="169"/>
      <c r="B24" s="95" t="s">
        <v>208</v>
      </c>
      <c r="C24" s="122">
        <v>150</v>
      </c>
      <c r="D24" s="115"/>
      <c r="E24" s="115"/>
      <c r="F24" s="115">
        <v>150</v>
      </c>
      <c r="G24" s="98"/>
      <c r="H24" s="98"/>
      <c r="I24" s="100"/>
      <c r="J24" s="100"/>
      <c r="K24" s="100"/>
      <c r="L24" s="111">
        <v>1</v>
      </c>
      <c r="M24" s="111"/>
      <c r="N24" s="111"/>
      <c r="O24" s="102">
        <v>27</v>
      </c>
      <c r="P24" s="102">
        <v>0</v>
      </c>
      <c r="Q24" s="102">
        <v>0</v>
      </c>
    </row>
    <row r="25" spans="1:17" ht="15" thickBot="1" x14ac:dyDescent="0.4">
      <c r="A25" s="169"/>
      <c r="B25" s="95" t="s">
        <v>209</v>
      </c>
      <c r="C25" s="96">
        <v>7261.5</v>
      </c>
      <c r="D25" s="115">
        <v>970</v>
      </c>
      <c r="E25" s="115">
        <v>222</v>
      </c>
      <c r="F25" s="115">
        <v>552</v>
      </c>
      <c r="G25" s="98">
        <v>1616</v>
      </c>
      <c r="H25" s="98">
        <v>828</v>
      </c>
      <c r="I25" s="100">
        <v>2936</v>
      </c>
      <c r="J25" s="100">
        <v>829.24</v>
      </c>
      <c r="K25" s="100">
        <v>638.61</v>
      </c>
      <c r="L25" s="111">
        <v>2464.5</v>
      </c>
      <c r="M25" s="111">
        <v>202.3</v>
      </c>
      <c r="N25" s="111">
        <v>180.98000000000002</v>
      </c>
      <c r="O25" s="102">
        <v>681</v>
      </c>
      <c r="P25" s="102">
        <v>29</v>
      </c>
      <c r="Q25" s="102">
        <v>29</v>
      </c>
    </row>
    <row r="26" spans="1:17" ht="15" thickBot="1" x14ac:dyDescent="0.4">
      <c r="A26" s="169"/>
      <c r="B26" s="95" t="s">
        <v>210</v>
      </c>
      <c r="C26" s="117">
        <v>633</v>
      </c>
      <c r="D26" s="115"/>
      <c r="E26" s="115"/>
      <c r="F26" s="115">
        <v>568</v>
      </c>
      <c r="G26" s="98"/>
      <c r="H26" s="98"/>
      <c r="I26" s="100">
        <v>534</v>
      </c>
      <c r="J26" s="100"/>
      <c r="K26" s="100"/>
      <c r="L26" s="111">
        <v>535.5</v>
      </c>
      <c r="M26" s="111">
        <v>60</v>
      </c>
      <c r="N26" s="111">
        <v>60</v>
      </c>
      <c r="O26" s="102">
        <v>42</v>
      </c>
      <c r="P26" s="102">
        <v>31</v>
      </c>
      <c r="Q26" s="102">
        <v>31</v>
      </c>
    </row>
    <row r="27" spans="1:17" ht="15" thickBot="1" x14ac:dyDescent="0.4">
      <c r="A27" s="169"/>
      <c r="B27" s="95" t="s">
        <v>211</v>
      </c>
      <c r="C27" s="117">
        <v>897.5</v>
      </c>
      <c r="D27" s="115">
        <v>3</v>
      </c>
      <c r="E27" s="115"/>
      <c r="F27" s="115">
        <v>737</v>
      </c>
      <c r="G27" s="98"/>
      <c r="H27" s="98"/>
      <c r="I27" s="100"/>
      <c r="J27" s="100"/>
      <c r="K27" s="100"/>
      <c r="L27" s="111">
        <v>66</v>
      </c>
      <c r="M27" s="111"/>
      <c r="N27" s="111"/>
      <c r="O27" s="102">
        <v>55</v>
      </c>
      <c r="P27" s="102">
        <v>0</v>
      </c>
      <c r="Q27" s="102">
        <v>0</v>
      </c>
    </row>
    <row r="28" spans="1:17" x14ac:dyDescent="0.35">
      <c r="A28" s="120"/>
      <c r="B28" s="113"/>
      <c r="C28" s="114">
        <f>SUM(C23:C27)</f>
        <v>14410</v>
      </c>
      <c r="D28" s="114">
        <v>1367</v>
      </c>
      <c r="E28" s="114">
        <v>585</v>
      </c>
      <c r="F28" s="123">
        <f>SUM(F23:F27)</f>
        <v>7436</v>
      </c>
      <c r="G28" s="124">
        <f>G23+G24+G25+G26+G27</f>
        <v>1917</v>
      </c>
      <c r="H28" s="124">
        <f>H23+H24+H25+H26+H27</f>
        <v>948</v>
      </c>
      <c r="I28" s="94">
        <f>SUM(I23:I27)</f>
        <v>4953</v>
      </c>
      <c r="J28" s="94">
        <f t="shared" ref="J28:Q28" si="3">SUM(J23:J27)</f>
        <v>945.94</v>
      </c>
      <c r="K28" s="94">
        <f t="shared" si="3"/>
        <v>755.31000000000006</v>
      </c>
      <c r="L28" s="94">
        <f t="shared" si="3"/>
        <v>4387</v>
      </c>
      <c r="M28" s="94">
        <f t="shared" si="3"/>
        <v>486.3</v>
      </c>
      <c r="N28" s="94">
        <f t="shared" si="3"/>
        <v>463.98</v>
      </c>
      <c r="O28" s="94">
        <f t="shared" si="3"/>
        <v>2178</v>
      </c>
      <c r="P28" s="94">
        <f t="shared" si="3"/>
        <v>148</v>
      </c>
      <c r="Q28" s="94">
        <f t="shared" si="3"/>
        <v>123</v>
      </c>
    </row>
    <row r="29" spans="1:17" x14ac:dyDescent="0.35">
      <c r="A29" s="168" t="s">
        <v>212</v>
      </c>
      <c r="B29" s="95" t="s">
        <v>213</v>
      </c>
      <c r="C29" s="97"/>
      <c r="D29" s="115"/>
      <c r="E29" s="115"/>
      <c r="F29" s="115">
        <v>0</v>
      </c>
      <c r="G29" s="98"/>
      <c r="H29" s="98"/>
      <c r="I29" s="100"/>
      <c r="J29" s="100"/>
      <c r="K29" s="100"/>
      <c r="L29" s="111"/>
      <c r="M29" s="111"/>
      <c r="N29" s="111"/>
      <c r="O29" s="102">
        <v>0</v>
      </c>
      <c r="P29" s="102"/>
      <c r="Q29" s="102"/>
    </row>
    <row r="30" spans="1:17" x14ac:dyDescent="0.35">
      <c r="A30" s="169"/>
      <c r="B30" s="95" t="s">
        <v>214</v>
      </c>
      <c r="C30" s="97"/>
      <c r="D30" s="115"/>
      <c r="E30" s="115"/>
      <c r="F30" s="115"/>
      <c r="G30" s="98">
        <v>100</v>
      </c>
      <c r="H30" s="98">
        <v>100</v>
      </c>
      <c r="I30" s="100"/>
      <c r="J30" s="100"/>
      <c r="K30" s="100"/>
      <c r="L30" s="111"/>
      <c r="M30" s="111"/>
      <c r="N30" s="111"/>
      <c r="O30" s="102"/>
      <c r="P30" s="102"/>
      <c r="Q30" s="102"/>
    </row>
    <row r="31" spans="1:17" x14ac:dyDescent="0.35">
      <c r="A31" s="169"/>
      <c r="B31" s="95" t="s">
        <v>215</v>
      </c>
      <c r="C31" s="97"/>
      <c r="D31" s="115"/>
      <c r="E31" s="115"/>
      <c r="F31" s="115"/>
      <c r="G31" s="98"/>
      <c r="H31" s="98"/>
      <c r="I31" s="100">
        <v>860</v>
      </c>
      <c r="J31" s="100"/>
      <c r="K31" s="100"/>
      <c r="L31" s="111">
        <v>1199</v>
      </c>
      <c r="M31" s="111">
        <v>183</v>
      </c>
      <c r="N31" s="111">
        <v>183</v>
      </c>
      <c r="O31" s="102">
        <v>805</v>
      </c>
      <c r="P31" s="102">
        <v>0</v>
      </c>
      <c r="Q31" s="102">
        <v>0</v>
      </c>
    </row>
    <row r="32" spans="1:17" x14ac:dyDescent="0.35">
      <c r="A32" s="169"/>
      <c r="B32" s="95" t="s">
        <v>216</v>
      </c>
      <c r="C32" s="97"/>
      <c r="D32" s="115"/>
      <c r="E32" s="115"/>
      <c r="F32" s="115"/>
      <c r="G32" s="98">
        <v>1520</v>
      </c>
      <c r="H32" s="98">
        <v>1520</v>
      </c>
      <c r="I32" s="100"/>
      <c r="J32" s="100"/>
      <c r="K32" s="100"/>
      <c r="L32" s="111"/>
      <c r="M32" s="111"/>
      <c r="N32" s="111"/>
      <c r="O32" s="111"/>
      <c r="P32" s="111"/>
      <c r="Q32" s="111"/>
    </row>
    <row r="33" spans="1:17" x14ac:dyDescent="0.35">
      <c r="A33" s="169"/>
      <c r="B33" s="95" t="s">
        <v>217</v>
      </c>
      <c r="C33" s="97"/>
      <c r="D33" s="115"/>
      <c r="E33" s="115"/>
      <c r="F33" s="115"/>
      <c r="G33" s="98">
        <v>51</v>
      </c>
      <c r="H33" s="98">
        <v>51</v>
      </c>
      <c r="I33" s="100"/>
      <c r="J33" s="100"/>
      <c r="K33" s="100"/>
      <c r="L33" s="111"/>
      <c r="M33" s="111"/>
      <c r="N33" s="111"/>
      <c r="O33" s="111"/>
      <c r="P33" s="111"/>
      <c r="Q33" s="111"/>
    </row>
    <row r="34" spans="1:17" x14ac:dyDescent="0.35">
      <c r="A34" s="169"/>
      <c r="B34" s="95" t="s">
        <v>218</v>
      </c>
      <c r="C34" s="97"/>
      <c r="D34" s="115"/>
      <c r="E34" s="115"/>
      <c r="F34" s="115"/>
      <c r="G34" s="98"/>
      <c r="H34" s="98"/>
      <c r="I34" s="100"/>
      <c r="J34" s="100"/>
      <c r="K34" s="100"/>
      <c r="L34" s="111">
        <v>18310</v>
      </c>
      <c r="M34" s="111"/>
      <c r="N34" s="111"/>
      <c r="O34" s="111"/>
      <c r="P34" s="111"/>
      <c r="Q34" s="111"/>
    </row>
    <row r="35" spans="1:17" x14ac:dyDescent="0.35">
      <c r="A35" s="170"/>
      <c r="B35" s="125"/>
      <c r="C35" s="126"/>
      <c r="D35" s="126">
        <v>0</v>
      </c>
      <c r="E35" s="126">
        <v>0</v>
      </c>
      <c r="F35" s="126">
        <f>SUM(F29:F34)</f>
        <v>0</v>
      </c>
      <c r="G35" s="127">
        <f>SUM(G29:G34)</f>
        <v>1671</v>
      </c>
      <c r="H35" s="127">
        <f>SUM(H29:H34)</f>
        <v>1671</v>
      </c>
      <c r="I35" s="94">
        <f>SUM(I29:I34)</f>
        <v>860</v>
      </c>
      <c r="J35" s="94">
        <f t="shared" ref="J35:Q35" si="4">SUM(J29:J34)</f>
        <v>0</v>
      </c>
      <c r="K35" s="94">
        <f t="shared" si="4"/>
        <v>0</v>
      </c>
      <c r="L35" s="94">
        <f t="shared" si="4"/>
        <v>19509</v>
      </c>
      <c r="M35" s="94">
        <f t="shared" si="4"/>
        <v>183</v>
      </c>
      <c r="N35" s="94">
        <f t="shared" si="4"/>
        <v>183</v>
      </c>
      <c r="O35" s="94">
        <f t="shared" si="4"/>
        <v>805</v>
      </c>
      <c r="P35" s="94">
        <f t="shared" si="4"/>
        <v>0</v>
      </c>
      <c r="Q35" s="94">
        <f t="shared" si="4"/>
        <v>0</v>
      </c>
    </row>
    <row r="36" spans="1:17" x14ac:dyDescent="0.35">
      <c r="A36" s="122"/>
      <c r="B36" s="128"/>
      <c r="C36" s="122"/>
      <c r="D36" s="122"/>
      <c r="E36" s="122"/>
      <c r="F36" s="122"/>
      <c r="G36" s="122"/>
      <c r="H36" s="122"/>
      <c r="I36" s="122"/>
      <c r="J36" s="122"/>
      <c r="K36" s="122"/>
    </row>
  </sheetData>
  <mergeCells count="26">
    <mergeCell ref="A1:M1"/>
    <mergeCell ref="B2:B4"/>
    <mergeCell ref="C2:E2"/>
    <mergeCell ref="F2:H2"/>
    <mergeCell ref="I2:K2"/>
    <mergeCell ref="L2:N2"/>
    <mergeCell ref="L3:L4"/>
    <mergeCell ref="M3:M4"/>
    <mergeCell ref="N3:N4"/>
    <mergeCell ref="O2:Q2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29:A35"/>
    <mergeCell ref="O3:O4"/>
    <mergeCell ref="P3:P4"/>
    <mergeCell ref="Q3:Q4"/>
    <mergeCell ref="A6:A13"/>
    <mergeCell ref="A15:A21"/>
    <mergeCell ref="A23: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A72E-10FE-42F0-BA67-308F7677EDA8}">
  <dimension ref="A1:T65"/>
  <sheetViews>
    <sheetView topLeftCell="A12" zoomScale="40" zoomScaleNormal="40" workbookViewId="0">
      <selection activeCell="P65" sqref="P65"/>
    </sheetView>
  </sheetViews>
  <sheetFormatPr defaultRowHeight="14.5" x14ac:dyDescent="0.35"/>
  <cols>
    <col min="2" max="3" width="19.1796875" customWidth="1"/>
    <col min="4" max="4" width="12.1796875" customWidth="1"/>
    <col min="5" max="5" width="17.7265625" customWidth="1"/>
    <col min="6" max="6" width="15.453125" customWidth="1"/>
    <col min="7" max="7" width="13.26953125" customWidth="1"/>
    <col min="8" max="8" width="25.81640625" customWidth="1"/>
    <col min="9" max="9" width="16.453125" customWidth="1"/>
    <col min="10" max="10" width="11.453125" customWidth="1"/>
    <col min="11" max="11" width="15.1796875" customWidth="1"/>
    <col min="12" max="12" width="11.1796875" customWidth="1"/>
    <col min="13" max="13" width="13.26953125" customWidth="1"/>
    <col min="14" max="14" width="17.453125" customWidth="1"/>
    <col min="15" max="15" width="3.26953125" customWidth="1"/>
    <col min="16" max="16" width="47" customWidth="1"/>
  </cols>
  <sheetData>
    <row r="1" spans="1:20" ht="48.65" customHeight="1" x14ac:dyDescent="0.5">
      <c r="A1" s="142" t="s">
        <v>142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25"/>
    </row>
    <row r="2" spans="1:20" ht="30" customHeight="1" x14ac:dyDescent="0.35">
      <c r="A2" s="3"/>
      <c r="B2" s="3"/>
      <c r="C2" s="3"/>
      <c r="D2" s="3"/>
      <c r="E2" s="3"/>
      <c r="F2" s="3"/>
      <c r="G2" s="3"/>
      <c r="H2" s="3"/>
      <c r="I2" s="140" t="s">
        <v>55</v>
      </c>
      <c r="J2" s="139"/>
      <c r="K2" s="139" t="s">
        <v>56</v>
      </c>
      <c r="L2" s="139"/>
      <c r="M2" s="141" t="s">
        <v>59</v>
      </c>
      <c r="N2" s="140"/>
      <c r="O2" s="25"/>
      <c r="P2" s="143" t="s">
        <v>134</v>
      </c>
    </row>
    <row r="3" spans="1:20" s="12" customFormat="1" ht="58.5" customHeight="1" x14ac:dyDescent="0.35">
      <c r="A3" s="19" t="s">
        <v>0</v>
      </c>
      <c r="B3" s="18" t="s">
        <v>1</v>
      </c>
      <c r="C3" s="18" t="s">
        <v>45</v>
      </c>
      <c r="D3" s="18" t="s">
        <v>2</v>
      </c>
      <c r="E3" s="18" t="s">
        <v>60</v>
      </c>
      <c r="F3" s="18" t="s">
        <v>61</v>
      </c>
      <c r="G3" s="18" t="s">
        <v>33</v>
      </c>
      <c r="H3" s="29" t="s">
        <v>84</v>
      </c>
      <c r="I3" s="18" t="s">
        <v>62</v>
      </c>
      <c r="J3" s="18" t="s">
        <v>58</v>
      </c>
      <c r="K3" s="18" t="s">
        <v>62</v>
      </c>
      <c r="L3" s="18" t="s">
        <v>58</v>
      </c>
      <c r="M3" s="18" t="s">
        <v>57</v>
      </c>
      <c r="N3" s="18" t="s">
        <v>58</v>
      </c>
      <c r="O3" s="25"/>
      <c r="P3" s="144"/>
      <c r="Q3"/>
      <c r="R3"/>
      <c r="S3"/>
      <c r="T3"/>
    </row>
    <row r="4" spans="1:20" x14ac:dyDescent="0.35">
      <c r="A4" s="8">
        <v>1</v>
      </c>
      <c r="B4" s="1" t="s">
        <v>10</v>
      </c>
      <c r="C4" s="1" t="s">
        <v>54</v>
      </c>
      <c r="D4" s="8" t="s">
        <v>7</v>
      </c>
      <c r="E4" s="5">
        <v>18</v>
      </c>
      <c r="F4" s="5">
        <f>2022-G4</f>
        <v>21</v>
      </c>
      <c r="G4" s="5">
        <v>2001</v>
      </c>
      <c r="H4" s="7" t="s">
        <v>47</v>
      </c>
      <c r="I4" s="2">
        <v>61</v>
      </c>
      <c r="J4" s="2">
        <v>17.73</v>
      </c>
      <c r="K4" s="2">
        <v>63</v>
      </c>
      <c r="L4" s="2">
        <v>16.579999999999998</v>
      </c>
      <c r="M4" s="5">
        <f>K4-I4</f>
        <v>2</v>
      </c>
      <c r="N4" s="21">
        <f t="shared" ref="N4:N24" si="0">(M4/K4)*100</f>
        <v>3.1746031746031744</v>
      </c>
      <c r="O4" s="25"/>
      <c r="P4" s="72" t="s">
        <v>131</v>
      </c>
    </row>
    <row r="5" spans="1:20" x14ac:dyDescent="0.35">
      <c r="A5" s="8">
        <v>2</v>
      </c>
      <c r="B5" s="1" t="s">
        <v>11</v>
      </c>
      <c r="C5" s="1" t="s">
        <v>85</v>
      </c>
      <c r="D5" s="8" t="s">
        <v>7</v>
      </c>
      <c r="E5" s="5">
        <v>24</v>
      </c>
      <c r="F5" s="5">
        <f t="shared" ref="F5:F24" si="1">2022-G5</f>
        <v>27</v>
      </c>
      <c r="G5" s="5">
        <v>1995</v>
      </c>
      <c r="H5" s="7" t="s">
        <v>47</v>
      </c>
      <c r="I5" s="2">
        <v>44</v>
      </c>
      <c r="J5" s="2">
        <v>12.79</v>
      </c>
      <c r="K5" s="2">
        <v>52</v>
      </c>
      <c r="L5" s="2">
        <v>13.68</v>
      </c>
      <c r="M5" s="5">
        <f t="shared" ref="M5:M24" si="2">K5-I5</f>
        <v>8</v>
      </c>
      <c r="N5" s="21">
        <f t="shared" si="0"/>
        <v>15.384615384615385</v>
      </c>
      <c r="O5" s="25"/>
      <c r="P5" s="70" t="s">
        <v>130</v>
      </c>
    </row>
    <row r="6" spans="1:20" x14ac:dyDescent="0.35">
      <c r="A6" s="8">
        <v>3</v>
      </c>
      <c r="B6" s="1" t="s">
        <v>25</v>
      </c>
      <c r="C6" s="1" t="s">
        <v>51</v>
      </c>
      <c r="D6" s="8" t="s">
        <v>4</v>
      </c>
      <c r="E6" s="5">
        <v>8</v>
      </c>
      <c r="F6" s="5">
        <f t="shared" si="1"/>
        <v>11</v>
      </c>
      <c r="G6" s="5">
        <v>2011</v>
      </c>
      <c r="H6" s="7" t="s">
        <v>47</v>
      </c>
      <c r="I6" s="2">
        <v>50</v>
      </c>
      <c r="J6" s="2">
        <v>14.53</v>
      </c>
      <c r="K6" s="2">
        <v>82</v>
      </c>
      <c r="L6" s="2">
        <v>21.58</v>
      </c>
      <c r="M6" s="5">
        <f t="shared" si="2"/>
        <v>32</v>
      </c>
      <c r="N6" s="21">
        <f t="shared" si="0"/>
        <v>39.024390243902438</v>
      </c>
      <c r="O6" s="25"/>
      <c r="P6" s="72" t="s">
        <v>131</v>
      </c>
    </row>
    <row r="7" spans="1:20" x14ac:dyDescent="0.35">
      <c r="A7" s="8">
        <v>4</v>
      </c>
      <c r="B7" s="1" t="s">
        <v>29</v>
      </c>
      <c r="C7" s="1" t="s">
        <v>30</v>
      </c>
      <c r="D7" s="8" t="s">
        <v>4</v>
      </c>
      <c r="E7" s="5">
        <v>26</v>
      </c>
      <c r="F7" s="5">
        <f t="shared" si="1"/>
        <v>29</v>
      </c>
      <c r="G7" s="5">
        <v>1993</v>
      </c>
      <c r="H7" s="7" t="s">
        <v>47</v>
      </c>
      <c r="I7" s="2">
        <v>33</v>
      </c>
      <c r="J7" s="2">
        <v>9.59</v>
      </c>
      <c r="K7" s="2">
        <v>19</v>
      </c>
      <c r="L7" s="2">
        <v>5</v>
      </c>
      <c r="M7" s="5">
        <f t="shared" si="2"/>
        <v>-14</v>
      </c>
      <c r="N7" s="9">
        <f t="shared" si="0"/>
        <v>-73.68421052631578</v>
      </c>
      <c r="O7" s="25"/>
      <c r="P7" s="1"/>
    </row>
    <row r="8" spans="1:20" x14ac:dyDescent="0.35">
      <c r="A8" s="8">
        <v>5</v>
      </c>
      <c r="B8" s="1" t="s">
        <v>27</v>
      </c>
      <c r="C8" s="1" t="s">
        <v>28</v>
      </c>
      <c r="D8" s="8" t="s">
        <v>4</v>
      </c>
      <c r="E8" s="5">
        <v>24</v>
      </c>
      <c r="F8" s="5">
        <f t="shared" si="1"/>
        <v>27</v>
      </c>
      <c r="G8" s="5">
        <v>1995</v>
      </c>
      <c r="H8" s="7" t="s">
        <v>5</v>
      </c>
      <c r="I8" s="2">
        <v>45</v>
      </c>
      <c r="J8" s="2">
        <v>13.08</v>
      </c>
      <c r="K8" s="2">
        <v>27</v>
      </c>
      <c r="L8" s="2">
        <v>7.11</v>
      </c>
      <c r="M8" s="5">
        <f t="shared" si="2"/>
        <v>-18</v>
      </c>
      <c r="N8" s="9">
        <f t="shared" si="0"/>
        <v>-66.666666666666657</v>
      </c>
      <c r="O8" s="25"/>
      <c r="P8" s="1"/>
    </row>
    <row r="9" spans="1:20" x14ac:dyDescent="0.35">
      <c r="A9" s="8">
        <v>6</v>
      </c>
      <c r="B9" s="1" t="s">
        <v>17</v>
      </c>
      <c r="C9" s="1" t="s">
        <v>18</v>
      </c>
      <c r="D9" s="8" t="s">
        <v>4</v>
      </c>
      <c r="E9" s="5">
        <v>13</v>
      </c>
      <c r="F9" s="5">
        <f t="shared" si="1"/>
        <v>16</v>
      </c>
      <c r="G9" s="5">
        <v>2006</v>
      </c>
      <c r="H9" s="7" t="s">
        <v>48</v>
      </c>
      <c r="I9" s="2">
        <v>35</v>
      </c>
      <c r="J9" s="2">
        <v>10.17</v>
      </c>
      <c r="K9" s="2">
        <v>23</v>
      </c>
      <c r="L9" s="2">
        <v>6.05</v>
      </c>
      <c r="M9" s="5">
        <f t="shared" si="2"/>
        <v>-12</v>
      </c>
      <c r="N9" s="9">
        <f t="shared" si="0"/>
        <v>-52.173913043478258</v>
      </c>
      <c r="O9" s="25"/>
      <c r="P9" s="1"/>
    </row>
    <row r="10" spans="1:20" x14ac:dyDescent="0.35">
      <c r="A10" s="8">
        <v>7</v>
      </c>
      <c r="B10" s="1" t="s">
        <v>21</v>
      </c>
      <c r="C10" s="1" t="s">
        <v>22</v>
      </c>
      <c r="D10" s="8" t="s">
        <v>4</v>
      </c>
      <c r="E10" s="5">
        <v>7</v>
      </c>
      <c r="F10" s="5">
        <f t="shared" si="1"/>
        <v>10</v>
      </c>
      <c r="G10" s="5">
        <v>2012</v>
      </c>
      <c r="H10" s="7" t="s">
        <v>48</v>
      </c>
      <c r="I10" s="2">
        <v>20</v>
      </c>
      <c r="J10" s="2">
        <v>5.81</v>
      </c>
      <c r="K10" s="2">
        <v>48</v>
      </c>
      <c r="L10" s="2">
        <v>12.63</v>
      </c>
      <c r="M10" s="5">
        <f t="shared" si="2"/>
        <v>28</v>
      </c>
      <c r="N10" s="21">
        <f t="shared" si="0"/>
        <v>58.333333333333336</v>
      </c>
      <c r="O10" s="25"/>
      <c r="P10" s="72" t="s">
        <v>131</v>
      </c>
    </row>
    <row r="11" spans="1:20" x14ac:dyDescent="0.35">
      <c r="A11" s="8">
        <v>8</v>
      </c>
      <c r="B11" s="1" t="s">
        <v>12</v>
      </c>
      <c r="C11" s="1" t="s">
        <v>50</v>
      </c>
      <c r="D11" s="8" t="s">
        <v>7</v>
      </c>
      <c r="E11" s="5">
        <v>15</v>
      </c>
      <c r="F11" s="5">
        <f t="shared" si="1"/>
        <v>18</v>
      </c>
      <c r="G11" s="5">
        <v>2004</v>
      </c>
      <c r="H11" s="7" t="s">
        <v>47</v>
      </c>
      <c r="I11" s="2">
        <v>5</v>
      </c>
      <c r="J11" s="2">
        <v>1.45</v>
      </c>
      <c r="K11" s="2">
        <v>10</v>
      </c>
      <c r="L11" s="2">
        <v>2.63</v>
      </c>
      <c r="M11" s="5">
        <f t="shared" si="2"/>
        <v>5</v>
      </c>
      <c r="N11" s="21">
        <f t="shared" si="0"/>
        <v>50</v>
      </c>
      <c r="O11" s="25"/>
    </row>
    <row r="12" spans="1:20" x14ac:dyDescent="0.35">
      <c r="A12" s="8">
        <v>9</v>
      </c>
      <c r="B12" s="1" t="s">
        <v>37</v>
      </c>
      <c r="C12" s="1" t="s">
        <v>43</v>
      </c>
      <c r="D12" s="8" t="s">
        <v>4</v>
      </c>
      <c r="E12" s="5">
        <v>11</v>
      </c>
      <c r="F12" s="13" t="s">
        <v>63</v>
      </c>
      <c r="G12" s="5">
        <v>2008</v>
      </c>
      <c r="H12" s="7" t="s">
        <v>5</v>
      </c>
      <c r="I12" s="2">
        <v>20</v>
      </c>
      <c r="J12" s="2">
        <v>5.81</v>
      </c>
      <c r="K12" s="4"/>
      <c r="L12" s="22"/>
      <c r="M12" s="5">
        <f t="shared" si="2"/>
        <v>-20</v>
      </c>
      <c r="N12" s="9" t="e">
        <f t="shared" si="0"/>
        <v>#DIV/0!</v>
      </c>
      <c r="O12" s="25"/>
    </row>
    <row r="13" spans="1:20" x14ac:dyDescent="0.35">
      <c r="A13" s="8">
        <v>10</v>
      </c>
      <c r="B13" s="1" t="s">
        <v>3</v>
      </c>
      <c r="C13" s="1" t="s">
        <v>49</v>
      </c>
      <c r="D13" s="8" t="s">
        <v>4</v>
      </c>
      <c r="E13" s="5">
        <v>31</v>
      </c>
      <c r="F13" s="5">
        <f t="shared" si="1"/>
        <v>34</v>
      </c>
      <c r="G13" s="5">
        <v>1988</v>
      </c>
      <c r="H13" s="7" t="s">
        <v>47</v>
      </c>
      <c r="I13" s="2">
        <v>10</v>
      </c>
      <c r="J13" s="2">
        <v>2.91</v>
      </c>
      <c r="K13" s="2">
        <v>23</v>
      </c>
      <c r="L13" s="2">
        <v>6.05</v>
      </c>
      <c r="M13" s="5">
        <f t="shared" si="2"/>
        <v>13</v>
      </c>
      <c r="N13" s="21">
        <f t="shared" si="0"/>
        <v>56.521739130434781</v>
      </c>
      <c r="O13" s="25"/>
    </row>
    <row r="14" spans="1:20" x14ac:dyDescent="0.35">
      <c r="A14" s="8">
        <v>11</v>
      </c>
      <c r="B14" s="1" t="s">
        <v>19</v>
      </c>
      <c r="C14" s="1" t="s">
        <v>20</v>
      </c>
      <c r="D14" s="8" t="s">
        <v>4</v>
      </c>
      <c r="E14" s="5">
        <v>4</v>
      </c>
      <c r="F14" s="5">
        <f t="shared" si="1"/>
        <v>7</v>
      </c>
      <c r="G14" s="5">
        <v>2015</v>
      </c>
      <c r="H14" s="7" t="s">
        <v>48</v>
      </c>
      <c r="I14" s="2">
        <v>6</v>
      </c>
      <c r="J14" s="2">
        <v>1.74</v>
      </c>
      <c r="K14" s="2">
        <v>7</v>
      </c>
      <c r="L14" s="2">
        <v>1.84</v>
      </c>
      <c r="M14" s="5">
        <f t="shared" si="2"/>
        <v>1</v>
      </c>
      <c r="N14" s="21">
        <f t="shared" si="0"/>
        <v>14.285714285714285</v>
      </c>
      <c r="O14" s="25"/>
    </row>
    <row r="15" spans="1:20" x14ac:dyDescent="0.35">
      <c r="A15" s="8">
        <v>12</v>
      </c>
      <c r="B15" s="1" t="s">
        <v>35</v>
      </c>
      <c r="C15" s="1" t="s">
        <v>39</v>
      </c>
      <c r="D15" s="8" t="s">
        <v>4</v>
      </c>
      <c r="E15" s="5">
        <v>3</v>
      </c>
      <c r="F15" s="13" t="s">
        <v>63</v>
      </c>
      <c r="G15" s="5">
        <v>2016</v>
      </c>
      <c r="H15" s="7" t="s">
        <v>47</v>
      </c>
      <c r="I15" s="2">
        <v>4</v>
      </c>
      <c r="J15" s="2">
        <v>1.1599999999999999</v>
      </c>
      <c r="K15" s="4"/>
      <c r="L15" s="22"/>
      <c r="M15" s="5">
        <f t="shared" si="2"/>
        <v>-4</v>
      </c>
      <c r="N15" s="9" t="e">
        <f t="shared" si="0"/>
        <v>#DIV/0!</v>
      </c>
      <c r="O15" s="25"/>
    </row>
    <row r="16" spans="1:20" x14ac:dyDescent="0.35">
      <c r="A16" s="8">
        <v>13</v>
      </c>
      <c r="B16" s="1" t="s">
        <v>38</v>
      </c>
      <c r="C16" s="1" t="s">
        <v>44</v>
      </c>
      <c r="D16" s="8" t="s">
        <v>4</v>
      </c>
      <c r="E16" s="5">
        <v>24</v>
      </c>
      <c r="F16" s="13" t="s">
        <v>63</v>
      </c>
      <c r="G16" s="5">
        <v>1995</v>
      </c>
      <c r="H16" s="7" t="s">
        <v>48</v>
      </c>
      <c r="I16" s="2">
        <v>5</v>
      </c>
      <c r="J16" s="2">
        <v>1.45</v>
      </c>
      <c r="K16" s="4"/>
      <c r="L16" s="22"/>
      <c r="M16" s="5">
        <f t="shared" si="2"/>
        <v>-5</v>
      </c>
      <c r="N16" s="9" t="e">
        <f t="shared" si="0"/>
        <v>#DIV/0!</v>
      </c>
      <c r="O16" s="25"/>
    </row>
    <row r="17" spans="1:15" x14ac:dyDescent="0.35">
      <c r="A17" s="8">
        <v>14</v>
      </c>
      <c r="B17" s="1" t="s">
        <v>6</v>
      </c>
      <c r="C17" s="1" t="s">
        <v>6</v>
      </c>
      <c r="D17" s="8" t="s">
        <v>4</v>
      </c>
      <c r="E17" s="5">
        <v>17</v>
      </c>
      <c r="F17" s="5">
        <f t="shared" si="1"/>
        <v>20</v>
      </c>
      <c r="G17" s="5">
        <v>2002</v>
      </c>
      <c r="H17" s="7" t="s">
        <v>5</v>
      </c>
      <c r="I17" s="2">
        <v>3</v>
      </c>
      <c r="J17" s="2">
        <v>0.87</v>
      </c>
      <c r="K17" s="2">
        <v>3</v>
      </c>
      <c r="L17" s="2">
        <v>0.79</v>
      </c>
      <c r="M17" s="5">
        <f t="shared" si="2"/>
        <v>0</v>
      </c>
      <c r="N17" s="9">
        <f t="shared" si="0"/>
        <v>0</v>
      </c>
      <c r="O17" s="25"/>
    </row>
    <row r="18" spans="1:15" x14ac:dyDescent="0.35">
      <c r="A18" s="8">
        <v>15</v>
      </c>
      <c r="B18" s="1" t="s">
        <v>40</v>
      </c>
      <c r="C18" s="1" t="s">
        <v>41</v>
      </c>
      <c r="D18" s="8" t="s">
        <v>7</v>
      </c>
      <c r="E18" s="5">
        <v>18</v>
      </c>
      <c r="F18" s="13" t="s">
        <v>63</v>
      </c>
      <c r="G18" s="5">
        <v>2001</v>
      </c>
      <c r="H18" s="7" t="s">
        <v>47</v>
      </c>
      <c r="I18" s="2">
        <v>2</v>
      </c>
      <c r="J18" s="2">
        <v>0.57999999999999996</v>
      </c>
      <c r="K18" s="4"/>
      <c r="L18" s="22"/>
      <c r="M18" s="5">
        <f t="shared" si="2"/>
        <v>-2</v>
      </c>
      <c r="N18" s="9" t="e">
        <f t="shared" si="0"/>
        <v>#DIV/0!</v>
      </c>
      <c r="O18" s="25"/>
    </row>
    <row r="19" spans="1:15" x14ac:dyDescent="0.35">
      <c r="A19" s="8">
        <v>16</v>
      </c>
      <c r="B19" s="1" t="s">
        <v>36</v>
      </c>
      <c r="C19" s="1" t="s">
        <v>42</v>
      </c>
      <c r="D19" s="8" t="s">
        <v>7</v>
      </c>
      <c r="E19" s="5">
        <v>6</v>
      </c>
      <c r="F19" s="13" t="s">
        <v>63</v>
      </c>
      <c r="G19" s="5">
        <v>2013</v>
      </c>
      <c r="H19" s="7" t="s">
        <v>47</v>
      </c>
      <c r="I19" s="2">
        <v>1</v>
      </c>
      <c r="J19" s="2">
        <v>0.28999999999999998</v>
      </c>
      <c r="K19" s="4"/>
      <c r="L19" s="22"/>
      <c r="M19" s="5">
        <f t="shared" si="2"/>
        <v>-1</v>
      </c>
      <c r="N19" s="9" t="e">
        <f t="shared" si="0"/>
        <v>#DIV/0!</v>
      </c>
      <c r="O19" s="25"/>
    </row>
    <row r="20" spans="1:15" x14ac:dyDescent="0.35">
      <c r="A20" s="8">
        <v>17</v>
      </c>
      <c r="B20" s="14" t="s">
        <v>23</v>
      </c>
      <c r="C20" s="7" t="s">
        <v>24</v>
      </c>
      <c r="D20" s="8" t="s">
        <v>4</v>
      </c>
      <c r="E20" s="23" t="s">
        <v>63</v>
      </c>
      <c r="F20" s="5">
        <f t="shared" si="1"/>
        <v>9</v>
      </c>
      <c r="G20" s="8">
        <v>2013</v>
      </c>
      <c r="H20" s="7" t="s">
        <v>47</v>
      </c>
      <c r="I20" s="8"/>
      <c r="J20" s="20"/>
      <c r="K20" s="2">
        <v>1</v>
      </c>
      <c r="L20" s="2">
        <v>0.26</v>
      </c>
      <c r="M20" s="5">
        <f t="shared" si="2"/>
        <v>1</v>
      </c>
      <c r="N20" s="9">
        <f t="shared" si="0"/>
        <v>100</v>
      </c>
      <c r="O20" s="25"/>
    </row>
    <row r="21" spans="1:15" x14ac:dyDescent="0.35">
      <c r="A21" s="8">
        <v>18</v>
      </c>
      <c r="B21" s="7" t="s">
        <v>31</v>
      </c>
      <c r="C21" s="7" t="s">
        <v>32</v>
      </c>
      <c r="D21" s="8" t="s">
        <v>7</v>
      </c>
      <c r="E21" s="23" t="s">
        <v>63</v>
      </c>
      <c r="F21" s="5">
        <f t="shared" si="1"/>
        <v>11</v>
      </c>
      <c r="G21" s="8">
        <v>2011</v>
      </c>
      <c r="H21" s="7" t="s">
        <v>47</v>
      </c>
      <c r="I21" s="8"/>
      <c r="J21" s="20"/>
      <c r="K21" s="4"/>
      <c r="L21" s="23"/>
      <c r="M21" s="5">
        <f t="shared" si="2"/>
        <v>0</v>
      </c>
      <c r="N21" s="9" t="e">
        <f t="shared" si="0"/>
        <v>#DIV/0!</v>
      </c>
      <c r="O21" s="25"/>
    </row>
    <row r="22" spans="1:15" x14ac:dyDescent="0.35">
      <c r="A22" s="8">
        <v>19</v>
      </c>
      <c r="B22" s="7" t="s">
        <v>13</v>
      </c>
      <c r="C22" s="7" t="s">
        <v>14</v>
      </c>
      <c r="D22" s="8" t="s">
        <v>4</v>
      </c>
      <c r="E22" s="23" t="s">
        <v>63</v>
      </c>
      <c r="F22" s="5">
        <f t="shared" si="1"/>
        <v>9</v>
      </c>
      <c r="G22" s="8">
        <v>2013</v>
      </c>
      <c r="H22" s="7" t="s">
        <v>47</v>
      </c>
      <c r="I22" s="8"/>
      <c r="J22" s="20"/>
      <c r="K22" s="2">
        <v>1</v>
      </c>
      <c r="L22" s="2">
        <v>0.26</v>
      </c>
      <c r="M22" s="5">
        <f t="shared" si="2"/>
        <v>1</v>
      </c>
      <c r="N22" s="9">
        <f t="shared" si="0"/>
        <v>100</v>
      </c>
      <c r="O22" s="25"/>
    </row>
    <row r="23" spans="1:15" x14ac:dyDescent="0.35">
      <c r="A23" s="8">
        <v>20</v>
      </c>
      <c r="B23" s="7" t="s">
        <v>15</v>
      </c>
      <c r="C23" s="7" t="s">
        <v>16</v>
      </c>
      <c r="D23" s="8" t="s">
        <v>4</v>
      </c>
      <c r="E23" s="23" t="s">
        <v>63</v>
      </c>
      <c r="F23" s="5">
        <f t="shared" si="1"/>
        <v>10</v>
      </c>
      <c r="G23" s="8">
        <v>2012</v>
      </c>
      <c r="H23" s="7" t="s">
        <v>47</v>
      </c>
      <c r="I23" s="8"/>
      <c r="J23" s="20"/>
      <c r="K23" s="2">
        <v>20</v>
      </c>
      <c r="L23" s="2">
        <v>5.26</v>
      </c>
      <c r="M23" s="5">
        <f t="shared" si="2"/>
        <v>20</v>
      </c>
      <c r="N23" s="9">
        <f t="shared" si="0"/>
        <v>100</v>
      </c>
      <c r="O23" s="25"/>
    </row>
    <row r="24" spans="1:15" x14ac:dyDescent="0.35">
      <c r="A24" s="8">
        <v>21</v>
      </c>
      <c r="B24" s="7" t="s">
        <v>8</v>
      </c>
      <c r="C24" s="7" t="s">
        <v>8</v>
      </c>
      <c r="D24" s="8" t="s">
        <v>7</v>
      </c>
      <c r="E24" s="23" t="s">
        <v>63</v>
      </c>
      <c r="F24" s="5">
        <f t="shared" si="1"/>
        <v>20</v>
      </c>
      <c r="G24" s="8">
        <v>2002</v>
      </c>
      <c r="H24" s="7" t="s">
        <v>9</v>
      </c>
      <c r="I24" s="8"/>
      <c r="J24" s="20"/>
      <c r="K24" s="2">
        <v>1</v>
      </c>
      <c r="L24" s="2">
        <v>0.26</v>
      </c>
      <c r="M24" s="5">
        <f t="shared" si="2"/>
        <v>1</v>
      </c>
      <c r="N24" s="9">
        <f t="shared" si="0"/>
        <v>100</v>
      </c>
      <c r="O24" s="25"/>
    </row>
    <row r="25" spans="1:15" x14ac:dyDescent="0.35">
      <c r="C25" s="16"/>
      <c r="J25" s="16"/>
      <c r="K25" s="16"/>
    </row>
    <row r="26" spans="1:15" ht="15" thickBot="1" x14ac:dyDescent="0.4">
      <c r="B26" s="17" t="s">
        <v>52</v>
      </c>
      <c r="C26" s="17"/>
      <c r="D26" s="17"/>
      <c r="E26" s="17"/>
    </row>
    <row r="27" spans="1:15" x14ac:dyDescent="0.35">
      <c r="B27" s="129" t="s">
        <v>153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1"/>
    </row>
    <row r="28" spans="1:15" x14ac:dyDescent="0.35">
      <c r="B28" s="132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4"/>
    </row>
    <row r="29" spans="1:15" x14ac:dyDescent="0.35">
      <c r="B29" s="132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4"/>
    </row>
    <row r="30" spans="1:15" x14ac:dyDescent="0.35">
      <c r="B30" s="132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4"/>
    </row>
    <row r="31" spans="1:15" x14ac:dyDescent="0.35">
      <c r="B31" s="132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4"/>
    </row>
    <row r="32" spans="1:15" x14ac:dyDescent="0.35">
      <c r="B32" s="132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4"/>
    </row>
    <row r="33" spans="1:14" ht="33.75" customHeight="1" thickBot="1" x14ac:dyDescent="0.4">
      <c r="B33" s="135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7"/>
    </row>
    <row r="36" spans="1:14" ht="42" customHeight="1" x14ac:dyDescent="0.35">
      <c r="A36" s="145" t="s">
        <v>154</v>
      </c>
      <c r="B36" s="145"/>
      <c r="C36" s="145"/>
      <c r="D36" s="145"/>
      <c r="E36" s="145"/>
      <c r="F36" s="145"/>
      <c r="G36" s="145"/>
      <c r="H36" s="145"/>
    </row>
    <row r="37" spans="1:14" x14ac:dyDescent="0.35">
      <c r="B37" s="1" t="s">
        <v>104</v>
      </c>
      <c r="C37" s="46" t="s">
        <v>105</v>
      </c>
      <c r="D37" s="46" t="s">
        <v>106</v>
      </c>
      <c r="E37" s="46" t="s">
        <v>107</v>
      </c>
      <c r="F37" s="54" t="s">
        <v>129</v>
      </c>
    </row>
    <row r="38" spans="1:14" x14ac:dyDescent="0.35">
      <c r="B38" s="1" t="s">
        <v>108</v>
      </c>
      <c r="C38" s="15">
        <v>34.9</v>
      </c>
      <c r="D38" s="15"/>
      <c r="E38" s="47">
        <f>D38-C38</f>
        <v>-34.9</v>
      </c>
    </row>
    <row r="39" spans="1:14" x14ac:dyDescent="0.35">
      <c r="B39" s="11" t="s">
        <v>3</v>
      </c>
      <c r="C39" s="50">
        <v>1436.575</v>
      </c>
      <c r="D39" s="50">
        <v>1081.03</v>
      </c>
      <c r="E39" s="51">
        <f t="shared" ref="E39:E63" si="3">D39-C39</f>
        <v>-355.54500000000007</v>
      </c>
      <c r="F39" t="s">
        <v>129</v>
      </c>
    </row>
    <row r="40" spans="1:14" x14ac:dyDescent="0.35">
      <c r="B40" s="1" t="s">
        <v>28</v>
      </c>
      <c r="C40" s="15">
        <v>5293.7919999999995</v>
      </c>
      <c r="D40" s="15">
        <v>2426.1999999999998</v>
      </c>
      <c r="E40" s="47">
        <f t="shared" si="3"/>
        <v>-2867.5919999999996</v>
      </c>
    </row>
    <row r="41" spans="1:14" x14ac:dyDescent="0.35">
      <c r="B41" s="1" t="s">
        <v>109</v>
      </c>
      <c r="C41" s="15">
        <v>0.95</v>
      </c>
      <c r="D41" s="15">
        <v>0</v>
      </c>
      <c r="E41" s="47">
        <f t="shared" si="3"/>
        <v>-0.95</v>
      </c>
    </row>
    <row r="42" spans="1:14" x14ac:dyDescent="0.35">
      <c r="B42" s="1" t="s">
        <v>46</v>
      </c>
      <c r="C42" s="15">
        <v>872.07500000000005</v>
      </c>
      <c r="D42" s="15">
        <v>2708.6379999999999</v>
      </c>
      <c r="E42" s="47">
        <f t="shared" si="3"/>
        <v>1836.5629999999999</v>
      </c>
    </row>
    <row r="43" spans="1:14" x14ac:dyDescent="0.35">
      <c r="B43" s="1" t="s">
        <v>110</v>
      </c>
      <c r="C43" s="15">
        <v>177.78749999999999</v>
      </c>
      <c r="D43" s="15">
        <v>441.1</v>
      </c>
      <c r="E43" s="47">
        <f t="shared" si="3"/>
        <v>263.3125</v>
      </c>
    </row>
    <row r="44" spans="1:14" x14ac:dyDescent="0.35">
      <c r="B44" s="1" t="s">
        <v>111</v>
      </c>
      <c r="C44" s="15">
        <v>0</v>
      </c>
      <c r="D44" s="15">
        <v>0.3</v>
      </c>
      <c r="E44" s="47">
        <f t="shared" si="3"/>
        <v>0.3</v>
      </c>
    </row>
    <row r="45" spans="1:14" x14ac:dyDescent="0.35">
      <c r="B45" s="11" t="s">
        <v>30</v>
      </c>
      <c r="C45" s="50">
        <v>1202.845</v>
      </c>
      <c r="D45" s="50">
        <v>1639.6380000000001</v>
      </c>
      <c r="E45" s="51">
        <f t="shared" si="3"/>
        <v>436.79300000000012</v>
      </c>
    </row>
    <row r="46" spans="1:14" x14ac:dyDescent="0.35">
      <c r="B46" s="44" t="s">
        <v>26</v>
      </c>
      <c r="C46" s="52">
        <v>7682.2690000000002</v>
      </c>
      <c r="D46" s="52">
        <v>11241.98</v>
      </c>
      <c r="E46" s="53">
        <f t="shared" si="3"/>
        <v>3559.7109999999993</v>
      </c>
    </row>
    <row r="47" spans="1:14" x14ac:dyDescent="0.35">
      <c r="B47" s="44" t="s">
        <v>112</v>
      </c>
      <c r="C47" s="52">
        <v>1169.0530000000001</v>
      </c>
      <c r="D47" s="52">
        <v>2147.643</v>
      </c>
      <c r="E47" s="53">
        <f t="shared" si="3"/>
        <v>978.58999999999992</v>
      </c>
    </row>
    <row r="48" spans="1:14" x14ac:dyDescent="0.35">
      <c r="B48" s="44" t="s">
        <v>113</v>
      </c>
      <c r="C48" s="52">
        <v>0</v>
      </c>
      <c r="D48" s="52">
        <v>74.599999999999994</v>
      </c>
      <c r="E48" s="53">
        <f t="shared" si="3"/>
        <v>74.599999999999994</v>
      </c>
    </row>
    <row r="49" spans="2:9" x14ac:dyDescent="0.35">
      <c r="B49" s="1" t="s">
        <v>114</v>
      </c>
      <c r="C49" s="15">
        <v>36.289000000000001</v>
      </c>
      <c r="D49" s="15">
        <v>0</v>
      </c>
      <c r="E49" s="47">
        <f t="shared" si="3"/>
        <v>-36.289000000000001</v>
      </c>
    </row>
    <row r="50" spans="2:9" x14ac:dyDescent="0.35">
      <c r="B50" s="1" t="s">
        <v>115</v>
      </c>
      <c r="C50" s="15">
        <v>6.11</v>
      </c>
      <c r="D50" s="15">
        <v>6</v>
      </c>
      <c r="E50" s="47">
        <f t="shared" si="3"/>
        <v>-0.11000000000000032</v>
      </c>
    </row>
    <row r="51" spans="2:9" x14ac:dyDescent="0.35">
      <c r="B51" s="1" t="s">
        <v>116</v>
      </c>
      <c r="C51" s="15">
        <v>16.55</v>
      </c>
      <c r="D51" s="15">
        <v>7.7</v>
      </c>
      <c r="E51" s="47">
        <f t="shared" si="3"/>
        <v>-8.8500000000000014</v>
      </c>
    </row>
    <row r="52" spans="2:9" x14ac:dyDescent="0.35">
      <c r="B52" s="1" t="s">
        <v>117</v>
      </c>
      <c r="C52" s="15">
        <v>9.65</v>
      </c>
      <c r="D52" s="15">
        <v>105.5</v>
      </c>
      <c r="E52" s="47">
        <f t="shared" si="3"/>
        <v>95.85</v>
      </c>
    </row>
    <row r="53" spans="2:9" x14ac:dyDescent="0.35">
      <c r="B53" s="1" t="s">
        <v>118</v>
      </c>
      <c r="C53" s="15">
        <v>8.8375000000000004</v>
      </c>
      <c r="D53" s="15">
        <v>239.96250000000001</v>
      </c>
      <c r="E53" s="47">
        <f t="shared" si="3"/>
        <v>231.125</v>
      </c>
    </row>
    <row r="54" spans="2:9" x14ac:dyDescent="0.35">
      <c r="B54" s="1" t="s">
        <v>119</v>
      </c>
      <c r="C54" s="15">
        <v>20.2925</v>
      </c>
      <c r="D54" s="15">
        <v>15.219999999999999</v>
      </c>
      <c r="E54" s="47">
        <f t="shared" si="3"/>
        <v>-5.0725000000000016</v>
      </c>
    </row>
    <row r="55" spans="2:9" x14ac:dyDescent="0.35">
      <c r="B55" s="44" t="s">
        <v>120</v>
      </c>
      <c r="C55" s="52">
        <v>4386.7209999999995</v>
      </c>
      <c r="D55" s="52">
        <v>7329.9880000000003</v>
      </c>
      <c r="E55" s="53">
        <f t="shared" si="3"/>
        <v>2943.2670000000007</v>
      </c>
    </row>
    <row r="56" spans="2:9" x14ac:dyDescent="0.35">
      <c r="B56" s="1" t="s">
        <v>121</v>
      </c>
      <c r="C56" s="15">
        <v>0</v>
      </c>
      <c r="D56" s="15">
        <v>0.2</v>
      </c>
      <c r="E56" s="47">
        <f t="shared" si="3"/>
        <v>0.2</v>
      </c>
    </row>
    <row r="57" spans="2:9" x14ac:dyDescent="0.35">
      <c r="B57" s="1" t="s">
        <v>122</v>
      </c>
      <c r="C57" s="15">
        <v>112.38</v>
      </c>
      <c r="D57" s="15">
        <v>62.563000000000002</v>
      </c>
      <c r="E57" s="47">
        <f t="shared" si="3"/>
        <v>-49.816999999999993</v>
      </c>
    </row>
    <row r="58" spans="2:9" x14ac:dyDescent="0.35">
      <c r="B58" s="1" t="s">
        <v>14</v>
      </c>
      <c r="C58" s="15">
        <v>61.5</v>
      </c>
      <c r="D58" s="15">
        <v>160</v>
      </c>
      <c r="E58" s="47">
        <f t="shared" si="3"/>
        <v>98.5</v>
      </c>
    </row>
    <row r="59" spans="2:9" x14ac:dyDescent="0.35">
      <c r="B59" s="11" t="s">
        <v>123</v>
      </c>
      <c r="C59" s="50">
        <v>726.14250000000004</v>
      </c>
      <c r="D59" s="50">
        <v>693.61249999999995</v>
      </c>
      <c r="E59" s="51">
        <f t="shared" si="3"/>
        <v>-32.530000000000086</v>
      </c>
    </row>
    <row r="60" spans="2:9" x14ac:dyDescent="0.35">
      <c r="B60" s="1" t="s">
        <v>124</v>
      </c>
      <c r="C60" s="15">
        <v>68.8125</v>
      </c>
      <c r="D60" s="15">
        <v>12.2</v>
      </c>
      <c r="E60" s="47">
        <f t="shared" si="3"/>
        <v>-56.612499999999997</v>
      </c>
    </row>
    <row r="61" spans="2:9" x14ac:dyDescent="0.35">
      <c r="B61" s="1" t="s">
        <v>125</v>
      </c>
      <c r="C61" s="15">
        <v>48.6</v>
      </c>
      <c r="D61" s="15">
        <v>4.9000000000000004</v>
      </c>
      <c r="E61" s="47">
        <f t="shared" si="3"/>
        <v>-43.7</v>
      </c>
    </row>
    <row r="62" spans="2:9" x14ac:dyDescent="0.35">
      <c r="B62" s="1" t="s">
        <v>126</v>
      </c>
      <c r="C62" s="15">
        <v>1.675</v>
      </c>
      <c r="D62" s="15">
        <v>0.2</v>
      </c>
      <c r="E62" s="47">
        <f t="shared" si="3"/>
        <v>-1.4750000000000001</v>
      </c>
      <c r="I62" t="s">
        <v>140</v>
      </c>
    </row>
    <row r="63" spans="2:9" x14ac:dyDescent="0.35">
      <c r="B63" s="1" t="s">
        <v>127</v>
      </c>
      <c r="C63" s="15">
        <v>3126.6279999999997</v>
      </c>
      <c r="D63" s="15">
        <v>4609.2629999999999</v>
      </c>
      <c r="E63" s="47">
        <f t="shared" si="3"/>
        <v>1482.6350000000002</v>
      </c>
    </row>
    <row r="65" spans="2:2" x14ac:dyDescent="0.35">
      <c r="B65" t="s">
        <v>140</v>
      </c>
    </row>
  </sheetData>
  <mergeCells count="7">
    <mergeCell ref="A36:H36"/>
    <mergeCell ref="B27:N33"/>
    <mergeCell ref="P2:P3"/>
    <mergeCell ref="A1:N1"/>
    <mergeCell ref="I2:J2"/>
    <mergeCell ref="K2:L2"/>
    <mergeCell ref="M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86C9-2BC8-4935-830F-389BC732E2BF}">
  <dimension ref="A1:P36"/>
  <sheetViews>
    <sheetView topLeftCell="A4" zoomScale="40" zoomScaleNormal="40" workbookViewId="0">
      <selection activeCell="W29" sqref="W29"/>
    </sheetView>
  </sheetViews>
  <sheetFormatPr defaultRowHeight="14.5" x14ac:dyDescent="0.35"/>
  <cols>
    <col min="2" max="3" width="19.1796875" customWidth="1"/>
    <col min="4" max="4" width="14.453125" customWidth="1"/>
    <col min="5" max="5" width="17.7265625" customWidth="1"/>
    <col min="6" max="6" width="15.453125" customWidth="1"/>
    <col min="7" max="7" width="13.26953125" customWidth="1"/>
    <col min="8" max="8" width="15.26953125" customWidth="1"/>
    <col min="9" max="9" width="16.453125" customWidth="1"/>
    <col min="10" max="10" width="11.453125" customWidth="1"/>
    <col min="11" max="11" width="15.1796875" customWidth="1"/>
    <col min="12" max="12" width="11.1796875" customWidth="1"/>
    <col min="13" max="13" width="13.26953125" customWidth="1"/>
    <col min="14" max="14" width="12.1796875" customWidth="1"/>
    <col min="15" max="15" width="9.26953125" customWidth="1"/>
    <col min="16" max="16" width="23.1796875" customWidth="1"/>
  </cols>
  <sheetData>
    <row r="1" spans="1:16" ht="48.65" customHeight="1" x14ac:dyDescent="0.55000000000000004">
      <c r="A1" s="142" t="s">
        <v>143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25"/>
    </row>
    <row r="2" spans="1:16" x14ac:dyDescent="0.35">
      <c r="A2" s="3"/>
      <c r="B2" s="3"/>
      <c r="C2" s="3"/>
      <c r="D2" s="3"/>
      <c r="E2" s="3"/>
      <c r="F2" s="3"/>
      <c r="G2" s="3"/>
      <c r="H2" s="3"/>
      <c r="I2" s="140" t="s">
        <v>55</v>
      </c>
      <c r="J2" s="139"/>
      <c r="K2" s="139" t="s">
        <v>56</v>
      </c>
      <c r="L2" s="139"/>
      <c r="M2" s="141" t="s">
        <v>59</v>
      </c>
      <c r="N2" s="140"/>
      <c r="O2" s="25"/>
      <c r="P2" s="143" t="s">
        <v>134</v>
      </c>
    </row>
    <row r="3" spans="1:16" s="12" customFormat="1" ht="58.5" customHeight="1" x14ac:dyDescent="0.35">
      <c r="A3" s="19" t="s">
        <v>0</v>
      </c>
      <c r="B3" s="18" t="s">
        <v>1</v>
      </c>
      <c r="C3" s="18" t="s">
        <v>45</v>
      </c>
      <c r="D3" s="18" t="s">
        <v>2</v>
      </c>
      <c r="E3" s="18" t="s">
        <v>60</v>
      </c>
      <c r="F3" s="18" t="s">
        <v>61</v>
      </c>
      <c r="G3" s="18" t="s">
        <v>33</v>
      </c>
      <c r="H3" s="29" t="s">
        <v>84</v>
      </c>
      <c r="I3" s="18" t="s">
        <v>62</v>
      </c>
      <c r="J3" s="18" t="s">
        <v>58</v>
      </c>
      <c r="K3" s="18" t="s">
        <v>62</v>
      </c>
      <c r="L3" s="18" t="s">
        <v>58</v>
      </c>
      <c r="M3" s="18" t="s">
        <v>57</v>
      </c>
      <c r="N3" s="18" t="s">
        <v>58</v>
      </c>
      <c r="O3" s="25"/>
      <c r="P3" s="144"/>
    </row>
    <row r="4" spans="1:16" x14ac:dyDescent="0.35">
      <c r="A4" s="8">
        <v>1</v>
      </c>
      <c r="B4" s="1" t="s">
        <v>10</v>
      </c>
      <c r="C4" s="1" t="s">
        <v>54</v>
      </c>
      <c r="D4" s="8" t="s">
        <v>7</v>
      </c>
      <c r="E4" s="5">
        <v>18</v>
      </c>
      <c r="F4" s="5">
        <f>2022-G4</f>
        <v>21</v>
      </c>
      <c r="G4" s="5">
        <v>2001</v>
      </c>
      <c r="H4" s="74" t="s">
        <v>47</v>
      </c>
      <c r="I4" s="2">
        <v>41</v>
      </c>
      <c r="J4" s="2">
        <v>30.6</v>
      </c>
      <c r="K4" s="2">
        <v>32</v>
      </c>
      <c r="L4" s="2">
        <v>28.83</v>
      </c>
      <c r="M4" s="5">
        <f>K4-I4</f>
        <v>-9</v>
      </c>
      <c r="N4" s="9">
        <f>(M4/I4)*100</f>
        <v>-21.951219512195124</v>
      </c>
      <c r="O4" s="25"/>
    </row>
    <row r="5" spans="1:16" x14ac:dyDescent="0.35">
      <c r="A5" s="8">
        <v>2</v>
      </c>
      <c r="B5" s="1" t="s">
        <v>11</v>
      </c>
      <c r="C5" s="1" t="s">
        <v>85</v>
      </c>
      <c r="D5" s="8" t="s">
        <v>7</v>
      </c>
      <c r="E5" s="5">
        <v>24</v>
      </c>
      <c r="F5" s="5">
        <f t="shared" ref="F5:F24" si="0">2022-G5</f>
        <v>27</v>
      </c>
      <c r="G5" s="5">
        <v>1995</v>
      </c>
      <c r="H5" s="74" t="s">
        <v>47</v>
      </c>
      <c r="I5" s="2">
        <v>20</v>
      </c>
      <c r="J5" s="2">
        <v>14.93</v>
      </c>
      <c r="K5" s="2">
        <v>5</v>
      </c>
      <c r="L5" s="2">
        <v>4.5</v>
      </c>
      <c r="M5" s="5">
        <f t="shared" ref="M5:M24" si="1">K5-I5</f>
        <v>-15</v>
      </c>
      <c r="N5" s="9">
        <f t="shared" ref="N5:N24" si="2">(M5/I5)*100</f>
        <v>-75</v>
      </c>
      <c r="O5" s="25"/>
      <c r="P5" s="70" t="s">
        <v>130</v>
      </c>
    </row>
    <row r="6" spans="1:16" ht="29" x14ac:dyDescent="0.35">
      <c r="A6" s="8">
        <v>3</v>
      </c>
      <c r="B6" s="1" t="s">
        <v>25</v>
      </c>
      <c r="C6" s="1" t="s">
        <v>51</v>
      </c>
      <c r="D6" s="8" t="s">
        <v>4</v>
      </c>
      <c r="E6" s="5">
        <v>8</v>
      </c>
      <c r="F6" s="5">
        <f t="shared" si="0"/>
        <v>11</v>
      </c>
      <c r="G6" s="5">
        <v>2011</v>
      </c>
      <c r="H6" s="74" t="s">
        <v>47</v>
      </c>
      <c r="I6" s="2">
        <v>17</v>
      </c>
      <c r="J6" s="2">
        <v>12.69</v>
      </c>
      <c r="K6" s="2">
        <v>28</v>
      </c>
      <c r="L6" s="2">
        <v>25.23</v>
      </c>
      <c r="M6" s="5">
        <f t="shared" si="1"/>
        <v>11</v>
      </c>
      <c r="N6" s="21">
        <f t="shared" si="2"/>
        <v>64.705882352941174</v>
      </c>
      <c r="O6" s="25"/>
      <c r="P6" s="72" t="s">
        <v>131</v>
      </c>
    </row>
    <row r="7" spans="1:16" x14ac:dyDescent="0.35">
      <c r="A7" s="8">
        <v>4</v>
      </c>
      <c r="B7" s="1" t="s">
        <v>29</v>
      </c>
      <c r="C7" s="1" t="s">
        <v>30</v>
      </c>
      <c r="D7" s="8" t="s">
        <v>4</v>
      </c>
      <c r="E7" s="5">
        <v>26</v>
      </c>
      <c r="F7" s="5">
        <f t="shared" si="0"/>
        <v>29</v>
      </c>
      <c r="G7" s="5">
        <v>1993</v>
      </c>
      <c r="H7" s="74" t="s">
        <v>47</v>
      </c>
      <c r="I7" s="2">
        <v>1</v>
      </c>
      <c r="J7" s="2">
        <v>0.75</v>
      </c>
      <c r="K7" s="2">
        <v>3</v>
      </c>
      <c r="L7" s="2">
        <v>2.7</v>
      </c>
      <c r="M7" s="5">
        <f t="shared" si="1"/>
        <v>2</v>
      </c>
      <c r="N7" s="9">
        <f t="shared" si="2"/>
        <v>200</v>
      </c>
      <c r="O7" s="25"/>
      <c r="P7" s="1"/>
    </row>
    <row r="8" spans="1:16" x14ac:dyDescent="0.35">
      <c r="A8" s="8">
        <v>5</v>
      </c>
      <c r="B8" s="1" t="s">
        <v>27</v>
      </c>
      <c r="C8" s="1" t="s">
        <v>28</v>
      </c>
      <c r="D8" s="8" t="s">
        <v>4</v>
      </c>
      <c r="E8" s="5">
        <v>24</v>
      </c>
      <c r="F8" s="5">
        <f t="shared" si="0"/>
        <v>27</v>
      </c>
      <c r="G8" s="5">
        <v>1995</v>
      </c>
      <c r="H8" s="74" t="s">
        <v>5</v>
      </c>
      <c r="I8" s="2">
        <v>36</v>
      </c>
      <c r="J8" s="2">
        <v>26.87</v>
      </c>
      <c r="K8" s="2">
        <v>22</v>
      </c>
      <c r="L8" s="2">
        <v>19.82</v>
      </c>
      <c r="M8" s="5">
        <f t="shared" si="1"/>
        <v>-14</v>
      </c>
      <c r="N8" s="9">
        <f t="shared" si="2"/>
        <v>-38.888888888888893</v>
      </c>
      <c r="O8" s="25"/>
      <c r="P8" s="1"/>
    </row>
    <row r="9" spans="1:16" ht="43.5" x14ac:dyDescent="0.35">
      <c r="A9" s="8">
        <v>6</v>
      </c>
      <c r="B9" s="1" t="s">
        <v>17</v>
      </c>
      <c r="C9" s="1" t="s">
        <v>18</v>
      </c>
      <c r="D9" s="8" t="s">
        <v>4</v>
      </c>
      <c r="E9" s="5">
        <v>13</v>
      </c>
      <c r="F9" s="5">
        <f t="shared" si="0"/>
        <v>16</v>
      </c>
      <c r="G9" s="5">
        <v>2006</v>
      </c>
      <c r="H9" s="74" t="s">
        <v>48</v>
      </c>
      <c r="I9" s="2">
        <v>3</v>
      </c>
      <c r="J9" s="2">
        <v>2.2400000000000002</v>
      </c>
      <c r="K9" s="2">
        <v>1</v>
      </c>
      <c r="L9" s="2">
        <v>0.9</v>
      </c>
      <c r="M9" s="5">
        <f t="shared" si="1"/>
        <v>-2</v>
      </c>
      <c r="N9" s="9">
        <f t="shared" si="2"/>
        <v>-66.666666666666657</v>
      </c>
      <c r="O9" s="25"/>
      <c r="P9" s="1"/>
    </row>
    <row r="10" spans="1:16" ht="43.5" x14ac:dyDescent="0.35">
      <c r="A10" s="8">
        <v>7</v>
      </c>
      <c r="B10" s="1" t="s">
        <v>21</v>
      </c>
      <c r="C10" s="1" t="s">
        <v>22</v>
      </c>
      <c r="D10" s="8" t="s">
        <v>4</v>
      </c>
      <c r="E10" s="5">
        <v>7</v>
      </c>
      <c r="F10" s="5">
        <f t="shared" si="0"/>
        <v>10</v>
      </c>
      <c r="G10" s="5">
        <v>2012</v>
      </c>
      <c r="H10" s="74" t="s">
        <v>48</v>
      </c>
      <c r="I10" s="4"/>
      <c r="J10" s="22"/>
      <c r="K10" s="2">
        <v>5</v>
      </c>
      <c r="L10" s="2">
        <v>4.5</v>
      </c>
      <c r="M10" s="5">
        <f t="shared" si="1"/>
        <v>5</v>
      </c>
      <c r="N10" s="9" t="e">
        <f t="shared" si="2"/>
        <v>#DIV/0!</v>
      </c>
      <c r="O10" s="25"/>
    </row>
    <row r="11" spans="1:16" x14ac:dyDescent="0.35">
      <c r="A11" s="8">
        <v>8</v>
      </c>
      <c r="B11" s="1" t="s">
        <v>12</v>
      </c>
      <c r="C11" s="1" t="s">
        <v>50</v>
      </c>
      <c r="D11" s="8" t="s">
        <v>7</v>
      </c>
      <c r="E11" s="5">
        <v>15</v>
      </c>
      <c r="F11" s="5">
        <f t="shared" si="0"/>
        <v>18</v>
      </c>
      <c r="G11" s="5">
        <v>2004</v>
      </c>
      <c r="H11" s="74" t="s">
        <v>47</v>
      </c>
      <c r="I11" s="4"/>
      <c r="J11" s="22"/>
      <c r="K11" s="2">
        <v>1</v>
      </c>
      <c r="L11" s="2">
        <v>0.9</v>
      </c>
      <c r="M11" s="5">
        <f t="shared" si="1"/>
        <v>1</v>
      </c>
      <c r="N11" s="9" t="e">
        <f t="shared" si="2"/>
        <v>#DIV/0!</v>
      </c>
      <c r="O11" s="25"/>
    </row>
    <row r="12" spans="1:16" x14ac:dyDescent="0.35">
      <c r="A12" s="8">
        <v>9</v>
      </c>
      <c r="B12" s="1" t="s">
        <v>37</v>
      </c>
      <c r="C12" s="1" t="s">
        <v>43</v>
      </c>
      <c r="D12" s="8" t="s">
        <v>4</v>
      </c>
      <c r="E12" s="5">
        <v>11</v>
      </c>
      <c r="F12" s="13" t="s">
        <v>63</v>
      </c>
      <c r="G12" s="5">
        <v>2008</v>
      </c>
      <c r="H12" s="74" t="s">
        <v>5</v>
      </c>
      <c r="I12" s="2">
        <v>9</v>
      </c>
      <c r="J12" s="2">
        <v>6.72</v>
      </c>
      <c r="K12" s="5"/>
      <c r="L12" s="9"/>
      <c r="M12" s="5">
        <f t="shared" si="1"/>
        <v>-9</v>
      </c>
      <c r="N12" s="9">
        <f t="shared" si="2"/>
        <v>-100</v>
      </c>
      <c r="O12" s="25"/>
    </row>
    <row r="13" spans="1:16" x14ac:dyDescent="0.35">
      <c r="A13" s="8">
        <v>10</v>
      </c>
      <c r="B13" s="1" t="s">
        <v>3</v>
      </c>
      <c r="C13" s="1" t="s">
        <v>49</v>
      </c>
      <c r="D13" s="8" t="s">
        <v>4</v>
      </c>
      <c r="E13" s="5">
        <v>31</v>
      </c>
      <c r="F13" s="5">
        <f t="shared" si="0"/>
        <v>34</v>
      </c>
      <c r="G13" s="5">
        <v>1988</v>
      </c>
      <c r="H13" s="74" t="s">
        <v>47</v>
      </c>
      <c r="I13" s="2">
        <v>1</v>
      </c>
      <c r="J13" s="2">
        <v>0.75</v>
      </c>
      <c r="K13" s="8"/>
      <c r="L13" s="20"/>
      <c r="M13" s="5">
        <f t="shared" si="1"/>
        <v>-1</v>
      </c>
      <c r="N13" s="9">
        <f t="shared" si="2"/>
        <v>-100</v>
      </c>
      <c r="O13" s="25"/>
    </row>
    <row r="14" spans="1:16" ht="43.5" x14ac:dyDescent="0.35">
      <c r="A14" s="8">
        <v>11</v>
      </c>
      <c r="B14" s="1" t="s">
        <v>19</v>
      </c>
      <c r="C14" s="1" t="s">
        <v>20</v>
      </c>
      <c r="D14" s="8" t="s">
        <v>4</v>
      </c>
      <c r="E14" s="5">
        <v>4</v>
      </c>
      <c r="F14" s="5">
        <f t="shared" si="0"/>
        <v>7</v>
      </c>
      <c r="G14" s="5">
        <v>2015</v>
      </c>
      <c r="H14" s="74" t="s">
        <v>48</v>
      </c>
      <c r="I14" s="4"/>
      <c r="J14" s="22"/>
      <c r="K14" s="2">
        <v>1</v>
      </c>
      <c r="L14" s="2">
        <v>0.9</v>
      </c>
      <c r="M14" s="5">
        <f t="shared" si="1"/>
        <v>1</v>
      </c>
      <c r="N14" s="9" t="e">
        <f t="shared" si="2"/>
        <v>#DIV/0!</v>
      </c>
      <c r="O14" s="25"/>
    </row>
    <row r="15" spans="1:16" x14ac:dyDescent="0.35">
      <c r="A15" s="8">
        <v>12</v>
      </c>
      <c r="B15" s="1" t="s">
        <v>35</v>
      </c>
      <c r="C15" s="1" t="s">
        <v>39</v>
      </c>
      <c r="D15" s="8" t="s">
        <v>4</v>
      </c>
      <c r="E15" s="5">
        <v>3</v>
      </c>
      <c r="F15" s="13" t="s">
        <v>63</v>
      </c>
      <c r="G15" s="5">
        <v>2016</v>
      </c>
      <c r="H15" s="74" t="s">
        <v>47</v>
      </c>
      <c r="I15" s="2">
        <v>3</v>
      </c>
      <c r="J15" s="2">
        <v>2.2400000000000002</v>
      </c>
      <c r="K15" s="5"/>
      <c r="L15" s="9"/>
      <c r="M15" s="5">
        <f t="shared" si="1"/>
        <v>-3</v>
      </c>
      <c r="N15" s="9">
        <f t="shared" si="2"/>
        <v>-100</v>
      </c>
      <c r="O15" s="25"/>
    </row>
    <row r="16" spans="1:16" ht="43.5" x14ac:dyDescent="0.35">
      <c r="A16" s="8">
        <v>13</v>
      </c>
      <c r="B16" s="1" t="s">
        <v>38</v>
      </c>
      <c r="C16" s="1" t="s">
        <v>44</v>
      </c>
      <c r="D16" s="8" t="s">
        <v>4</v>
      </c>
      <c r="E16" s="5">
        <v>24</v>
      </c>
      <c r="F16" s="13" t="s">
        <v>63</v>
      </c>
      <c r="G16" s="5">
        <v>1995</v>
      </c>
      <c r="H16" s="74" t="s">
        <v>48</v>
      </c>
      <c r="I16" s="4"/>
      <c r="J16" s="22"/>
      <c r="K16" s="5"/>
      <c r="L16" s="9"/>
      <c r="M16" s="5">
        <f t="shared" si="1"/>
        <v>0</v>
      </c>
      <c r="N16" s="9" t="e">
        <f t="shared" si="2"/>
        <v>#DIV/0!</v>
      </c>
      <c r="O16" s="25"/>
    </row>
    <row r="17" spans="1:15" x14ac:dyDescent="0.35">
      <c r="A17" s="8">
        <v>14</v>
      </c>
      <c r="B17" s="1" t="s">
        <v>6</v>
      </c>
      <c r="C17" s="1" t="s">
        <v>6</v>
      </c>
      <c r="D17" s="8" t="s">
        <v>4</v>
      </c>
      <c r="E17" s="5">
        <v>17</v>
      </c>
      <c r="F17" s="5">
        <f t="shared" si="0"/>
        <v>20</v>
      </c>
      <c r="G17" s="5">
        <v>2002</v>
      </c>
      <c r="H17" s="74" t="s">
        <v>5</v>
      </c>
      <c r="I17" s="2">
        <v>2</v>
      </c>
      <c r="J17" s="2">
        <v>1.49</v>
      </c>
      <c r="K17" s="2">
        <v>3</v>
      </c>
      <c r="L17" s="2">
        <v>2.7</v>
      </c>
      <c r="M17" s="5">
        <f t="shared" si="1"/>
        <v>1</v>
      </c>
      <c r="N17" s="9">
        <f t="shared" si="2"/>
        <v>50</v>
      </c>
      <c r="O17" s="25"/>
    </row>
    <row r="18" spans="1:15" x14ac:dyDescent="0.35">
      <c r="A18" s="8">
        <v>15</v>
      </c>
      <c r="B18" s="1" t="s">
        <v>40</v>
      </c>
      <c r="C18" s="1" t="s">
        <v>41</v>
      </c>
      <c r="D18" s="8" t="s">
        <v>7</v>
      </c>
      <c r="E18" s="5">
        <v>18</v>
      </c>
      <c r="F18" s="13" t="s">
        <v>63</v>
      </c>
      <c r="G18" s="5">
        <v>2001</v>
      </c>
      <c r="H18" s="74" t="s">
        <v>47</v>
      </c>
      <c r="I18" s="2">
        <v>1</v>
      </c>
      <c r="J18" s="2">
        <v>0.75</v>
      </c>
      <c r="K18" s="5"/>
      <c r="L18" s="9"/>
      <c r="M18" s="5">
        <f t="shared" si="1"/>
        <v>-1</v>
      </c>
      <c r="N18" s="9">
        <f t="shared" si="2"/>
        <v>-100</v>
      </c>
      <c r="O18" s="25"/>
    </row>
    <row r="19" spans="1:15" x14ac:dyDescent="0.35">
      <c r="A19" s="8">
        <v>16</v>
      </c>
      <c r="B19" s="1" t="s">
        <v>36</v>
      </c>
      <c r="C19" s="1" t="s">
        <v>42</v>
      </c>
      <c r="D19" s="8" t="s">
        <v>7</v>
      </c>
      <c r="E19" s="5">
        <v>6</v>
      </c>
      <c r="F19" s="13" t="s">
        <v>63</v>
      </c>
      <c r="G19" s="5">
        <v>2013</v>
      </c>
      <c r="H19" s="74" t="s">
        <v>47</v>
      </c>
      <c r="I19" s="4"/>
      <c r="J19" s="22"/>
      <c r="K19" s="5"/>
      <c r="L19" s="9"/>
      <c r="M19" s="5">
        <f t="shared" si="1"/>
        <v>0</v>
      </c>
      <c r="N19" s="9" t="e">
        <f t="shared" si="2"/>
        <v>#DIV/0!</v>
      </c>
      <c r="O19" s="25"/>
    </row>
    <row r="20" spans="1:15" x14ac:dyDescent="0.35">
      <c r="A20" s="8">
        <v>17</v>
      </c>
      <c r="B20" s="14" t="s">
        <v>23</v>
      </c>
      <c r="C20" s="7" t="s">
        <v>24</v>
      </c>
      <c r="D20" s="8" t="s">
        <v>4</v>
      </c>
      <c r="E20" s="23" t="s">
        <v>63</v>
      </c>
      <c r="F20" s="5">
        <f t="shared" si="0"/>
        <v>9</v>
      </c>
      <c r="G20" s="8">
        <v>2013</v>
      </c>
      <c r="H20" s="74" t="s">
        <v>47</v>
      </c>
      <c r="I20" s="4"/>
      <c r="J20" s="23"/>
      <c r="K20" s="8"/>
      <c r="L20" s="20"/>
      <c r="M20" s="5">
        <f t="shared" si="1"/>
        <v>0</v>
      </c>
      <c r="N20" s="9" t="e">
        <f t="shared" si="2"/>
        <v>#DIV/0!</v>
      </c>
      <c r="O20" s="25"/>
    </row>
    <row r="21" spans="1:15" x14ac:dyDescent="0.35">
      <c r="A21" s="8">
        <v>18</v>
      </c>
      <c r="B21" s="7" t="s">
        <v>31</v>
      </c>
      <c r="C21" s="7" t="s">
        <v>32</v>
      </c>
      <c r="D21" s="8" t="s">
        <v>7</v>
      </c>
      <c r="E21" s="23" t="s">
        <v>63</v>
      </c>
      <c r="F21" s="5">
        <f t="shared" si="0"/>
        <v>11</v>
      </c>
      <c r="G21" s="8">
        <v>2011</v>
      </c>
      <c r="H21" s="74" t="s">
        <v>47</v>
      </c>
      <c r="I21" s="4"/>
      <c r="J21" s="23"/>
      <c r="K21" s="8"/>
      <c r="L21" s="20"/>
      <c r="M21" s="5">
        <f t="shared" si="1"/>
        <v>0</v>
      </c>
      <c r="N21" s="9" t="e">
        <f t="shared" si="2"/>
        <v>#DIV/0!</v>
      </c>
      <c r="O21" s="25"/>
    </row>
    <row r="22" spans="1:15" x14ac:dyDescent="0.35">
      <c r="A22" s="8">
        <v>19</v>
      </c>
      <c r="B22" s="7" t="s">
        <v>13</v>
      </c>
      <c r="C22" s="7" t="s">
        <v>14</v>
      </c>
      <c r="D22" s="8" t="s">
        <v>4</v>
      </c>
      <c r="E22" s="23" t="s">
        <v>63</v>
      </c>
      <c r="F22" s="5">
        <f t="shared" si="0"/>
        <v>9</v>
      </c>
      <c r="G22" s="8">
        <v>2013</v>
      </c>
      <c r="H22" s="74" t="s">
        <v>47</v>
      </c>
      <c r="I22" s="4"/>
      <c r="J22" s="23"/>
      <c r="K22" s="8"/>
      <c r="L22" s="20"/>
      <c r="M22" s="5">
        <f t="shared" si="1"/>
        <v>0</v>
      </c>
      <c r="N22" s="9" t="e">
        <f t="shared" si="2"/>
        <v>#DIV/0!</v>
      </c>
      <c r="O22" s="25"/>
    </row>
    <row r="23" spans="1:15" x14ac:dyDescent="0.35">
      <c r="A23" s="8">
        <v>20</v>
      </c>
      <c r="B23" s="7" t="s">
        <v>15</v>
      </c>
      <c r="C23" s="7" t="s">
        <v>16</v>
      </c>
      <c r="D23" s="8" t="s">
        <v>4</v>
      </c>
      <c r="E23" s="23" t="s">
        <v>63</v>
      </c>
      <c r="F23" s="5">
        <f t="shared" si="0"/>
        <v>10</v>
      </c>
      <c r="G23" s="8">
        <v>2012</v>
      </c>
      <c r="H23" s="74" t="s">
        <v>47</v>
      </c>
      <c r="I23" s="4"/>
      <c r="J23" s="23"/>
      <c r="K23" s="2">
        <v>10</v>
      </c>
      <c r="L23" s="2">
        <v>9.01</v>
      </c>
      <c r="M23" s="5">
        <f t="shared" si="1"/>
        <v>10</v>
      </c>
      <c r="N23" s="9" t="e">
        <f t="shared" si="2"/>
        <v>#DIV/0!</v>
      </c>
      <c r="O23" s="25"/>
    </row>
    <row r="24" spans="1:15" x14ac:dyDescent="0.35">
      <c r="A24" s="8">
        <v>21</v>
      </c>
      <c r="B24" s="7" t="s">
        <v>8</v>
      </c>
      <c r="C24" s="7" t="s">
        <v>8</v>
      </c>
      <c r="D24" s="8" t="s">
        <v>7</v>
      </c>
      <c r="E24" s="23" t="s">
        <v>63</v>
      </c>
      <c r="F24" s="5">
        <f t="shared" si="0"/>
        <v>20</v>
      </c>
      <c r="G24" s="8">
        <v>2002</v>
      </c>
      <c r="H24" s="74" t="s">
        <v>9</v>
      </c>
      <c r="I24" s="4"/>
      <c r="J24" s="23"/>
      <c r="K24" s="8"/>
      <c r="L24" s="20"/>
      <c r="M24" s="5">
        <f t="shared" si="1"/>
        <v>0</v>
      </c>
      <c r="N24" s="9" t="e">
        <f t="shared" si="2"/>
        <v>#DIV/0!</v>
      </c>
      <c r="O24" s="25"/>
    </row>
    <row r="25" spans="1:15" x14ac:dyDescent="0.35">
      <c r="C25" s="16"/>
      <c r="J25" s="16"/>
      <c r="K25" s="16"/>
    </row>
    <row r="26" spans="1:15" x14ac:dyDescent="0.35">
      <c r="B26" s="17" t="s">
        <v>52</v>
      </c>
      <c r="C26" s="17"/>
      <c r="D26" s="17"/>
      <c r="E26" s="17"/>
    </row>
    <row r="28" spans="1:15" x14ac:dyDescent="0.35">
      <c r="A28" s="146" t="s">
        <v>155</v>
      </c>
      <c r="B28" s="146"/>
      <c r="C28" s="146"/>
      <c r="D28" s="146"/>
    </row>
    <row r="29" spans="1:15" x14ac:dyDescent="0.35">
      <c r="A29" s="1" t="s">
        <v>104</v>
      </c>
      <c r="B29" s="46" t="s">
        <v>105</v>
      </c>
      <c r="C29" s="46" t="s">
        <v>106</v>
      </c>
      <c r="D29" s="73" t="s">
        <v>59</v>
      </c>
    </row>
    <row r="30" spans="1:15" x14ac:dyDescent="0.35">
      <c r="A30" s="1" t="s">
        <v>30</v>
      </c>
      <c r="B30" s="15">
        <v>11640</v>
      </c>
      <c r="C30" s="15">
        <v>11157</v>
      </c>
      <c r="D30" s="47">
        <f>C30-B30</f>
        <v>-483</v>
      </c>
    </row>
    <row r="31" spans="1:15" x14ac:dyDescent="0.35">
      <c r="A31" s="1" t="s">
        <v>127</v>
      </c>
      <c r="B31" s="15">
        <v>1608</v>
      </c>
      <c r="C31" s="15">
        <v>2670</v>
      </c>
      <c r="D31" s="47">
        <f t="shared" ref="D31:D36" si="3">C31-B31</f>
        <v>1062</v>
      </c>
    </row>
    <row r="32" spans="1:15" x14ac:dyDescent="0.35">
      <c r="A32" s="1" t="s">
        <v>28</v>
      </c>
      <c r="B32" s="15">
        <v>18278.5</v>
      </c>
      <c r="C32" s="15">
        <v>9214</v>
      </c>
      <c r="D32" s="47">
        <f t="shared" si="3"/>
        <v>-9064.5</v>
      </c>
    </row>
    <row r="33" spans="1:4" x14ac:dyDescent="0.35">
      <c r="A33" s="1" t="s">
        <v>120</v>
      </c>
      <c r="B33" s="15">
        <v>8597</v>
      </c>
      <c r="C33" s="15">
        <v>24380</v>
      </c>
      <c r="D33" s="47">
        <f t="shared" si="3"/>
        <v>15783</v>
      </c>
    </row>
    <row r="34" spans="1:4" x14ac:dyDescent="0.35">
      <c r="A34" s="44" t="s">
        <v>26</v>
      </c>
      <c r="B34" s="52">
        <v>21206</v>
      </c>
      <c r="C34" s="52">
        <v>38298</v>
      </c>
      <c r="D34" s="53">
        <f t="shared" si="3"/>
        <v>17092</v>
      </c>
    </row>
    <row r="35" spans="1:4" x14ac:dyDescent="0.35">
      <c r="A35" s="1" t="s">
        <v>46</v>
      </c>
      <c r="B35" s="15"/>
      <c r="C35" s="15">
        <v>7328</v>
      </c>
      <c r="D35" s="47">
        <f t="shared" si="3"/>
        <v>7328</v>
      </c>
    </row>
    <row r="36" spans="1:4" x14ac:dyDescent="0.35">
      <c r="A36" s="1" t="s">
        <v>112</v>
      </c>
      <c r="B36" s="15"/>
      <c r="C36" s="15">
        <v>790</v>
      </c>
      <c r="D36" s="47">
        <f t="shared" si="3"/>
        <v>790</v>
      </c>
    </row>
  </sheetData>
  <mergeCells count="6">
    <mergeCell ref="P2:P3"/>
    <mergeCell ref="A28:D28"/>
    <mergeCell ref="A1:N1"/>
    <mergeCell ref="I2:J2"/>
    <mergeCell ref="K2:L2"/>
    <mergeCell ref="M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CAB9-12AC-4245-89AF-E4229C8893E6}">
  <dimension ref="A1:P54"/>
  <sheetViews>
    <sheetView zoomScale="40" zoomScaleNormal="40" workbookViewId="0">
      <selection activeCell="B28" sqref="B28:E54"/>
    </sheetView>
  </sheetViews>
  <sheetFormatPr defaultRowHeight="14.5" x14ac:dyDescent="0.35"/>
  <cols>
    <col min="2" max="3" width="19.1796875" customWidth="1"/>
    <col min="4" max="4" width="14.7265625" customWidth="1"/>
    <col min="5" max="5" width="17.7265625" customWidth="1"/>
    <col min="6" max="6" width="15.453125" customWidth="1"/>
    <col min="7" max="7" width="13.26953125" customWidth="1"/>
    <col min="8" max="8" width="32.1796875" customWidth="1"/>
    <col min="9" max="9" width="16.453125" customWidth="1"/>
    <col min="10" max="10" width="11.453125" customWidth="1"/>
    <col min="11" max="11" width="15.1796875" customWidth="1"/>
    <col min="12" max="12" width="11.1796875" customWidth="1"/>
    <col min="13" max="13" width="13.26953125" customWidth="1"/>
    <col min="14" max="14" width="17.453125" customWidth="1"/>
    <col min="15" max="15" width="3.26953125" customWidth="1"/>
    <col min="16" max="16" width="38.26953125" customWidth="1"/>
  </cols>
  <sheetData>
    <row r="1" spans="1:16" ht="48.65" customHeight="1" x14ac:dyDescent="0.55000000000000004">
      <c r="A1" s="142" t="s">
        <v>144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25"/>
    </row>
    <row r="2" spans="1:16" x14ac:dyDescent="0.35">
      <c r="A2" s="3"/>
      <c r="B2" s="3"/>
      <c r="C2" s="3"/>
      <c r="D2" s="3"/>
      <c r="E2" s="3"/>
      <c r="F2" s="3"/>
      <c r="G2" s="3"/>
      <c r="H2" s="3"/>
      <c r="I2" s="140" t="s">
        <v>55</v>
      </c>
      <c r="J2" s="139"/>
      <c r="K2" s="139" t="s">
        <v>56</v>
      </c>
      <c r="L2" s="139"/>
      <c r="M2" s="141" t="s">
        <v>59</v>
      </c>
      <c r="N2" s="140"/>
      <c r="O2" s="25"/>
      <c r="P2" s="143" t="s">
        <v>134</v>
      </c>
    </row>
    <row r="3" spans="1:16" s="12" customFormat="1" ht="58.5" customHeight="1" x14ac:dyDescent="0.35">
      <c r="A3" s="19" t="s">
        <v>0</v>
      </c>
      <c r="B3" s="18" t="s">
        <v>1</v>
      </c>
      <c r="C3" s="18" t="s">
        <v>45</v>
      </c>
      <c r="D3" s="18" t="s">
        <v>2</v>
      </c>
      <c r="E3" s="18" t="s">
        <v>60</v>
      </c>
      <c r="F3" s="18" t="s">
        <v>61</v>
      </c>
      <c r="G3" s="18" t="s">
        <v>33</v>
      </c>
      <c r="H3" s="29" t="s">
        <v>84</v>
      </c>
      <c r="I3" s="18" t="s">
        <v>62</v>
      </c>
      <c r="J3" s="18" t="s">
        <v>58</v>
      </c>
      <c r="K3" s="18" t="s">
        <v>62</v>
      </c>
      <c r="L3" s="18" t="s">
        <v>58</v>
      </c>
      <c r="M3" s="18" t="s">
        <v>57</v>
      </c>
      <c r="N3" s="18" t="s">
        <v>58</v>
      </c>
      <c r="O3" s="25"/>
      <c r="P3" s="144"/>
    </row>
    <row r="4" spans="1:16" x14ac:dyDescent="0.35">
      <c r="A4" s="8">
        <v>1</v>
      </c>
      <c r="B4" s="1" t="s">
        <v>10</v>
      </c>
      <c r="C4" s="1" t="s">
        <v>54</v>
      </c>
      <c r="D4" s="8" t="s">
        <v>7</v>
      </c>
      <c r="E4" s="5">
        <v>18</v>
      </c>
      <c r="F4" s="5">
        <f>2022-G4</f>
        <v>21</v>
      </c>
      <c r="G4" s="5">
        <v>2001</v>
      </c>
      <c r="H4" s="7" t="s">
        <v>47</v>
      </c>
      <c r="I4" s="2">
        <v>5</v>
      </c>
      <c r="J4" s="2">
        <v>4.67</v>
      </c>
      <c r="K4" s="2">
        <v>10</v>
      </c>
      <c r="L4" s="2">
        <v>8.1300000000000008</v>
      </c>
      <c r="M4" s="5">
        <f>K4-I4</f>
        <v>5</v>
      </c>
      <c r="N4" s="21">
        <f>(M4/I4)*100</f>
        <v>100</v>
      </c>
      <c r="O4" s="25"/>
      <c r="P4" s="72" t="s">
        <v>131</v>
      </c>
    </row>
    <row r="5" spans="1:16" x14ac:dyDescent="0.35">
      <c r="A5" s="8">
        <v>2</v>
      </c>
      <c r="B5" s="1" t="s">
        <v>11</v>
      </c>
      <c r="C5" s="1" t="s">
        <v>85</v>
      </c>
      <c r="D5" s="8" t="s">
        <v>7</v>
      </c>
      <c r="E5" s="5">
        <v>24</v>
      </c>
      <c r="F5" s="5">
        <f t="shared" ref="F5:F24" si="0">2022-G5</f>
        <v>27</v>
      </c>
      <c r="G5" s="5">
        <v>1995</v>
      </c>
      <c r="H5" s="7" t="s">
        <v>47</v>
      </c>
      <c r="I5" s="2">
        <v>11</v>
      </c>
      <c r="J5" s="2">
        <v>10.28</v>
      </c>
      <c r="K5" s="2">
        <v>23</v>
      </c>
      <c r="L5" s="2">
        <v>18.7</v>
      </c>
      <c r="M5" s="5">
        <f t="shared" ref="M5:M24" si="1">K5-I5</f>
        <v>12</v>
      </c>
      <c r="N5" s="21">
        <f t="shared" ref="N5:N24" si="2">(M5/I5)*100</f>
        <v>109.09090909090908</v>
      </c>
      <c r="O5" s="25"/>
      <c r="P5" s="70" t="s">
        <v>130</v>
      </c>
    </row>
    <row r="6" spans="1:16" x14ac:dyDescent="0.35">
      <c r="A6" s="8">
        <v>3</v>
      </c>
      <c r="B6" s="1" t="s">
        <v>25</v>
      </c>
      <c r="C6" s="1" t="s">
        <v>51</v>
      </c>
      <c r="D6" s="8" t="s">
        <v>4</v>
      </c>
      <c r="E6" s="5">
        <v>8</v>
      </c>
      <c r="F6" s="5">
        <f t="shared" si="0"/>
        <v>11</v>
      </c>
      <c r="G6" s="5">
        <v>2011</v>
      </c>
      <c r="H6" s="7" t="s">
        <v>47</v>
      </c>
      <c r="I6" s="2">
        <v>20</v>
      </c>
      <c r="J6" s="2">
        <v>18.690000000000001</v>
      </c>
      <c r="K6" s="2">
        <v>42</v>
      </c>
      <c r="L6" s="2">
        <v>34.15</v>
      </c>
      <c r="M6" s="5">
        <f t="shared" si="1"/>
        <v>22</v>
      </c>
      <c r="N6" s="21">
        <f t="shared" si="2"/>
        <v>110.00000000000001</v>
      </c>
      <c r="O6" s="25"/>
      <c r="P6" s="72" t="s">
        <v>131</v>
      </c>
    </row>
    <row r="7" spans="1:16" x14ac:dyDescent="0.35">
      <c r="A7" s="8">
        <v>4</v>
      </c>
      <c r="B7" s="1" t="s">
        <v>29</v>
      </c>
      <c r="C7" s="1" t="s">
        <v>30</v>
      </c>
      <c r="D7" s="8" t="s">
        <v>4</v>
      </c>
      <c r="E7" s="5">
        <v>26</v>
      </c>
      <c r="F7" s="5">
        <f t="shared" si="0"/>
        <v>29</v>
      </c>
      <c r="G7" s="5">
        <v>1993</v>
      </c>
      <c r="H7" s="7" t="s">
        <v>47</v>
      </c>
      <c r="I7" s="2">
        <v>25</v>
      </c>
      <c r="J7" s="2">
        <v>23.36</v>
      </c>
      <c r="K7" s="2">
        <v>12</v>
      </c>
      <c r="L7" s="2">
        <v>9.76</v>
      </c>
      <c r="M7" s="5">
        <f t="shared" si="1"/>
        <v>-13</v>
      </c>
      <c r="N7" s="9">
        <f t="shared" si="2"/>
        <v>-52</v>
      </c>
      <c r="O7" s="25"/>
      <c r="P7" s="1"/>
    </row>
    <row r="8" spans="1:16" x14ac:dyDescent="0.35">
      <c r="A8" s="8">
        <v>5</v>
      </c>
      <c r="B8" s="1" t="s">
        <v>27</v>
      </c>
      <c r="C8" s="1" t="s">
        <v>28</v>
      </c>
      <c r="D8" s="8" t="s">
        <v>4</v>
      </c>
      <c r="E8" s="5">
        <v>24</v>
      </c>
      <c r="F8" s="5">
        <f t="shared" si="0"/>
        <v>27</v>
      </c>
      <c r="G8" s="5">
        <v>1995</v>
      </c>
      <c r="H8" s="7" t="s">
        <v>5</v>
      </c>
      <c r="I8" s="2">
        <v>3</v>
      </c>
      <c r="J8" s="2">
        <v>2.8</v>
      </c>
      <c r="K8" s="8"/>
      <c r="L8" s="20"/>
      <c r="M8" s="5">
        <f t="shared" si="1"/>
        <v>-3</v>
      </c>
      <c r="N8" s="9">
        <f t="shared" si="2"/>
        <v>-100</v>
      </c>
      <c r="O8" s="25"/>
      <c r="P8" s="1"/>
    </row>
    <row r="9" spans="1:16" x14ac:dyDescent="0.35">
      <c r="A9" s="8">
        <v>6</v>
      </c>
      <c r="B9" s="1" t="s">
        <v>17</v>
      </c>
      <c r="C9" s="1" t="s">
        <v>18</v>
      </c>
      <c r="D9" s="8" t="s">
        <v>4</v>
      </c>
      <c r="E9" s="5">
        <v>13</v>
      </c>
      <c r="F9" s="5">
        <f t="shared" si="0"/>
        <v>16</v>
      </c>
      <c r="G9" s="5">
        <v>2006</v>
      </c>
      <c r="H9" s="7" t="s">
        <v>48</v>
      </c>
      <c r="I9" s="2">
        <v>22</v>
      </c>
      <c r="J9" s="2">
        <v>20.56</v>
      </c>
      <c r="K9" s="2">
        <v>1</v>
      </c>
      <c r="L9" s="2">
        <v>0.81</v>
      </c>
      <c r="M9" s="5">
        <f t="shared" si="1"/>
        <v>-21</v>
      </c>
      <c r="N9" s="9">
        <f t="shared" si="2"/>
        <v>-95.454545454545453</v>
      </c>
      <c r="O9" s="25"/>
      <c r="P9" s="1"/>
    </row>
    <row r="10" spans="1:16" x14ac:dyDescent="0.35">
      <c r="A10" s="8">
        <v>7</v>
      </c>
      <c r="B10" s="1" t="s">
        <v>21</v>
      </c>
      <c r="C10" s="1" t="s">
        <v>22</v>
      </c>
      <c r="D10" s="8" t="s">
        <v>4</v>
      </c>
      <c r="E10" s="5">
        <v>7</v>
      </c>
      <c r="F10" s="5">
        <f t="shared" si="0"/>
        <v>10</v>
      </c>
      <c r="G10" s="5">
        <v>2012</v>
      </c>
      <c r="H10" s="7" t="s">
        <v>48</v>
      </c>
      <c r="I10" s="2">
        <v>10</v>
      </c>
      <c r="J10" s="2">
        <v>9.35</v>
      </c>
      <c r="K10" s="2">
        <v>18</v>
      </c>
      <c r="L10" s="2">
        <v>14.63</v>
      </c>
      <c r="M10" s="5">
        <f t="shared" si="1"/>
        <v>8</v>
      </c>
      <c r="N10" s="21">
        <f t="shared" si="2"/>
        <v>80</v>
      </c>
      <c r="O10" s="25"/>
      <c r="P10" s="72" t="s">
        <v>131</v>
      </c>
    </row>
    <row r="11" spans="1:16" x14ac:dyDescent="0.35">
      <c r="A11" s="8">
        <v>8</v>
      </c>
      <c r="B11" s="1" t="s">
        <v>12</v>
      </c>
      <c r="C11" s="1" t="s">
        <v>50</v>
      </c>
      <c r="D11" s="8" t="s">
        <v>7</v>
      </c>
      <c r="E11" s="5">
        <v>15</v>
      </c>
      <c r="F11" s="5">
        <f t="shared" si="0"/>
        <v>18</v>
      </c>
      <c r="G11" s="5">
        <v>2004</v>
      </c>
      <c r="H11" s="7" t="s">
        <v>47</v>
      </c>
      <c r="I11" s="2">
        <v>5</v>
      </c>
      <c r="J11" s="2">
        <v>4.67</v>
      </c>
      <c r="K11" s="2">
        <v>9</v>
      </c>
      <c r="L11" s="2">
        <v>7.32</v>
      </c>
      <c r="M11" s="5">
        <f t="shared" si="1"/>
        <v>4</v>
      </c>
      <c r="N11" s="9">
        <f t="shared" si="2"/>
        <v>80</v>
      </c>
      <c r="O11" s="25"/>
    </row>
    <row r="12" spans="1:16" x14ac:dyDescent="0.35">
      <c r="A12" s="8">
        <v>9</v>
      </c>
      <c r="B12" s="1" t="s">
        <v>37</v>
      </c>
      <c r="C12" s="1" t="s">
        <v>43</v>
      </c>
      <c r="D12" s="8" t="s">
        <v>4</v>
      </c>
      <c r="E12" s="5">
        <v>11</v>
      </c>
      <c r="F12" s="13" t="s">
        <v>63</v>
      </c>
      <c r="G12" s="5">
        <v>2008</v>
      </c>
      <c r="H12" s="7" t="s">
        <v>5</v>
      </c>
      <c r="I12" s="2">
        <v>3</v>
      </c>
      <c r="J12" s="2">
        <v>2.8</v>
      </c>
      <c r="K12" s="5"/>
      <c r="L12" s="9"/>
      <c r="M12" s="5">
        <f t="shared" si="1"/>
        <v>-3</v>
      </c>
      <c r="N12" s="9">
        <f t="shared" si="2"/>
        <v>-100</v>
      </c>
      <c r="O12" s="25"/>
    </row>
    <row r="13" spans="1:16" x14ac:dyDescent="0.35">
      <c r="A13" s="8">
        <v>10</v>
      </c>
      <c r="B13" s="1" t="s">
        <v>3</v>
      </c>
      <c r="C13" s="1" t="s">
        <v>49</v>
      </c>
      <c r="D13" s="8" t="s">
        <v>4</v>
      </c>
      <c r="E13" s="5">
        <v>31</v>
      </c>
      <c r="F13" s="5">
        <f t="shared" si="0"/>
        <v>34</v>
      </c>
      <c r="G13" s="5">
        <v>1988</v>
      </c>
      <c r="H13" s="7" t="s">
        <v>47</v>
      </c>
      <c r="I13" s="4"/>
      <c r="J13" s="22"/>
      <c r="K13" s="2">
        <v>2</v>
      </c>
      <c r="L13" s="2">
        <v>1.63</v>
      </c>
      <c r="M13" s="5">
        <f t="shared" si="1"/>
        <v>2</v>
      </c>
      <c r="N13" s="9" t="e">
        <f t="shared" si="2"/>
        <v>#DIV/0!</v>
      </c>
      <c r="O13" s="25"/>
    </row>
    <row r="14" spans="1:16" x14ac:dyDescent="0.35">
      <c r="A14" s="8">
        <v>11</v>
      </c>
      <c r="B14" s="1" t="s">
        <v>19</v>
      </c>
      <c r="C14" s="1" t="s">
        <v>20</v>
      </c>
      <c r="D14" s="8" t="s">
        <v>4</v>
      </c>
      <c r="E14" s="5">
        <v>4</v>
      </c>
      <c r="F14" s="5">
        <f t="shared" si="0"/>
        <v>7</v>
      </c>
      <c r="G14" s="5">
        <v>2015</v>
      </c>
      <c r="H14" s="7" t="s">
        <v>48</v>
      </c>
      <c r="I14" s="4"/>
      <c r="J14" s="22"/>
      <c r="K14" s="8"/>
      <c r="L14" s="20"/>
      <c r="M14" s="5">
        <f t="shared" si="1"/>
        <v>0</v>
      </c>
      <c r="N14" s="9" t="e">
        <f t="shared" si="2"/>
        <v>#DIV/0!</v>
      </c>
      <c r="O14" s="25"/>
    </row>
    <row r="15" spans="1:16" x14ac:dyDescent="0.35">
      <c r="A15" s="8">
        <v>12</v>
      </c>
      <c r="B15" s="1" t="s">
        <v>35</v>
      </c>
      <c r="C15" s="1" t="s">
        <v>39</v>
      </c>
      <c r="D15" s="8" t="s">
        <v>4</v>
      </c>
      <c r="E15" s="5">
        <v>3</v>
      </c>
      <c r="F15" s="13" t="s">
        <v>63</v>
      </c>
      <c r="G15" s="5">
        <v>2016</v>
      </c>
      <c r="H15" s="7" t="s">
        <v>47</v>
      </c>
      <c r="I15" s="2">
        <v>1</v>
      </c>
      <c r="J15" s="2">
        <v>0.93</v>
      </c>
      <c r="K15" s="5"/>
      <c r="L15" s="9"/>
      <c r="M15" s="5">
        <f t="shared" si="1"/>
        <v>-1</v>
      </c>
      <c r="N15" s="9">
        <f t="shared" si="2"/>
        <v>-100</v>
      </c>
      <c r="O15" s="25"/>
    </row>
    <row r="16" spans="1:16" x14ac:dyDescent="0.35">
      <c r="A16" s="8">
        <v>13</v>
      </c>
      <c r="B16" s="1" t="s">
        <v>38</v>
      </c>
      <c r="C16" s="1" t="s">
        <v>44</v>
      </c>
      <c r="D16" s="8" t="s">
        <v>4</v>
      </c>
      <c r="E16" s="5">
        <v>24</v>
      </c>
      <c r="F16" s="13" t="s">
        <v>63</v>
      </c>
      <c r="G16" s="5">
        <v>1995</v>
      </c>
      <c r="H16" s="7" t="s">
        <v>48</v>
      </c>
      <c r="I16" s="4"/>
      <c r="J16" s="22"/>
      <c r="K16" s="5"/>
      <c r="L16" s="9"/>
      <c r="M16" s="5">
        <f t="shared" si="1"/>
        <v>0</v>
      </c>
      <c r="N16" s="9" t="e">
        <f t="shared" si="2"/>
        <v>#DIV/0!</v>
      </c>
      <c r="O16" s="25"/>
    </row>
    <row r="17" spans="1:15" x14ac:dyDescent="0.35">
      <c r="A17" s="8">
        <v>14</v>
      </c>
      <c r="B17" s="1" t="s">
        <v>6</v>
      </c>
      <c r="C17" s="1" t="s">
        <v>6</v>
      </c>
      <c r="D17" s="8" t="s">
        <v>4</v>
      </c>
      <c r="E17" s="5">
        <v>17</v>
      </c>
      <c r="F17" s="5">
        <f t="shared" si="0"/>
        <v>20</v>
      </c>
      <c r="G17" s="5">
        <v>2002</v>
      </c>
      <c r="H17" s="7" t="s">
        <v>5</v>
      </c>
      <c r="I17" s="2">
        <v>1</v>
      </c>
      <c r="J17" s="2">
        <v>0.93</v>
      </c>
      <c r="K17" s="8"/>
      <c r="L17" s="20"/>
      <c r="M17" s="5">
        <f t="shared" si="1"/>
        <v>-1</v>
      </c>
      <c r="N17" s="9">
        <f t="shared" si="2"/>
        <v>-100</v>
      </c>
      <c r="O17" s="25"/>
    </row>
    <row r="18" spans="1:15" x14ac:dyDescent="0.35">
      <c r="A18" s="8">
        <v>15</v>
      </c>
      <c r="B18" s="1" t="s">
        <v>40</v>
      </c>
      <c r="C18" s="1" t="s">
        <v>41</v>
      </c>
      <c r="D18" s="8" t="s">
        <v>7</v>
      </c>
      <c r="E18" s="5">
        <v>18</v>
      </c>
      <c r="F18" s="13" t="s">
        <v>63</v>
      </c>
      <c r="G18" s="5">
        <v>2001</v>
      </c>
      <c r="H18" s="7" t="s">
        <v>47</v>
      </c>
      <c r="I18" s="2">
        <v>1</v>
      </c>
      <c r="J18" s="2">
        <v>0.93</v>
      </c>
      <c r="K18" s="5"/>
      <c r="L18" s="9"/>
      <c r="M18" s="5">
        <f t="shared" si="1"/>
        <v>-1</v>
      </c>
      <c r="N18" s="9">
        <f t="shared" si="2"/>
        <v>-100</v>
      </c>
      <c r="O18" s="25"/>
    </row>
    <row r="19" spans="1:15" x14ac:dyDescent="0.35">
      <c r="A19" s="8">
        <v>16</v>
      </c>
      <c r="B19" s="1" t="s">
        <v>36</v>
      </c>
      <c r="C19" s="1" t="s">
        <v>42</v>
      </c>
      <c r="D19" s="8" t="s">
        <v>7</v>
      </c>
      <c r="E19" s="5">
        <v>6</v>
      </c>
      <c r="F19" s="13" t="s">
        <v>63</v>
      </c>
      <c r="G19" s="5">
        <v>2013</v>
      </c>
      <c r="H19" s="7" t="s">
        <v>47</v>
      </c>
      <c r="I19" s="4"/>
      <c r="J19" s="22"/>
      <c r="K19" s="5"/>
      <c r="L19" s="9"/>
      <c r="M19" s="5">
        <f t="shared" si="1"/>
        <v>0</v>
      </c>
      <c r="N19" s="9" t="e">
        <f t="shared" si="2"/>
        <v>#DIV/0!</v>
      </c>
      <c r="O19" s="25"/>
    </row>
    <row r="20" spans="1:15" x14ac:dyDescent="0.35">
      <c r="A20" s="8">
        <v>17</v>
      </c>
      <c r="B20" s="14" t="s">
        <v>23</v>
      </c>
      <c r="C20" s="7" t="s">
        <v>24</v>
      </c>
      <c r="D20" s="8" t="s">
        <v>4</v>
      </c>
      <c r="E20" s="23" t="s">
        <v>63</v>
      </c>
      <c r="F20" s="5">
        <f t="shared" si="0"/>
        <v>9</v>
      </c>
      <c r="G20" s="8">
        <v>2013</v>
      </c>
      <c r="H20" s="7" t="s">
        <v>47</v>
      </c>
      <c r="I20" s="4"/>
      <c r="J20" s="23"/>
      <c r="K20" s="2">
        <v>1</v>
      </c>
      <c r="L20" s="2">
        <v>0.81</v>
      </c>
      <c r="M20" s="5">
        <f t="shared" si="1"/>
        <v>1</v>
      </c>
      <c r="N20" s="9" t="e">
        <f t="shared" si="2"/>
        <v>#DIV/0!</v>
      </c>
      <c r="O20" s="25"/>
    </row>
    <row r="21" spans="1:15" x14ac:dyDescent="0.35">
      <c r="A21" s="8">
        <v>18</v>
      </c>
      <c r="B21" s="7" t="s">
        <v>31</v>
      </c>
      <c r="C21" s="7" t="s">
        <v>32</v>
      </c>
      <c r="D21" s="8" t="s">
        <v>7</v>
      </c>
      <c r="E21" s="23" t="s">
        <v>63</v>
      </c>
      <c r="F21" s="5">
        <f t="shared" si="0"/>
        <v>11</v>
      </c>
      <c r="G21" s="8">
        <v>2011</v>
      </c>
      <c r="H21" s="7" t="s">
        <v>47</v>
      </c>
      <c r="I21" s="4"/>
      <c r="J21" s="23"/>
      <c r="K21" s="8"/>
      <c r="L21" s="20"/>
      <c r="M21" s="5">
        <f t="shared" si="1"/>
        <v>0</v>
      </c>
      <c r="N21" s="9" t="e">
        <f t="shared" si="2"/>
        <v>#DIV/0!</v>
      </c>
      <c r="O21" s="25"/>
    </row>
    <row r="22" spans="1:15" x14ac:dyDescent="0.35">
      <c r="A22" s="8">
        <v>19</v>
      </c>
      <c r="B22" s="7" t="s">
        <v>13</v>
      </c>
      <c r="C22" s="7" t="s">
        <v>14</v>
      </c>
      <c r="D22" s="8" t="s">
        <v>4</v>
      </c>
      <c r="E22" s="23" t="s">
        <v>63</v>
      </c>
      <c r="F22" s="5">
        <f t="shared" si="0"/>
        <v>9</v>
      </c>
      <c r="G22" s="8">
        <v>2013</v>
      </c>
      <c r="H22" s="7" t="s">
        <v>47</v>
      </c>
      <c r="I22" s="4"/>
      <c r="J22" s="23"/>
      <c r="K22" s="8"/>
      <c r="L22" s="20"/>
      <c r="M22" s="5">
        <f t="shared" si="1"/>
        <v>0</v>
      </c>
      <c r="N22" s="9" t="e">
        <f t="shared" si="2"/>
        <v>#DIV/0!</v>
      </c>
      <c r="O22" s="25"/>
    </row>
    <row r="23" spans="1:15" x14ac:dyDescent="0.35">
      <c r="A23" s="8">
        <v>20</v>
      </c>
      <c r="B23" s="7" t="s">
        <v>15</v>
      </c>
      <c r="C23" s="7" t="s">
        <v>16</v>
      </c>
      <c r="D23" s="8" t="s">
        <v>4</v>
      </c>
      <c r="E23" s="23" t="s">
        <v>63</v>
      </c>
      <c r="F23" s="5">
        <f t="shared" si="0"/>
        <v>10</v>
      </c>
      <c r="G23" s="8">
        <v>2012</v>
      </c>
      <c r="H23" s="7" t="s">
        <v>47</v>
      </c>
      <c r="I23" s="4"/>
      <c r="J23" s="23"/>
      <c r="K23" s="2">
        <v>5</v>
      </c>
      <c r="L23" s="2">
        <v>4.07</v>
      </c>
      <c r="M23" s="5">
        <f t="shared" si="1"/>
        <v>5</v>
      </c>
      <c r="N23" s="9" t="e">
        <f t="shared" si="2"/>
        <v>#DIV/0!</v>
      </c>
      <c r="O23" s="25"/>
    </row>
    <row r="24" spans="1:15" x14ac:dyDescent="0.35">
      <c r="A24" s="8">
        <v>21</v>
      </c>
      <c r="B24" s="7" t="s">
        <v>8</v>
      </c>
      <c r="C24" s="7" t="s">
        <v>8</v>
      </c>
      <c r="D24" s="8" t="s">
        <v>7</v>
      </c>
      <c r="E24" s="23" t="s">
        <v>63</v>
      </c>
      <c r="F24" s="5">
        <f t="shared" si="0"/>
        <v>20</v>
      </c>
      <c r="G24" s="8">
        <v>2002</v>
      </c>
      <c r="H24" s="7" t="s">
        <v>9</v>
      </c>
      <c r="I24" s="4"/>
      <c r="J24" s="23"/>
      <c r="K24" s="8"/>
      <c r="L24" s="20"/>
      <c r="M24" s="5">
        <f t="shared" si="1"/>
        <v>0</v>
      </c>
      <c r="N24" s="9" t="e">
        <f t="shared" si="2"/>
        <v>#DIV/0!</v>
      </c>
      <c r="O24" s="25"/>
    </row>
    <row r="25" spans="1:15" x14ac:dyDescent="0.35">
      <c r="C25" s="16"/>
      <c r="J25" s="16"/>
      <c r="K25" s="16"/>
    </row>
    <row r="26" spans="1:15" x14ac:dyDescent="0.35">
      <c r="B26" s="17" t="s">
        <v>52</v>
      </c>
      <c r="C26" s="17"/>
      <c r="D26" s="17"/>
      <c r="E26" s="17"/>
    </row>
    <row r="28" spans="1:15" ht="15.5" x14ac:dyDescent="0.35">
      <c r="B28" s="76" t="s">
        <v>156</v>
      </c>
      <c r="C28" s="76"/>
      <c r="D28" s="76"/>
      <c r="E28" s="76"/>
    </row>
    <row r="29" spans="1:15" x14ac:dyDescent="0.35">
      <c r="B29" s="1" t="s">
        <v>104</v>
      </c>
      <c r="C29" s="73" t="s">
        <v>105</v>
      </c>
      <c r="D29" s="73" t="s">
        <v>106</v>
      </c>
      <c r="E29" s="73" t="s">
        <v>59</v>
      </c>
    </row>
    <row r="30" spans="1:15" x14ac:dyDescent="0.35">
      <c r="B30" s="1" t="s">
        <v>3</v>
      </c>
      <c r="C30" s="15">
        <v>3174.75</v>
      </c>
      <c r="D30" s="15">
        <v>2059</v>
      </c>
      <c r="E30" s="47">
        <f>D30-C30</f>
        <v>-1115.75</v>
      </c>
    </row>
    <row r="31" spans="1:15" x14ac:dyDescent="0.35">
      <c r="B31" s="1" t="s">
        <v>28</v>
      </c>
      <c r="C31" s="15">
        <v>23436.49609375</v>
      </c>
      <c r="D31" s="15">
        <v>8903</v>
      </c>
      <c r="E31" s="47">
        <f t="shared" ref="E31:E54" si="3">D31-C31</f>
        <v>-14533.49609375</v>
      </c>
    </row>
    <row r="32" spans="1:15" x14ac:dyDescent="0.35">
      <c r="B32" s="1" t="s">
        <v>109</v>
      </c>
      <c r="C32" s="15">
        <v>9.5</v>
      </c>
      <c r="D32" s="15"/>
      <c r="E32" s="47">
        <f t="shared" si="3"/>
        <v>-9.5</v>
      </c>
    </row>
    <row r="33" spans="2:5" x14ac:dyDescent="0.35">
      <c r="B33" s="1" t="s">
        <v>46</v>
      </c>
      <c r="C33" s="15">
        <v>4430.625</v>
      </c>
      <c r="D33" s="15">
        <v>13081</v>
      </c>
      <c r="E33" s="47">
        <f t="shared" si="3"/>
        <v>8650.375</v>
      </c>
    </row>
    <row r="34" spans="2:5" x14ac:dyDescent="0.35">
      <c r="B34" s="1" t="s">
        <v>110</v>
      </c>
      <c r="C34" s="15">
        <v>1764.875</v>
      </c>
      <c r="D34" s="15">
        <v>4411</v>
      </c>
      <c r="E34" s="47">
        <f t="shared" si="3"/>
        <v>2646.125</v>
      </c>
    </row>
    <row r="35" spans="2:5" x14ac:dyDescent="0.35">
      <c r="B35" s="1" t="s">
        <v>111</v>
      </c>
      <c r="C35" s="15"/>
      <c r="D35" s="15">
        <v>3</v>
      </c>
      <c r="E35" s="47">
        <f t="shared" si="3"/>
        <v>3</v>
      </c>
    </row>
    <row r="36" spans="2:5" x14ac:dyDescent="0.35">
      <c r="B36" s="46" t="s">
        <v>30</v>
      </c>
      <c r="C36" s="15">
        <v>277.70001220703125</v>
      </c>
      <c r="D36" s="15">
        <v>0</v>
      </c>
      <c r="E36" s="47">
        <f t="shared" si="3"/>
        <v>-277.70001220703125</v>
      </c>
    </row>
    <row r="37" spans="2:5" x14ac:dyDescent="0.35">
      <c r="B37" s="44" t="s">
        <v>26</v>
      </c>
      <c r="C37" s="52">
        <v>40431.6875</v>
      </c>
      <c r="D37" s="52">
        <v>66898</v>
      </c>
      <c r="E37" s="53">
        <f t="shared" si="3"/>
        <v>26466.3125</v>
      </c>
    </row>
    <row r="38" spans="2:5" x14ac:dyDescent="0.35">
      <c r="B38" s="1" t="s">
        <v>112</v>
      </c>
      <c r="C38" s="15">
        <v>5987.52490234375</v>
      </c>
      <c r="D38" s="15">
        <v>14198</v>
      </c>
      <c r="E38" s="47">
        <f t="shared" si="3"/>
        <v>8210.47509765625</v>
      </c>
    </row>
    <row r="39" spans="2:5" x14ac:dyDescent="0.35">
      <c r="B39" s="44" t="s">
        <v>113</v>
      </c>
      <c r="C39" s="52"/>
      <c r="D39" s="52">
        <v>746</v>
      </c>
      <c r="E39" s="53">
        <f t="shared" si="3"/>
        <v>746</v>
      </c>
    </row>
    <row r="40" spans="2:5" x14ac:dyDescent="0.35">
      <c r="B40" s="1" t="s">
        <v>114</v>
      </c>
      <c r="C40" s="15">
        <v>362.8900146484375</v>
      </c>
      <c r="D40" s="15"/>
      <c r="E40" s="47"/>
    </row>
    <row r="41" spans="2:5" x14ac:dyDescent="0.35">
      <c r="B41" s="1" t="s">
        <v>157</v>
      </c>
      <c r="C41" s="15">
        <v>61.099998474121094</v>
      </c>
      <c r="D41" s="15">
        <v>60</v>
      </c>
      <c r="E41" s="47">
        <f t="shared" si="3"/>
        <v>-1.0999984741210938</v>
      </c>
    </row>
    <row r="42" spans="2:5" x14ac:dyDescent="0.35">
      <c r="B42" s="1" t="s">
        <v>116</v>
      </c>
      <c r="C42" s="15">
        <v>165.5</v>
      </c>
      <c r="D42" s="15">
        <v>77</v>
      </c>
      <c r="E42" s="47">
        <f t="shared" si="3"/>
        <v>-88.5</v>
      </c>
    </row>
    <row r="43" spans="2:5" x14ac:dyDescent="0.35">
      <c r="B43" s="1" t="s">
        <v>117</v>
      </c>
      <c r="C43" s="15">
        <v>96.5</v>
      </c>
      <c r="D43" s="15">
        <v>1055</v>
      </c>
      <c r="E43" s="47">
        <f t="shared" si="3"/>
        <v>958.5</v>
      </c>
    </row>
    <row r="44" spans="2:5" x14ac:dyDescent="0.35">
      <c r="B44" s="1" t="s">
        <v>118</v>
      </c>
      <c r="C44" s="15">
        <v>56</v>
      </c>
      <c r="D44" s="15">
        <v>1450</v>
      </c>
      <c r="E44" s="47">
        <f t="shared" si="3"/>
        <v>1394</v>
      </c>
    </row>
    <row r="45" spans="2:5" x14ac:dyDescent="0.35">
      <c r="B45" s="1" t="s">
        <v>119</v>
      </c>
      <c r="C45" s="15">
        <v>179.80000305175781</v>
      </c>
      <c r="D45" s="15">
        <v>121</v>
      </c>
      <c r="E45" s="47">
        <f t="shared" si="3"/>
        <v>-58.800003051757813</v>
      </c>
    </row>
    <row r="46" spans="2:5" x14ac:dyDescent="0.35">
      <c r="B46" s="44" t="s">
        <v>120</v>
      </c>
      <c r="C46" s="52">
        <v>29423.21484375</v>
      </c>
      <c r="D46" s="52">
        <v>42632</v>
      </c>
      <c r="E46" s="53">
        <f t="shared" si="3"/>
        <v>13208.78515625</v>
      </c>
    </row>
    <row r="47" spans="2:5" x14ac:dyDescent="0.35">
      <c r="B47" s="1" t="s">
        <v>123</v>
      </c>
      <c r="C47" s="15">
        <v>7219.4248046875</v>
      </c>
      <c r="D47" s="15">
        <v>6097</v>
      </c>
      <c r="E47" s="47">
        <f t="shared" si="3"/>
        <v>-1122.4248046875</v>
      </c>
    </row>
    <row r="48" spans="2:5" x14ac:dyDescent="0.35">
      <c r="B48" s="1" t="s">
        <v>124</v>
      </c>
      <c r="C48" s="15">
        <v>688.125</v>
      </c>
      <c r="D48" s="15">
        <v>122</v>
      </c>
      <c r="E48" s="47">
        <f t="shared" si="3"/>
        <v>-566.125</v>
      </c>
    </row>
    <row r="49" spans="2:5" x14ac:dyDescent="0.35">
      <c r="B49" s="1" t="s">
        <v>125</v>
      </c>
      <c r="C49" s="15">
        <v>486</v>
      </c>
      <c r="D49" s="15">
        <v>49</v>
      </c>
      <c r="E49" s="47">
        <f t="shared" si="3"/>
        <v>-437</v>
      </c>
    </row>
    <row r="50" spans="2:5" x14ac:dyDescent="0.35">
      <c r="B50" s="1" t="s">
        <v>121</v>
      </c>
      <c r="C50" s="15"/>
      <c r="D50" s="15">
        <v>2</v>
      </c>
      <c r="E50" s="47">
        <f t="shared" si="3"/>
        <v>2</v>
      </c>
    </row>
    <row r="51" spans="2:5" x14ac:dyDescent="0.35">
      <c r="B51" s="1" t="s">
        <v>122</v>
      </c>
      <c r="C51" s="15">
        <v>123.80000305175781</v>
      </c>
      <c r="D51" s="15"/>
      <c r="E51" s="47"/>
    </row>
    <row r="52" spans="2:5" x14ac:dyDescent="0.35">
      <c r="B52" s="1" t="s">
        <v>14</v>
      </c>
      <c r="C52" s="15">
        <v>80</v>
      </c>
      <c r="D52" s="15">
        <v>70</v>
      </c>
      <c r="E52" s="47">
        <f t="shared" si="3"/>
        <v>-10</v>
      </c>
    </row>
    <row r="53" spans="2:5" x14ac:dyDescent="0.35">
      <c r="B53" s="1" t="s">
        <v>126</v>
      </c>
      <c r="C53" s="15">
        <v>16.75</v>
      </c>
      <c r="D53" s="15">
        <v>2</v>
      </c>
      <c r="E53" s="47">
        <f t="shared" si="3"/>
        <v>-14.75</v>
      </c>
    </row>
    <row r="54" spans="2:5" x14ac:dyDescent="0.35">
      <c r="B54" s="1" t="s">
        <v>127</v>
      </c>
      <c r="C54" s="15">
        <v>17896.775390625</v>
      </c>
      <c r="D54" s="15">
        <v>27852</v>
      </c>
      <c r="E54" s="47">
        <f t="shared" si="3"/>
        <v>9955.224609375</v>
      </c>
    </row>
  </sheetData>
  <mergeCells count="5">
    <mergeCell ref="A1:N1"/>
    <mergeCell ref="I2:J2"/>
    <mergeCell ref="K2:L2"/>
    <mergeCell ref="M2:N2"/>
    <mergeCell ref="P2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502F-8906-41DE-A219-ED0EC6561175}">
  <dimension ref="A1:P44"/>
  <sheetViews>
    <sheetView zoomScale="40" zoomScaleNormal="40" workbookViewId="0">
      <selection activeCell="B28" sqref="B28:E44"/>
    </sheetView>
  </sheetViews>
  <sheetFormatPr defaultRowHeight="14.5" x14ac:dyDescent="0.35"/>
  <cols>
    <col min="2" max="3" width="19.1796875" customWidth="1"/>
    <col min="5" max="5" width="17.7265625" customWidth="1"/>
    <col min="6" max="6" width="15.453125" customWidth="1"/>
    <col min="7" max="7" width="13.26953125" customWidth="1"/>
    <col min="8" max="8" width="30.7265625" customWidth="1"/>
    <col min="9" max="9" width="16.453125" customWidth="1"/>
    <col min="10" max="10" width="11.453125" customWidth="1"/>
    <col min="11" max="11" width="15.1796875" customWidth="1"/>
    <col min="12" max="12" width="11.1796875" customWidth="1"/>
    <col min="13" max="13" width="13.26953125" customWidth="1"/>
    <col min="14" max="14" width="17.453125" customWidth="1"/>
    <col min="15" max="15" width="3.26953125" customWidth="1"/>
    <col min="16" max="16" width="39" customWidth="1"/>
  </cols>
  <sheetData>
    <row r="1" spans="1:16" ht="48.65" customHeight="1" x14ac:dyDescent="0.5">
      <c r="A1" s="142" t="s">
        <v>145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25"/>
    </row>
    <row r="2" spans="1:16" x14ac:dyDescent="0.35">
      <c r="A2" s="3"/>
      <c r="B2" s="3"/>
      <c r="C2" s="3"/>
      <c r="D2" s="3"/>
      <c r="E2" s="3"/>
      <c r="F2" s="3"/>
      <c r="G2" s="3"/>
      <c r="H2" s="3"/>
      <c r="I2" s="140" t="s">
        <v>55</v>
      </c>
      <c r="J2" s="139"/>
      <c r="K2" s="139" t="s">
        <v>56</v>
      </c>
      <c r="L2" s="139"/>
      <c r="M2" s="141" t="s">
        <v>59</v>
      </c>
      <c r="N2" s="140"/>
      <c r="O2" s="25"/>
      <c r="P2" s="143" t="s">
        <v>134</v>
      </c>
    </row>
    <row r="3" spans="1:16" s="12" customFormat="1" ht="58.5" customHeight="1" x14ac:dyDescent="0.35">
      <c r="A3" s="19" t="s">
        <v>0</v>
      </c>
      <c r="B3" s="18" t="s">
        <v>1</v>
      </c>
      <c r="C3" s="18" t="s">
        <v>45</v>
      </c>
      <c r="D3" s="18" t="s">
        <v>2</v>
      </c>
      <c r="E3" s="18" t="s">
        <v>60</v>
      </c>
      <c r="F3" s="18" t="s">
        <v>61</v>
      </c>
      <c r="G3" s="18" t="s">
        <v>33</v>
      </c>
      <c r="H3" s="29" t="s">
        <v>84</v>
      </c>
      <c r="I3" s="18" t="s">
        <v>62</v>
      </c>
      <c r="J3" s="18" t="s">
        <v>58</v>
      </c>
      <c r="K3" s="18" t="s">
        <v>62</v>
      </c>
      <c r="L3" s="18" t="s">
        <v>58</v>
      </c>
      <c r="M3" s="18" t="s">
        <v>57</v>
      </c>
      <c r="N3" s="18" t="s">
        <v>58</v>
      </c>
      <c r="O3" s="25"/>
      <c r="P3" s="144"/>
    </row>
    <row r="4" spans="1:16" x14ac:dyDescent="0.35">
      <c r="A4" s="8">
        <v>1</v>
      </c>
      <c r="B4" s="1" t="s">
        <v>10</v>
      </c>
      <c r="C4" s="1" t="s">
        <v>54</v>
      </c>
      <c r="D4" s="8" t="s">
        <v>7</v>
      </c>
      <c r="E4" s="5">
        <v>18</v>
      </c>
      <c r="F4" s="5">
        <f>2022-G4</f>
        <v>21</v>
      </c>
      <c r="G4" s="5">
        <v>2001</v>
      </c>
      <c r="H4" s="7" t="s">
        <v>47</v>
      </c>
      <c r="I4" s="2">
        <v>15</v>
      </c>
      <c r="J4" s="2">
        <v>14.56</v>
      </c>
      <c r="K4" s="2">
        <v>21</v>
      </c>
      <c r="L4" s="2">
        <v>14.38</v>
      </c>
      <c r="M4" s="5">
        <f>K4-I4</f>
        <v>6</v>
      </c>
      <c r="N4" s="21">
        <f>(M4/I4)*100</f>
        <v>40</v>
      </c>
      <c r="O4" s="25"/>
      <c r="P4" s="70" t="s">
        <v>130</v>
      </c>
    </row>
    <row r="5" spans="1:16" x14ac:dyDescent="0.35">
      <c r="A5" s="8">
        <v>2</v>
      </c>
      <c r="B5" s="1" t="s">
        <v>11</v>
      </c>
      <c r="C5" s="1" t="s">
        <v>85</v>
      </c>
      <c r="D5" s="8" t="s">
        <v>7</v>
      </c>
      <c r="E5" s="5">
        <v>24</v>
      </c>
      <c r="F5" s="5">
        <f t="shared" ref="F5:F24" si="0">2022-G5</f>
        <v>27</v>
      </c>
      <c r="G5" s="5">
        <v>1995</v>
      </c>
      <c r="H5" s="7" t="s">
        <v>47</v>
      </c>
      <c r="I5" s="2">
        <v>13</v>
      </c>
      <c r="J5" s="2">
        <v>12.62</v>
      </c>
      <c r="K5" s="2">
        <v>24</v>
      </c>
      <c r="L5" s="2">
        <v>16.440000000000001</v>
      </c>
      <c r="M5" s="5">
        <f t="shared" ref="M5:M24" si="1">K5-I5</f>
        <v>11</v>
      </c>
      <c r="N5" s="21">
        <f t="shared" ref="N5:N24" si="2">(M5/I5)*100</f>
        <v>84.615384615384613</v>
      </c>
      <c r="O5" s="25"/>
      <c r="P5" s="70" t="s">
        <v>130</v>
      </c>
    </row>
    <row r="6" spans="1:16" x14ac:dyDescent="0.35">
      <c r="A6" s="8">
        <v>3</v>
      </c>
      <c r="B6" s="1" t="s">
        <v>25</v>
      </c>
      <c r="C6" s="1" t="s">
        <v>51</v>
      </c>
      <c r="D6" s="8" t="s">
        <v>4</v>
      </c>
      <c r="E6" s="5">
        <v>8</v>
      </c>
      <c r="F6" s="5">
        <f t="shared" si="0"/>
        <v>11</v>
      </c>
      <c r="G6" s="5">
        <v>2011</v>
      </c>
      <c r="H6" s="7" t="s">
        <v>47</v>
      </c>
      <c r="I6" s="2">
        <v>13</v>
      </c>
      <c r="J6" s="2">
        <v>12.62</v>
      </c>
      <c r="K6" s="2">
        <v>12</v>
      </c>
      <c r="L6" s="2">
        <v>8.2200000000000006</v>
      </c>
      <c r="M6" s="5">
        <f t="shared" si="1"/>
        <v>-1</v>
      </c>
      <c r="N6" s="9">
        <f t="shared" si="2"/>
        <v>-7.6923076923076925</v>
      </c>
      <c r="O6" s="25"/>
      <c r="P6" s="72" t="s">
        <v>159</v>
      </c>
    </row>
    <row r="7" spans="1:16" x14ac:dyDescent="0.35">
      <c r="A7" s="8">
        <v>4</v>
      </c>
      <c r="B7" s="1" t="s">
        <v>29</v>
      </c>
      <c r="C7" s="1" t="s">
        <v>30</v>
      </c>
      <c r="D7" s="8" t="s">
        <v>4</v>
      </c>
      <c r="E7" s="5">
        <v>26</v>
      </c>
      <c r="F7" s="5">
        <f t="shared" si="0"/>
        <v>29</v>
      </c>
      <c r="G7" s="5">
        <v>1993</v>
      </c>
      <c r="H7" s="7" t="s">
        <v>47</v>
      </c>
      <c r="I7" s="2">
        <v>7</v>
      </c>
      <c r="J7" s="2">
        <v>6.8</v>
      </c>
      <c r="K7" s="2">
        <v>4</v>
      </c>
      <c r="L7" s="2">
        <v>2.74</v>
      </c>
      <c r="M7" s="5">
        <f t="shared" si="1"/>
        <v>-3</v>
      </c>
      <c r="N7" s="9">
        <f t="shared" si="2"/>
        <v>-42.857142857142854</v>
      </c>
      <c r="O7" s="25"/>
      <c r="P7" s="1"/>
    </row>
    <row r="8" spans="1:16" x14ac:dyDescent="0.35">
      <c r="A8" s="8">
        <v>5</v>
      </c>
      <c r="B8" s="1" t="s">
        <v>27</v>
      </c>
      <c r="C8" s="1" t="s">
        <v>28</v>
      </c>
      <c r="D8" s="8" t="s">
        <v>4</v>
      </c>
      <c r="E8" s="5">
        <v>24</v>
      </c>
      <c r="F8" s="5">
        <f t="shared" si="0"/>
        <v>27</v>
      </c>
      <c r="G8" s="5">
        <v>1995</v>
      </c>
      <c r="H8" s="7" t="s">
        <v>5</v>
      </c>
      <c r="I8" s="2">
        <v>6</v>
      </c>
      <c r="J8" s="2">
        <v>5.83</v>
      </c>
      <c r="K8" s="2">
        <v>5</v>
      </c>
      <c r="L8" s="2">
        <v>3.42</v>
      </c>
      <c r="M8" s="5">
        <f t="shared" si="1"/>
        <v>-1</v>
      </c>
      <c r="N8" s="9">
        <f t="shared" si="2"/>
        <v>-16.666666666666664</v>
      </c>
      <c r="O8" s="25"/>
      <c r="P8" s="1"/>
    </row>
    <row r="9" spans="1:16" x14ac:dyDescent="0.35">
      <c r="A9" s="8">
        <v>6</v>
      </c>
      <c r="B9" s="1" t="s">
        <v>17</v>
      </c>
      <c r="C9" s="1" t="s">
        <v>18</v>
      </c>
      <c r="D9" s="8" t="s">
        <v>4</v>
      </c>
      <c r="E9" s="5">
        <v>13</v>
      </c>
      <c r="F9" s="5">
        <f t="shared" si="0"/>
        <v>16</v>
      </c>
      <c r="G9" s="5">
        <v>2006</v>
      </c>
      <c r="H9" s="7" t="s">
        <v>48</v>
      </c>
      <c r="I9" s="2">
        <v>10</v>
      </c>
      <c r="J9" s="2">
        <v>9.7100000000000009</v>
      </c>
      <c r="K9" s="2">
        <v>21</v>
      </c>
      <c r="L9" s="2">
        <v>14.38</v>
      </c>
      <c r="M9" s="5">
        <f t="shared" si="1"/>
        <v>11</v>
      </c>
      <c r="N9" s="9">
        <f t="shared" si="2"/>
        <v>110.00000000000001</v>
      </c>
      <c r="O9" s="25"/>
      <c r="P9" s="1"/>
    </row>
    <row r="10" spans="1:16" x14ac:dyDescent="0.35">
      <c r="A10" s="8">
        <v>7</v>
      </c>
      <c r="B10" s="1" t="s">
        <v>21</v>
      </c>
      <c r="C10" s="1" t="s">
        <v>22</v>
      </c>
      <c r="D10" s="8" t="s">
        <v>4</v>
      </c>
      <c r="E10" s="5">
        <v>7</v>
      </c>
      <c r="F10" s="5">
        <f t="shared" si="0"/>
        <v>10</v>
      </c>
      <c r="G10" s="5">
        <v>2012</v>
      </c>
      <c r="H10" s="7" t="s">
        <v>48</v>
      </c>
      <c r="I10" s="2">
        <v>10</v>
      </c>
      <c r="J10" s="2">
        <v>9.7100000000000009</v>
      </c>
      <c r="K10" s="2">
        <v>25</v>
      </c>
      <c r="L10" s="2">
        <v>17.12</v>
      </c>
      <c r="M10" s="5">
        <f t="shared" si="1"/>
        <v>15</v>
      </c>
      <c r="N10" s="21">
        <f t="shared" si="2"/>
        <v>150</v>
      </c>
      <c r="O10" s="25"/>
      <c r="P10" s="72" t="s">
        <v>131</v>
      </c>
    </row>
    <row r="11" spans="1:16" x14ac:dyDescent="0.35">
      <c r="A11" s="8">
        <v>8</v>
      </c>
      <c r="B11" s="1" t="s">
        <v>12</v>
      </c>
      <c r="C11" s="1" t="s">
        <v>50</v>
      </c>
      <c r="D11" s="8" t="s">
        <v>7</v>
      </c>
      <c r="E11" s="5">
        <v>15</v>
      </c>
      <c r="F11" s="5">
        <f t="shared" si="0"/>
        <v>18</v>
      </c>
      <c r="G11" s="5">
        <v>2004</v>
      </c>
      <c r="H11" s="7" t="s">
        <v>47</v>
      </c>
      <c r="I11" s="4"/>
      <c r="J11" s="22"/>
      <c r="K11" s="8"/>
      <c r="L11" s="20"/>
      <c r="M11" s="5">
        <f t="shared" si="1"/>
        <v>0</v>
      </c>
      <c r="N11" s="9" t="e">
        <f t="shared" si="2"/>
        <v>#DIV/0!</v>
      </c>
      <c r="O11" s="25"/>
    </row>
    <row r="12" spans="1:16" x14ac:dyDescent="0.35">
      <c r="A12" s="8">
        <v>9</v>
      </c>
      <c r="B12" s="1" t="s">
        <v>37</v>
      </c>
      <c r="C12" s="1" t="s">
        <v>43</v>
      </c>
      <c r="D12" s="8" t="s">
        <v>4</v>
      </c>
      <c r="E12" s="5">
        <v>11</v>
      </c>
      <c r="F12" s="13" t="s">
        <v>63</v>
      </c>
      <c r="G12" s="5">
        <v>2008</v>
      </c>
      <c r="H12" s="7" t="s">
        <v>5</v>
      </c>
      <c r="I12" s="2">
        <v>8</v>
      </c>
      <c r="J12" s="2">
        <v>7.77</v>
      </c>
      <c r="K12" s="5"/>
      <c r="L12" s="9"/>
      <c r="M12" s="5">
        <f t="shared" si="1"/>
        <v>-8</v>
      </c>
      <c r="N12" s="9">
        <f t="shared" si="2"/>
        <v>-100</v>
      </c>
      <c r="O12" s="25"/>
    </row>
    <row r="13" spans="1:16" x14ac:dyDescent="0.35">
      <c r="A13" s="8">
        <v>10</v>
      </c>
      <c r="B13" s="1" t="s">
        <v>3</v>
      </c>
      <c r="C13" s="1" t="s">
        <v>49</v>
      </c>
      <c r="D13" s="8" t="s">
        <v>4</v>
      </c>
      <c r="E13" s="5">
        <v>31</v>
      </c>
      <c r="F13" s="5">
        <f t="shared" si="0"/>
        <v>34</v>
      </c>
      <c r="G13" s="5">
        <v>1988</v>
      </c>
      <c r="H13" s="7" t="s">
        <v>47</v>
      </c>
      <c r="I13" s="2">
        <v>9</v>
      </c>
      <c r="J13" s="2">
        <v>8.74</v>
      </c>
      <c r="K13" s="2">
        <v>21</v>
      </c>
      <c r="L13" s="2">
        <v>14.38</v>
      </c>
      <c r="M13" s="5">
        <f t="shared" si="1"/>
        <v>12</v>
      </c>
      <c r="N13" s="9">
        <f t="shared" si="2"/>
        <v>133.33333333333331</v>
      </c>
      <c r="O13" s="25"/>
    </row>
    <row r="14" spans="1:16" x14ac:dyDescent="0.35">
      <c r="A14" s="8">
        <v>11</v>
      </c>
      <c r="B14" s="1" t="s">
        <v>19</v>
      </c>
      <c r="C14" s="1" t="s">
        <v>20</v>
      </c>
      <c r="D14" s="8" t="s">
        <v>4</v>
      </c>
      <c r="E14" s="5">
        <v>4</v>
      </c>
      <c r="F14" s="5">
        <f t="shared" si="0"/>
        <v>7</v>
      </c>
      <c r="G14" s="5">
        <v>2015</v>
      </c>
      <c r="H14" s="7" t="s">
        <v>48</v>
      </c>
      <c r="I14" s="2">
        <v>6</v>
      </c>
      <c r="J14" s="2">
        <v>5.83</v>
      </c>
      <c r="K14" s="2">
        <v>6</v>
      </c>
      <c r="L14" s="2">
        <v>4.1100000000000003</v>
      </c>
      <c r="M14" s="5">
        <f t="shared" si="1"/>
        <v>0</v>
      </c>
      <c r="N14" s="9">
        <f t="shared" si="2"/>
        <v>0</v>
      </c>
      <c r="O14" s="25"/>
    </row>
    <row r="15" spans="1:16" x14ac:dyDescent="0.35">
      <c r="A15" s="8">
        <v>12</v>
      </c>
      <c r="B15" s="1" t="s">
        <v>35</v>
      </c>
      <c r="C15" s="1" t="s">
        <v>39</v>
      </c>
      <c r="D15" s="8" t="s">
        <v>4</v>
      </c>
      <c r="E15" s="5">
        <v>3</v>
      </c>
      <c r="F15" s="13" t="s">
        <v>63</v>
      </c>
      <c r="G15" s="5">
        <v>2016</v>
      </c>
      <c r="H15" s="7" t="s">
        <v>47</v>
      </c>
      <c r="I15" s="4"/>
      <c r="J15" s="22"/>
      <c r="K15" s="5"/>
      <c r="L15" s="9"/>
      <c r="M15" s="5">
        <f t="shared" si="1"/>
        <v>0</v>
      </c>
      <c r="N15" s="9" t="e">
        <f t="shared" si="2"/>
        <v>#DIV/0!</v>
      </c>
      <c r="O15" s="25"/>
    </row>
    <row r="16" spans="1:16" x14ac:dyDescent="0.35">
      <c r="A16" s="8">
        <v>13</v>
      </c>
      <c r="B16" s="1" t="s">
        <v>38</v>
      </c>
      <c r="C16" s="1" t="s">
        <v>44</v>
      </c>
      <c r="D16" s="8" t="s">
        <v>4</v>
      </c>
      <c r="E16" s="5">
        <v>24</v>
      </c>
      <c r="F16" s="13" t="s">
        <v>63</v>
      </c>
      <c r="G16" s="5">
        <v>1995</v>
      </c>
      <c r="H16" s="7" t="s">
        <v>48</v>
      </c>
      <c r="I16" s="2">
        <v>5</v>
      </c>
      <c r="J16" s="2">
        <v>4.8499999999999996</v>
      </c>
      <c r="K16" s="5"/>
      <c r="L16" s="9"/>
      <c r="M16" s="5">
        <f t="shared" si="1"/>
        <v>-5</v>
      </c>
      <c r="N16" s="9">
        <f t="shared" si="2"/>
        <v>-100</v>
      </c>
      <c r="O16" s="25"/>
    </row>
    <row r="17" spans="1:15" x14ac:dyDescent="0.35">
      <c r="A17" s="8">
        <v>14</v>
      </c>
      <c r="B17" s="1" t="s">
        <v>6</v>
      </c>
      <c r="C17" s="1" t="s">
        <v>6</v>
      </c>
      <c r="D17" s="8" t="s">
        <v>4</v>
      </c>
      <c r="E17" s="5">
        <v>17</v>
      </c>
      <c r="F17" s="5">
        <f t="shared" si="0"/>
        <v>20</v>
      </c>
      <c r="G17" s="5">
        <v>2002</v>
      </c>
      <c r="H17" s="7" t="s">
        <v>5</v>
      </c>
      <c r="I17" s="4"/>
      <c r="J17" s="22"/>
      <c r="K17" s="8"/>
      <c r="L17" s="20"/>
      <c r="M17" s="5">
        <f t="shared" si="1"/>
        <v>0</v>
      </c>
      <c r="N17" s="9" t="e">
        <f t="shared" si="2"/>
        <v>#DIV/0!</v>
      </c>
      <c r="O17" s="25"/>
    </row>
    <row r="18" spans="1:15" x14ac:dyDescent="0.35">
      <c r="A18" s="8">
        <v>15</v>
      </c>
      <c r="B18" s="1" t="s">
        <v>40</v>
      </c>
      <c r="C18" s="1" t="s">
        <v>41</v>
      </c>
      <c r="D18" s="8" t="s">
        <v>7</v>
      </c>
      <c r="E18" s="5">
        <v>18</v>
      </c>
      <c r="F18" s="13" t="s">
        <v>63</v>
      </c>
      <c r="G18" s="5">
        <v>2001</v>
      </c>
      <c r="H18" s="7" t="s">
        <v>47</v>
      </c>
      <c r="I18" s="4"/>
      <c r="J18" s="22"/>
      <c r="K18" s="5"/>
      <c r="L18" s="9"/>
      <c r="M18" s="5">
        <f t="shared" si="1"/>
        <v>0</v>
      </c>
      <c r="N18" s="9" t="e">
        <f t="shared" si="2"/>
        <v>#DIV/0!</v>
      </c>
      <c r="O18" s="25"/>
    </row>
    <row r="19" spans="1:15" x14ac:dyDescent="0.35">
      <c r="A19" s="8">
        <v>16</v>
      </c>
      <c r="B19" s="1" t="s">
        <v>36</v>
      </c>
      <c r="C19" s="1" t="s">
        <v>42</v>
      </c>
      <c r="D19" s="8" t="s">
        <v>7</v>
      </c>
      <c r="E19" s="5">
        <v>6</v>
      </c>
      <c r="F19" s="13" t="s">
        <v>63</v>
      </c>
      <c r="G19" s="5">
        <v>2013</v>
      </c>
      <c r="H19" s="7" t="s">
        <v>47</v>
      </c>
      <c r="I19" s="2">
        <v>1</v>
      </c>
      <c r="J19" s="2">
        <v>0.97</v>
      </c>
      <c r="K19" s="5"/>
      <c r="L19" s="9"/>
      <c r="M19" s="5">
        <f t="shared" si="1"/>
        <v>-1</v>
      </c>
      <c r="N19" s="9">
        <f t="shared" si="2"/>
        <v>-100</v>
      </c>
      <c r="O19" s="25"/>
    </row>
    <row r="20" spans="1:15" x14ac:dyDescent="0.35">
      <c r="A20" s="8">
        <v>17</v>
      </c>
      <c r="B20" s="14" t="s">
        <v>23</v>
      </c>
      <c r="C20" s="7" t="s">
        <v>24</v>
      </c>
      <c r="D20" s="8" t="s">
        <v>4</v>
      </c>
      <c r="E20" s="23" t="s">
        <v>63</v>
      </c>
      <c r="F20" s="5">
        <f t="shared" si="0"/>
        <v>9</v>
      </c>
      <c r="G20" s="8">
        <v>2013</v>
      </c>
      <c r="H20" s="7" t="s">
        <v>47</v>
      </c>
      <c r="I20" s="4"/>
      <c r="J20" s="23"/>
      <c r="K20" s="8"/>
      <c r="L20" s="20"/>
      <c r="M20" s="5">
        <f t="shared" si="1"/>
        <v>0</v>
      </c>
      <c r="N20" s="9" t="e">
        <f t="shared" si="2"/>
        <v>#DIV/0!</v>
      </c>
      <c r="O20" s="25"/>
    </row>
    <row r="21" spans="1:15" x14ac:dyDescent="0.35">
      <c r="A21" s="8">
        <v>18</v>
      </c>
      <c r="B21" s="7" t="s">
        <v>31</v>
      </c>
      <c r="C21" s="7" t="s">
        <v>32</v>
      </c>
      <c r="D21" s="8" t="s">
        <v>7</v>
      </c>
      <c r="E21" s="23" t="s">
        <v>63</v>
      </c>
      <c r="F21" s="5">
        <f t="shared" si="0"/>
        <v>11</v>
      </c>
      <c r="G21" s="8">
        <v>2011</v>
      </c>
      <c r="H21" s="7" t="s">
        <v>47</v>
      </c>
      <c r="I21" s="4"/>
      <c r="J21" s="23"/>
      <c r="K21" s="8"/>
      <c r="L21" s="20"/>
      <c r="M21" s="5">
        <f t="shared" si="1"/>
        <v>0</v>
      </c>
      <c r="N21" s="9" t="e">
        <f t="shared" si="2"/>
        <v>#DIV/0!</v>
      </c>
      <c r="O21" s="25"/>
    </row>
    <row r="22" spans="1:15" x14ac:dyDescent="0.35">
      <c r="A22" s="8">
        <v>19</v>
      </c>
      <c r="B22" s="7" t="s">
        <v>13</v>
      </c>
      <c r="C22" s="7" t="s">
        <v>14</v>
      </c>
      <c r="D22" s="8" t="s">
        <v>4</v>
      </c>
      <c r="E22" s="23" t="s">
        <v>63</v>
      </c>
      <c r="F22" s="5">
        <f t="shared" si="0"/>
        <v>9</v>
      </c>
      <c r="G22" s="8">
        <v>2013</v>
      </c>
      <c r="H22" s="7" t="s">
        <v>47</v>
      </c>
      <c r="I22" s="4"/>
      <c r="J22" s="23"/>
      <c r="K22" s="2">
        <v>1</v>
      </c>
      <c r="L22" s="2">
        <v>0.68</v>
      </c>
      <c r="M22" s="5">
        <f t="shared" si="1"/>
        <v>1</v>
      </c>
      <c r="N22" s="9" t="e">
        <f t="shared" si="2"/>
        <v>#DIV/0!</v>
      </c>
      <c r="O22" s="25"/>
    </row>
    <row r="23" spans="1:15" x14ac:dyDescent="0.35">
      <c r="A23" s="8">
        <v>20</v>
      </c>
      <c r="B23" s="7" t="s">
        <v>15</v>
      </c>
      <c r="C23" s="7" t="s">
        <v>16</v>
      </c>
      <c r="D23" s="8" t="s">
        <v>4</v>
      </c>
      <c r="E23" s="23" t="s">
        <v>63</v>
      </c>
      <c r="F23" s="5">
        <f t="shared" si="0"/>
        <v>10</v>
      </c>
      <c r="G23" s="8">
        <v>2012</v>
      </c>
      <c r="H23" s="7" t="s">
        <v>47</v>
      </c>
      <c r="I23" s="4"/>
      <c r="J23" s="23"/>
      <c r="K23" s="2">
        <v>5</v>
      </c>
      <c r="L23" s="2">
        <v>3.42</v>
      </c>
      <c r="M23" s="5">
        <f t="shared" si="1"/>
        <v>5</v>
      </c>
      <c r="N23" s="9" t="e">
        <f t="shared" si="2"/>
        <v>#DIV/0!</v>
      </c>
      <c r="O23" s="25"/>
    </row>
    <row r="24" spans="1:15" x14ac:dyDescent="0.35">
      <c r="A24" s="8">
        <v>21</v>
      </c>
      <c r="B24" s="7" t="s">
        <v>8</v>
      </c>
      <c r="C24" s="7" t="s">
        <v>8</v>
      </c>
      <c r="D24" s="8" t="s">
        <v>7</v>
      </c>
      <c r="E24" s="23" t="s">
        <v>63</v>
      </c>
      <c r="F24" s="5">
        <f t="shared" si="0"/>
        <v>20</v>
      </c>
      <c r="G24" s="8">
        <v>2002</v>
      </c>
      <c r="H24" s="7" t="s">
        <v>9</v>
      </c>
      <c r="I24" s="4"/>
      <c r="J24" s="23"/>
      <c r="K24" s="2">
        <v>1</v>
      </c>
      <c r="L24" s="2">
        <v>0.68</v>
      </c>
      <c r="M24" s="5">
        <f t="shared" si="1"/>
        <v>1</v>
      </c>
      <c r="N24" s="9" t="e">
        <f t="shared" si="2"/>
        <v>#DIV/0!</v>
      </c>
      <c r="O24" s="25"/>
    </row>
    <row r="25" spans="1:15" x14ac:dyDescent="0.35">
      <c r="C25" s="16"/>
      <c r="J25" s="16"/>
      <c r="K25" s="16"/>
    </row>
    <row r="26" spans="1:15" x14ac:dyDescent="0.35">
      <c r="B26" s="17" t="s">
        <v>52</v>
      </c>
      <c r="C26" s="17"/>
      <c r="D26" s="17"/>
      <c r="E26" s="17"/>
    </row>
    <row r="28" spans="1:15" ht="15.5" x14ac:dyDescent="0.35">
      <c r="B28" s="147" t="s">
        <v>160</v>
      </c>
      <c r="C28" s="148"/>
      <c r="D28" s="148"/>
      <c r="E28" s="149"/>
    </row>
    <row r="29" spans="1:15" x14ac:dyDescent="0.35">
      <c r="B29" s="1" t="s">
        <v>104</v>
      </c>
      <c r="C29" s="46" t="s">
        <v>105</v>
      </c>
      <c r="D29" s="46" t="s">
        <v>106</v>
      </c>
      <c r="E29" s="46" t="s">
        <v>158</v>
      </c>
    </row>
    <row r="30" spans="1:15" x14ac:dyDescent="0.35">
      <c r="B30" s="1" t="s">
        <v>108</v>
      </c>
      <c r="C30" s="77">
        <v>349</v>
      </c>
      <c r="D30" s="77"/>
      <c r="E30" s="77">
        <f>D30-C30</f>
        <v>-349</v>
      </c>
    </row>
    <row r="31" spans="1:15" x14ac:dyDescent="0.35">
      <c r="B31" s="1" t="s">
        <v>3</v>
      </c>
      <c r="C31" s="77">
        <v>11191</v>
      </c>
      <c r="D31" s="77">
        <v>8751.2998046875</v>
      </c>
      <c r="E31" s="77">
        <f t="shared" ref="E31:E44" si="3">D31-C31</f>
        <v>-2439.7001953125</v>
      </c>
    </row>
    <row r="32" spans="1:15" x14ac:dyDescent="0.35">
      <c r="B32" s="1" t="s">
        <v>28</v>
      </c>
      <c r="C32" s="77">
        <v>11222.9248046875</v>
      </c>
      <c r="D32" s="77">
        <v>6145</v>
      </c>
      <c r="E32" s="77">
        <f t="shared" si="3"/>
        <v>-5077.9248046875</v>
      </c>
    </row>
    <row r="33" spans="2:5" x14ac:dyDescent="0.35">
      <c r="B33" s="1" t="s">
        <v>46</v>
      </c>
      <c r="C33" s="77">
        <v>4290.125</v>
      </c>
      <c r="D33" s="77">
        <v>6677.3798828125</v>
      </c>
      <c r="E33" s="77">
        <f t="shared" si="3"/>
        <v>2387.2548828125</v>
      </c>
    </row>
    <row r="34" spans="2:5" x14ac:dyDescent="0.35">
      <c r="B34" s="1" t="s">
        <v>110</v>
      </c>
      <c r="C34" s="77">
        <v>13</v>
      </c>
      <c r="D34" s="77"/>
      <c r="E34" s="77">
        <f t="shared" si="3"/>
        <v>-13</v>
      </c>
    </row>
    <row r="35" spans="2:5" x14ac:dyDescent="0.35">
      <c r="B35" s="1" t="s">
        <v>30</v>
      </c>
      <c r="C35" s="77">
        <v>110.75</v>
      </c>
      <c r="D35" s="77">
        <v>5239.375</v>
      </c>
      <c r="E35" s="77">
        <f t="shared" si="3"/>
        <v>5128.625</v>
      </c>
    </row>
    <row r="36" spans="2:5" x14ac:dyDescent="0.35">
      <c r="B36" s="44" t="s">
        <v>26</v>
      </c>
      <c r="C36" s="78">
        <v>15185</v>
      </c>
      <c r="D36" s="78">
        <v>7223.75</v>
      </c>
      <c r="E36" s="78">
        <f t="shared" si="3"/>
        <v>-7961.25</v>
      </c>
    </row>
    <row r="37" spans="2:5" x14ac:dyDescent="0.35">
      <c r="B37" s="1" t="s">
        <v>112</v>
      </c>
      <c r="C37" s="77">
        <v>5703</v>
      </c>
      <c r="D37" s="77">
        <v>6488.4248046875</v>
      </c>
      <c r="E37" s="77">
        <f t="shared" si="3"/>
        <v>785.4248046875</v>
      </c>
    </row>
    <row r="38" spans="2:5" x14ac:dyDescent="0.35">
      <c r="B38" s="1" t="s">
        <v>118</v>
      </c>
      <c r="C38" s="77">
        <v>32.375</v>
      </c>
      <c r="D38" s="77">
        <v>949.625</v>
      </c>
      <c r="E38" s="77">
        <f t="shared" si="3"/>
        <v>917.25</v>
      </c>
    </row>
    <row r="39" spans="2:5" x14ac:dyDescent="0.35">
      <c r="B39" s="1" t="s">
        <v>119</v>
      </c>
      <c r="C39" s="77">
        <v>23.125</v>
      </c>
      <c r="D39" s="77">
        <v>31.200000762939453</v>
      </c>
      <c r="E39" s="77">
        <f t="shared" si="3"/>
        <v>8.0750007629394531</v>
      </c>
    </row>
    <row r="40" spans="2:5" x14ac:dyDescent="0.35">
      <c r="B40" s="44" t="s">
        <v>120</v>
      </c>
      <c r="C40" s="78">
        <v>5847</v>
      </c>
      <c r="D40" s="78">
        <v>6287.875</v>
      </c>
      <c r="E40" s="78">
        <f t="shared" si="3"/>
        <v>440.875</v>
      </c>
    </row>
    <row r="41" spans="2:5" x14ac:dyDescent="0.35">
      <c r="B41" s="1" t="s">
        <v>123</v>
      </c>
      <c r="C41" s="77">
        <v>42</v>
      </c>
      <c r="D41" s="77">
        <v>839.125</v>
      </c>
      <c r="E41" s="77">
        <f t="shared" si="3"/>
        <v>797.125</v>
      </c>
    </row>
    <row r="42" spans="2:5" x14ac:dyDescent="0.35">
      <c r="B42" s="1" t="s">
        <v>122</v>
      </c>
      <c r="C42" s="77">
        <v>1000</v>
      </c>
      <c r="D42" s="77">
        <v>625.6300048828125</v>
      </c>
      <c r="E42" s="77">
        <f t="shared" si="3"/>
        <v>-374.3699951171875</v>
      </c>
    </row>
    <row r="43" spans="2:5" x14ac:dyDescent="0.35">
      <c r="B43" s="1" t="s">
        <v>14</v>
      </c>
      <c r="C43" s="77">
        <v>535</v>
      </c>
      <c r="D43" s="77">
        <v>1530</v>
      </c>
      <c r="E43" s="77">
        <f t="shared" si="3"/>
        <v>995</v>
      </c>
    </row>
    <row r="44" spans="2:5" x14ac:dyDescent="0.35">
      <c r="B44" s="1" t="s">
        <v>127</v>
      </c>
      <c r="C44" s="77">
        <v>11761.5</v>
      </c>
      <c r="D44" s="77">
        <v>15570.625</v>
      </c>
      <c r="E44" s="77">
        <f t="shared" si="3"/>
        <v>3809.125</v>
      </c>
    </row>
  </sheetData>
  <mergeCells count="6">
    <mergeCell ref="B28:E28"/>
    <mergeCell ref="P2:P3"/>
    <mergeCell ref="A1:N1"/>
    <mergeCell ref="I2:J2"/>
    <mergeCell ref="K2:L2"/>
    <mergeCell ref="M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341C-0654-4ECA-9F98-D9F6FFAE6AA8}">
  <dimension ref="A1:R53"/>
  <sheetViews>
    <sheetView zoomScale="40" zoomScaleNormal="40" workbookViewId="0">
      <selection activeCell="U39" sqref="U39"/>
    </sheetView>
  </sheetViews>
  <sheetFormatPr defaultRowHeight="14.5" x14ac:dyDescent="0.35"/>
  <cols>
    <col min="2" max="3" width="19.1796875" customWidth="1"/>
    <col min="4" max="4" width="9.1796875" customWidth="1"/>
    <col min="5" max="5" width="17.7265625" customWidth="1"/>
    <col min="6" max="6" width="15.453125" customWidth="1"/>
    <col min="7" max="7" width="13.26953125" customWidth="1"/>
    <col min="8" max="8" width="25.81640625" customWidth="1"/>
    <col min="9" max="9" width="16.453125" customWidth="1"/>
    <col min="10" max="10" width="11.453125" customWidth="1"/>
    <col min="11" max="11" width="15.1796875" customWidth="1"/>
    <col min="12" max="12" width="11.1796875" customWidth="1"/>
    <col min="13" max="13" width="13.26953125" customWidth="1"/>
    <col min="14" max="14" width="26.26953125" customWidth="1"/>
    <col min="15" max="15" width="3.26953125" customWidth="1"/>
    <col min="16" max="16" width="50.1796875" customWidth="1"/>
    <col min="17" max="17" width="27.453125" customWidth="1"/>
    <col min="18" max="18" width="21.7265625" customWidth="1"/>
  </cols>
  <sheetData>
    <row r="1" spans="1:18" ht="48.65" customHeight="1" x14ac:dyDescent="0.5">
      <c r="A1" s="142" t="s">
        <v>146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25"/>
    </row>
    <row r="2" spans="1:18" x14ac:dyDescent="0.35">
      <c r="A2" s="3"/>
      <c r="B2" s="3"/>
      <c r="C2" s="3"/>
      <c r="D2" s="3"/>
      <c r="E2" s="3"/>
      <c r="F2" s="3"/>
      <c r="G2" s="3"/>
      <c r="H2" s="3"/>
      <c r="I2" s="140" t="s">
        <v>55</v>
      </c>
      <c r="J2" s="139"/>
      <c r="K2" s="139" t="s">
        <v>56</v>
      </c>
      <c r="L2" s="139"/>
      <c r="M2" s="141" t="s">
        <v>59</v>
      </c>
      <c r="N2" s="140"/>
      <c r="O2" s="25"/>
      <c r="P2" s="138" t="s">
        <v>53</v>
      </c>
      <c r="Q2" s="138"/>
      <c r="R2" s="138"/>
    </row>
    <row r="3" spans="1:18" s="12" customFormat="1" ht="58.5" customHeight="1" x14ac:dyDescent="0.35">
      <c r="A3" s="19" t="s">
        <v>0</v>
      </c>
      <c r="B3" s="18" t="s">
        <v>1</v>
      </c>
      <c r="C3" s="18" t="s">
        <v>45</v>
      </c>
      <c r="D3" s="18" t="s">
        <v>2</v>
      </c>
      <c r="E3" s="18" t="s">
        <v>60</v>
      </c>
      <c r="F3" s="18" t="s">
        <v>61</v>
      </c>
      <c r="G3" s="18" t="s">
        <v>33</v>
      </c>
      <c r="H3" s="29" t="s">
        <v>84</v>
      </c>
      <c r="I3" s="18" t="s">
        <v>62</v>
      </c>
      <c r="J3" s="18" t="s">
        <v>58</v>
      </c>
      <c r="K3" s="18" t="s">
        <v>62</v>
      </c>
      <c r="L3" s="18" t="s">
        <v>58</v>
      </c>
      <c r="M3" s="18" t="s">
        <v>57</v>
      </c>
      <c r="N3" s="18" t="s">
        <v>58</v>
      </c>
      <c r="O3" s="25"/>
      <c r="P3" s="18" t="s">
        <v>71</v>
      </c>
      <c r="Q3" s="26" t="s">
        <v>55</v>
      </c>
      <c r="R3" s="26" t="s">
        <v>56</v>
      </c>
    </row>
    <row r="4" spans="1:18" ht="18.5" x14ac:dyDescent="0.45">
      <c r="A4" s="8">
        <v>1</v>
      </c>
      <c r="B4" s="1" t="s">
        <v>10</v>
      </c>
      <c r="C4" s="11" t="s">
        <v>54</v>
      </c>
      <c r="D4" s="8" t="s">
        <v>7</v>
      </c>
      <c r="E4" s="5">
        <v>18</v>
      </c>
      <c r="F4" s="5">
        <f>2022-G4</f>
        <v>21</v>
      </c>
      <c r="G4" s="5">
        <v>2001</v>
      </c>
      <c r="H4" s="7" t="s">
        <v>47</v>
      </c>
      <c r="I4" s="4">
        <v>32</v>
      </c>
      <c r="J4" s="6">
        <v>10.96</v>
      </c>
      <c r="K4" s="2">
        <v>34</v>
      </c>
      <c r="L4" s="2">
        <v>11.64</v>
      </c>
      <c r="M4" s="5">
        <f>K4-I4</f>
        <v>2</v>
      </c>
      <c r="N4" s="21">
        <f>(M4/I4)*100</f>
        <v>6.25</v>
      </c>
      <c r="O4" s="25"/>
      <c r="P4" s="1" t="s">
        <v>66</v>
      </c>
      <c r="Q4" s="14" t="s">
        <v>94</v>
      </c>
      <c r="R4" s="14" t="s">
        <v>97</v>
      </c>
    </row>
    <row r="5" spans="1:18" ht="15.5" x14ac:dyDescent="0.35">
      <c r="A5" s="8">
        <v>2</v>
      </c>
      <c r="B5" s="1" t="s">
        <v>11</v>
      </c>
      <c r="C5" s="11" t="s">
        <v>85</v>
      </c>
      <c r="D5" s="8" t="s">
        <v>7</v>
      </c>
      <c r="E5" s="5">
        <v>24</v>
      </c>
      <c r="F5" s="5">
        <f t="shared" ref="F5:F21" si="0">2022-G5</f>
        <v>27</v>
      </c>
      <c r="G5" s="5">
        <v>1995</v>
      </c>
      <c r="H5" s="7" t="s">
        <v>47</v>
      </c>
      <c r="I5" s="4">
        <v>35</v>
      </c>
      <c r="J5" s="6">
        <v>11.99</v>
      </c>
      <c r="K5" s="2">
        <v>58</v>
      </c>
      <c r="L5" s="2">
        <v>19.86</v>
      </c>
      <c r="M5" s="5">
        <f t="shared" ref="M5:M21" si="1">K5-I5</f>
        <v>23</v>
      </c>
      <c r="N5" s="21">
        <f t="shared" ref="N5:N21" si="2">(M5/I5)*100</f>
        <v>65.714285714285708</v>
      </c>
      <c r="O5" s="25"/>
      <c r="P5" s="1" t="s">
        <v>64</v>
      </c>
      <c r="Q5" s="14" t="s">
        <v>95</v>
      </c>
      <c r="R5" s="14" t="s">
        <v>86</v>
      </c>
    </row>
    <row r="6" spans="1:18" ht="15.5" x14ac:dyDescent="0.35">
      <c r="A6" s="8">
        <v>3</v>
      </c>
      <c r="B6" s="1" t="s">
        <v>25</v>
      </c>
      <c r="C6" s="11" t="s">
        <v>51</v>
      </c>
      <c r="D6" s="8" t="s">
        <v>4</v>
      </c>
      <c r="E6" s="5">
        <v>8</v>
      </c>
      <c r="F6" s="5">
        <f t="shared" si="0"/>
        <v>11</v>
      </c>
      <c r="G6" s="5">
        <v>2011</v>
      </c>
      <c r="H6" s="7" t="s">
        <v>47</v>
      </c>
      <c r="I6" s="4">
        <v>52</v>
      </c>
      <c r="J6" s="6">
        <v>17.809999999999999</v>
      </c>
      <c r="K6" s="2">
        <v>78</v>
      </c>
      <c r="L6" s="2">
        <v>26.71</v>
      </c>
      <c r="M6" s="5">
        <f t="shared" si="1"/>
        <v>26</v>
      </c>
      <c r="N6" s="21">
        <f t="shared" si="2"/>
        <v>50</v>
      </c>
      <c r="O6" s="25"/>
      <c r="P6" s="1" t="s">
        <v>70</v>
      </c>
      <c r="Q6" s="14" t="s">
        <v>96</v>
      </c>
      <c r="R6" s="14" t="s">
        <v>87</v>
      </c>
    </row>
    <row r="7" spans="1:18" x14ac:dyDescent="0.35">
      <c r="A7" s="8">
        <v>4</v>
      </c>
      <c r="B7" s="1" t="s">
        <v>29</v>
      </c>
      <c r="C7" s="11" t="s">
        <v>30</v>
      </c>
      <c r="D7" s="8" t="s">
        <v>4</v>
      </c>
      <c r="E7" s="5">
        <v>26</v>
      </c>
      <c r="F7" s="5">
        <f t="shared" si="0"/>
        <v>29</v>
      </c>
      <c r="G7" s="5">
        <v>1993</v>
      </c>
      <c r="H7" s="7" t="s">
        <v>47</v>
      </c>
      <c r="I7" s="4">
        <v>51</v>
      </c>
      <c r="J7" s="6">
        <v>17.47</v>
      </c>
      <c r="K7" s="2">
        <v>18</v>
      </c>
      <c r="L7" s="2">
        <v>6.16</v>
      </c>
      <c r="M7" s="5">
        <f t="shared" si="1"/>
        <v>-33</v>
      </c>
      <c r="N7" s="9">
        <f t="shared" si="2"/>
        <v>-64.705882352941174</v>
      </c>
      <c r="O7" s="25"/>
      <c r="P7" s="24" t="s">
        <v>65</v>
      </c>
      <c r="Q7" s="32">
        <v>17.571919999999999</v>
      </c>
      <c r="R7" s="32">
        <v>18.828769999999999</v>
      </c>
    </row>
    <row r="8" spans="1:18" ht="15.5" x14ac:dyDescent="0.35">
      <c r="A8" s="8">
        <v>5</v>
      </c>
      <c r="B8" s="1" t="s">
        <v>27</v>
      </c>
      <c r="C8" s="11" t="s">
        <v>28</v>
      </c>
      <c r="D8" s="8" t="s">
        <v>4</v>
      </c>
      <c r="E8" s="5">
        <v>24</v>
      </c>
      <c r="F8" s="5">
        <f t="shared" si="0"/>
        <v>27</v>
      </c>
      <c r="G8" s="5">
        <v>1995</v>
      </c>
      <c r="H8" s="7" t="s">
        <v>5</v>
      </c>
      <c r="I8" s="4">
        <v>33</v>
      </c>
      <c r="J8" s="6">
        <v>11.3</v>
      </c>
      <c r="K8" s="2">
        <v>16</v>
      </c>
      <c r="L8" s="2">
        <v>5.48</v>
      </c>
      <c r="M8" s="5">
        <f t="shared" si="1"/>
        <v>-17</v>
      </c>
      <c r="N8" s="9">
        <f t="shared" si="2"/>
        <v>-51.515151515151516</v>
      </c>
      <c r="O8" s="25"/>
      <c r="P8" s="1" t="s">
        <v>67</v>
      </c>
      <c r="Q8" s="14" t="s">
        <v>92</v>
      </c>
      <c r="R8" s="14" t="s">
        <v>93</v>
      </c>
    </row>
    <row r="9" spans="1:18" ht="15.5" x14ac:dyDescent="0.35">
      <c r="A9" s="8">
        <v>6</v>
      </c>
      <c r="B9" s="1" t="s">
        <v>17</v>
      </c>
      <c r="C9" s="11" t="s">
        <v>18</v>
      </c>
      <c r="D9" s="8" t="s">
        <v>4</v>
      </c>
      <c r="E9" s="5">
        <v>13</v>
      </c>
      <c r="F9" s="5">
        <f t="shared" si="0"/>
        <v>16</v>
      </c>
      <c r="G9" s="5">
        <v>2006</v>
      </c>
      <c r="H9" s="7" t="s">
        <v>48</v>
      </c>
      <c r="I9" s="4">
        <v>24</v>
      </c>
      <c r="J9" s="6">
        <v>8.2200000000000006</v>
      </c>
      <c r="K9" s="2">
        <v>10</v>
      </c>
      <c r="L9" s="2">
        <v>3.42</v>
      </c>
      <c r="M9" s="5">
        <f t="shared" si="1"/>
        <v>-14</v>
      </c>
      <c r="N9" s="9">
        <f t="shared" si="2"/>
        <v>-58.333333333333336</v>
      </c>
      <c r="O9" s="25"/>
      <c r="P9" s="1" t="s">
        <v>69</v>
      </c>
      <c r="Q9" s="14" t="s">
        <v>90</v>
      </c>
      <c r="R9" s="14" t="s">
        <v>88</v>
      </c>
    </row>
    <row r="10" spans="1:18" ht="15.5" x14ac:dyDescent="0.35">
      <c r="A10" s="8">
        <v>7</v>
      </c>
      <c r="B10" s="1" t="s">
        <v>21</v>
      </c>
      <c r="C10" s="11" t="s">
        <v>22</v>
      </c>
      <c r="D10" s="8" t="s">
        <v>4</v>
      </c>
      <c r="E10" s="5">
        <v>7</v>
      </c>
      <c r="F10" s="5">
        <f t="shared" si="0"/>
        <v>10</v>
      </c>
      <c r="G10" s="5">
        <v>2012</v>
      </c>
      <c r="H10" s="7" t="s">
        <v>48</v>
      </c>
      <c r="I10" s="4">
        <v>18</v>
      </c>
      <c r="J10" s="6">
        <v>6.16</v>
      </c>
      <c r="K10" s="2">
        <v>30</v>
      </c>
      <c r="L10" s="2">
        <v>10.27</v>
      </c>
      <c r="M10" s="5">
        <f t="shared" si="1"/>
        <v>12</v>
      </c>
      <c r="N10" s="21">
        <f t="shared" si="2"/>
        <v>66.666666666666657</v>
      </c>
      <c r="O10" s="25"/>
      <c r="P10" s="1" t="s">
        <v>68</v>
      </c>
      <c r="Q10" s="14" t="s">
        <v>91</v>
      </c>
      <c r="R10" s="14" t="s">
        <v>89</v>
      </c>
    </row>
    <row r="11" spans="1:18" x14ac:dyDescent="0.35">
      <c r="A11" s="8">
        <v>8</v>
      </c>
      <c r="B11" s="1" t="s">
        <v>12</v>
      </c>
      <c r="C11" s="11" t="s">
        <v>50</v>
      </c>
      <c r="D11" s="8" t="s">
        <v>7</v>
      </c>
      <c r="E11" s="5">
        <v>15</v>
      </c>
      <c r="F11" s="5">
        <f t="shared" si="0"/>
        <v>18</v>
      </c>
      <c r="G11" s="5">
        <v>2004</v>
      </c>
      <c r="H11" s="7" t="s">
        <v>47</v>
      </c>
      <c r="I11" s="6">
        <v>3</v>
      </c>
      <c r="J11" s="6">
        <v>1.03</v>
      </c>
      <c r="K11" s="2">
        <v>6</v>
      </c>
      <c r="L11" s="2">
        <v>2.0499999999999998</v>
      </c>
      <c r="M11" s="5">
        <f t="shared" si="1"/>
        <v>3</v>
      </c>
      <c r="N11" s="9">
        <f t="shared" si="2"/>
        <v>100</v>
      </c>
      <c r="O11" s="25"/>
    </row>
    <row r="12" spans="1:18" x14ac:dyDescent="0.35">
      <c r="A12" s="8">
        <v>9</v>
      </c>
      <c r="B12" s="1" t="s">
        <v>37</v>
      </c>
      <c r="C12" s="11" t="s">
        <v>43</v>
      </c>
      <c r="D12" s="8" t="s">
        <v>4</v>
      </c>
      <c r="E12" s="5">
        <v>11</v>
      </c>
      <c r="F12" s="13" t="s">
        <v>63</v>
      </c>
      <c r="G12" s="5">
        <v>2008</v>
      </c>
      <c r="H12" s="7" t="s">
        <v>5</v>
      </c>
      <c r="I12" s="6">
        <v>18</v>
      </c>
      <c r="J12" s="6">
        <v>6.16</v>
      </c>
      <c r="K12" s="5"/>
      <c r="L12" s="9"/>
      <c r="M12" s="5">
        <f t="shared" si="1"/>
        <v>-18</v>
      </c>
      <c r="N12" s="9">
        <f t="shared" si="2"/>
        <v>-100</v>
      </c>
      <c r="O12" s="25"/>
    </row>
    <row r="13" spans="1:18" x14ac:dyDescent="0.35">
      <c r="A13" s="8">
        <v>10</v>
      </c>
      <c r="B13" s="1" t="s">
        <v>3</v>
      </c>
      <c r="C13" s="11" t="s">
        <v>49</v>
      </c>
      <c r="D13" s="8" t="s">
        <v>4</v>
      </c>
      <c r="E13" s="5">
        <v>31</v>
      </c>
      <c r="F13" s="5">
        <f t="shared" si="0"/>
        <v>34</v>
      </c>
      <c r="G13" s="5">
        <v>1988</v>
      </c>
      <c r="H13" s="7" t="s">
        <v>47</v>
      </c>
      <c r="I13" s="4">
        <v>10</v>
      </c>
      <c r="J13" s="6">
        <v>3.42</v>
      </c>
      <c r="K13" s="2">
        <v>18</v>
      </c>
      <c r="L13" s="2">
        <v>6.16</v>
      </c>
      <c r="M13" s="5">
        <f t="shared" si="1"/>
        <v>8</v>
      </c>
      <c r="N13" s="21">
        <f t="shared" si="2"/>
        <v>80</v>
      </c>
      <c r="O13" s="25"/>
    </row>
    <row r="14" spans="1:18" x14ac:dyDescent="0.35">
      <c r="A14" s="8">
        <v>11</v>
      </c>
      <c r="B14" s="1" t="s">
        <v>19</v>
      </c>
      <c r="C14" s="11" t="s">
        <v>20</v>
      </c>
      <c r="D14" s="8" t="s">
        <v>4</v>
      </c>
      <c r="E14" s="5">
        <v>4</v>
      </c>
      <c r="F14" s="5">
        <f t="shared" si="0"/>
        <v>7</v>
      </c>
      <c r="G14" s="5">
        <v>2015</v>
      </c>
      <c r="H14" s="7" t="s">
        <v>48</v>
      </c>
      <c r="I14" s="4">
        <v>6</v>
      </c>
      <c r="J14" s="6">
        <v>2.0499999999999998</v>
      </c>
      <c r="K14" s="2">
        <v>7</v>
      </c>
      <c r="L14" s="2">
        <v>2.4</v>
      </c>
      <c r="M14" s="5">
        <f t="shared" si="1"/>
        <v>1</v>
      </c>
      <c r="N14" s="21">
        <f t="shared" si="2"/>
        <v>16.666666666666664</v>
      </c>
      <c r="O14" s="25"/>
    </row>
    <row r="15" spans="1:18" x14ac:dyDescent="0.35">
      <c r="A15" s="8">
        <v>12</v>
      </c>
      <c r="B15" s="1" t="s">
        <v>35</v>
      </c>
      <c r="C15" s="11" t="s">
        <v>39</v>
      </c>
      <c r="D15" s="8" t="s">
        <v>4</v>
      </c>
      <c r="E15" s="5">
        <v>3</v>
      </c>
      <c r="F15" s="13" t="s">
        <v>63</v>
      </c>
      <c r="G15" s="5">
        <v>2016</v>
      </c>
      <c r="H15" s="7" t="s">
        <v>47</v>
      </c>
      <c r="I15" s="4">
        <v>2</v>
      </c>
      <c r="J15" s="6">
        <v>0.68</v>
      </c>
      <c r="K15" s="5"/>
      <c r="L15" s="9"/>
      <c r="M15" s="5">
        <f t="shared" si="1"/>
        <v>-2</v>
      </c>
      <c r="N15" s="9">
        <f t="shared" si="2"/>
        <v>-100</v>
      </c>
      <c r="O15" s="25"/>
    </row>
    <row r="16" spans="1:18" x14ac:dyDescent="0.35">
      <c r="A16" s="8">
        <v>13</v>
      </c>
      <c r="B16" s="1" t="s">
        <v>38</v>
      </c>
      <c r="C16" s="11" t="s">
        <v>44</v>
      </c>
      <c r="D16" s="8" t="s">
        <v>4</v>
      </c>
      <c r="E16" s="5">
        <v>24</v>
      </c>
      <c r="F16" s="13" t="s">
        <v>63</v>
      </c>
      <c r="G16" s="5">
        <v>1995</v>
      </c>
      <c r="H16" s="7" t="s">
        <v>48</v>
      </c>
      <c r="I16" s="4">
        <v>5</v>
      </c>
      <c r="J16" s="6">
        <v>1.71</v>
      </c>
      <c r="K16" s="5"/>
      <c r="L16" s="9"/>
      <c r="M16" s="5">
        <f t="shared" si="1"/>
        <v>-5</v>
      </c>
      <c r="N16" s="9">
        <f t="shared" si="2"/>
        <v>-100</v>
      </c>
      <c r="O16" s="25"/>
    </row>
    <row r="17" spans="1:15" x14ac:dyDescent="0.35">
      <c r="A17" s="8">
        <v>14</v>
      </c>
      <c r="B17" s="1" t="s">
        <v>6</v>
      </c>
      <c r="C17" s="11" t="s">
        <v>6</v>
      </c>
      <c r="D17" s="8" t="s">
        <v>4</v>
      </c>
      <c r="E17" s="5">
        <v>17</v>
      </c>
      <c r="F17" s="5">
        <f t="shared" si="0"/>
        <v>20</v>
      </c>
      <c r="G17" s="5">
        <v>2002</v>
      </c>
      <c r="H17" s="7" t="s">
        <v>5</v>
      </c>
      <c r="I17" s="4">
        <v>2</v>
      </c>
      <c r="J17" s="6">
        <v>17.47</v>
      </c>
      <c r="K17" s="2">
        <v>1</v>
      </c>
      <c r="L17" s="2">
        <v>0.34</v>
      </c>
      <c r="M17" s="5">
        <f t="shared" si="1"/>
        <v>-1</v>
      </c>
      <c r="N17" s="9">
        <f t="shared" si="2"/>
        <v>-50</v>
      </c>
      <c r="O17" s="25"/>
    </row>
    <row r="18" spans="1:15" x14ac:dyDescent="0.35">
      <c r="A18" s="8">
        <v>15</v>
      </c>
      <c r="B18" s="1" t="s">
        <v>36</v>
      </c>
      <c r="C18" s="11" t="s">
        <v>42</v>
      </c>
      <c r="D18" s="8" t="s">
        <v>7</v>
      </c>
      <c r="E18" s="5">
        <v>6</v>
      </c>
      <c r="F18" s="13" t="s">
        <v>63</v>
      </c>
      <c r="G18" s="5">
        <v>2013</v>
      </c>
      <c r="H18" s="7" t="s">
        <v>47</v>
      </c>
      <c r="I18" s="4">
        <v>1</v>
      </c>
      <c r="J18" s="6">
        <v>0.34</v>
      </c>
      <c r="K18" s="5"/>
      <c r="L18" s="9"/>
      <c r="M18" s="5">
        <f t="shared" si="1"/>
        <v>-1</v>
      </c>
      <c r="N18" s="9">
        <f t="shared" si="2"/>
        <v>-100</v>
      </c>
      <c r="O18" s="25"/>
    </row>
    <row r="19" spans="1:15" x14ac:dyDescent="0.35">
      <c r="A19" s="8">
        <v>16</v>
      </c>
      <c r="B19" s="14" t="s">
        <v>23</v>
      </c>
      <c r="C19" s="31" t="s">
        <v>24</v>
      </c>
      <c r="D19" s="8" t="s">
        <v>4</v>
      </c>
      <c r="E19" s="23" t="s">
        <v>63</v>
      </c>
      <c r="F19" s="5">
        <f t="shared" si="0"/>
        <v>9</v>
      </c>
      <c r="G19" s="8">
        <v>2013</v>
      </c>
      <c r="H19" s="7" t="s">
        <v>47</v>
      </c>
      <c r="I19" s="4"/>
      <c r="J19" s="23"/>
      <c r="K19" s="2">
        <v>1</v>
      </c>
      <c r="L19" s="2">
        <v>0.34</v>
      </c>
      <c r="M19" s="5">
        <f t="shared" si="1"/>
        <v>1</v>
      </c>
      <c r="N19" s="9" t="e">
        <f t="shared" si="2"/>
        <v>#DIV/0!</v>
      </c>
      <c r="O19" s="25"/>
    </row>
    <row r="20" spans="1:15" x14ac:dyDescent="0.35">
      <c r="A20" s="8">
        <v>17</v>
      </c>
      <c r="B20" s="7" t="s">
        <v>13</v>
      </c>
      <c r="C20" s="31" t="s">
        <v>14</v>
      </c>
      <c r="D20" s="8" t="s">
        <v>4</v>
      </c>
      <c r="E20" s="23" t="s">
        <v>63</v>
      </c>
      <c r="F20" s="5">
        <f t="shared" si="0"/>
        <v>9</v>
      </c>
      <c r="G20" s="8">
        <v>2013</v>
      </c>
      <c r="H20" s="7" t="s">
        <v>47</v>
      </c>
      <c r="I20" s="4"/>
      <c r="J20" s="23"/>
      <c r="K20" s="2">
        <v>2</v>
      </c>
      <c r="L20" s="2">
        <v>0.68</v>
      </c>
      <c r="M20" s="5">
        <f t="shared" si="1"/>
        <v>2</v>
      </c>
      <c r="N20" s="9" t="e">
        <f t="shared" si="2"/>
        <v>#DIV/0!</v>
      </c>
      <c r="O20" s="25"/>
    </row>
    <row r="21" spans="1:15" x14ac:dyDescent="0.35">
      <c r="A21" s="8">
        <v>18</v>
      </c>
      <c r="B21" s="7" t="s">
        <v>15</v>
      </c>
      <c r="C21" s="31" t="s">
        <v>16</v>
      </c>
      <c r="D21" s="8" t="s">
        <v>4</v>
      </c>
      <c r="E21" s="23" t="s">
        <v>63</v>
      </c>
      <c r="F21" s="5">
        <f t="shared" si="0"/>
        <v>10</v>
      </c>
      <c r="G21" s="8">
        <v>2012</v>
      </c>
      <c r="H21" s="7" t="s">
        <v>47</v>
      </c>
      <c r="I21" s="4"/>
      <c r="J21" s="23"/>
      <c r="K21" s="2">
        <v>13</v>
      </c>
      <c r="L21" s="2">
        <v>4.45</v>
      </c>
      <c r="M21" s="5">
        <f t="shared" si="1"/>
        <v>13</v>
      </c>
      <c r="N21" s="9" t="e">
        <f t="shared" si="2"/>
        <v>#DIV/0!</v>
      </c>
      <c r="O21" s="25"/>
    </row>
    <row r="22" spans="1:15" x14ac:dyDescent="0.35">
      <c r="C22" s="16"/>
      <c r="J22" s="16"/>
      <c r="K22" s="16"/>
    </row>
    <row r="23" spans="1:15" x14ac:dyDescent="0.35">
      <c r="B23" s="17" t="s">
        <v>52</v>
      </c>
      <c r="C23" s="17"/>
      <c r="D23" s="17"/>
      <c r="E23" s="17"/>
    </row>
    <row r="24" spans="1:15" ht="15" thickBot="1" x14ac:dyDescent="0.4"/>
    <row r="25" spans="1:15" x14ac:dyDescent="0.35">
      <c r="B25" s="129" t="s">
        <v>161</v>
      </c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1"/>
    </row>
    <row r="26" spans="1:15" x14ac:dyDescent="0.35">
      <c r="B26" s="13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4"/>
    </row>
    <row r="27" spans="1:15" x14ac:dyDescent="0.35"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4"/>
    </row>
    <row r="28" spans="1:15" x14ac:dyDescent="0.35">
      <c r="B28" s="132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4"/>
    </row>
    <row r="29" spans="1:15" x14ac:dyDescent="0.35">
      <c r="B29" s="132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4"/>
    </row>
    <row r="30" spans="1:15" x14ac:dyDescent="0.35">
      <c r="B30" s="132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4"/>
    </row>
    <row r="31" spans="1:15" x14ac:dyDescent="0.35">
      <c r="B31" s="132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4"/>
    </row>
    <row r="32" spans="1:15" ht="42.75" customHeight="1" thickBot="1" x14ac:dyDescent="0.4">
      <c r="B32" s="135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7"/>
    </row>
    <row r="35" spans="2:14" x14ac:dyDescent="0.35">
      <c r="B35" s="34"/>
      <c r="C35" s="150" t="s">
        <v>100</v>
      </c>
      <c r="D35" s="151"/>
      <c r="E35" s="151"/>
      <c r="F35" s="151"/>
      <c r="G35" s="151"/>
      <c r="H35" s="151"/>
      <c r="I35" s="151"/>
      <c r="J35" s="151"/>
      <c r="K35" s="151"/>
      <c r="L35" s="151"/>
      <c r="M35" s="152"/>
    </row>
    <row r="36" spans="2:14" x14ac:dyDescent="0.35">
      <c r="B36" s="33"/>
      <c r="C36" s="33"/>
      <c r="D36" s="153" t="s">
        <v>56</v>
      </c>
      <c r="E36" s="154"/>
      <c r="F36" s="154"/>
      <c r="G36" s="154"/>
      <c r="H36" s="154"/>
      <c r="I36" s="154"/>
      <c r="J36" s="154"/>
      <c r="K36" s="154"/>
      <c r="L36" s="155"/>
      <c r="M36" s="35"/>
    </row>
    <row r="37" spans="2:14" ht="29" x14ac:dyDescent="0.35">
      <c r="B37" s="33"/>
      <c r="C37" s="35"/>
      <c r="D37" s="37" t="s">
        <v>54</v>
      </c>
      <c r="E37" s="36" t="s">
        <v>85</v>
      </c>
      <c r="F37" s="36" t="s">
        <v>51</v>
      </c>
      <c r="G37" s="36" t="s">
        <v>22</v>
      </c>
      <c r="H37" s="36" t="s">
        <v>30</v>
      </c>
      <c r="I37" s="36" t="s">
        <v>28</v>
      </c>
      <c r="J37" s="36" t="s">
        <v>18</v>
      </c>
      <c r="K37" s="1" t="s">
        <v>3</v>
      </c>
      <c r="L37" s="36" t="s">
        <v>98</v>
      </c>
      <c r="M37" s="36" t="s">
        <v>99</v>
      </c>
      <c r="N37" s="57" t="s">
        <v>133</v>
      </c>
    </row>
    <row r="38" spans="2:14" x14ac:dyDescent="0.35">
      <c r="B38" s="156" t="s">
        <v>55</v>
      </c>
      <c r="C38" s="37" t="s">
        <v>54</v>
      </c>
      <c r="D38" s="61">
        <v>14</v>
      </c>
      <c r="E38" s="38">
        <v>5</v>
      </c>
      <c r="F38" s="38">
        <v>7</v>
      </c>
      <c r="G38" s="38">
        <v>1</v>
      </c>
      <c r="H38" s="38">
        <v>2</v>
      </c>
      <c r="I38" s="38"/>
      <c r="J38" s="38">
        <v>1</v>
      </c>
      <c r="K38" s="38">
        <v>1</v>
      </c>
      <c r="L38" s="38">
        <v>1</v>
      </c>
      <c r="M38" s="39">
        <v>32</v>
      </c>
      <c r="N38" s="30">
        <f>D38/M38</f>
        <v>0.4375</v>
      </c>
    </row>
    <row r="39" spans="2:14" x14ac:dyDescent="0.35">
      <c r="B39" s="156"/>
      <c r="C39" s="37" t="s">
        <v>85</v>
      </c>
      <c r="D39" s="41">
        <v>4</v>
      </c>
      <c r="E39" s="61">
        <v>14</v>
      </c>
      <c r="F39" s="38">
        <v>7</v>
      </c>
      <c r="G39" s="42">
        <v>6</v>
      </c>
      <c r="H39" s="38">
        <v>2</v>
      </c>
      <c r="I39" s="38"/>
      <c r="J39" s="38"/>
      <c r="K39" s="38"/>
      <c r="L39" s="38">
        <f>1+1</f>
        <v>2</v>
      </c>
      <c r="M39" s="39">
        <v>35</v>
      </c>
      <c r="N39" s="30">
        <f>E39/M39</f>
        <v>0.4</v>
      </c>
    </row>
    <row r="40" spans="2:14" x14ac:dyDescent="0.35">
      <c r="B40" s="156"/>
      <c r="C40" s="37" t="s">
        <v>51</v>
      </c>
      <c r="D40" s="41">
        <v>1</v>
      </c>
      <c r="E40" s="38">
        <v>8</v>
      </c>
      <c r="F40" s="61">
        <v>33</v>
      </c>
      <c r="G40" s="38"/>
      <c r="H40" s="38">
        <v>6</v>
      </c>
      <c r="I40" s="38"/>
      <c r="J40" s="38"/>
      <c r="K40" s="38">
        <v>1</v>
      </c>
      <c r="L40" s="38">
        <f>1+1+1</f>
        <v>3</v>
      </c>
      <c r="M40" s="39">
        <v>52</v>
      </c>
      <c r="N40" s="30">
        <f>F40/M40</f>
        <v>0.63461538461538458</v>
      </c>
    </row>
    <row r="41" spans="2:14" x14ac:dyDescent="0.35">
      <c r="B41" s="156"/>
      <c r="C41" s="37" t="s">
        <v>22</v>
      </c>
      <c r="D41" s="41"/>
      <c r="E41" s="38">
        <v>3</v>
      </c>
      <c r="F41" s="38">
        <v>3</v>
      </c>
      <c r="G41" s="62">
        <v>10</v>
      </c>
      <c r="H41" s="38"/>
      <c r="I41" s="38"/>
      <c r="J41" s="38">
        <v>2</v>
      </c>
      <c r="K41" s="38"/>
      <c r="L41" s="38"/>
      <c r="M41" s="39">
        <v>18</v>
      </c>
      <c r="N41" s="30">
        <f>G41/M41</f>
        <v>0.55555555555555558</v>
      </c>
    </row>
    <row r="42" spans="2:14" x14ac:dyDescent="0.35">
      <c r="B42" s="156"/>
      <c r="C42" s="37" t="s">
        <v>30</v>
      </c>
      <c r="D42" s="41"/>
      <c r="E42" s="38">
        <v>12</v>
      </c>
      <c r="F42" s="38">
        <v>23</v>
      </c>
      <c r="G42" s="38">
        <v>5</v>
      </c>
      <c r="H42" s="61">
        <v>6</v>
      </c>
      <c r="I42" s="38"/>
      <c r="J42" s="38">
        <v>2</v>
      </c>
      <c r="K42" s="38"/>
      <c r="L42" s="38">
        <f>1+2</f>
        <v>3</v>
      </c>
      <c r="M42" s="39">
        <v>51</v>
      </c>
      <c r="N42" s="30">
        <f>H42/M42</f>
        <v>0.11764705882352941</v>
      </c>
    </row>
    <row r="43" spans="2:14" x14ac:dyDescent="0.35">
      <c r="B43" s="156"/>
      <c r="C43" s="37" t="s">
        <v>28</v>
      </c>
      <c r="D43" s="41">
        <v>2</v>
      </c>
      <c r="E43" s="38"/>
      <c r="F43" s="38"/>
      <c r="G43" s="38">
        <v>4</v>
      </c>
      <c r="H43" s="38"/>
      <c r="I43" s="61">
        <v>16</v>
      </c>
      <c r="J43" s="38"/>
      <c r="K43" s="38">
        <v>2</v>
      </c>
      <c r="L43" s="38">
        <f>1+8</f>
        <v>9</v>
      </c>
      <c r="M43" s="39">
        <v>33</v>
      </c>
      <c r="N43" s="30">
        <f>I43/33</f>
        <v>0.48484848484848486</v>
      </c>
    </row>
    <row r="44" spans="2:14" x14ac:dyDescent="0.35">
      <c r="B44" s="156"/>
      <c r="C44" s="37" t="s">
        <v>18</v>
      </c>
      <c r="D44" s="41">
        <v>8</v>
      </c>
      <c r="E44" s="38">
        <v>2</v>
      </c>
      <c r="F44" s="38">
        <v>3</v>
      </c>
      <c r="G44" s="38">
        <v>1</v>
      </c>
      <c r="H44" s="38">
        <v>1</v>
      </c>
      <c r="I44" s="38"/>
      <c r="J44" s="62">
        <v>4</v>
      </c>
      <c r="K44" s="38">
        <v>2</v>
      </c>
      <c r="L44" s="38">
        <f>2+1</f>
        <v>3</v>
      </c>
      <c r="M44" s="39">
        <v>24</v>
      </c>
      <c r="N44" s="30"/>
    </row>
    <row r="45" spans="2:14" x14ac:dyDescent="0.35">
      <c r="B45" s="156"/>
      <c r="C45" s="37" t="s">
        <v>49</v>
      </c>
      <c r="D45" s="41"/>
      <c r="E45" s="38"/>
      <c r="F45" s="38"/>
      <c r="G45" s="38"/>
      <c r="H45" s="38"/>
      <c r="I45" s="38"/>
      <c r="J45" s="38">
        <v>1</v>
      </c>
      <c r="K45" s="61">
        <v>8</v>
      </c>
      <c r="L45" s="38">
        <v>1</v>
      </c>
      <c r="M45" s="39">
        <v>10</v>
      </c>
      <c r="N45" s="30"/>
    </row>
    <row r="46" spans="2:14" x14ac:dyDescent="0.35">
      <c r="B46" s="156"/>
      <c r="C46" s="37" t="s">
        <v>50</v>
      </c>
      <c r="D46" s="41">
        <v>1</v>
      </c>
      <c r="E46" s="38"/>
      <c r="F46" s="38"/>
      <c r="G46" s="38"/>
      <c r="H46" s="38"/>
      <c r="I46" s="38"/>
      <c r="J46" s="38"/>
      <c r="K46" s="38"/>
      <c r="L46" s="38">
        <v>2</v>
      </c>
      <c r="M46" s="39">
        <v>3</v>
      </c>
      <c r="N46" s="30"/>
    </row>
    <row r="47" spans="2:14" x14ac:dyDescent="0.35">
      <c r="B47" s="156"/>
      <c r="C47" s="37" t="s">
        <v>43</v>
      </c>
      <c r="D47" s="41"/>
      <c r="E47" s="38">
        <v>14</v>
      </c>
      <c r="F47" s="38">
        <v>2</v>
      </c>
      <c r="G47" s="38">
        <v>1</v>
      </c>
      <c r="H47" s="38"/>
      <c r="I47" s="38"/>
      <c r="J47" s="38"/>
      <c r="K47" s="38">
        <v>1</v>
      </c>
      <c r="L47" s="38"/>
      <c r="M47" s="39">
        <v>18</v>
      </c>
      <c r="N47" s="30"/>
    </row>
    <row r="48" spans="2:14" x14ac:dyDescent="0.35">
      <c r="B48" s="156"/>
      <c r="C48" s="37" t="s">
        <v>20</v>
      </c>
      <c r="D48" s="41">
        <v>1</v>
      </c>
      <c r="E48" s="38"/>
      <c r="F48" s="38"/>
      <c r="G48" s="38"/>
      <c r="H48" s="38"/>
      <c r="I48" s="38"/>
      <c r="J48" s="38"/>
      <c r="K48" s="38"/>
      <c r="L48" s="40">
        <f>4+1</f>
        <v>5</v>
      </c>
      <c r="M48" s="39">
        <v>6</v>
      </c>
      <c r="N48" s="30"/>
    </row>
    <row r="49" spans="2:14" x14ac:dyDescent="0.35">
      <c r="B49" s="156"/>
      <c r="C49" s="37" t="s">
        <v>39</v>
      </c>
      <c r="D49" s="41"/>
      <c r="E49" s="38"/>
      <c r="F49" s="38"/>
      <c r="G49" s="38"/>
      <c r="H49" s="38">
        <v>1</v>
      </c>
      <c r="I49" s="38"/>
      <c r="J49" s="38"/>
      <c r="K49" s="38"/>
      <c r="L49" s="38">
        <v>1</v>
      </c>
      <c r="M49" s="39">
        <v>2</v>
      </c>
      <c r="N49" s="30"/>
    </row>
    <row r="50" spans="2:14" x14ac:dyDescent="0.35">
      <c r="B50" s="156"/>
      <c r="C50" s="37" t="s">
        <v>44</v>
      </c>
      <c r="D50" s="41"/>
      <c r="E50" s="38"/>
      <c r="F50" s="38"/>
      <c r="G50" s="38">
        <v>2</v>
      </c>
      <c r="H50" s="38"/>
      <c r="I50" s="38"/>
      <c r="J50" s="38"/>
      <c r="K50" s="38">
        <v>3</v>
      </c>
      <c r="L50" s="38"/>
      <c r="M50" s="39">
        <v>5</v>
      </c>
      <c r="N50" s="30"/>
    </row>
    <row r="51" spans="2:14" x14ac:dyDescent="0.35">
      <c r="B51" s="156"/>
      <c r="C51" s="37" t="s">
        <v>6</v>
      </c>
      <c r="D51" s="41">
        <v>2</v>
      </c>
      <c r="E51" s="38"/>
      <c r="F51" s="38"/>
      <c r="G51" s="38"/>
      <c r="H51" s="38"/>
      <c r="I51" s="38"/>
      <c r="J51" s="38"/>
      <c r="K51" s="38"/>
      <c r="L51" s="38"/>
      <c r="M51" s="39">
        <v>2</v>
      </c>
      <c r="N51" s="30"/>
    </row>
    <row r="52" spans="2:14" x14ac:dyDescent="0.35">
      <c r="B52" s="156"/>
      <c r="C52" s="37" t="s">
        <v>42</v>
      </c>
      <c r="D52" s="41">
        <v>1</v>
      </c>
      <c r="E52" s="38"/>
      <c r="F52" s="38"/>
      <c r="G52" s="38"/>
      <c r="H52" s="38"/>
      <c r="I52" s="38"/>
      <c r="J52" s="38"/>
      <c r="K52" s="38"/>
      <c r="L52" s="38"/>
      <c r="M52" s="39">
        <v>1</v>
      </c>
      <c r="N52" s="30"/>
    </row>
    <row r="53" spans="2:14" ht="27.75" customHeight="1" x14ac:dyDescent="0.35">
      <c r="C53" s="35" t="s">
        <v>34</v>
      </c>
      <c r="D53" s="38">
        <f t="shared" ref="D53:M53" si="3">SUM(D38:D52)</f>
        <v>34</v>
      </c>
      <c r="E53" s="38">
        <f t="shared" si="3"/>
        <v>58</v>
      </c>
      <c r="F53" s="38">
        <f t="shared" si="3"/>
        <v>78</v>
      </c>
      <c r="G53" s="38">
        <f t="shared" si="3"/>
        <v>30</v>
      </c>
      <c r="H53" s="38">
        <f t="shared" si="3"/>
        <v>18</v>
      </c>
      <c r="I53" s="38">
        <f t="shared" si="3"/>
        <v>16</v>
      </c>
      <c r="J53" s="38">
        <f t="shared" si="3"/>
        <v>10</v>
      </c>
      <c r="K53" s="38">
        <f t="shared" si="3"/>
        <v>18</v>
      </c>
      <c r="L53" s="38">
        <f t="shared" si="3"/>
        <v>30</v>
      </c>
      <c r="M53" s="38">
        <f t="shared" si="3"/>
        <v>292</v>
      </c>
    </row>
  </sheetData>
  <mergeCells count="9">
    <mergeCell ref="D36:L36"/>
    <mergeCell ref="B38:B52"/>
    <mergeCell ref="B25:N32"/>
    <mergeCell ref="A1:N1"/>
    <mergeCell ref="P2:R2"/>
    <mergeCell ref="I2:J2"/>
    <mergeCell ref="K2:L2"/>
    <mergeCell ref="M2:N2"/>
    <mergeCell ref="C35:M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13D0-02FB-4789-9D27-A6D61C139506}">
  <dimension ref="A1:R63"/>
  <sheetViews>
    <sheetView tabSelected="1" zoomScale="40" zoomScaleNormal="40" workbookViewId="0">
      <selection activeCell="S28" sqref="S28"/>
    </sheetView>
  </sheetViews>
  <sheetFormatPr defaultRowHeight="14.5" x14ac:dyDescent="0.35"/>
  <cols>
    <col min="2" max="3" width="19.1796875" customWidth="1"/>
    <col min="4" max="4" width="14.7265625" customWidth="1"/>
    <col min="5" max="5" width="17.7265625" customWidth="1"/>
    <col min="6" max="6" width="15.453125" customWidth="1"/>
    <col min="7" max="7" width="13.26953125" customWidth="1"/>
    <col min="8" max="8" width="18.1796875" customWidth="1"/>
    <col min="9" max="9" width="16.453125" customWidth="1"/>
    <col min="10" max="10" width="11.453125" customWidth="1"/>
    <col min="11" max="11" width="15.1796875" customWidth="1"/>
    <col min="12" max="12" width="11.1796875" customWidth="1"/>
    <col min="13" max="13" width="13.26953125" customWidth="1"/>
    <col min="14" max="14" width="19.1796875" customWidth="1"/>
    <col min="15" max="15" width="13" customWidth="1"/>
    <col min="16" max="16" width="20.1796875" customWidth="1"/>
    <col min="17" max="17" width="19" customWidth="1"/>
    <col min="19" max="19" width="23.7265625" customWidth="1"/>
  </cols>
  <sheetData>
    <row r="1" spans="1:17" ht="48.65" customHeight="1" x14ac:dyDescent="0.5">
      <c r="A1" s="142" t="s">
        <v>147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25"/>
    </row>
    <row r="2" spans="1:17" x14ac:dyDescent="0.35">
      <c r="A2" s="3"/>
      <c r="B2" s="3"/>
      <c r="C2" s="3"/>
      <c r="D2" s="3"/>
      <c r="E2" s="3"/>
      <c r="F2" s="3"/>
      <c r="G2" s="3"/>
      <c r="H2" s="3"/>
      <c r="I2" s="140" t="s">
        <v>55</v>
      </c>
      <c r="J2" s="139"/>
      <c r="K2" s="139" t="s">
        <v>56</v>
      </c>
      <c r="L2" s="139"/>
      <c r="M2" s="141" t="s">
        <v>59</v>
      </c>
      <c r="N2" s="140"/>
      <c r="O2" s="25"/>
    </row>
    <row r="3" spans="1:17" s="12" customFormat="1" ht="58.5" customHeight="1" x14ac:dyDescent="0.35">
      <c r="A3" s="19" t="s">
        <v>0</v>
      </c>
      <c r="B3" s="18" t="s">
        <v>1</v>
      </c>
      <c r="C3" s="18" t="s">
        <v>45</v>
      </c>
      <c r="D3" s="18" t="s">
        <v>2</v>
      </c>
      <c r="E3" s="18" t="s">
        <v>60</v>
      </c>
      <c r="F3" s="18" t="s">
        <v>61</v>
      </c>
      <c r="G3" s="18" t="s">
        <v>33</v>
      </c>
      <c r="H3" s="29" t="s">
        <v>84</v>
      </c>
      <c r="I3" s="18" t="s">
        <v>62</v>
      </c>
      <c r="J3" s="18" t="s">
        <v>58</v>
      </c>
      <c r="K3" s="18" t="s">
        <v>62</v>
      </c>
      <c r="L3" s="18" t="s">
        <v>58</v>
      </c>
      <c r="M3" s="18" t="s">
        <v>57</v>
      </c>
      <c r="N3" s="18" t="s">
        <v>58</v>
      </c>
      <c r="O3" s="25"/>
      <c r="P3" s="55" t="s">
        <v>134</v>
      </c>
      <c r="Q3" s="57" t="s">
        <v>133</v>
      </c>
    </row>
    <row r="4" spans="1:17" ht="29" x14ac:dyDescent="0.35">
      <c r="A4" s="8">
        <v>1</v>
      </c>
      <c r="B4" s="1" t="s">
        <v>10</v>
      </c>
      <c r="C4" s="1" t="s">
        <v>54</v>
      </c>
      <c r="D4" s="8" t="s">
        <v>7</v>
      </c>
      <c r="E4" s="5">
        <v>18</v>
      </c>
      <c r="F4" s="5">
        <f>2022-G4</f>
        <v>21</v>
      </c>
      <c r="G4" s="5">
        <v>2001</v>
      </c>
      <c r="H4" s="7" t="s">
        <v>47</v>
      </c>
      <c r="I4" s="6">
        <v>28</v>
      </c>
      <c r="J4" s="6">
        <v>12.02</v>
      </c>
      <c r="K4" s="6">
        <v>31</v>
      </c>
      <c r="L4" s="6">
        <v>13.3</v>
      </c>
      <c r="M4" s="5">
        <f>K4-I4</f>
        <v>3</v>
      </c>
      <c r="N4" s="21">
        <f>(M4/I4)*100</f>
        <v>10.714285714285714</v>
      </c>
      <c r="O4" s="25"/>
      <c r="P4" s="59" t="s">
        <v>131</v>
      </c>
      <c r="Q4" s="30">
        <v>0.4642857142857143</v>
      </c>
    </row>
    <row r="5" spans="1:17" x14ac:dyDescent="0.35">
      <c r="A5" s="8">
        <v>2</v>
      </c>
      <c r="B5" s="1" t="s">
        <v>11</v>
      </c>
      <c r="C5" s="1" t="s">
        <v>85</v>
      </c>
      <c r="D5" s="8" t="s">
        <v>7</v>
      </c>
      <c r="E5" s="5">
        <v>24</v>
      </c>
      <c r="F5" s="5">
        <f t="shared" ref="F5:F24" si="0">2022-G5</f>
        <v>27</v>
      </c>
      <c r="G5" s="5">
        <v>1995</v>
      </c>
      <c r="H5" s="7" t="s">
        <v>47</v>
      </c>
      <c r="I5" s="6">
        <v>19</v>
      </c>
      <c r="J5" s="6">
        <v>8.15</v>
      </c>
      <c r="K5" s="6">
        <v>31</v>
      </c>
      <c r="L5" s="6">
        <v>13.3</v>
      </c>
      <c r="M5" s="5">
        <f t="shared" ref="M5:M24" si="1">K5-I5</f>
        <v>12</v>
      </c>
      <c r="N5" s="21">
        <f t="shared" ref="N5:N24" si="2">(M5/I5)*100</f>
        <v>63.157894736842103</v>
      </c>
      <c r="O5" s="25"/>
      <c r="P5" s="70" t="s">
        <v>130</v>
      </c>
      <c r="Q5" s="30">
        <v>0.26315789473684209</v>
      </c>
    </row>
    <row r="6" spans="1:17" ht="29" x14ac:dyDescent="0.35">
      <c r="A6" s="8">
        <v>3</v>
      </c>
      <c r="B6" s="1" t="s">
        <v>25</v>
      </c>
      <c r="C6" s="1" t="s">
        <v>51</v>
      </c>
      <c r="D6" s="8" t="s">
        <v>4</v>
      </c>
      <c r="E6" s="5">
        <v>8</v>
      </c>
      <c r="F6" s="5">
        <f t="shared" si="0"/>
        <v>11</v>
      </c>
      <c r="G6" s="5">
        <v>2011</v>
      </c>
      <c r="H6" s="7" t="s">
        <v>47</v>
      </c>
      <c r="I6" s="6">
        <v>46</v>
      </c>
      <c r="J6" s="6">
        <v>19.739999999999998</v>
      </c>
      <c r="K6" s="6">
        <v>62</v>
      </c>
      <c r="L6" s="6">
        <v>26.61</v>
      </c>
      <c r="M6" s="5">
        <f t="shared" si="1"/>
        <v>16</v>
      </c>
      <c r="N6" s="21">
        <f t="shared" si="2"/>
        <v>34.782608695652172</v>
      </c>
      <c r="O6" s="25"/>
      <c r="P6" s="59" t="s">
        <v>131</v>
      </c>
      <c r="Q6" s="30">
        <v>0.69565217391304346</v>
      </c>
    </row>
    <row r="7" spans="1:17" ht="29" x14ac:dyDescent="0.35">
      <c r="A7" s="8">
        <v>4</v>
      </c>
      <c r="B7" s="1" t="s">
        <v>29</v>
      </c>
      <c r="C7" s="1" t="s">
        <v>30</v>
      </c>
      <c r="D7" s="8" t="s">
        <v>4</v>
      </c>
      <c r="E7" s="5">
        <v>26</v>
      </c>
      <c r="F7" s="5">
        <f t="shared" si="0"/>
        <v>29</v>
      </c>
      <c r="G7" s="5">
        <v>1993</v>
      </c>
      <c r="H7" s="7" t="s">
        <v>47</v>
      </c>
      <c r="I7" s="6">
        <v>33</v>
      </c>
      <c r="J7" s="6">
        <v>14.16</v>
      </c>
      <c r="K7" s="6">
        <v>12</v>
      </c>
      <c r="L7" s="6">
        <v>5.15</v>
      </c>
      <c r="M7" s="5">
        <f t="shared" si="1"/>
        <v>-21</v>
      </c>
      <c r="N7" s="9">
        <f t="shared" si="2"/>
        <v>-63.636363636363633</v>
      </c>
      <c r="O7" s="25"/>
      <c r="P7" s="58" t="s">
        <v>131</v>
      </c>
      <c r="Q7" s="30">
        <v>6.0606060606060608E-2</v>
      </c>
    </row>
    <row r="8" spans="1:17" ht="29" x14ac:dyDescent="0.35">
      <c r="A8" s="8">
        <v>5</v>
      </c>
      <c r="B8" s="1" t="s">
        <v>27</v>
      </c>
      <c r="C8" s="1" t="s">
        <v>28</v>
      </c>
      <c r="D8" s="8" t="s">
        <v>4</v>
      </c>
      <c r="E8" s="5">
        <v>24</v>
      </c>
      <c r="F8" s="5">
        <f t="shared" si="0"/>
        <v>27</v>
      </c>
      <c r="G8" s="5">
        <v>1995</v>
      </c>
      <c r="H8" s="7" t="s">
        <v>5</v>
      </c>
      <c r="I8" s="6">
        <v>33</v>
      </c>
      <c r="J8" s="6">
        <v>14.16</v>
      </c>
      <c r="K8" s="6">
        <v>16</v>
      </c>
      <c r="L8" s="6">
        <v>6.87</v>
      </c>
      <c r="M8" s="5">
        <f t="shared" si="1"/>
        <v>-17</v>
      </c>
      <c r="N8" s="9">
        <f t="shared" si="2"/>
        <v>-51.515151515151516</v>
      </c>
      <c r="O8" s="25"/>
      <c r="P8" s="59" t="s">
        <v>132</v>
      </c>
      <c r="Q8" s="30">
        <v>0.48484848484848486</v>
      </c>
    </row>
    <row r="9" spans="1:17" ht="29" x14ac:dyDescent="0.35">
      <c r="A9" s="8">
        <v>6</v>
      </c>
      <c r="B9" s="1" t="s">
        <v>17</v>
      </c>
      <c r="C9" s="1" t="s">
        <v>18</v>
      </c>
      <c r="D9" s="8" t="s">
        <v>4</v>
      </c>
      <c r="E9" s="5">
        <v>13</v>
      </c>
      <c r="F9" s="5">
        <f t="shared" si="0"/>
        <v>16</v>
      </c>
      <c r="G9" s="5">
        <v>2006</v>
      </c>
      <c r="H9" s="7" t="s">
        <v>48</v>
      </c>
      <c r="I9" s="6">
        <v>21</v>
      </c>
      <c r="J9" s="6">
        <v>9.01</v>
      </c>
      <c r="K9" s="6">
        <v>10</v>
      </c>
      <c r="L9" s="6">
        <v>4.29</v>
      </c>
      <c r="M9" s="5">
        <f t="shared" si="1"/>
        <v>-11</v>
      </c>
      <c r="N9" s="9">
        <f t="shared" si="2"/>
        <v>-52.380952380952387</v>
      </c>
      <c r="O9" s="25"/>
      <c r="P9" s="58" t="s">
        <v>131</v>
      </c>
      <c r="Q9" s="30">
        <v>0.19047619047619047</v>
      </c>
    </row>
    <row r="10" spans="1:17" ht="29" x14ac:dyDescent="0.35">
      <c r="A10" s="8">
        <v>7</v>
      </c>
      <c r="B10" s="1" t="s">
        <v>21</v>
      </c>
      <c r="C10" s="1" t="s">
        <v>22</v>
      </c>
      <c r="D10" s="8" t="s">
        <v>4</v>
      </c>
      <c r="E10" s="5">
        <v>7</v>
      </c>
      <c r="F10" s="5">
        <f t="shared" si="0"/>
        <v>10</v>
      </c>
      <c r="G10" s="5">
        <v>2012</v>
      </c>
      <c r="H10" s="7" t="s">
        <v>48</v>
      </c>
      <c r="I10" s="6">
        <v>13</v>
      </c>
      <c r="J10" s="6">
        <v>5.58</v>
      </c>
      <c r="K10" s="6">
        <v>30</v>
      </c>
      <c r="L10" s="6">
        <v>12.88</v>
      </c>
      <c r="M10" s="5">
        <f t="shared" si="1"/>
        <v>17</v>
      </c>
      <c r="N10" s="21">
        <f t="shared" si="2"/>
        <v>130.76923076923077</v>
      </c>
      <c r="O10" s="25"/>
      <c r="P10" s="59" t="s">
        <v>131</v>
      </c>
      <c r="Q10" s="30">
        <v>0.76923076923076927</v>
      </c>
    </row>
    <row r="11" spans="1:17" ht="29" x14ac:dyDescent="0.35">
      <c r="A11" s="8">
        <v>8</v>
      </c>
      <c r="B11" s="1" t="s">
        <v>12</v>
      </c>
      <c r="C11" s="1" t="s">
        <v>50</v>
      </c>
      <c r="D11" s="8" t="s">
        <v>7</v>
      </c>
      <c r="E11" s="5">
        <v>15</v>
      </c>
      <c r="F11" s="5">
        <f t="shared" si="0"/>
        <v>18</v>
      </c>
      <c r="G11" s="5">
        <v>2004</v>
      </c>
      <c r="H11" s="7" t="s">
        <v>47</v>
      </c>
      <c r="I11" s="6">
        <v>2</v>
      </c>
      <c r="J11" s="6">
        <v>0.86</v>
      </c>
      <c r="K11" s="6">
        <v>4</v>
      </c>
      <c r="L11" s="6">
        <v>1.72</v>
      </c>
      <c r="M11" s="5">
        <f t="shared" si="1"/>
        <v>2</v>
      </c>
      <c r="N11" s="21">
        <f t="shared" si="2"/>
        <v>100</v>
      </c>
      <c r="O11" s="25"/>
      <c r="P11" s="58" t="s">
        <v>132</v>
      </c>
      <c r="Q11" s="30">
        <v>0</v>
      </c>
    </row>
    <row r="12" spans="1:17" x14ac:dyDescent="0.35">
      <c r="A12" s="8">
        <v>9</v>
      </c>
      <c r="B12" s="1" t="s">
        <v>37</v>
      </c>
      <c r="C12" s="1" t="s">
        <v>43</v>
      </c>
      <c r="D12" s="8" t="s">
        <v>4</v>
      </c>
      <c r="E12" s="5">
        <v>11</v>
      </c>
      <c r="F12" s="13" t="s">
        <v>63</v>
      </c>
      <c r="G12" s="5">
        <v>2008</v>
      </c>
      <c r="H12" s="7" t="s">
        <v>5</v>
      </c>
      <c r="I12" s="6">
        <v>13</v>
      </c>
      <c r="J12" s="6">
        <v>5.58</v>
      </c>
      <c r="K12" s="5"/>
      <c r="L12" s="9"/>
      <c r="M12" s="5">
        <f t="shared" si="1"/>
        <v>-13</v>
      </c>
      <c r="N12" s="9">
        <f t="shared" si="2"/>
        <v>-100</v>
      </c>
      <c r="O12" s="25"/>
      <c r="P12" s="70" t="s">
        <v>130</v>
      </c>
      <c r="Q12" s="30"/>
    </row>
    <row r="13" spans="1:17" ht="29" x14ac:dyDescent="0.35">
      <c r="A13" s="8">
        <v>10</v>
      </c>
      <c r="B13" s="1" t="s">
        <v>3</v>
      </c>
      <c r="C13" s="1" t="s">
        <v>49</v>
      </c>
      <c r="D13" s="8" t="s">
        <v>4</v>
      </c>
      <c r="E13" s="5">
        <v>31</v>
      </c>
      <c r="F13" s="5">
        <f t="shared" si="0"/>
        <v>34</v>
      </c>
      <c r="G13" s="5">
        <v>1988</v>
      </c>
      <c r="H13" s="7" t="s">
        <v>47</v>
      </c>
      <c r="I13" s="6">
        <v>10</v>
      </c>
      <c r="J13" s="6">
        <v>4.29</v>
      </c>
      <c r="K13" s="6">
        <v>15</v>
      </c>
      <c r="L13" s="6">
        <v>6.44</v>
      </c>
      <c r="M13" s="5">
        <f t="shared" si="1"/>
        <v>5</v>
      </c>
      <c r="N13" s="21">
        <f t="shared" si="2"/>
        <v>50</v>
      </c>
      <c r="O13" s="25"/>
      <c r="P13" s="58" t="s">
        <v>132</v>
      </c>
      <c r="Q13" s="30">
        <v>0.8</v>
      </c>
    </row>
    <row r="14" spans="1:17" ht="29" x14ac:dyDescent="0.35">
      <c r="A14" s="8">
        <v>11</v>
      </c>
      <c r="B14" s="1" t="s">
        <v>19</v>
      </c>
      <c r="C14" s="1" t="s">
        <v>20</v>
      </c>
      <c r="D14" s="8" t="s">
        <v>4</v>
      </c>
      <c r="E14" s="5">
        <v>4</v>
      </c>
      <c r="F14" s="5">
        <f t="shared" si="0"/>
        <v>7</v>
      </c>
      <c r="G14" s="5">
        <v>2015</v>
      </c>
      <c r="H14" s="7" t="s">
        <v>48</v>
      </c>
      <c r="I14" s="6">
        <v>6</v>
      </c>
      <c r="J14" s="6">
        <v>2.58</v>
      </c>
      <c r="K14" s="6">
        <v>6</v>
      </c>
      <c r="L14" s="6">
        <v>2.58</v>
      </c>
      <c r="M14" s="5">
        <f t="shared" si="1"/>
        <v>0</v>
      </c>
      <c r="N14" s="9">
        <f t="shared" si="2"/>
        <v>0</v>
      </c>
      <c r="O14" s="25"/>
      <c r="P14" s="58" t="s">
        <v>131</v>
      </c>
      <c r="Q14" s="5"/>
    </row>
    <row r="15" spans="1:17" x14ac:dyDescent="0.35">
      <c r="A15" s="8">
        <v>12</v>
      </c>
      <c r="B15" s="1" t="s">
        <v>35</v>
      </c>
      <c r="C15" s="1" t="s">
        <v>39</v>
      </c>
      <c r="D15" s="8" t="s">
        <v>4</v>
      </c>
      <c r="E15" s="5">
        <v>3</v>
      </c>
      <c r="F15" s="13" t="s">
        <v>63</v>
      </c>
      <c r="G15" s="5">
        <v>2016</v>
      </c>
      <c r="H15" s="7" t="s">
        <v>47</v>
      </c>
      <c r="I15" s="6">
        <v>1</v>
      </c>
      <c r="J15" s="6">
        <v>0.43</v>
      </c>
      <c r="K15" s="5"/>
      <c r="L15" s="9"/>
      <c r="M15" s="5">
        <f t="shared" si="1"/>
        <v>-1</v>
      </c>
      <c r="N15" s="9">
        <f t="shared" si="2"/>
        <v>-100</v>
      </c>
      <c r="O15" s="25"/>
      <c r="P15" s="70" t="s">
        <v>130</v>
      </c>
      <c r="Q15" s="5"/>
    </row>
    <row r="16" spans="1:17" ht="29" x14ac:dyDescent="0.35">
      <c r="A16" s="8">
        <v>13</v>
      </c>
      <c r="B16" s="1" t="s">
        <v>38</v>
      </c>
      <c r="C16" s="1" t="s">
        <v>44</v>
      </c>
      <c r="D16" s="8" t="s">
        <v>4</v>
      </c>
      <c r="E16" s="5">
        <v>24</v>
      </c>
      <c r="F16" s="13" t="s">
        <v>63</v>
      </c>
      <c r="G16" s="5">
        <v>1995</v>
      </c>
      <c r="H16" s="7" t="s">
        <v>48</v>
      </c>
      <c r="I16" s="6">
        <v>5</v>
      </c>
      <c r="J16" s="6">
        <v>2.15</v>
      </c>
      <c r="K16" s="5"/>
      <c r="L16" s="9"/>
      <c r="M16" s="5">
        <f t="shared" si="1"/>
        <v>-5</v>
      </c>
      <c r="N16" s="9">
        <f t="shared" si="2"/>
        <v>-100</v>
      </c>
      <c r="O16" s="25"/>
      <c r="P16" s="59" t="s">
        <v>132</v>
      </c>
      <c r="Q16" s="5"/>
    </row>
    <row r="17" spans="1:17" x14ac:dyDescent="0.35">
      <c r="A17" s="8">
        <v>14</v>
      </c>
      <c r="B17" s="1" t="s">
        <v>6</v>
      </c>
      <c r="C17" s="1" t="s">
        <v>6</v>
      </c>
      <c r="D17" s="8" t="s">
        <v>4</v>
      </c>
      <c r="E17" s="5">
        <v>17</v>
      </c>
      <c r="F17" s="5">
        <f t="shared" si="0"/>
        <v>20</v>
      </c>
      <c r="G17" s="5">
        <v>2002</v>
      </c>
      <c r="H17" s="7" t="s">
        <v>5</v>
      </c>
      <c r="I17" s="6">
        <v>2</v>
      </c>
      <c r="J17" s="6">
        <v>0.86</v>
      </c>
      <c r="K17" s="6">
        <v>1</v>
      </c>
      <c r="L17" s="6">
        <v>0.43</v>
      </c>
      <c r="M17" s="5">
        <f>K17-I17</f>
        <v>-1</v>
      </c>
      <c r="N17" s="9">
        <f>(M17/I17)*100</f>
        <v>-50</v>
      </c>
      <c r="O17" s="25"/>
      <c r="P17" s="70" t="s">
        <v>130</v>
      </c>
      <c r="Q17" s="5"/>
    </row>
    <row r="18" spans="1:17" x14ac:dyDescent="0.35">
      <c r="A18" s="8">
        <v>15</v>
      </c>
      <c r="B18" s="1" t="s">
        <v>40</v>
      </c>
      <c r="C18" s="1" t="s">
        <v>41</v>
      </c>
      <c r="D18" s="8" t="s">
        <v>7</v>
      </c>
      <c r="E18" s="5">
        <v>18</v>
      </c>
      <c r="F18" s="13" t="s">
        <v>63</v>
      </c>
      <c r="G18" s="5">
        <v>2001</v>
      </c>
      <c r="H18" s="7" t="s">
        <v>47</v>
      </c>
      <c r="I18" s="6"/>
      <c r="J18" s="6"/>
      <c r="K18" s="5"/>
      <c r="L18" s="9"/>
      <c r="M18" s="5">
        <f>K18-I18</f>
        <v>0</v>
      </c>
      <c r="N18" s="9" t="e">
        <f>(M18/I18)*100</f>
        <v>#DIV/0!</v>
      </c>
      <c r="O18" s="25"/>
      <c r="P18" s="57"/>
      <c r="Q18" s="5"/>
    </row>
    <row r="19" spans="1:17" x14ac:dyDescent="0.35">
      <c r="A19" s="8">
        <v>16</v>
      </c>
      <c r="B19" s="1" t="s">
        <v>36</v>
      </c>
      <c r="C19" s="1" t="s">
        <v>42</v>
      </c>
      <c r="D19" s="8" t="s">
        <v>7</v>
      </c>
      <c r="E19" s="5">
        <v>6</v>
      </c>
      <c r="F19" s="13" t="s">
        <v>63</v>
      </c>
      <c r="G19" s="5">
        <v>2013</v>
      </c>
      <c r="H19" s="7" t="s">
        <v>47</v>
      </c>
      <c r="I19" s="6">
        <v>1</v>
      </c>
      <c r="J19" s="6">
        <v>0.43</v>
      </c>
      <c r="K19" s="5"/>
      <c r="L19" s="9"/>
      <c r="M19" s="5">
        <f t="shared" si="1"/>
        <v>-1</v>
      </c>
      <c r="N19" s="9">
        <f t="shared" si="2"/>
        <v>-100</v>
      </c>
      <c r="O19" s="25"/>
      <c r="P19" s="57"/>
      <c r="Q19" s="5"/>
    </row>
    <row r="20" spans="1:17" x14ac:dyDescent="0.35">
      <c r="A20" s="8">
        <v>17</v>
      </c>
      <c r="B20" s="14" t="s">
        <v>23</v>
      </c>
      <c r="C20" s="7" t="s">
        <v>24</v>
      </c>
      <c r="D20" s="8" t="s">
        <v>4</v>
      </c>
      <c r="E20" s="23" t="s">
        <v>63</v>
      </c>
      <c r="F20" s="5">
        <f t="shared" si="0"/>
        <v>9</v>
      </c>
      <c r="G20" s="8">
        <v>2013</v>
      </c>
      <c r="H20" s="7" t="s">
        <v>47</v>
      </c>
      <c r="I20" s="4"/>
      <c r="J20" s="23"/>
      <c r="K20" s="6">
        <v>1</v>
      </c>
      <c r="L20" s="6">
        <v>0.43</v>
      </c>
      <c r="M20" s="5">
        <f t="shared" si="1"/>
        <v>1</v>
      </c>
      <c r="N20" s="9" t="e">
        <f t="shared" si="2"/>
        <v>#DIV/0!</v>
      </c>
      <c r="O20" s="25"/>
      <c r="P20" s="57"/>
      <c r="Q20" s="5"/>
    </row>
    <row r="21" spans="1:17" x14ac:dyDescent="0.35">
      <c r="A21" s="8">
        <v>18</v>
      </c>
      <c r="B21" s="7" t="s">
        <v>31</v>
      </c>
      <c r="C21" s="7" t="s">
        <v>32</v>
      </c>
      <c r="D21" s="8" t="s">
        <v>7</v>
      </c>
      <c r="E21" s="23" t="s">
        <v>63</v>
      </c>
      <c r="F21" s="5">
        <f t="shared" si="0"/>
        <v>11</v>
      </c>
      <c r="G21" s="8">
        <v>2011</v>
      </c>
      <c r="H21" s="7" t="s">
        <v>47</v>
      </c>
      <c r="I21" s="4"/>
      <c r="J21" s="23"/>
      <c r="K21" s="8"/>
      <c r="L21" s="20"/>
      <c r="M21" s="5">
        <f t="shared" si="1"/>
        <v>0</v>
      </c>
      <c r="N21" s="9" t="e">
        <f t="shared" si="2"/>
        <v>#DIV/0!</v>
      </c>
      <c r="O21" s="25"/>
      <c r="P21" s="57"/>
      <c r="Q21" s="5"/>
    </row>
    <row r="22" spans="1:17" x14ac:dyDescent="0.35">
      <c r="A22" s="8">
        <v>19</v>
      </c>
      <c r="B22" s="7" t="s">
        <v>13</v>
      </c>
      <c r="C22" s="7" t="s">
        <v>14</v>
      </c>
      <c r="D22" s="8" t="s">
        <v>4</v>
      </c>
      <c r="E22" s="23" t="s">
        <v>63</v>
      </c>
      <c r="F22" s="5">
        <f t="shared" si="0"/>
        <v>9</v>
      </c>
      <c r="G22" s="8">
        <v>2013</v>
      </c>
      <c r="H22" s="7" t="s">
        <v>47</v>
      </c>
      <c r="I22" s="4"/>
      <c r="J22" s="23"/>
      <c r="K22" s="6">
        <v>2</v>
      </c>
      <c r="L22" s="6">
        <v>0.86</v>
      </c>
      <c r="M22" s="5">
        <f t="shared" si="1"/>
        <v>2</v>
      </c>
      <c r="N22" s="9" t="e">
        <f t="shared" si="2"/>
        <v>#DIV/0!</v>
      </c>
      <c r="O22" s="25"/>
      <c r="P22" s="57"/>
      <c r="Q22" s="5"/>
    </row>
    <row r="23" spans="1:17" x14ac:dyDescent="0.35">
      <c r="A23" s="8">
        <v>20</v>
      </c>
      <c r="B23" s="7" t="s">
        <v>15</v>
      </c>
      <c r="C23" s="7" t="s">
        <v>16</v>
      </c>
      <c r="D23" s="8" t="s">
        <v>4</v>
      </c>
      <c r="E23" s="23" t="s">
        <v>63</v>
      </c>
      <c r="F23" s="5">
        <f t="shared" si="0"/>
        <v>10</v>
      </c>
      <c r="G23" s="8">
        <v>2012</v>
      </c>
      <c r="H23" s="7" t="s">
        <v>47</v>
      </c>
      <c r="I23" s="4"/>
      <c r="J23" s="23"/>
      <c r="K23" s="6">
        <v>12</v>
      </c>
      <c r="L23" s="6">
        <v>5.15</v>
      </c>
      <c r="M23" s="5">
        <f t="shared" si="1"/>
        <v>12</v>
      </c>
      <c r="N23" s="9" t="e">
        <f t="shared" si="2"/>
        <v>#DIV/0!</v>
      </c>
      <c r="O23" s="25"/>
      <c r="P23" s="57"/>
      <c r="Q23" s="5"/>
    </row>
    <row r="24" spans="1:17" x14ac:dyDescent="0.35">
      <c r="A24" s="8">
        <v>21</v>
      </c>
      <c r="B24" s="7" t="s">
        <v>8</v>
      </c>
      <c r="C24" s="7" t="s">
        <v>8</v>
      </c>
      <c r="D24" s="8" t="s">
        <v>7</v>
      </c>
      <c r="E24" s="23" t="s">
        <v>63</v>
      </c>
      <c r="F24" s="5">
        <f t="shared" si="0"/>
        <v>20</v>
      </c>
      <c r="G24" s="8">
        <v>2002</v>
      </c>
      <c r="H24" s="7" t="s">
        <v>9</v>
      </c>
      <c r="I24" s="4"/>
      <c r="J24" s="23"/>
      <c r="K24" s="8"/>
      <c r="L24" s="20"/>
      <c r="M24" s="5">
        <f t="shared" si="1"/>
        <v>0</v>
      </c>
      <c r="N24" s="9" t="e">
        <f t="shared" si="2"/>
        <v>#DIV/0!</v>
      </c>
      <c r="O24" s="25"/>
      <c r="P24" s="57"/>
      <c r="Q24" s="5"/>
    </row>
    <row r="25" spans="1:17" x14ac:dyDescent="0.35">
      <c r="C25" s="16"/>
      <c r="J25" s="16"/>
      <c r="K25" s="16"/>
    </row>
    <row r="26" spans="1:17" x14ac:dyDescent="0.35">
      <c r="B26" s="17" t="s">
        <v>52</v>
      </c>
      <c r="C26" s="17"/>
      <c r="D26" s="17"/>
      <c r="E26" s="17"/>
    </row>
    <row r="27" spans="1:17" ht="24.75" customHeight="1" thickBot="1" x14ac:dyDescent="0.5">
      <c r="B27" s="163" t="s">
        <v>135</v>
      </c>
      <c r="C27" s="164"/>
      <c r="D27" s="164"/>
      <c r="E27" s="164"/>
      <c r="F27" s="164"/>
      <c r="G27" s="164"/>
      <c r="H27" s="56"/>
    </row>
    <row r="28" spans="1:17" ht="144" customHeight="1" thickBot="1" x14ac:dyDescent="0.4">
      <c r="B28" s="160" t="s">
        <v>136</v>
      </c>
      <c r="C28" s="161"/>
      <c r="D28" s="161"/>
      <c r="E28" s="161"/>
      <c r="F28" s="161"/>
      <c r="G28" s="161"/>
      <c r="H28" s="161"/>
      <c r="I28" s="161"/>
      <c r="J28" s="161"/>
      <c r="K28" s="162"/>
    </row>
    <row r="29" spans="1:17" ht="18.5" x14ac:dyDescent="0.45">
      <c r="B29" s="56"/>
      <c r="C29" s="56"/>
      <c r="D29" s="56"/>
      <c r="E29" s="56"/>
      <c r="F29" s="56"/>
      <c r="G29" s="56"/>
      <c r="H29" s="56"/>
    </row>
    <row r="30" spans="1:17" ht="23.25" customHeight="1" x14ac:dyDescent="0.35">
      <c r="A30" s="142" t="s">
        <v>149</v>
      </c>
      <c r="B30" s="142"/>
      <c r="C30" s="142"/>
      <c r="D30" s="142"/>
      <c r="E30" s="142"/>
      <c r="F30" s="142"/>
      <c r="G30" s="142"/>
      <c r="H30" s="142"/>
      <c r="I30" s="142"/>
      <c r="J30" s="45"/>
    </row>
    <row r="31" spans="1:17" x14ac:dyDescent="0.35">
      <c r="B31" s="1" t="s">
        <v>104</v>
      </c>
      <c r="C31" s="46" t="s">
        <v>105</v>
      </c>
      <c r="D31" s="46" t="s">
        <v>106</v>
      </c>
      <c r="E31" s="46" t="s">
        <v>107</v>
      </c>
    </row>
    <row r="32" spans="1:17" x14ac:dyDescent="0.35">
      <c r="B32" s="1" t="s">
        <v>108</v>
      </c>
      <c r="C32" s="15">
        <v>34.9</v>
      </c>
      <c r="D32" s="15"/>
      <c r="E32" s="47">
        <f>D32-C32</f>
        <v>-34.9</v>
      </c>
    </row>
    <row r="33" spans="2:18" x14ac:dyDescent="0.35">
      <c r="B33" s="10" t="s">
        <v>3</v>
      </c>
      <c r="C33" s="48">
        <v>1436.575</v>
      </c>
      <c r="D33" s="48">
        <v>1081.03</v>
      </c>
      <c r="E33" s="49">
        <f t="shared" ref="E33:E57" si="3">D33-C33</f>
        <v>-355.54500000000007</v>
      </c>
      <c r="F33" t="s">
        <v>129</v>
      </c>
      <c r="G33" s="34"/>
      <c r="H33" s="150" t="s">
        <v>150</v>
      </c>
      <c r="I33" s="151"/>
      <c r="J33" s="151"/>
      <c r="K33" s="151"/>
      <c r="L33" s="151"/>
      <c r="M33" s="151"/>
      <c r="N33" s="151"/>
      <c r="O33" s="151"/>
      <c r="P33" s="151"/>
      <c r="Q33" s="151"/>
      <c r="R33" s="152"/>
    </row>
    <row r="34" spans="2:18" ht="15" customHeight="1" x14ac:dyDescent="0.35">
      <c r="B34" s="1" t="s">
        <v>28</v>
      </c>
      <c r="C34" s="15">
        <v>5293.7919999999995</v>
      </c>
      <c r="D34" s="15">
        <v>2426.1999999999998</v>
      </c>
      <c r="E34" s="47">
        <f t="shared" si="3"/>
        <v>-2867.5919999999996</v>
      </c>
      <c r="G34" s="33"/>
      <c r="H34" s="33"/>
      <c r="I34" s="153" t="s">
        <v>56</v>
      </c>
      <c r="J34" s="154"/>
      <c r="K34" s="154"/>
      <c r="L34" s="154"/>
      <c r="M34" s="154"/>
      <c r="N34" s="154"/>
      <c r="O34" s="154"/>
      <c r="P34" s="154"/>
      <c r="Q34" s="155"/>
      <c r="R34" s="35"/>
    </row>
    <row r="35" spans="2:18" x14ac:dyDescent="0.35">
      <c r="B35" s="1" t="s">
        <v>109</v>
      </c>
      <c r="C35" s="15">
        <v>0.95</v>
      </c>
      <c r="D35" s="15">
        <v>0</v>
      </c>
      <c r="E35" s="47">
        <f t="shared" si="3"/>
        <v>-0.95</v>
      </c>
      <c r="G35" s="157" t="s">
        <v>55</v>
      </c>
      <c r="H35" s="35"/>
      <c r="I35" s="37" t="s">
        <v>54</v>
      </c>
      <c r="J35" s="36" t="s">
        <v>85</v>
      </c>
      <c r="K35" s="36" t="s">
        <v>51</v>
      </c>
      <c r="L35" s="36" t="s">
        <v>22</v>
      </c>
      <c r="M35" s="36" t="s">
        <v>30</v>
      </c>
      <c r="N35" s="36" t="s">
        <v>28</v>
      </c>
      <c r="O35" s="36" t="s">
        <v>18</v>
      </c>
      <c r="P35" s="1" t="s">
        <v>3</v>
      </c>
      <c r="Q35" s="36" t="s">
        <v>98</v>
      </c>
      <c r="R35" s="60" t="s">
        <v>99</v>
      </c>
    </row>
    <row r="36" spans="2:18" x14ac:dyDescent="0.35">
      <c r="B36" s="1" t="s">
        <v>46</v>
      </c>
      <c r="C36" s="15">
        <v>872.07500000000005</v>
      </c>
      <c r="D36" s="15">
        <v>2708.6379999999999</v>
      </c>
      <c r="E36" s="47">
        <f t="shared" si="3"/>
        <v>1836.5629999999999</v>
      </c>
      <c r="G36" s="158"/>
      <c r="H36" s="37" t="s">
        <v>54</v>
      </c>
      <c r="I36" s="61">
        <v>13</v>
      </c>
      <c r="J36" s="38">
        <v>4</v>
      </c>
      <c r="K36" s="38">
        <v>5</v>
      </c>
      <c r="L36" s="38">
        <v>1</v>
      </c>
      <c r="M36" s="38">
        <v>2</v>
      </c>
      <c r="N36" s="38"/>
      <c r="O36" s="38">
        <v>1</v>
      </c>
      <c r="P36" s="38">
        <v>1</v>
      </c>
      <c r="Q36" s="38">
        <v>1</v>
      </c>
      <c r="R36" s="28">
        <v>28</v>
      </c>
    </row>
    <row r="37" spans="2:18" x14ac:dyDescent="0.35">
      <c r="B37" s="1" t="s">
        <v>110</v>
      </c>
      <c r="C37" s="15">
        <v>177.78749999999999</v>
      </c>
      <c r="D37" s="15">
        <v>441.1</v>
      </c>
      <c r="E37" s="47">
        <f t="shared" si="3"/>
        <v>263.3125</v>
      </c>
      <c r="G37" s="158"/>
      <c r="H37" s="37" t="s">
        <v>85</v>
      </c>
      <c r="I37" s="41">
        <v>3</v>
      </c>
      <c r="J37" s="61">
        <v>5</v>
      </c>
      <c r="K37" s="38">
        <v>3</v>
      </c>
      <c r="L37" s="42">
        <v>6</v>
      </c>
      <c r="M37" s="38">
        <v>1</v>
      </c>
      <c r="N37" s="38"/>
      <c r="O37" s="38"/>
      <c r="P37" s="38"/>
      <c r="Q37" s="38">
        <v>1</v>
      </c>
      <c r="R37" s="28">
        <v>19</v>
      </c>
    </row>
    <row r="38" spans="2:18" x14ac:dyDescent="0.35">
      <c r="B38" s="1" t="s">
        <v>111</v>
      </c>
      <c r="C38" s="15">
        <v>0</v>
      </c>
      <c r="D38" s="15">
        <v>0.3</v>
      </c>
      <c r="E38" s="47">
        <f t="shared" si="3"/>
        <v>0.3</v>
      </c>
      <c r="G38" s="158"/>
      <c r="H38" s="37" t="s">
        <v>51</v>
      </c>
      <c r="I38" s="41">
        <v>1</v>
      </c>
      <c r="J38" s="38">
        <v>4</v>
      </c>
      <c r="K38" s="61">
        <v>32</v>
      </c>
      <c r="L38" s="38"/>
      <c r="M38" s="38">
        <v>6</v>
      </c>
      <c r="N38" s="38"/>
      <c r="O38" s="38"/>
      <c r="P38" s="38">
        <v>1</v>
      </c>
      <c r="Q38" s="38">
        <v>2</v>
      </c>
      <c r="R38" s="28">
        <v>46</v>
      </c>
    </row>
    <row r="39" spans="2:18" x14ac:dyDescent="0.35">
      <c r="B39" s="11" t="s">
        <v>30</v>
      </c>
      <c r="C39" s="50">
        <v>1202.845</v>
      </c>
      <c r="D39" s="50">
        <v>1639.6380000000001</v>
      </c>
      <c r="E39" s="51">
        <f t="shared" si="3"/>
        <v>436.79300000000012</v>
      </c>
      <c r="G39" s="158"/>
      <c r="H39" s="37" t="s">
        <v>22</v>
      </c>
      <c r="I39" s="41"/>
      <c r="J39" s="38">
        <v>1</v>
      </c>
      <c r="K39" s="38"/>
      <c r="L39" s="62">
        <v>10</v>
      </c>
      <c r="M39" s="38"/>
      <c r="N39" s="38"/>
      <c r="O39" s="38">
        <v>2</v>
      </c>
      <c r="P39" s="38"/>
      <c r="Q39" s="38"/>
      <c r="R39" s="28">
        <v>13</v>
      </c>
    </row>
    <row r="40" spans="2:18" x14ac:dyDescent="0.35">
      <c r="B40" s="44" t="s">
        <v>26</v>
      </c>
      <c r="C40" s="52">
        <v>7682.2690000000002</v>
      </c>
      <c r="D40" s="52">
        <v>11241.98</v>
      </c>
      <c r="E40" s="53">
        <f t="shared" si="3"/>
        <v>3559.7109999999993</v>
      </c>
      <c r="G40" s="158"/>
      <c r="H40" s="37" t="s">
        <v>30</v>
      </c>
      <c r="I40" s="41"/>
      <c r="J40" s="38">
        <v>5</v>
      </c>
      <c r="K40" s="38">
        <v>18</v>
      </c>
      <c r="L40" s="38">
        <v>5</v>
      </c>
      <c r="M40" s="61">
        <v>2</v>
      </c>
      <c r="N40" s="38"/>
      <c r="O40" s="38">
        <v>2</v>
      </c>
      <c r="P40" s="38"/>
      <c r="Q40" s="38">
        <v>1</v>
      </c>
      <c r="R40" s="28">
        <v>33</v>
      </c>
    </row>
    <row r="41" spans="2:18" x14ac:dyDescent="0.35">
      <c r="B41" s="10" t="s">
        <v>112</v>
      </c>
      <c r="C41" s="48">
        <v>1169.0530000000001</v>
      </c>
      <c r="D41" s="48">
        <v>2147.643</v>
      </c>
      <c r="E41" s="49">
        <f t="shared" si="3"/>
        <v>978.58999999999992</v>
      </c>
      <c r="G41" s="158"/>
      <c r="H41" s="37" t="s">
        <v>28</v>
      </c>
      <c r="I41" s="41">
        <v>2</v>
      </c>
      <c r="J41" s="38"/>
      <c r="K41" s="38"/>
      <c r="L41" s="38">
        <v>4</v>
      </c>
      <c r="M41" s="38"/>
      <c r="N41" s="61">
        <v>16</v>
      </c>
      <c r="O41" s="38"/>
      <c r="P41" s="38">
        <v>2</v>
      </c>
      <c r="Q41" s="38">
        <f>1+8</f>
        <v>9</v>
      </c>
      <c r="R41" s="28">
        <v>33</v>
      </c>
    </row>
    <row r="42" spans="2:18" x14ac:dyDescent="0.35">
      <c r="B42" s="44" t="s">
        <v>113</v>
      </c>
      <c r="C42" s="52">
        <v>0</v>
      </c>
      <c r="D42" s="52">
        <v>74.599999999999994</v>
      </c>
      <c r="E42" s="53">
        <f t="shared" si="3"/>
        <v>74.599999999999994</v>
      </c>
      <c r="G42" s="158"/>
      <c r="H42" s="37" t="s">
        <v>18</v>
      </c>
      <c r="I42" s="41">
        <v>8</v>
      </c>
      <c r="J42" s="38">
        <v>1</v>
      </c>
      <c r="K42" s="38">
        <v>3</v>
      </c>
      <c r="L42" s="38">
        <v>1</v>
      </c>
      <c r="M42" s="38">
        <v>1</v>
      </c>
      <c r="N42" s="40"/>
      <c r="O42" s="62">
        <v>4</v>
      </c>
      <c r="P42" s="38"/>
      <c r="Q42" s="38">
        <f>2+1</f>
        <v>3</v>
      </c>
      <c r="R42" s="28">
        <v>21</v>
      </c>
    </row>
    <row r="43" spans="2:18" x14ac:dyDescent="0.35">
      <c r="B43" s="1" t="s">
        <v>114</v>
      </c>
      <c r="C43" s="15">
        <v>36.289000000000001</v>
      </c>
      <c r="D43" s="15">
        <v>0</v>
      </c>
      <c r="E43" s="47">
        <f t="shared" si="3"/>
        <v>-36.289000000000001</v>
      </c>
      <c r="G43" s="158"/>
      <c r="H43" s="37" t="s">
        <v>49</v>
      </c>
      <c r="I43" s="41"/>
      <c r="J43" s="38"/>
      <c r="K43" s="38"/>
      <c r="L43" s="38"/>
      <c r="M43" s="38"/>
      <c r="N43" s="38"/>
      <c r="O43" s="38">
        <v>1</v>
      </c>
      <c r="P43" s="61">
        <v>8</v>
      </c>
      <c r="Q43" s="38">
        <v>1</v>
      </c>
      <c r="R43" s="28">
        <v>10</v>
      </c>
    </row>
    <row r="44" spans="2:18" x14ac:dyDescent="0.35">
      <c r="B44" s="1" t="s">
        <v>115</v>
      </c>
      <c r="C44" s="15">
        <v>6.11</v>
      </c>
      <c r="D44" s="15">
        <v>6</v>
      </c>
      <c r="E44" s="47">
        <f t="shared" si="3"/>
        <v>-0.11000000000000032</v>
      </c>
      <c r="G44" s="158"/>
      <c r="H44" s="37" t="s">
        <v>50</v>
      </c>
      <c r="I44" s="41"/>
      <c r="J44" s="38"/>
      <c r="K44" s="38"/>
      <c r="L44" s="38"/>
      <c r="M44" s="38"/>
      <c r="N44" s="38"/>
      <c r="O44" s="38"/>
      <c r="P44" s="38"/>
      <c r="Q44" s="38">
        <f>2</f>
        <v>2</v>
      </c>
      <c r="R44" s="28">
        <v>2</v>
      </c>
    </row>
    <row r="45" spans="2:18" x14ac:dyDescent="0.35">
      <c r="B45" s="1" t="s">
        <v>116</v>
      </c>
      <c r="C45" s="15">
        <v>16.55</v>
      </c>
      <c r="D45" s="15">
        <v>7.7</v>
      </c>
      <c r="E45" s="47">
        <f t="shared" si="3"/>
        <v>-8.8500000000000014</v>
      </c>
      <c r="G45" s="158"/>
      <c r="H45" s="37" t="s">
        <v>43</v>
      </c>
      <c r="I45" s="41"/>
      <c r="J45" s="38">
        <v>11</v>
      </c>
      <c r="K45" s="38">
        <v>1</v>
      </c>
      <c r="L45" s="38">
        <v>1</v>
      </c>
      <c r="M45" s="38"/>
      <c r="N45" s="38"/>
      <c r="O45" s="38"/>
      <c r="P45" s="38"/>
      <c r="Q45" s="38"/>
      <c r="R45" s="28">
        <v>13</v>
      </c>
    </row>
    <row r="46" spans="2:18" x14ac:dyDescent="0.35">
      <c r="B46" s="1" t="s">
        <v>117</v>
      </c>
      <c r="C46" s="15">
        <v>9.65</v>
      </c>
      <c r="D46" s="15">
        <v>105.5</v>
      </c>
      <c r="E46" s="47">
        <f t="shared" si="3"/>
        <v>95.85</v>
      </c>
      <c r="G46" s="158"/>
      <c r="H46" s="37" t="s">
        <v>20</v>
      </c>
      <c r="I46" s="41">
        <v>1</v>
      </c>
      <c r="J46" s="38"/>
      <c r="K46" s="38"/>
      <c r="L46" s="38"/>
      <c r="M46" s="38"/>
      <c r="N46" s="38"/>
      <c r="O46" s="38"/>
      <c r="P46" s="38"/>
      <c r="Q46" s="40">
        <f>4+1</f>
        <v>5</v>
      </c>
      <c r="R46" s="28">
        <v>6</v>
      </c>
    </row>
    <row r="47" spans="2:18" x14ac:dyDescent="0.35">
      <c r="B47" s="1" t="s">
        <v>118</v>
      </c>
      <c r="C47" s="15">
        <v>8.8375000000000004</v>
      </c>
      <c r="D47" s="15">
        <v>239.96250000000001</v>
      </c>
      <c r="E47" s="47">
        <f t="shared" si="3"/>
        <v>231.125</v>
      </c>
      <c r="G47" s="158"/>
      <c r="H47" s="37" t="s">
        <v>39</v>
      </c>
      <c r="I47" s="41"/>
      <c r="J47" s="38"/>
      <c r="K47" s="38"/>
      <c r="L47" s="38"/>
      <c r="M47" s="38"/>
      <c r="N47" s="38"/>
      <c r="O47" s="38"/>
      <c r="P47" s="38"/>
      <c r="Q47" s="38">
        <f>1</f>
        <v>1</v>
      </c>
      <c r="R47" s="28">
        <v>1</v>
      </c>
    </row>
    <row r="48" spans="2:18" x14ac:dyDescent="0.35">
      <c r="B48" s="1" t="s">
        <v>119</v>
      </c>
      <c r="C48" s="15">
        <v>20.2925</v>
      </c>
      <c r="D48" s="15">
        <v>15.219999999999999</v>
      </c>
      <c r="E48" s="47">
        <f t="shared" si="3"/>
        <v>-5.0725000000000016</v>
      </c>
      <c r="G48" s="158"/>
      <c r="H48" s="37" t="s">
        <v>44</v>
      </c>
      <c r="I48" s="41"/>
      <c r="J48" s="38"/>
      <c r="K48" s="38"/>
      <c r="L48" s="38">
        <v>2</v>
      </c>
      <c r="M48" s="38"/>
      <c r="N48" s="38"/>
      <c r="O48" s="38"/>
      <c r="P48" s="38">
        <v>3</v>
      </c>
      <c r="Q48" s="38"/>
      <c r="R48" s="28">
        <v>5</v>
      </c>
    </row>
    <row r="49" spans="2:18" x14ac:dyDescent="0.35">
      <c r="B49" s="44" t="s">
        <v>120</v>
      </c>
      <c r="C49" s="52">
        <v>4386.7209999999995</v>
      </c>
      <c r="D49" s="52">
        <v>7329.9880000000003</v>
      </c>
      <c r="E49" s="53">
        <f t="shared" si="3"/>
        <v>2943.2670000000007</v>
      </c>
      <c r="G49" s="158"/>
      <c r="H49" s="37" t="s">
        <v>6</v>
      </c>
      <c r="I49" s="41">
        <v>2</v>
      </c>
      <c r="J49" s="38"/>
      <c r="K49" s="38"/>
      <c r="L49" s="38"/>
      <c r="M49" s="38"/>
      <c r="N49" s="38"/>
      <c r="O49" s="38"/>
      <c r="P49" s="38"/>
      <c r="Q49" s="38"/>
      <c r="R49" s="28">
        <v>2</v>
      </c>
    </row>
    <row r="50" spans="2:18" x14ac:dyDescent="0.35">
      <c r="B50" s="1" t="s">
        <v>121</v>
      </c>
      <c r="C50" s="15">
        <v>0</v>
      </c>
      <c r="D50" s="15">
        <v>0.2</v>
      </c>
      <c r="E50" s="47">
        <f t="shared" si="3"/>
        <v>0.2</v>
      </c>
      <c r="G50" s="159"/>
      <c r="H50" s="37" t="s">
        <v>42</v>
      </c>
      <c r="I50" s="41">
        <v>1</v>
      </c>
      <c r="J50" s="38"/>
      <c r="K50" s="38"/>
      <c r="L50" s="38"/>
      <c r="M50" s="38"/>
      <c r="N50" s="38"/>
      <c r="O50" s="38"/>
      <c r="P50" s="38"/>
      <c r="Q50" s="38"/>
      <c r="R50" s="28">
        <v>1</v>
      </c>
    </row>
    <row r="51" spans="2:18" x14ac:dyDescent="0.35">
      <c r="B51" s="1" t="s">
        <v>122</v>
      </c>
      <c r="C51" s="15">
        <v>112.38</v>
      </c>
      <c r="D51" s="15">
        <v>62.563000000000002</v>
      </c>
      <c r="E51" s="47">
        <f t="shared" si="3"/>
        <v>-49.816999999999993</v>
      </c>
      <c r="H51" s="35" t="s">
        <v>34</v>
      </c>
      <c r="I51" s="38">
        <f t="shared" ref="I51:R51" si="4">SUM(I36:I50)</f>
        <v>31</v>
      </c>
      <c r="J51" s="38">
        <f t="shared" si="4"/>
        <v>31</v>
      </c>
      <c r="K51" s="38">
        <f t="shared" si="4"/>
        <v>62</v>
      </c>
      <c r="L51" s="38">
        <f t="shared" si="4"/>
        <v>30</v>
      </c>
      <c r="M51" s="38">
        <f t="shared" si="4"/>
        <v>12</v>
      </c>
      <c r="N51" s="38">
        <f t="shared" si="4"/>
        <v>16</v>
      </c>
      <c r="O51" s="38">
        <f t="shared" si="4"/>
        <v>10</v>
      </c>
      <c r="P51" s="38">
        <f t="shared" si="4"/>
        <v>15</v>
      </c>
      <c r="Q51" s="38">
        <f t="shared" si="4"/>
        <v>26</v>
      </c>
      <c r="R51" s="43">
        <f t="shared" si="4"/>
        <v>233</v>
      </c>
    </row>
    <row r="52" spans="2:18" x14ac:dyDescent="0.35">
      <c r="B52" s="1" t="s">
        <v>14</v>
      </c>
      <c r="C52" s="15">
        <v>61.5</v>
      </c>
      <c r="D52" s="15">
        <v>160</v>
      </c>
      <c r="E52" s="47">
        <f t="shared" si="3"/>
        <v>98.5</v>
      </c>
    </row>
    <row r="53" spans="2:18" x14ac:dyDescent="0.35">
      <c r="B53" s="10" t="s">
        <v>123</v>
      </c>
      <c r="C53" s="48">
        <v>726.14250000000004</v>
      </c>
      <c r="D53" s="48">
        <v>693.61249999999995</v>
      </c>
      <c r="E53" s="49">
        <f t="shared" si="3"/>
        <v>-32.530000000000086</v>
      </c>
      <c r="H53" s="71" t="s">
        <v>151</v>
      </c>
    </row>
    <row r="54" spans="2:18" x14ac:dyDescent="0.35">
      <c r="B54" s="1" t="s">
        <v>124</v>
      </c>
      <c r="C54" s="15">
        <v>68.8125</v>
      </c>
      <c r="D54" s="15">
        <v>12.2</v>
      </c>
      <c r="E54" s="47">
        <f t="shared" si="3"/>
        <v>-56.612499999999997</v>
      </c>
    </row>
    <row r="55" spans="2:18" x14ac:dyDescent="0.35">
      <c r="B55" s="1" t="s">
        <v>125</v>
      </c>
      <c r="C55" s="15">
        <v>48.6</v>
      </c>
      <c r="D55" s="15">
        <v>4.9000000000000004</v>
      </c>
      <c r="E55" s="47">
        <f t="shared" si="3"/>
        <v>-43.7</v>
      </c>
    </row>
    <row r="56" spans="2:18" x14ac:dyDescent="0.35">
      <c r="B56" s="1" t="s">
        <v>126</v>
      </c>
      <c r="C56" s="15">
        <v>1.675</v>
      </c>
      <c r="D56" s="15">
        <v>0.2</v>
      </c>
      <c r="E56" s="47">
        <f t="shared" si="3"/>
        <v>-1.4750000000000001</v>
      </c>
    </row>
    <row r="57" spans="2:18" x14ac:dyDescent="0.35">
      <c r="B57" s="1" t="s">
        <v>127</v>
      </c>
      <c r="C57" s="15">
        <v>3126.6279999999997</v>
      </c>
      <c r="D57" s="15">
        <v>4609.2629999999999</v>
      </c>
      <c r="E57" s="47">
        <f t="shared" si="3"/>
        <v>1482.6350000000002</v>
      </c>
    </row>
    <row r="58" spans="2:18" x14ac:dyDescent="0.35">
      <c r="B58" t="s">
        <v>128</v>
      </c>
    </row>
    <row r="63" spans="2:18" ht="68.25" customHeight="1" x14ac:dyDescent="0.35"/>
  </sheetData>
  <mergeCells count="10">
    <mergeCell ref="A1:N1"/>
    <mergeCell ref="I2:J2"/>
    <mergeCell ref="K2:L2"/>
    <mergeCell ref="M2:N2"/>
    <mergeCell ref="B27:G27"/>
    <mergeCell ref="G35:G50"/>
    <mergeCell ref="I34:Q34"/>
    <mergeCell ref="A30:I30"/>
    <mergeCell ref="B28:K28"/>
    <mergeCell ref="H33:R3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9393-23FC-4A10-AA77-CC2C5BC729AC}">
  <dimension ref="A1:P48"/>
  <sheetViews>
    <sheetView zoomScale="40" zoomScaleNormal="40" workbookViewId="0">
      <selection activeCell="M27" sqref="M27"/>
    </sheetView>
  </sheetViews>
  <sheetFormatPr defaultRowHeight="14.5" x14ac:dyDescent="0.35"/>
  <cols>
    <col min="1" max="1" width="15" customWidth="1"/>
    <col min="2" max="3" width="19.1796875" customWidth="1"/>
    <col min="4" max="4" width="12.1796875" customWidth="1"/>
    <col min="5" max="5" width="17.7265625" customWidth="1"/>
    <col min="6" max="6" width="15.453125" customWidth="1"/>
    <col min="7" max="7" width="13.26953125" customWidth="1"/>
    <col min="8" max="8" width="30.7265625" customWidth="1"/>
    <col min="9" max="9" width="16.453125" customWidth="1"/>
    <col min="10" max="10" width="11.453125" customWidth="1"/>
    <col min="11" max="11" width="15.1796875" customWidth="1"/>
    <col min="12" max="12" width="11.1796875" customWidth="1"/>
    <col min="13" max="13" width="13.26953125" customWidth="1"/>
    <col min="14" max="14" width="13.81640625" customWidth="1"/>
    <col min="15" max="15" width="6" customWidth="1"/>
    <col min="16" max="16" width="25.54296875" customWidth="1"/>
  </cols>
  <sheetData>
    <row r="1" spans="1:16" ht="48.65" customHeight="1" x14ac:dyDescent="0.5">
      <c r="A1" s="142" t="s">
        <v>148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25"/>
    </row>
    <row r="2" spans="1:16" x14ac:dyDescent="0.35">
      <c r="A2" s="3"/>
      <c r="B2" s="3"/>
      <c r="C2" s="3"/>
      <c r="D2" s="3"/>
      <c r="E2" s="3"/>
      <c r="F2" s="3"/>
      <c r="G2" s="3"/>
      <c r="H2" s="3"/>
      <c r="I2" s="140" t="s">
        <v>55</v>
      </c>
      <c r="J2" s="139"/>
      <c r="K2" s="139" t="s">
        <v>56</v>
      </c>
      <c r="L2" s="139"/>
      <c r="M2" s="141" t="s">
        <v>59</v>
      </c>
      <c r="N2" s="140"/>
      <c r="O2" s="25"/>
      <c r="P2" s="143" t="s">
        <v>134</v>
      </c>
    </row>
    <row r="3" spans="1:16" s="12" customFormat="1" ht="58.5" customHeight="1" x14ac:dyDescent="0.35">
      <c r="A3" s="19" t="s">
        <v>0</v>
      </c>
      <c r="B3" s="18" t="s">
        <v>1</v>
      </c>
      <c r="C3" s="18" t="s">
        <v>45</v>
      </c>
      <c r="D3" s="18" t="s">
        <v>2</v>
      </c>
      <c r="E3" s="18" t="s">
        <v>60</v>
      </c>
      <c r="F3" s="18" t="s">
        <v>61</v>
      </c>
      <c r="G3" s="18" t="s">
        <v>33</v>
      </c>
      <c r="H3" s="29" t="s">
        <v>84</v>
      </c>
      <c r="I3" s="18" t="s">
        <v>62</v>
      </c>
      <c r="J3" s="18" t="s">
        <v>58</v>
      </c>
      <c r="K3" s="18" t="s">
        <v>62</v>
      </c>
      <c r="L3" s="18" t="s">
        <v>58</v>
      </c>
      <c r="M3" s="18" t="s">
        <v>57</v>
      </c>
      <c r="N3" s="18" t="s">
        <v>58</v>
      </c>
      <c r="O3" s="25"/>
      <c r="P3" s="144"/>
    </row>
    <row r="4" spans="1:16" x14ac:dyDescent="0.35">
      <c r="A4" s="8">
        <v>1</v>
      </c>
      <c r="B4" s="1" t="s">
        <v>10</v>
      </c>
      <c r="C4" s="1" t="s">
        <v>54</v>
      </c>
      <c r="D4" s="8" t="s">
        <v>7</v>
      </c>
      <c r="E4" s="5">
        <v>18</v>
      </c>
      <c r="F4" s="5">
        <f>2022-G4</f>
        <v>21</v>
      </c>
      <c r="G4" s="5">
        <v>2001</v>
      </c>
      <c r="H4" s="7" t="s">
        <v>47</v>
      </c>
      <c r="I4" s="2">
        <v>10</v>
      </c>
      <c r="J4" s="2">
        <v>15.87</v>
      </c>
      <c r="K4" s="2">
        <v>17</v>
      </c>
      <c r="L4" s="2">
        <v>26.98</v>
      </c>
      <c r="M4" s="5">
        <f>K4-I4</f>
        <v>7</v>
      </c>
      <c r="N4" s="21">
        <f>(M4/I4)*100</f>
        <v>70</v>
      </c>
      <c r="O4" s="25"/>
      <c r="P4" s="70" t="s">
        <v>130</v>
      </c>
    </row>
    <row r="5" spans="1:16" x14ac:dyDescent="0.35">
      <c r="A5" s="8">
        <v>2</v>
      </c>
      <c r="B5" s="1" t="s">
        <v>11</v>
      </c>
      <c r="C5" s="1" t="s">
        <v>85</v>
      </c>
      <c r="D5" s="8" t="s">
        <v>7</v>
      </c>
      <c r="E5" s="5">
        <v>24</v>
      </c>
      <c r="F5" s="5">
        <f t="shared" ref="F5:F24" si="0">2022-G5</f>
        <v>27</v>
      </c>
      <c r="G5" s="5">
        <v>1995</v>
      </c>
      <c r="H5" s="7" t="s">
        <v>47</v>
      </c>
      <c r="I5" s="2">
        <v>3</v>
      </c>
      <c r="J5" s="2">
        <v>4.76</v>
      </c>
      <c r="K5" s="2">
        <v>4</v>
      </c>
      <c r="L5" s="2">
        <v>6.35</v>
      </c>
      <c r="M5" s="5">
        <f t="shared" ref="M5:M24" si="1">K5-I5</f>
        <v>1</v>
      </c>
      <c r="N5" s="21">
        <f t="shared" ref="N5:N24" si="2">(M5/I5)*100</f>
        <v>33.333333333333329</v>
      </c>
      <c r="O5" s="25"/>
      <c r="P5" s="70" t="s">
        <v>130</v>
      </c>
    </row>
    <row r="6" spans="1:16" ht="27.75" customHeight="1" x14ac:dyDescent="0.35">
      <c r="A6" s="8">
        <v>3</v>
      </c>
      <c r="B6" s="1" t="s">
        <v>25</v>
      </c>
      <c r="C6" s="1" t="s">
        <v>51</v>
      </c>
      <c r="D6" s="8" t="s">
        <v>4</v>
      </c>
      <c r="E6" s="5">
        <v>8</v>
      </c>
      <c r="F6" s="5">
        <f t="shared" si="0"/>
        <v>11</v>
      </c>
      <c r="G6" s="5">
        <v>2011</v>
      </c>
      <c r="H6" s="7" t="s">
        <v>47</v>
      </c>
      <c r="I6" s="2">
        <v>14</v>
      </c>
      <c r="J6" s="2">
        <v>22.22</v>
      </c>
      <c r="K6" s="2">
        <v>14</v>
      </c>
      <c r="L6" s="2">
        <v>22.22</v>
      </c>
      <c r="M6" s="5">
        <f t="shared" si="1"/>
        <v>0</v>
      </c>
      <c r="N6" s="21">
        <f t="shared" si="2"/>
        <v>0</v>
      </c>
      <c r="O6" s="25"/>
      <c r="P6" s="72" t="s">
        <v>131</v>
      </c>
    </row>
    <row r="7" spans="1:16" x14ac:dyDescent="0.35">
      <c r="A7" s="8">
        <v>4</v>
      </c>
      <c r="B7" s="1" t="s">
        <v>29</v>
      </c>
      <c r="C7" s="1" t="s">
        <v>30</v>
      </c>
      <c r="D7" s="8" t="s">
        <v>4</v>
      </c>
      <c r="E7" s="5">
        <v>26</v>
      </c>
      <c r="F7" s="5">
        <f t="shared" si="0"/>
        <v>29</v>
      </c>
      <c r="G7" s="5">
        <v>1993</v>
      </c>
      <c r="H7" s="7" t="s">
        <v>47</v>
      </c>
      <c r="I7" s="2">
        <v>1</v>
      </c>
      <c r="J7" s="2">
        <v>1.59</v>
      </c>
      <c r="K7" s="2">
        <v>2</v>
      </c>
      <c r="L7" s="2">
        <v>3.17</v>
      </c>
      <c r="M7" s="5">
        <f t="shared" si="1"/>
        <v>1</v>
      </c>
      <c r="N7" s="21">
        <f t="shared" si="2"/>
        <v>100</v>
      </c>
      <c r="O7" s="25"/>
      <c r="P7" s="1"/>
    </row>
    <row r="8" spans="1:16" x14ac:dyDescent="0.35">
      <c r="A8" s="8">
        <v>5</v>
      </c>
      <c r="B8" s="1" t="s">
        <v>27</v>
      </c>
      <c r="C8" s="1" t="s">
        <v>28</v>
      </c>
      <c r="D8" s="8" t="s">
        <v>4</v>
      </c>
      <c r="E8" s="5">
        <v>24</v>
      </c>
      <c r="F8" s="5">
        <f t="shared" si="0"/>
        <v>27</v>
      </c>
      <c r="G8" s="5">
        <v>1995</v>
      </c>
      <c r="H8" s="7" t="s">
        <v>5</v>
      </c>
      <c r="I8" s="2">
        <v>26</v>
      </c>
      <c r="J8" s="2">
        <v>41.27</v>
      </c>
      <c r="K8" s="2">
        <v>14</v>
      </c>
      <c r="L8" s="2">
        <v>22.22</v>
      </c>
      <c r="M8" s="5">
        <f t="shared" si="1"/>
        <v>-12</v>
      </c>
      <c r="N8" s="9">
        <f t="shared" si="2"/>
        <v>-46.153846153846153</v>
      </c>
      <c r="O8" s="25"/>
      <c r="P8" s="1"/>
    </row>
    <row r="9" spans="1:16" x14ac:dyDescent="0.35">
      <c r="A9" s="8">
        <v>6</v>
      </c>
      <c r="B9" s="1" t="s">
        <v>17</v>
      </c>
      <c r="C9" s="1" t="s">
        <v>18</v>
      </c>
      <c r="D9" s="8" t="s">
        <v>4</v>
      </c>
      <c r="E9" s="5">
        <v>13</v>
      </c>
      <c r="F9" s="5">
        <f t="shared" si="0"/>
        <v>16</v>
      </c>
      <c r="G9" s="5">
        <v>2006</v>
      </c>
      <c r="H9" s="7" t="s">
        <v>48</v>
      </c>
      <c r="I9" s="2">
        <v>3</v>
      </c>
      <c r="J9" s="2">
        <v>4.76</v>
      </c>
      <c r="K9" s="2">
        <v>1</v>
      </c>
      <c r="L9" s="2">
        <v>1.59</v>
      </c>
      <c r="M9" s="5">
        <f t="shared" si="1"/>
        <v>-2</v>
      </c>
      <c r="N9" s="9">
        <f t="shared" si="2"/>
        <v>-66.666666666666657</v>
      </c>
      <c r="O9" s="25"/>
      <c r="P9" s="1"/>
    </row>
    <row r="10" spans="1:16" x14ac:dyDescent="0.35">
      <c r="A10" s="8">
        <v>7</v>
      </c>
      <c r="B10" s="1" t="s">
        <v>21</v>
      </c>
      <c r="C10" s="1" t="s">
        <v>22</v>
      </c>
      <c r="D10" s="8" t="s">
        <v>4</v>
      </c>
      <c r="E10" s="5">
        <v>7</v>
      </c>
      <c r="F10" s="5">
        <f t="shared" si="0"/>
        <v>10</v>
      </c>
      <c r="G10" s="5">
        <v>2012</v>
      </c>
      <c r="H10" s="7" t="s">
        <v>48</v>
      </c>
      <c r="I10" s="2"/>
      <c r="J10" s="2"/>
      <c r="K10" s="2">
        <v>3</v>
      </c>
      <c r="L10" s="2">
        <v>4.76</v>
      </c>
      <c r="M10" s="5">
        <f t="shared" si="1"/>
        <v>3</v>
      </c>
      <c r="N10" s="21" t="e">
        <f t="shared" si="2"/>
        <v>#DIV/0!</v>
      </c>
      <c r="O10" s="25"/>
      <c r="P10" s="1"/>
    </row>
    <row r="11" spans="1:16" x14ac:dyDescent="0.35">
      <c r="A11" s="8">
        <v>8</v>
      </c>
      <c r="B11" s="1" t="s">
        <v>12</v>
      </c>
      <c r="C11" s="1" t="s">
        <v>50</v>
      </c>
      <c r="D11" s="8" t="s">
        <v>7</v>
      </c>
      <c r="E11" s="5">
        <v>15</v>
      </c>
      <c r="F11" s="5">
        <f t="shared" si="0"/>
        <v>18</v>
      </c>
      <c r="G11" s="5">
        <v>2004</v>
      </c>
      <c r="H11" s="7" t="s">
        <v>47</v>
      </c>
      <c r="I11" s="4"/>
      <c r="J11" s="22"/>
      <c r="K11" s="2">
        <v>1</v>
      </c>
      <c r="L11" s="2">
        <v>1.59</v>
      </c>
      <c r="M11" s="5">
        <f t="shared" si="1"/>
        <v>1</v>
      </c>
      <c r="N11" s="9" t="e">
        <f t="shared" si="2"/>
        <v>#DIV/0!</v>
      </c>
      <c r="O11" s="25"/>
    </row>
    <row r="12" spans="1:16" x14ac:dyDescent="0.35">
      <c r="A12" s="8">
        <v>9</v>
      </c>
      <c r="B12" s="1" t="s">
        <v>37</v>
      </c>
      <c r="C12" s="1" t="s">
        <v>43</v>
      </c>
      <c r="D12" s="8" t="s">
        <v>4</v>
      </c>
      <c r="E12" s="5">
        <v>11</v>
      </c>
      <c r="F12" s="13" t="s">
        <v>63</v>
      </c>
      <c r="G12" s="5">
        <v>2008</v>
      </c>
      <c r="H12" s="7" t="s">
        <v>5</v>
      </c>
      <c r="I12" s="2">
        <v>4</v>
      </c>
      <c r="J12" s="2">
        <v>6.35</v>
      </c>
      <c r="K12" s="5"/>
      <c r="L12" s="9"/>
      <c r="M12" s="5">
        <f t="shared" si="1"/>
        <v>-4</v>
      </c>
      <c r="N12" s="9">
        <f t="shared" si="2"/>
        <v>-100</v>
      </c>
      <c r="O12" s="25"/>
    </row>
    <row r="13" spans="1:16" x14ac:dyDescent="0.35">
      <c r="A13" s="8">
        <v>10</v>
      </c>
      <c r="B13" s="1" t="s">
        <v>3</v>
      </c>
      <c r="C13" s="1" t="s">
        <v>49</v>
      </c>
      <c r="D13" s="8" t="s">
        <v>4</v>
      </c>
      <c r="E13" s="5">
        <v>31</v>
      </c>
      <c r="F13" s="5">
        <f t="shared" si="0"/>
        <v>34</v>
      </c>
      <c r="G13" s="5">
        <v>1988</v>
      </c>
      <c r="H13" s="7" t="s">
        <v>47</v>
      </c>
      <c r="I13" s="2"/>
      <c r="J13" s="2"/>
      <c r="K13" s="2"/>
      <c r="L13" s="2"/>
      <c r="M13" s="5">
        <f t="shared" si="1"/>
        <v>0</v>
      </c>
      <c r="N13" s="9" t="e">
        <f t="shared" si="2"/>
        <v>#DIV/0!</v>
      </c>
      <c r="O13" s="25"/>
    </row>
    <row r="14" spans="1:16" x14ac:dyDescent="0.35">
      <c r="A14" s="8">
        <v>11</v>
      </c>
      <c r="B14" s="1" t="s">
        <v>19</v>
      </c>
      <c r="C14" s="1" t="s">
        <v>20</v>
      </c>
      <c r="D14" s="8" t="s">
        <v>4</v>
      </c>
      <c r="E14" s="5">
        <v>4</v>
      </c>
      <c r="F14" s="5">
        <f t="shared" si="0"/>
        <v>7</v>
      </c>
      <c r="G14" s="5">
        <v>2015</v>
      </c>
      <c r="H14" s="7" t="s">
        <v>48</v>
      </c>
      <c r="I14" s="2"/>
      <c r="J14" s="2"/>
      <c r="K14" s="2"/>
      <c r="L14" s="2"/>
      <c r="M14" s="5">
        <f t="shared" si="1"/>
        <v>0</v>
      </c>
      <c r="N14" s="9" t="e">
        <f t="shared" si="2"/>
        <v>#DIV/0!</v>
      </c>
      <c r="O14" s="25"/>
    </row>
    <row r="15" spans="1:16" x14ac:dyDescent="0.35">
      <c r="A15" s="8">
        <v>12</v>
      </c>
      <c r="B15" s="1" t="s">
        <v>35</v>
      </c>
      <c r="C15" s="1" t="s">
        <v>39</v>
      </c>
      <c r="D15" s="8" t="s">
        <v>4</v>
      </c>
      <c r="E15" s="5">
        <v>3</v>
      </c>
      <c r="F15" s="13" t="s">
        <v>63</v>
      </c>
      <c r="G15" s="5">
        <v>2016</v>
      </c>
      <c r="H15" s="7" t="s">
        <v>47</v>
      </c>
      <c r="I15" s="4"/>
      <c r="J15" s="22"/>
      <c r="K15" s="5"/>
      <c r="L15" s="9"/>
      <c r="M15" s="5">
        <f t="shared" si="1"/>
        <v>0</v>
      </c>
      <c r="N15" s="9" t="e">
        <f t="shared" si="2"/>
        <v>#DIV/0!</v>
      </c>
      <c r="O15" s="25"/>
    </row>
    <row r="16" spans="1:16" x14ac:dyDescent="0.35">
      <c r="A16" s="8">
        <v>13</v>
      </c>
      <c r="B16" s="1" t="s">
        <v>38</v>
      </c>
      <c r="C16" s="1" t="s">
        <v>44</v>
      </c>
      <c r="D16" s="8" t="s">
        <v>4</v>
      </c>
      <c r="E16" s="5">
        <v>24</v>
      </c>
      <c r="F16" s="13" t="s">
        <v>63</v>
      </c>
      <c r="G16" s="5">
        <v>1995</v>
      </c>
      <c r="H16" s="7" t="s">
        <v>48</v>
      </c>
      <c r="I16" s="2"/>
      <c r="J16" s="2"/>
      <c r="K16" s="5"/>
      <c r="L16" s="9"/>
      <c r="M16" s="5">
        <f t="shared" si="1"/>
        <v>0</v>
      </c>
      <c r="N16" s="9" t="e">
        <f t="shared" si="2"/>
        <v>#DIV/0!</v>
      </c>
      <c r="O16" s="25"/>
    </row>
    <row r="17" spans="1:16" x14ac:dyDescent="0.35">
      <c r="A17" s="8">
        <v>14</v>
      </c>
      <c r="B17" s="1" t="s">
        <v>6</v>
      </c>
      <c r="C17" s="1" t="s">
        <v>6</v>
      </c>
      <c r="D17" s="8" t="s">
        <v>4</v>
      </c>
      <c r="E17" s="5">
        <v>17</v>
      </c>
      <c r="F17" s="5">
        <f t="shared" si="0"/>
        <v>20</v>
      </c>
      <c r="G17" s="5">
        <v>2002</v>
      </c>
      <c r="H17" s="7" t="s">
        <v>5</v>
      </c>
      <c r="I17" s="2">
        <v>2</v>
      </c>
      <c r="J17" s="2">
        <v>3.17</v>
      </c>
      <c r="K17" s="2">
        <v>1</v>
      </c>
      <c r="L17" s="2">
        <v>1.59</v>
      </c>
      <c r="M17" s="5">
        <f t="shared" si="1"/>
        <v>-1</v>
      </c>
      <c r="N17" s="9">
        <f t="shared" si="2"/>
        <v>-50</v>
      </c>
      <c r="O17" s="25"/>
    </row>
    <row r="18" spans="1:16" x14ac:dyDescent="0.35">
      <c r="A18" s="8">
        <v>15</v>
      </c>
      <c r="B18" s="1" t="s">
        <v>40</v>
      </c>
      <c r="C18" s="1" t="s">
        <v>41</v>
      </c>
      <c r="D18" s="8" t="s">
        <v>7</v>
      </c>
      <c r="E18" s="5">
        <v>18</v>
      </c>
      <c r="F18" s="13" t="s">
        <v>63</v>
      </c>
      <c r="G18" s="5">
        <v>2001</v>
      </c>
      <c r="H18" s="7" t="s">
        <v>47</v>
      </c>
      <c r="I18" s="4"/>
      <c r="J18" s="22"/>
      <c r="K18" s="5"/>
      <c r="L18" s="9"/>
      <c r="M18" s="5">
        <f t="shared" si="1"/>
        <v>0</v>
      </c>
      <c r="N18" s="9" t="e">
        <f t="shared" si="2"/>
        <v>#DIV/0!</v>
      </c>
      <c r="O18" s="25"/>
    </row>
    <row r="19" spans="1:16" x14ac:dyDescent="0.35">
      <c r="A19" s="8">
        <v>16</v>
      </c>
      <c r="B19" s="1" t="s">
        <v>36</v>
      </c>
      <c r="C19" s="1" t="s">
        <v>42</v>
      </c>
      <c r="D19" s="8" t="s">
        <v>7</v>
      </c>
      <c r="E19" s="5">
        <v>6</v>
      </c>
      <c r="F19" s="13" t="s">
        <v>63</v>
      </c>
      <c r="G19" s="5">
        <v>2013</v>
      </c>
      <c r="H19" s="7" t="s">
        <v>47</v>
      </c>
      <c r="I19" s="2"/>
      <c r="J19" s="2"/>
      <c r="K19" s="5"/>
      <c r="L19" s="9"/>
      <c r="M19" s="5">
        <f t="shared" si="1"/>
        <v>0</v>
      </c>
      <c r="N19" s="9" t="e">
        <f t="shared" si="2"/>
        <v>#DIV/0!</v>
      </c>
      <c r="O19" s="25"/>
    </row>
    <row r="20" spans="1:16" x14ac:dyDescent="0.35">
      <c r="A20" s="8">
        <v>17</v>
      </c>
      <c r="B20" s="14" t="s">
        <v>23</v>
      </c>
      <c r="C20" s="7" t="s">
        <v>24</v>
      </c>
      <c r="D20" s="8" t="s">
        <v>4</v>
      </c>
      <c r="E20" s="23" t="s">
        <v>63</v>
      </c>
      <c r="F20" s="5">
        <f t="shared" si="0"/>
        <v>9</v>
      </c>
      <c r="G20" s="8">
        <v>2013</v>
      </c>
      <c r="H20" s="7" t="s">
        <v>47</v>
      </c>
      <c r="I20" s="4"/>
      <c r="J20" s="23"/>
      <c r="K20" s="8"/>
      <c r="L20" s="20"/>
      <c r="M20" s="5">
        <f t="shared" si="1"/>
        <v>0</v>
      </c>
      <c r="N20" s="9" t="e">
        <f t="shared" si="2"/>
        <v>#DIV/0!</v>
      </c>
      <c r="O20" s="25"/>
    </row>
    <row r="21" spans="1:16" x14ac:dyDescent="0.35">
      <c r="A21" s="8">
        <v>18</v>
      </c>
      <c r="B21" s="7" t="s">
        <v>31</v>
      </c>
      <c r="C21" s="7" t="s">
        <v>32</v>
      </c>
      <c r="D21" s="8" t="s">
        <v>7</v>
      </c>
      <c r="E21" s="23" t="s">
        <v>63</v>
      </c>
      <c r="F21" s="5">
        <f t="shared" si="0"/>
        <v>11</v>
      </c>
      <c r="G21" s="8">
        <v>2011</v>
      </c>
      <c r="H21" s="7" t="s">
        <v>47</v>
      </c>
      <c r="I21" s="4"/>
      <c r="J21" s="23"/>
      <c r="K21" s="8"/>
      <c r="L21" s="20"/>
      <c r="M21" s="5">
        <f t="shared" si="1"/>
        <v>0</v>
      </c>
      <c r="N21" s="9" t="e">
        <f t="shared" si="2"/>
        <v>#DIV/0!</v>
      </c>
      <c r="O21" s="25"/>
    </row>
    <row r="22" spans="1:16" x14ac:dyDescent="0.35">
      <c r="A22" s="8">
        <v>19</v>
      </c>
      <c r="B22" s="7" t="s">
        <v>13</v>
      </c>
      <c r="C22" s="7" t="s">
        <v>14</v>
      </c>
      <c r="D22" s="8" t="s">
        <v>4</v>
      </c>
      <c r="E22" s="23" t="s">
        <v>63</v>
      </c>
      <c r="F22" s="5">
        <f t="shared" si="0"/>
        <v>9</v>
      </c>
      <c r="G22" s="8">
        <v>2013</v>
      </c>
      <c r="H22" s="7" t="s">
        <v>47</v>
      </c>
      <c r="I22" s="4"/>
      <c r="J22" s="23"/>
      <c r="K22" s="2"/>
      <c r="L22" s="2"/>
      <c r="M22" s="5">
        <f t="shared" si="1"/>
        <v>0</v>
      </c>
      <c r="N22" s="9" t="e">
        <f t="shared" si="2"/>
        <v>#DIV/0!</v>
      </c>
      <c r="O22" s="25"/>
    </row>
    <row r="23" spans="1:16" x14ac:dyDescent="0.35">
      <c r="A23" s="8">
        <v>20</v>
      </c>
      <c r="B23" s="7" t="s">
        <v>15</v>
      </c>
      <c r="C23" s="7" t="s">
        <v>16</v>
      </c>
      <c r="D23" s="8" t="s">
        <v>4</v>
      </c>
      <c r="E23" s="23" t="s">
        <v>63</v>
      </c>
      <c r="F23" s="5">
        <f t="shared" si="0"/>
        <v>10</v>
      </c>
      <c r="G23" s="8">
        <v>2012</v>
      </c>
      <c r="H23" s="7" t="s">
        <v>47</v>
      </c>
      <c r="I23" s="4"/>
      <c r="J23" s="23"/>
      <c r="K23" s="2">
        <v>6</v>
      </c>
      <c r="L23" s="2">
        <v>9.52</v>
      </c>
      <c r="M23" s="5">
        <f t="shared" si="1"/>
        <v>6</v>
      </c>
      <c r="N23" s="9" t="e">
        <f t="shared" si="2"/>
        <v>#DIV/0!</v>
      </c>
      <c r="O23" s="25"/>
    </row>
    <row r="24" spans="1:16" x14ac:dyDescent="0.35">
      <c r="A24" s="8">
        <v>21</v>
      </c>
      <c r="B24" s="7" t="s">
        <v>8</v>
      </c>
      <c r="C24" s="7" t="s">
        <v>8</v>
      </c>
      <c r="D24" s="8" t="s">
        <v>7</v>
      </c>
      <c r="E24" s="23" t="s">
        <v>63</v>
      </c>
      <c r="F24" s="5">
        <f t="shared" si="0"/>
        <v>20</v>
      </c>
      <c r="G24" s="8">
        <v>2002</v>
      </c>
      <c r="H24" s="7" t="s">
        <v>9</v>
      </c>
      <c r="I24" s="4"/>
      <c r="J24" s="23"/>
      <c r="K24" s="2"/>
      <c r="L24" s="2"/>
      <c r="M24" s="5">
        <f t="shared" si="1"/>
        <v>0</v>
      </c>
      <c r="N24" s="9" t="e">
        <f t="shared" si="2"/>
        <v>#DIV/0!</v>
      </c>
      <c r="O24" s="25"/>
    </row>
    <row r="25" spans="1:16" x14ac:dyDescent="0.35">
      <c r="C25" s="16"/>
      <c r="J25" s="16"/>
      <c r="K25" s="16"/>
    </row>
    <row r="26" spans="1:16" x14ac:dyDescent="0.35">
      <c r="B26" s="17" t="s">
        <v>52</v>
      </c>
      <c r="C26" s="17"/>
      <c r="D26" s="17"/>
      <c r="E26" s="17"/>
    </row>
    <row r="29" spans="1:16" x14ac:dyDescent="0.35">
      <c r="A29" s="146" t="s">
        <v>155</v>
      </c>
      <c r="B29" s="146"/>
      <c r="C29" s="146"/>
      <c r="D29" s="146"/>
    </row>
    <row r="30" spans="1:16" x14ac:dyDescent="0.35">
      <c r="A30" s="1" t="s">
        <v>104</v>
      </c>
      <c r="B30" s="46" t="s">
        <v>105</v>
      </c>
      <c r="C30" s="46" t="s">
        <v>106</v>
      </c>
      <c r="D30" s="73" t="s">
        <v>59</v>
      </c>
      <c r="F30" s="150" t="s">
        <v>101</v>
      </c>
      <c r="G30" s="151"/>
      <c r="H30" s="151"/>
      <c r="I30" s="151"/>
      <c r="J30" s="151"/>
      <c r="K30" s="151"/>
      <c r="L30" s="151"/>
      <c r="M30" s="151"/>
      <c r="N30" s="151"/>
      <c r="O30" s="151"/>
      <c r="P30" s="152"/>
    </row>
    <row r="31" spans="1:16" x14ac:dyDescent="0.35">
      <c r="A31" s="1" t="s">
        <v>30</v>
      </c>
      <c r="B31" s="15">
        <v>11640</v>
      </c>
      <c r="C31" s="15">
        <v>11157</v>
      </c>
      <c r="D31" s="47">
        <f>C31-B31</f>
        <v>-483</v>
      </c>
      <c r="F31" s="33"/>
      <c r="G31" s="153" t="s">
        <v>56</v>
      </c>
      <c r="H31" s="154"/>
      <c r="I31" s="154"/>
      <c r="J31" s="154"/>
      <c r="K31" s="154"/>
      <c r="L31" s="154"/>
      <c r="M31" s="154"/>
      <c r="N31" s="154"/>
      <c r="O31" s="155"/>
      <c r="P31" s="35"/>
    </row>
    <row r="32" spans="1:16" x14ac:dyDescent="0.35">
      <c r="A32" s="1" t="s">
        <v>127</v>
      </c>
      <c r="B32" s="15">
        <v>1608</v>
      </c>
      <c r="C32" s="15">
        <v>2670</v>
      </c>
      <c r="D32" s="47">
        <f t="shared" ref="D32:D37" si="3">C32-B32</f>
        <v>1062</v>
      </c>
      <c r="F32" s="35"/>
      <c r="G32" s="37" t="s">
        <v>54</v>
      </c>
      <c r="H32" s="36" t="s">
        <v>85</v>
      </c>
      <c r="I32" s="36" t="s">
        <v>51</v>
      </c>
      <c r="J32" s="36" t="s">
        <v>22</v>
      </c>
      <c r="K32" s="36" t="s">
        <v>30</v>
      </c>
      <c r="L32" s="36" t="s">
        <v>28</v>
      </c>
      <c r="M32" s="36" t="s">
        <v>18</v>
      </c>
      <c r="N32" s="1" t="s">
        <v>3</v>
      </c>
      <c r="O32" s="60" t="s">
        <v>98</v>
      </c>
      <c r="P32" s="36" t="s">
        <v>99</v>
      </c>
    </row>
    <row r="33" spans="1:16" x14ac:dyDescent="0.35">
      <c r="A33" s="1" t="s">
        <v>28</v>
      </c>
      <c r="B33" s="15">
        <v>18278.5</v>
      </c>
      <c r="C33" s="15">
        <v>9214</v>
      </c>
      <c r="D33" s="47">
        <f t="shared" si="3"/>
        <v>-9064.5</v>
      </c>
      <c r="F33" s="37" t="s">
        <v>54</v>
      </c>
      <c r="G33" s="61">
        <v>9</v>
      </c>
      <c r="H33" s="38"/>
      <c r="I33" s="38"/>
      <c r="J33" s="38"/>
      <c r="K33" s="38"/>
      <c r="L33" s="38"/>
      <c r="M33" s="38"/>
      <c r="N33" s="38"/>
      <c r="O33" s="43">
        <v>1</v>
      </c>
      <c r="P33" s="38">
        <f>SUM(G33:O33)</f>
        <v>10</v>
      </c>
    </row>
    <row r="34" spans="1:16" x14ac:dyDescent="0.35">
      <c r="A34" s="1" t="s">
        <v>120</v>
      </c>
      <c r="B34" s="15">
        <v>8597</v>
      </c>
      <c r="C34" s="15">
        <v>24380</v>
      </c>
      <c r="D34" s="47">
        <f t="shared" si="3"/>
        <v>15783</v>
      </c>
      <c r="F34" s="37" t="s">
        <v>85</v>
      </c>
      <c r="G34" s="41">
        <v>2</v>
      </c>
      <c r="H34" s="61"/>
      <c r="I34" s="38">
        <v>1</v>
      </c>
      <c r="J34" s="42"/>
      <c r="K34" s="38"/>
      <c r="L34" s="38"/>
      <c r="M34" s="38"/>
      <c r="N34" s="38"/>
      <c r="O34" s="43"/>
      <c r="P34" s="38">
        <f t="shared" ref="P34:P46" si="4">SUM(G34:O34)</f>
        <v>3</v>
      </c>
    </row>
    <row r="35" spans="1:16" x14ac:dyDescent="0.35">
      <c r="A35" s="44" t="s">
        <v>26</v>
      </c>
      <c r="B35" s="52">
        <v>21206</v>
      </c>
      <c r="C35" s="52">
        <v>38298</v>
      </c>
      <c r="D35" s="53">
        <f t="shared" si="3"/>
        <v>17092</v>
      </c>
      <c r="F35" s="37" t="s">
        <v>51</v>
      </c>
      <c r="G35" s="41"/>
      <c r="H35" s="38"/>
      <c r="I35" s="61">
        <v>12</v>
      </c>
      <c r="J35" s="38"/>
      <c r="K35" s="38">
        <v>2</v>
      </c>
      <c r="L35" s="38"/>
      <c r="M35" s="38"/>
      <c r="N35" s="38"/>
      <c r="O35" s="43"/>
      <c r="P35" s="38">
        <f t="shared" si="4"/>
        <v>14</v>
      </c>
    </row>
    <row r="36" spans="1:16" x14ac:dyDescent="0.35">
      <c r="A36" s="1" t="s">
        <v>46</v>
      </c>
      <c r="B36" s="15"/>
      <c r="C36" s="15">
        <v>7328</v>
      </c>
      <c r="D36" s="47">
        <f t="shared" si="3"/>
        <v>7328</v>
      </c>
      <c r="F36" s="37" t="s">
        <v>22</v>
      </c>
      <c r="G36" s="41"/>
      <c r="H36" s="38"/>
      <c r="I36" s="38"/>
      <c r="J36" s="62"/>
      <c r="K36" s="38"/>
      <c r="L36" s="38"/>
      <c r="M36" s="38"/>
      <c r="N36" s="38"/>
      <c r="O36" s="43"/>
      <c r="P36" s="38"/>
    </row>
    <row r="37" spans="1:16" x14ac:dyDescent="0.35">
      <c r="A37" s="1" t="s">
        <v>112</v>
      </c>
      <c r="B37" s="15"/>
      <c r="C37" s="15">
        <v>790</v>
      </c>
      <c r="D37" s="47">
        <f t="shared" si="3"/>
        <v>790</v>
      </c>
      <c r="F37" s="37" t="s">
        <v>30</v>
      </c>
      <c r="G37" s="41"/>
      <c r="H37" s="38"/>
      <c r="I37" s="38">
        <v>1</v>
      </c>
      <c r="J37" s="38"/>
      <c r="K37" s="61"/>
      <c r="L37" s="38"/>
      <c r="M37" s="38"/>
      <c r="N37" s="38"/>
      <c r="O37" s="43"/>
      <c r="P37" s="38">
        <f t="shared" si="4"/>
        <v>1</v>
      </c>
    </row>
    <row r="38" spans="1:16" x14ac:dyDescent="0.35">
      <c r="F38" s="37" t="s">
        <v>28</v>
      </c>
      <c r="G38" s="41">
        <v>2</v>
      </c>
      <c r="H38" s="38"/>
      <c r="I38" s="38"/>
      <c r="J38" s="38">
        <v>3</v>
      </c>
      <c r="K38" s="38"/>
      <c r="L38" s="61">
        <v>14</v>
      </c>
      <c r="M38" s="38"/>
      <c r="N38" s="38"/>
      <c r="O38" s="43">
        <f>1+6</f>
        <v>7</v>
      </c>
      <c r="P38" s="38">
        <f t="shared" si="4"/>
        <v>26</v>
      </c>
    </row>
    <row r="39" spans="1:16" x14ac:dyDescent="0.35">
      <c r="F39" s="37" t="s">
        <v>18</v>
      </c>
      <c r="G39" s="41">
        <v>2</v>
      </c>
      <c r="H39" s="38"/>
      <c r="I39" s="38"/>
      <c r="J39" s="38"/>
      <c r="K39" s="38"/>
      <c r="L39" s="40"/>
      <c r="M39" s="62">
        <v>1</v>
      </c>
      <c r="N39" s="38"/>
      <c r="O39" s="43"/>
      <c r="P39" s="38">
        <f t="shared" si="4"/>
        <v>3</v>
      </c>
    </row>
    <row r="40" spans="1:16" x14ac:dyDescent="0.35">
      <c r="F40" s="37" t="s">
        <v>49</v>
      </c>
      <c r="G40" s="41"/>
      <c r="H40" s="38"/>
      <c r="I40" s="38"/>
      <c r="J40" s="38"/>
      <c r="K40" s="38"/>
      <c r="L40" s="38"/>
      <c r="M40" s="38"/>
      <c r="N40" s="61"/>
      <c r="O40" s="43"/>
      <c r="P40" s="38"/>
    </row>
    <row r="41" spans="1:16" x14ac:dyDescent="0.35">
      <c r="F41" s="37" t="s">
        <v>50</v>
      </c>
      <c r="G41" s="41"/>
      <c r="H41" s="38"/>
      <c r="I41" s="38"/>
      <c r="J41" s="38"/>
      <c r="K41" s="38"/>
      <c r="L41" s="38"/>
      <c r="M41" s="38"/>
      <c r="N41" s="38"/>
      <c r="O41" s="43"/>
      <c r="P41" s="38"/>
    </row>
    <row r="42" spans="1:16" x14ac:dyDescent="0.35">
      <c r="F42" s="37" t="s">
        <v>43</v>
      </c>
      <c r="G42" s="41"/>
      <c r="H42" s="38">
        <v>4</v>
      </c>
      <c r="I42" s="38"/>
      <c r="J42" s="38"/>
      <c r="K42" s="38"/>
      <c r="L42" s="38"/>
      <c r="M42" s="38"/>
      <c r="N42" s="38"/>
      <c r="O42" s="43"/>
      <c r="P42" s="38">
        <f t="shared" si="4"/>
        <v>4</v>
      </c>
    </row>
    <row r="43" spans="1:16" x14ac:dyDescent="0.35">
      <c r="F43" s="37" t="s">
        <v>20</v>
      </c>
      <c r="G43" s="41"/>
      <c r="H43" s="38"/>
      <c r="I43" s="38"/>
      <c r="J43" s="38"/>
      <c r="K43" s="38"/>
      <c r="L43" s="38"/>
      <c r="M43" s="38"/>
      <c r="N43" s="38"/>
      <c r="O43" s="63"/>
      <c r="P43" s="75"/>
    </row>
    <row r="44" spans="1:16" x14ac:dyDescent="0.35">
      <c r="F44" s="37" t="s">
        <v>39</v>
      </c>
      <c r="G44" s="41"/>
      <c r="H44" s="38"/>
      <c r="I44" s="38"/>
      <c r="J44" s="38"/>
      <c r="K44" s="38"/>
      <c r="L44" s="38"/>
      <c r="M44" s="38"/>
      <c r="N44" s="38"/>
      <c r="O44" s="43"/>
      <c r="P44" s="38"/>
    </row>
    <row r="45" spans="1:16" x14ac:dyDescent="0.35">
      <c r="F45" s="37" t="s">
        <v>44</v>
      </c>
      <c r="G45" s="41"/>
      <c r="H45" s="38"/>
      <c r="I45" s="38"/>
      <c r="J45" s="38"/>
      <c r="K45" s="38"/>
      <c r="L45" s="38"/>
      <c r="M45" s="38"/>
      <c r="N45" s="38"/>
      <c r="O45" s="43"/>
      <c r="P45" s="38"/>
    </row>
    <row r="46" spans="1:16" x14ac:dyDescent="0.35">
      <c r="F46" s="37" t="s">
        <v>6</v>
      </c>
      <c r="G46" s="41">
        <v>2</v>
      </c>
      <c r="H46" s="38"/>
      <c r="I46" s="38"/>
      <c r="J46" s="38"/>
      <c r="K46" s="38"/>
      <c r="L46" s="38"/>
      <c r="M46" s="38"/>
      <c r="N46" s="38"/>
      <c r="O46" s="43"/>
      <c r="P46" s="38">
        <f t="shared" si="4"/>
        <v>2</v>
      </c>
    </row>
    <row r="47" spans="1:16" x14ac:dyDescent="0.35">
      <c r="F47" s="37" t="s">
        <v>42</v>
      </c>
      <c r="G47" s="41"/>
      <c r="H47" s="38"/>
      <c r="I47" s="38"/>
      <c r="J47" s="38"/>
      <c r="K47" s="38"/>
      <c r="L47" s="38"/>
      <c r="M47" s="38"/>
      <c r="N47" s="38"/>
      <c r="O47" s="43"/>
      <c r="P47" s="38"/>
    </row>
    <row r="48" spans="1:16" x14ac:dyDescent="0.35">
      <c r="F48" s="35" t="s">
        <v>34</v>
      </c>
      <c r="G48" s="38">
        <f>SUM(G33:G47)</f>
        <v>17</v>
      </c>
      <c r="H48" s="38">
        <f t="shared" ref="H48:P48" si="5">SUM(H33:H47)</f>
        <v>4</v>
      </c>
      <c r="I48" s="38">
        <f t="shared" si="5"/>
        <v>14</v>
      </c>
      <c r="J48" s="38">
        <f t="shared" si="5"/>
        <v>3</v>
      </c>
      <c r="K48" s="38">
        <f t="shared" si="5"/>
        <v>2</v>
      </c>
      <c r="L48" s="38">
        <f t="shared" si="5"/>
        <v>14</v>
      </c>
      <c r="M48" s="38">
        <f t="shared" si="5"/>
        <v>1</v>
      </c>
      <c r="N48" s="38">
        <f t="shared" si="5"/>
        <v>0</v>
      </c>
      <c r="O48" s="38">
        <f t="shared" si="5"/>
        <v>8</v>
      </c>
      <c r="P48" s="38">
        <f t="shared" si="5"/>
        <v>63</v>
      </c>
    </row>
  </sheetData>
  <mergeCells count="8">
    <mergeCell ref="F30:P30"/>
    <mergeCell ref="P2:P3"/>
    <mergeCell ref="G31:O31"/>
    <mergeCell ref="A1:N1"/>
    <mergeCell ref="I2:J2"/>
    <mergeCell ref="K2:L2"/>
    <mergeCell ref="M2:N2"/>
    <mergeCell ref="A29:D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20D9-31DD-468C-9123-8B5EF3F3ED27}">
  <dimension ref="A1:Q54"/>
  <sheetViews>
    <sheetView zoomScale="40" zoomScaleNormal="40" workbookViewId="0">
      <selection activeCell="P2" sqref="P2:P10"/>
    </sheetView>
  </sheetViews>
  <sheetFormatPr defaultRowHeight="14.5" x14ac:dyDescent="0.35"/>
  <cols>
    <col min="2" max="3" width="19.1796875" customWidth="1"/>
    <col min="4" max="4" width="12" customWidth="1"/>
    <col min="5" max="5" width="17.7265625" customWidth="1"/>
    <col min="6" max="6" width="15.453125" customWidth="1"/>
    <col min="7" max="7" width="13.26953125" customWidth="1"/>
    <col min="8" max="8" width="30.7265625" customWidth="1"/>
    <col min="9" max="9" width="16.453125" customWidth="1"/>
    <col min="10" max="10" width="11.453125" customWidth="1"/>
    <col min="11" max="11" width="15.1796875" customWidth="1"/>
    <col min="12" max="12" width="11.1796875" customWidth="1"/>
    <col min="13" max="13" width="13.26953125" customWidth="1"/>
    <col min="14" max="14" width="17.453125" customWidth="1"/>
    <col min="15" max="15" width="9.453125" customWidth="1"/>
    <col min="16" max="16" width="22.54296875" customWidth="1"/>
    <col min="17" max="17" width="18.81640625" customWidth="1"/>
  </cols>
  <sheetData>
    <row r="1" spans="1:16" ht="48.65" customHeight="1" x14ac:dyDescent="0.5">
      <c r="A1" s="142" t="s">
        <v>138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25"/>
    </row>
    <row r="2" spans="1:16" x14ac:dyDescent="0.35">
      <c r="A2" s="3"/>
      <c r="B2" s="3"/>
      <c r="C2" s="3"/>
      <c r="D2" s="3"/>
      <c r="E2" s="3"/>
      <c r="F2" s="3"/>
      <c r="G2" s="3"/>
      <c r="H2" s="3"/>
      <c r="I2" s="140" t="s">
        <v>55</v>
      </c>
      <c r="J2" s="139"/>
      <c r="K2" s="139" t="s">
        <v>56</v>
      </c>
      <c r="L2" s="139"/>
      <c r="M2" s="141" t="s">
        <v>59</v>
      </c>
      <c r="N2" s="140"/>
      <c r="O2" s="25"/>
      <c r="P2" s="143" t="s">
        <v>134</v>
      </c>
    </row>
    <row r="3" spans="1:16" s="12" customFormat="1" ht="58.5" customHeight="1" x14ac:dyDescent="0.35">
      <c r="A3" s="19" t="s">
        <v>0</v>
      </c>
      <c r="B3" s="18" t="s">
        <v>1</v>
      </c>
      <c r="C3" s="18" t="s">
        <v>45</v>
      </c>
      <c r="D3" s="18" t="s">
        <v>2</v>
      </c>
      <c r="E3" s="18" t="s">
        <v>60</v>
      </c>
      <c r="F3" s="18" t="s">
        <v>61</v>
      </c>
      <c r="G3" s="18" t="s">
        <v>33</v>
      </c>
      <c r="H3" s="29" t="s">
        <v>84</v>
      </c>
      <c r="I3" s="18" t="s">
        <v>62</v>
      </c>
      <c r="J3" s="18" t="s">
        <v>58</v>
      </c>
      <c r="K3" s="18" t="s">
        <v>62</v>
      </c>
      <c r="L3" s="18" t="s">
        <v>58</v>
      </c>
      <c r="M3" s="18" t="s">
        <v>57</v>
      </c>
      <c r="N3" s="18" t="s">
        <v>58</v>
      </c>
      <c r="O3" s="25"/>
      <c r="P3" s="144"/>
    </row>
    <row r="4" spans="1:16" x14ac:dyDescent="0.35">
      <c r="A4" s="8">
        <v>1</v>
      </c>
      <c r="B4" s="1" t="s">
        <v>10</v>
      </c>
      <c r="C4" s="1" t="s">
        <v>54</v>
      </c>
      <c r="D4" s="8" t="s">
        <v>7</v>
      </c>
      <c r="E4" s="5">
        <v>18</v>
      </c>
      <c r="F4" s="5">
        <f>2022-G4</f>
        <v>21</v>
      </c>
      <c r="G4" s="5">
        <v>2001</v>
      </c>
      <c r="H4" s="7" t="s">
        <v>47</v>
      </c>
      <c r="I4" s="2">
        <v>5</v>
      </c>
      <c r="J4" s="2">
        <v>6.76</v>
      </c>
      <c r="K4" s="2">
        <v>4</v>
      </c>
      <c r="L4" s="2">
        <v>5.41</v>
      </c>
      <c r="M4" s="5">
        <f>K4-I4</f>
        <v>-1</v>
      </c>
      <c r="N4" s="9">
        <f>(M4/I4)*100</f>
        <v>-20</v>
      </c>
      <c r="O4" s="25"/>
      <c r="P4" s="70"/>
    </row>
    <row r="5" spans="1:16" x14ac:dyDescent="0.35">
      <c r="A5" s="8">
        <v>2</v>
      </c>
      <c r="B5" s="1" t="s">
        <v>11</v>
      </c>
      <c r="C5" s="1" t="s">
        <v>85</v>
      </c>
      <c r="D5" s="8" t="s">
        <v>7</v>
      </c>
      <c r="E5" s="5">
        <v>24</v>
      </c>
      <c r="F5" s="5">
        <f t="shared" ref="F5:F24" si="0">2022-G5</f>
        <v>27</v>
      </c>
      <c r="G5" s="5">
        <v>1995</v>
      </c>
      <c r="H5" s="7" t="s">
        <v>47</v>
      </c>
      <c r="I5" s="2">
        <v>2</v>
      </c>
      <c r="J5" s="2">
        <v>2.7</v>
      </c>
      <c r="K5" s="2">
        <v>9</v>
      </c>
      <c r="L5" s="2">
        <v>12.16</v>
      </c>
      <c r="M5" s="5">
        <f t="shared" ref="M5:M24" si="1">K5-I5</f>
        <v>7</v>
      </c>
      <c r="N5" s="21">
        <f t="shared" ref="N5:N24" si="2">(M5/I5)*100</f>
        <v>350</v>
      </c>
      <c r="O5" s="25"/>
      <c r="P5" s="70" t="s">
        <v>130</v>
      </c>
    </row>
    <row r="6" spans="1:16" ht="29" x14ac:dyDescent="0.35">
      <c r="A6" s="8">
        <v>3</v>
      </c>
      <c r="B6" s="1" t="s">
        <v>25</v>
      </c>
      <c r="C6" s="1" t="s">
        <v>51</v>
      </c>
      <c r="D6" s="8" t="s">
        <v>4</v>
      </c>
      <c r="E6" s="5">
        <v>8</v>
      </c>
      <c r="F6" s="5">
        <f t="shared" si="0"/>
        <v>11</v>
      </c>
      <c r="G6" s="5">
        <v>2011</v>
      </c>
      <c r="H6" s="7" t="s">
        <v>47</v>
      </c>
      <c r="I6" s="2">
        <v>20</v>
      </c>
      <c r="J6" s="2">
        <v>27.03</v>
      </c>
      <c r="K6" s="2">
        <v>35</v>
      </c>
      <c r="L6" s="2">
        <v>47.3</v>
      </c>
      <c r="M6" s="5">
        <f t="shared" si="1"/>
        <v>15</v>
      </c>
      <c r="N6" s="21">
        <f t="shared" si="2"/>
        <v>75</v>
      </c>
      <c r="O6" s="25"/>
      <c r="P6" s="72" t="s">
        <v>131</v>
      </c>
    </row>
    <row r="7" spans="1:16" x14ac:dyDescent="0.35">
      <c r="A7" s="8">
        <v>4</v>
      </c>
      <c r="B7" s="1" t="s">
        <v>29</v>
      </c>
      <c r="C7" s="1" t="s">
        <v>30</v>
      </c>
      <c r="D7" s="8" t="s">
        <v>4</v>
      </c>
      <c r="E7" s="5">
        <v>26</v>
      </c>
      <c r="F7" s="5">
        <f t="shared" si="0"/>
        <v>29</v>
      </c>
      <c r="G7" s="5">
        <v>1993</v>
      </c>
      <c r="H7" s="7" t="s">
        <v>47</v>
      </c>
      <c r="I7" s="2">
        <v>24</v>
      </c>
      <c r="J7" s="2">
        <v>32.43</v>
      </c>
      <c r="K7" s="2">
        <v>7</v>
      </c>
      <c r="L7" s="2">
        <v>9.4600000000000009</v>
      </c>
      <c r="M7" s="5">
        <f t="shared" si="1"/>
        <v>-17</v>
      </c>
      <c r="N7" s="9">
        <f t="shared" si="2"/>
        <v>-70.833333333333343</v>
      </c>
      <c r="O7" s="25"/>
      <c r="P7" s="57"/>
    </row>
    <row r="8" spans="1:16" x14ac:dyDescent="0.35">
      <c r="A8" s="8">
        <v>5</v>
      </c>
      <c r="B8" s="1" t="s">
        <v>27</v>
      </c>
      <c r="C8" s="1" t="s">
        <v>28</v>
      </c>
      <c r="D8" s="8" t="s">
        <v>4</v>
      </c>
      <c r="E8" s="5">
        <v>24</v>
      </c>
      <c r="F8" s="5">
        <f t="shared" si="0"/>
        <v>27</v>
      </c>
      <c r="G8" s="5">
        <v>1995</v>
      </c>
      <c r="H8" s="7" t="s">
        <v>5</v>
      </c>
      <c r="I8" s="2">
        <v>3</v>
      </c>
      <c r="J8" s="2">
        <v>4.05</v>
      </c>
      <c r="K8" s="2"/>
      <c r="L8" s="2"/>
      <c r="M8" s="5">
        <f t="shared" si="1"/>
        <v>-3</v>
      </c>
      <c r="N8" s="9">
        <f t="shared" si="2"/>
        <v>-100</v>
      </c>
      <c r="O8" s="25"/>
      <c r="P8" s="57"/>
    </row>
    <row r="9" spans="1:16" x14ac:dyDescent="0.35">
      <c r="A9" s="8">
        <v>6</v>
      </c>
      <c r="B9" s="1" t="s">
        <v>17</v>
      </c>
      <c r="C9" s="1" t="s">
        <v>18</v>
      </c>
      <c r="D9" s="8" t="s">
        <v>4</v>
      </c>
      <c r="E9" s="5">
        <v>13</v>
      </c>
      <c r="F9" s="5">
        <f t="shared" si="0"/>
        <v>16</v>
      </c>
      <c r="G9" s="5">
        <v>2006</v>
      </c>
      <c r="H9" s="7" t="s">
        <v>48</v>
      </c>
      <c r="I9" s="2">
        <v>9</v>
      </c>
      <c r="J9" s="2">
        <v>12.16</v>
      </c>
      <c r="K9" s="2">
        <v>1</v>
      </c>
      <c r="L9" s="2">
        <v>1.35</v>
      </c>
      <c r="M9" s="5">
        <f t="shared" si="1"/>
        <v>-8</v>
      </c>
      <c r="N9" s="9">
        <f t="shared" si="2"/>
        <v>-88.888888888888886</v>
      </c>
      <c r="O9" s="25"/>
      <c r="P9" s="57"/>
    </row>
    <row r="10" spans="1:16" ht="29" x14ac:dyDescent="0.35">
      <c r="A10" s="8">
        <v>7</v>
      </c>
      <c r="B10" s="1" t="s">
        <v>21</v>
      </c>
      <c r="C10" s="1" t="s">
        <v>22</v>
      </c>
      <c r="D10" s="8" t="s">
        <v>4</v>
      </c>
      <c r="E10" s="5">
        <v>7</v>
      </c>
      <c r="F10" s="5">
        <f t="shared" si="0"/>
        <v>10</v>
      </c>
      <c r="G10" s="5">
        <v>2012</v>
      </c>
      <c r="H10" s="7" t="s">
        <v>48</v>
      </c>
      <c r="I10" s="2">
        <v>5</v>
      </c>
      <c r="J10" s="2">
        <v>6.76</v>
      </c>
      <c r="K10" s="2">
        <v>11</v>
      </c>
      <c r="L10" s="2">
        <v>14.86</v>
      </c>
      <c r="M10" s="5">
        <f t="shared" si="1"/>
        <v>6</v>
      </c>
      <c r="N10" s="21">
        <f t="shared" si="2"/>
        <v>120</v>
      </c>
      <c r="O10" s="25"/>
      <c r="P10" s="72" t="s">
        <v>131</v>
      </c>
    </row>
    <row r="11" spans="1:16" x14ac:dyDescent="0.35">
      <c r="A11" s="8">
        <v>8</v>
      </c>
      <c r="B11" s="1" t="s">
        <v>12</v>
      </c>
      <c r="C11" s="1" t="s">
        <v>50</v>
      </c>
      <c r="D11" s="8" t="s">
        <v>7</v>
      </c>
      <c r="E11" s="5">
        <v>15</v>
      </c>
      <c r="F11" s="5">
        <f t="shared" si="0"/>
        <v>18</v>
      </c>
      <c r="G11" s="5">
        <v>2004</v>
      </c>
      <c r="H11" s="7" t="s">
        <v>47</v>
      </c>
      <c r="I11" s="2">
        <v>2</v>
      </c>
      <c r="J11" s="2">
        <v>2.7</v>
      </c>
      <c r="K11" s="2">
        <v>3</v>
      </c>
      <c r="L11" s="2">
        <v>4.05</v>
      </c>
      <c r="M11" s="5">
        <f t="shared" si="1"/>
        <v>1</v>
      </c>
      <c r="N11" s="21">
        <f t="shared" si="2"/>
        <v>50</v>
      </c>
      <c r="O11" s="25"/>
    </row>
    <row r="12" spans="1:16" x14ac:dyDescent="0.35">
      <c r="A12" s="8">
        <v>9</v>
      </c>
      <c r="B12" s="1" t="s">
        <v>37</v>
      </c>
      <c r="C12" s="1" t="s">
        <v>43</v>
      </c>
      <c r="D12" s="8" t="s">
        <v>4</v>
      </c>
      <c r="E12" s="5">
        <v>11</v>
      </c>
      <c r="F12" s="13" t="s">
        <v>63</v>
      </c>
      <c r="G12" s="5">
        <v>2008</v>
      </c>
      <c r="H12" s="7" t="s">
        <v>5</v>
      </c>
      <c r="I12" s="2">
        <v>3</v>
      </c>
      <c r="J12" s="2">
        <v>4.05</v>
      </c>
      <c r="K12" s="5"/>
      <c r="L12" s="9"/>
      <c r="M12" s="5">
        <f t="shared" si="1"/>
        <v>-3</v>
      </c>
      <c r="N12" s="9">
        <f t="shared" si="2"/>
        <v>-100</v>
      </c>
      <c r="O12" s="25"/>
    </row>
    <row r="13" spans="1:16" x14ac:dyDescent="0.35">
      <c r="A13" s="8">
        <v>10</v>
      </c>
      <c r="B13" s="1" t="s">
        <v>3</v>
      </c>
      <c r="C13" s="1" t="s">
        <v>49</v>
      </c>
      <c r="D13" s="8" t="s">
        <v>4</v>
      </c>
      <c r="E13" s="5">
        <v>31</v>
      </c>
      <c r="F13" s="5">
        <f t="shared" si="0"/>
        <v>34</v>
      </c>
      <c r="G13" s="5">
        <v>1988</v>
      </c>
      <c r="H13" s="7" t="s">
        <v>47</v>
      </c>
      <c r="I13" s="2"/>
      <c r="J13" s="2"/>
      <c r="K13" s="2"/>
      <c r="L13" s="2"/>
      <c r="M13" s="5">
        <f t="shared" si="1"/>
        <v>0</v>
      </c>
      <c r="N13" s="9" t="e">
        <f t="shared" si="2"/>
        <v>#DIV/0!</v>
      </c>
      <c r="O13" s="25"/>
    </row>
    <row r="14" spans="1:16" x14ac:dyDescent="0.35">
      <c r="A14" s="8">
        <v>11</v>
      </c>
      <c r="B14" s="1" t="s">
        <v>19</v>
      </c>
      <c r="C14" s="1" t="s">
        <v>20</v>
      </c>
      <c r="D14" s="8" t="s">
        <v>4</v>
      </c>
      <c r="E14" s="5">
        <v>4</v>
      </c>
      <c r="F14" s="5">
        <f t="shared" si="0"/>
        <v>7</v>
      </c>
      <c r="G14" s="5">
        <v>2015</v>
      </c>
      <c r="H14" s="7" t="s">
        <v>48</v>
      </c>
      <c r="I14" s="2"/>
      <c r="J14" s="2"/>
      <c r="K14" s="2"/>
      <c r="L14" s="2"/>
      <c r="M14" s="5">
        <f t="shared" si="1"/>
        <v>0</v>
      </c>
      <c r="N14" s="9" t="e">
        <f t="shared" si="2"/>
        <v>#DIV/0!</v>
      </c>
      <c r="O14" s="25"/>
    </row>
    <row r="15" spans="1:16" x14ac:dyDescent="0.35">
      <c r="A15" s="8">
        <v>12</v>
      </c>
      <c r="B15" s="1" t="s">
        <v>35</v>
      </c>
      <c r="C15" s="1" t="s">
        <v>39</v>
      </c>
      <c r="D15" s="8" t="s">
        <v>4</v>
      </c>
      <c r="E15" s="5">
        <v>3</v>
      </c>
      <c r="F15" s="13" t="s">
        <v>63</v>
      </c>
      <c r="G15" s="5">
        <v>2016</v>
      </c>
      <c r="H15" s="7" t="s">
        <v>47</v>
      </c>
      <c r="I15" s="2">
        <v>1</v>
      </c>
      <c r="J15" s="2">
        <v>1.35</v>
      </c>
      <c r="K15" s="5"/>
      <c r="L15" s="9"/>
      <c r="M15" s="5">
        <f t="shared" si="1"/>
        <v>-1</v>
      </c>
      <c r="N15" s="9">
        <f t="shared" si="2"/>
        <v>-100</v>
      </c>
      <c r="O15" s="25"/>
    </row>
    <row r="16" spans="1:16" x14ac:dyDescent="0.35">
      <c r="A16" s="8">
        <v>13</v>
      </c>
      <c r="B16" s="1" t="s">
        <v>38</v>
      </c>
      <c r="C16" s="1" t="s">
        <v>44</v>
      </c>
      <c r="D16" s="8" t="s">
        <v>4</v>
      </c>
      <c r="E16" s="5">
        <v>24</v>
      </c>
      <c r="F16" s="13" t="s">
        <v>63</v>
      </c>
      <c r="G16" s="5">
        <v>1995</v>
      </c>
      <c r="H16" s="7" t="s">
        <v>48</v>
      </c>
      <c r="I16" s="2"/>
      <c r="J16" s="2"/>
      <c r="K16" s="5"/>
      <c r="L16" s="9"/>
      <c r="M16" s="5">
        <f t="shared" si="1"/>
        <v>0</v>
      </c>
      <c r="N16" s="9" t="e">
        <f t="shared" si="2"/>
        <v>#DIV/0!</v>
      </c>
      <c r="O16" s="25"/>
    </row>
    <row r="17" spans="1:17" x14ac:dyDescent="0.35">
      <c r="A17" s="8">
        <v>14</v>
      </c>
      <c r="B17" s="1" t="s">
        <v>6</v>
      </c>
      <c r="C17" s="1" t="s">
        <v>6</v>
      </c>
      <c r="D17" s="8" t="s">
        <v>4</v>
      </c>
      <c r="E17" s="5">
        <v>17</v>
      </c>
      <c r="F17" s="5">
        <f t="shared" si="0"/>
        <v>20</v>
      </c>
      <c r="G17" s="5">
        <v>2002</v>
      </c>
      <c r="H17" s="7" t="s">
        <v>5</v>
      </c>
      <c r="I17" s="4"/>
      <c r="J17" s="22"/>
      <c r="K17" s="8"/>
      <c r="L17" s="20"/>
      <c r="M17" s="5">
        <f t="shared" si="1"/>
        <v>0</v>
      </c>
      <c r="N17" s="9" t="e">
        <f t="shared" si="2"/>
        <v>#DIV/0!</v>
      </c>
      <c r="O17" s="25"/>
    </row>
    <row r="18" spans="1:17" x14ac:dyDescent="0.35">
      <c r="A18" s="8">
        <v>15</v>
      </c>
      <c r="B18" s="1" t="s">
        <v>40</v>
      </c>
      <c r="C18" s="1" t="s">
        <v>41</v>
      </c>
      <c r="D18" s="8" t="s">
        <v>7</v>
      </c>
      <c r="E18" s="5">
        <v>18</v>
      </c>
      <c r="F18" s="13" t="s">
        <v>63</v>
      </c>
      <c r="G18" s="5">
        <v>2001</v>
      </c>
      <c r="H18" s="7" t="s">
        <v>47</v>
      </c>
      <c r="I18" s="4"/>
      <c r="J18" s="22"/>
      <c r="K18" s="5"/>
      <c r="L18" s="9"/>
      <c r="M18" s="5">
        <f t="shared" si="1"/>
        <v>0</v>
      </c>
      <c r="N18" s="9" t="e">
        <f t="shared" si="2"/>
        <v>#DIV/0!</v>
      </c>
      <c r="O18" s="25"/>
    </row>
    <row r="19" spans="1:17" x14ac:dyDescent="0.35">
      <c r="A19" s="8">
        <v>16</v>
      </c>
      <c r="B19" s="1" t="s">
        <v>36</v>
      </c>
      <c r="C19" s="1" t="s">
        <v>42</v>
      </c>
      <c r="D19" s="8" t="s">
        <v>7</v>
      </c>
      <c r="E19" s="5">
        <v>6</v>
      </c>
      <c r="F19" s="13" t="s">
        <v>63</v>
      </c>
      <c r="G19" s="5">
        <v>2013</v>
      </c>
      <c r="H19" s="7" t="s">
        <v>47</v>
      </c>
      <c r="I19" s="2"/>
      <c r="J19" s="2"/>
      <c r="K19" s="5"/>
      <c r="L19" s="9"/>
      <c r="M19" s="5">
        <f t="shared" si="1"/>
        <v>0</v>
      </c>
      <c r="N19" s="9" t="e">
        <f t="shared" si="2"/>
        <v>#DIV/0!</v>
      </c>
      <c r="O19" s="25"/>
    </row>
    <row r="20" spans="1:17" x14ac:dyDescent="0.35">
      <c r="A20" s="8">
        <v>17</v>
      </c>
      <c r="B20" s="14" t="s">
        <v>23</v>
      </c>
      <c r="C20" s="7" t="s">
        <v>24</v>
      </c>
      <c r="D20" s="8" t="s">
        <v>4</v>
      </c>
      <c r="E20" s="23" t="s">
        <v>63</v>
      </c>
      <c r="F20" s="5">
        <f t="shared" si="0"/>
        <v>9</v>
      </c>
      <c r="G20" s="8">
        <v>2013</v>
      </c>
      <c r="H20" s="7" t="s">
        <v>47</v>
      </c>
      <c r="I20" s="4"/>
      <c r="J20" s="23"/>
      <c r="K20" s="2">
        <v>1</v>
      </c>
      <c r="L20" s="2">
        <v>1.35</v>
      </c>
      <c r="M20" s="5">
        <f t="shared" si="1"/>
        <v>1</v>
      </c>
      <c r="N20" s="9" t="e">
        <f t="shared" si="2"/>
        <v>#DIV/0!</v>
      </c>
      <c r="O20" s="25"/>
    </row>
    <row r="21" spans="1:17" x14ac:dyDescent="0.35">
      <c r="A21" s="8">
        <v>18</v>
      </c>
      <c r="B21" s="7" t="s">
        <v>31</v>
      </c>
      <c r="C21" s="7" t="s">
        <v>32</v>
      </c>
      <c r="D21" s="8" t="s">
        <v>7</v>
      </c>
      <c r="E21" s="23" t="s">
        <v>63</v>
      </c>
      <c r="F21" s="5">
        <f t="shared" si="0"/>
        <v>11</v>
      </c>
      <c r="G21" s="8">
        <v>2011</v>
      </c>
      <c r="H21" s="7" t="s">
        <v>47</v>
      </c>
      <c r="I21" s="4"/>
      <c r="J21" s="23"/>
      <c r="K21" s="8"/>
      <c r="L21" s="20"/>
      <c r="M21" s="5">
        <f t="shared" si="1"/>
        <v>0</v>
      </c>
      <c r="N21" s="9" t="e">
        <f t="shared" si="2"/>
        <v>#DIV/0!</v>
      </c>
      <c r="O21" s="25"/>
    </row>
    <row r="22" spans="1:17" x14ac:dyDescent="0.35">
      <c r="A22" s="8">
        <v>19</v>
      </c>
      <c r="B22" s="7" t="s">
        <v>13</v>
      </c>
      <c r="C22" s="7" t="s">
        <v>14</v>
      </c>
      <c r="D22" s="8" t="s">
        <v>4</v>
      </c>
      <c r="E22" s="23" t="s">
        <v>63</v>
      </c>
      <c r="F22" s="5">
        <f t="shared" si="0"/>
        <v>9</v>
      </c>
      <c r="G22" s="8">
        <v>2013</v>
      </c>
      <c r="H22" s="7" t="s">
        <v>47</v>
      </c>
      <c r="I22" s="4"/>
      <c r="J22" s="23"/>
      <c r="K22" s="2"/>
      <c r="L22" s="2"/>
      <c r="M22" s="5">
        <f t="shared" si="1"/>
        <v>0</v>
      </c>
      <c r="N22" s="9" t="e">
        <f t="shared" si="2"/>
        <v>#DIV/0!</v>
      </c>
      <c r="O22" s="25"/>
    </row>
    <row r="23" spans="1:17" x14ac:dyDescent="0.35">
      <c r="A23" s="8">
        <v>20</v>
      </c>
      <c r="B23" s="7" t="s">
        <v>15</v>
      </c>
      <c r="C23" s="7" t="s">
        <v>16</v>
      </c>
      <c r="D23" s="8" t="s">
        <v>4</v>
      </c>
      <c r="E23" s="23" t="s">
        <v>63</v>
      </c>
      <c r="F23" s="5">
        <f t="shared" si="0"/>
        <v>10</v>
      </c>
      <c r="G23" s="8">
        <v>2012</v>
      </c>
      <c r="H23" s="7" t="s">
        <v>47</v>
      </c>
      <c r="I23" s="4"/>
      <c r="J23" s="23"/>
      <c r="K23" s="2">
        <v>3</v>
      </c>
      <c r="L23" s="2">
        <v>4.05</v>
      </c>
      <c r="M23" s="5">
        <f t="shared" si="1"/>
        <v>3</v>
      </c>
      <c r="N23" s="9" t="e">
        <f t="shared" si="2"/>
        <v>#DIV/0!</v>
      </c>
      <c r="O23" s="25"/>
    </row>
    <row r="24" spans="1:17" x14ac:dyDescent="0.35">
      <c r="A24" s="8">
        <v>21</v>
      </c>
      <c r="B24" s="7" t="s">
        <v>8</v>
      </c>
      <c r="C24" s="7" t="s">
        <v>8</v>
      </c>
      <c r="D24" s="8" t="s">
        <v>7</v>
      </c>
      <c r="E24" s="23" t="s">
        <v>63</v>
      </c>
      <c r="F24" s="5">
        <f t="shared" si="0"/>
        <v>20</v>
      </c>
      <c r="G24" s="8">
        <v>2002</v>
      </c>
      <c r="H24" s="7" t="s">
        <v>9</v>
      </c>
      <c r="I24" s="4"/>
      <c r="J24" s="23"/>
      <c r="K24" s="2"/>
      <c r="L24" s="2"/>
      <c r="M24" s="5">
        <f t="shared" si="1"/>
        <v>0</v>
      </c>
      <c r="N24" s="9" t="e">
        <f t="shared" si="2"/>
        <v>#DIV/0!</v>
      </c>
      <c r="O24" s="25"/>
    </row>
    <row r="25" spans="1:17" x14ac:dyDescent="0.35">
      <c r="C25" s="16"/>
      <c r="J25" s="16"/>
      <c r="K25" s="16"/>
    </row>
    <row r="26" spans="1:17" x14ac:dyDescent="0.35">
      <c r="B26" s="17" t="s">
        <v>52</v>
      </c>
      <c r="C26" s="17"/>
      <c r="D26" s="17"/>
      <c r="E26" s="17"/>
    </row>
    <row r="28" spans="1:17" ht="15.5" x14ac:dyDescent="0.35">
      <c r="A28" s="76" t="s">
        <v>156</v>
      </c>
      <c r="B28" s="80"/>
      <c r="C28" s="81"/>
      <c r="D28" s="82"/>
      <c r="F28" s="150" t="s">
        <v>102</v>
      </c>
      <c r="G28" s="151"/>
      <c r="H28" s="151"/>
      <c r="I28" s="151"/>
      <c r="J28" s="151"/>
      <c r="K28" s="151"/>
      <c r="L28" s="151"/>
      <c r="M28" s="151"/>
      <c r="N28" s="151"/>
      <c r="O28" s="151"/>
      <c r="P28" s="152"/>
    </row>
    <row r="29" spans="1:17" ht="25" x14ac:dyDescent="0.35">
      <c r="A29" s="1" t="s">
        <v>104</v>
      </c>
      <c r="B29" s="73" t="s">
        <v>105</v>
      </c>
      <c r="C29" s="73" t="s">
        <v>106</v>
      </c>
      <c r="D29" s="73" t="s">
        <v>59</v>
      </c>
      <c r="F29" s="33"/>
      <c r="G29" s="153" t="s">
        <v>56</v>
      </c>
      <c r="H29" s="154"/>
      <c r="I29" s="154"/>
      <c r="J29" s="154"/>
      <c r="K29" s="154"/>
      <c r="L29" s="154"/>
      <c r="M29" s="154"/>
      <c r="N29" s="154"/>
      <c r="O29" s="155"/>
      <c r="P29" s="35"/>
      <c r="Q29" s="83" t="s">
        <v>162</v>
      </c>
    </row>
    <row r="30" spans="1:17" x14ac:dyDescent="0.35">
      <c r="A30" s="1" t="s">
        <v>3</v>
      </c>
      <c r="B30" s="15">
        <v>3174.75</v>
      </c>
      <c r="C30" s="15">
        <v>2059</v>
      </c>
      <c r="D30" s="47">
        <f>C30-B30</f>
        <v>-1115.75</v>
      </c>
      <c r="F30" s="35"/>
      <c r="G30" s="64" t="s">
        <v>54</v>
      </c>
      <c r="H30" s="65" t="s">
        <v>85</v>
      </c>
      <c r="I30" s="65" t="s">
        <v>51</v>
      </c>
      <c r="J30" s="65" t="s">
        <v>22</v>
      </c>
      <c r="K30" s="65" t="s">
        <v>30</v>
      </c>
      <c r="L30" s="65" t="s">
        <v>28</v>
      </c>
      <c r="M30" s="65" t="s">
        <v>18</v>
      </c>
      <c r="N30" s="1" t="s">
        <v>3</v>
      </c>
      <c r="O30" s="65" t="s">
        <v>98</v>
      </c>
      <c r="P30" s="65" t="s">
        <v>99</v>
      </c>
      <c r="Q30" s="30"/>
    </row>
    <row r="31" spans="1:17" x14ac:dyDescent="0.35">
      <c r="A31" s="1" t="s">
        <v>28</v>
      </c>
      <c r="B31" s="15">
        <v>23436.49609375</v>
      </c>
      <c r="C31" s="15">
        <v>8903</v>
      </c>
      <c r="D31" s="47">
        <f t="shared" ref="D31:D54" si="3">C31-B31</f>
        <v>-14533.49609375</v>
      </c>
      <c r="F31" s="37" t="s">
        <v>54</v>
      </c>
      <c r="G31" s="66"/>
      <c r="H31" s="36">
        <v>2</v>
      </c>
      <c r="I31" s="36">
        <v>2</v>
      </c>
      <c r="J31" s="36"/>
      <c r="K31" s="36">
        <v>1</v>
      </c>
      <c r="L31" s="36"/>
      <c r="M31" s="36"/>
      <c r="N31" s="36"/>
      <c r="O31" s="36"/>
      <c r="P31" s="36">
        <f>SUM(G31:O31)</f>
        <v>5</v>
      </c>
      <c r="Q31" s="30"/>
    </row>
    <row r="32" spans="1:17" x14ac:dyDescent="0.35">
      <c r="A32" s="1" t="s">
        <v>109</v>
      </c>
      <c r="B32" s="15">
        <v>9.5</v>
      </c>
      <c r="C32" s="15"/>
      <c r="D32" s="47">
        <f t="shared" si="3"/>
        <v>-9.5</v>
      </c>
      <c r="F32" s="37" t="s">
        <v>85</v>
      </c>
      <c r="G32" s="36"/>
      <c r="H32" s="66">
        <v>1</v>
      </c>
      <c r="I32" s="36"/>
      <c r="J32" s="36"/>
      <c r="K32" s="36"/>
      <c r="L32" s="36"/>
      <c r="M32" s="36"/>
      <c r="N32" s="36"/>
      <c r="O32" s="36">
        <v>1</v>
      </c>
      <c r="P32" s="36">
        <f t="shared" ref="P32:P42" si="4">SUM(G32:O32)</f>
        <v>2</v>
      </c>
      <c r="Q32" s="30"/>
    </row>
    <row r="33" spans="1:17" x14ac:dyDescent="0.35">
      <c r="A33" s="1" t="s">
        <v>46</v>
      </c>
      <c r="B33" s="15">
        <v>4430.625</v>
      </c>
      <c r="C33" s="15">
        <v>13081</v>
      </c>
      <c r="D33" s="47">
        <f t="shared" si="3"/>
        <v>8650.375</v>
      </c>
      <c r="F33" s="37" t="s">
        <v>51</v>
      </c>
      <c r="G33" s="36">
        <v>1</v>
      </c>
      <c r="H33" s="36">
        <v>1</v>
      </c>
      <c r="I33" s="66">
        <v>14</v>
      </c>
      <c r="J33" s="36"/>
      <c r="K33" s="36">
        <v>4</v>
      </c>
      <c r="L33" s="36"/>
      <c r="M33" s="36"/>
      <c r="N33" s="36"/>
      <c r="O33" s="36"/>
      <c r="P33" s="36">
        <f t="shared" si="4"/>
        <v>20</v>
      </c>
      <c r="Q33" s="30">
        <f>4/5</f>
        <v>0.8</v>
      </c>
    </row>
    <row r="34" spans="1:17" x14ac:dyDescent="0.35">
      <c r="A34" s="1" t="s">
        <v>110</v>
      </c>
      <c r="B34" s="15">
        <v>1764.875</v>
      </c>
      <c r="C34" s="15">
        <v>4411</v>
      </c>
      <c r="D34" s="47">
        <f t="shared" si="3"/>
        <v>2646.125</v>
      </c>
      <c r="F34" s="37" t="s">
        <v>22</v>
      </c>
      <c r="G34" s="36"/>
      <c r="H34" s="36">
        <v>1</v>
      </c>
      <c r="I34" s="36"/>
      <c r="J34" s="66">
        <v>4</v>
      </c>
      <c r="K34" s="36"/>
      <c r="L34" s="36"/>
      <c r="M34" s="36"/>
      <c r="N34" s="36"/>
      <c r="O34" s="36"/>
      <c r="P34" s="36">
        <f>SUM(G34:O34)</f>
        <v>5</v>
      </c>
      <c r="Q34" s="30">
        <f>2/24</f>
        <v>8.3333333333333329E-2</v>
      </c>
    </row>
    <row r="35" spans="1:17" x14ac:dyDescent="0.35">
      <c r="A35" s="1" t="s">
        <v>111</v>
      </c>
      <c r="B35" s="15"/>
      <c r="C35" s="15">
        <v>3</v>
      </c>
      <c r="D35" s="47">
        <f t="shared" si="3"/>
        <v>3</v>
      </c>
      <c r="F35" s="37" t="s">
        <v>30</v>
      </c>
      <c r="G35" s="36"/>
      <c r="H35" s="36">
        <v>3</v>
      </c>
      <c r="I35" s="36">
        <v>15</v>
      </c>
      <c r="J35" s="36">
        <v>4</v>
      </c>
      <c r="K35" s="66">
        <v>2</v>
      </c>
      <c r="L35" s="36"/>
      <c r="M35" s="36"/>
      <c r="N35" s="36"/>
      <c r="O35" s="36"/>
      <c r="P35" s="36">
        <f t="shared" si="4"/>
        <v>24</v>
      </c>
      <c r="Q35" s="30">
        <f>0</f>
        <v>0</v>
      </c>
    </row>
    <row r="36" spans="1:17" x14ac:dyDescent="0.35">
      <c r="A36" s="46" t="s">
        <v>30</v>
      </c>
      <c r="B36" s="15">
        <v>277.70001220703125</v>
      </c>
      <c r="C36" s="15">
        <v>0</v>
      </c>
      <c r="D36" s="47">
        <f t="shared" si="3"/>
        <v>-277.70001220703125</v>
      </c>
      <c r="F36" s="37" t="s">
        <v>28</v>
      </c>
      <c r="G36" s="36"/>
      <c r="H36" s="36"/>
      <c r="I36" s="36"/>
      <c r="J36" s="36">
        <v>1</v>
      </c>
      <c r="K36" s="36"/>
      <c r="L36" s="66"/>
      <c r="M36" s="36"/>
      <c r="N36" s="36"/>
      <c r="O36" s="36">
        <f>2</f>
        <v>2</v>
      </c>
      <c r="P36" s="36">
        <f t="shared" si="4"/>
        <v>3</v>
      </c>
      <c r="Q36" s="30">
        <f>1/9</f>
        <v>0.1111111111111111</v>
      </c>
    </row>
    <row r="37" spans="1:17" x14ac:dyDescent="0.35">
      <c r="A37" s="44" t="s">
        <v>26</v>
      </c>
      <c r="B37" s="52">
        <v>40431.6875</v>
      </c>
      <c r="C37" s="52">
        <v>66898</v>
      </c>
      <c r="D37" s="53">
        <f t="shared" si="3"/>
        <v>26466.3125</v>
      </c>
      <c r="F37" s="37" t="s">
        <v>18</v>
      </c>
      <c r="G37" s="36">
        <v>3</v>
      </c>
      <c r="H37" s="36"/>
      <c r="I37" s="36">
        <v>3</v>
      </c>
      <c r="J37" s="36">
        <v>1</v>
      </c>
      <c r="K37" s="36"/>
      <c r="L37" s="36"/>
      <c r="M37" s="66">
        <v>1</v>
      </c>
      <c r="N37" s="36"/>
      <c r="O37" s="36">
        <v>1</v>
      </c>
      <c r="P37" s="36">
        <f t="shared" si="4"/>
        <v>9</v>
      </c>
      <c r="Q37" s="30">
        <v>0</v>
      </c>
    </row>
    <row r="38" spans="1:17" x14ac:dyDescent="0.35">
      <c r="A38" s="1" t="s">
        <v>112</v>
      </c>
      <c r="B38" s="15">
        <v>5987.52490234375</v>
      </c>
      <c r="C38" s="15">
        <v>14198</v>
      </c>
      <c r="D38" s="47">
        <f t="shared" si="3"/>
        <v>8210.47509765625</v>
      </c>
      <c r="F38" s="37" t="s">
        <v>49</v>
      </c>
      <c r="G38" s="36"/>
      <c r="H38" s="36"/>
      <c r="I38" s="36"/>
      <c r="J38" s="36"/>
      <c r="K38" s="36"/>
      <c r="L38" s="36"/>
      <c r="M38" s="36"/>
      <c r="N38" s="66"/>
      <c r="O38" s="36"/>
      <c r="P38" s="36"/>
      <c r="Q38" s="30"/>
    </row>
    <row r="39" spans="1:17" x14ac:dyDescent="0.35">
      <c r="A39" s="11" t="s">
        <v>113</v>
      </c>
      <c r="B39" s="50"/>
      <c r="C39" s="50">
        <v>746</v>
      </c>
      <c r="D39" s="51">
        <f t="shared" si="3"/>
        <v>746</v>
      </c>
      <c r="F39" s="37" t="s">
        <v>50</v>
      </c>
      <c r="G39" s="36"/>
      <c r="H39" s="36"/>
      <c r="I39" s="36"/>
      <c r="J39" s="36"/>
      <c r="K39" s="36"/>
      <c r="L39" s="36"/>
      <c r="M39" s="36"/>
      <c r="N39" s="36"/>
      <c r="O39" s="36">
        <f>2</f>
        <v>2</v>
      </c>
      <c r="P39" s="36">
        <f t="shared" si="4"/>
        <v>2</v>
      </c>
      <c r="Q39" s="30"/>
    </row>
    <row r="40" spans="1:17" x14ac:dyDescent="0.35">
      <c r="A40" s="1" t="s">
        <v>114</v>
      </c>
      <c r="B40" s="15">
        <v>362.8900146484375</v>
      </c>
      <c r="C40" s="15"/>
      <c r="D40" s="47"/>
      <c r="F40" s="37" t="s">
        <v>43</v>
      </c>
      <c r="G40" s="36"/>
      <c r="H40" s="36">
        <v>1</v>
      </c>
      <c r="I40" s="36">
        <v>1</v>
      </c>
      <c r="J40" s="36">
        <v>1</v>
      </c>
      <c r="K40" s="36"/>
      <c r="L40" s="36"/>
      <c r="M40" s="36"/>
      <c r="N40" s="36"/>
      <c r="O40" s="36"/>
      <c r="P40" s="36">
        <f t="shared" si="4"/>
        <v>3</v>
      </c>
      <c r="Q40" s="30"/>
    </row>
    <row r="41" spans="1:17" x14ac:dyDescent="0.35">
      <c r="A41" s="1" t="s">
        <v>157</v>
      </c>
      <c r="B41" s="15">
        <v>61.099998474121094</v>
      </c>
      <c r="C41" s="15">
        <v>60</v>
      </c>
      <c r="D41" s="47">
        <f t="shared" si="3"/>
        <v>-1.0999984741210938</v>
      </c>
      <c r="F41" s="37" t="s">
        <v>20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0"/>
    </row>
    <row r="42" spans="1:17" x14ac:dyDescent="0.35">
      <c r="A42" s="1" t="s">
        <v>116</v>
      </c>
      <c r="B42" s="15">
        <v>165.5</v>
      </c>
      <c r="C42" s="15">
        <v>77</v>
      </c>
      <c r="D42" s="47">
        <f t="shared" si="3"/>
        <v>-88.5</v>
      </c>
      <c r="F42" s="37" t="s">
        <v>39</v>
      </c>
      <c r="G42" s="36"/>
      <c r="H42" s="36"/>
      <c r="I42" s="36"/>
      <c r="J42" s="36"/>
      <c r="K42" s="36"/>
      <c r="L42" s="36"/>
      <c r="M42" s="36"/>
      <c r="N42" s="36"/>
      <c r="O42" s="36">
        <f>1</f>
        <v>1</v>
      </c>
      <c r="P42" s="36">
        <f t="shared" si="4"/>
        <v>1</v>
      </c>
      <c r="Q42" s="30"/>
    </row>
    <row r="43" spans="1:17" x14ac:dyDescent="0.35">
      <c r="A43" s="1" t="s">
        <v>117</v>
      </c>
      <c r="B43" s="15">
        <v>96.5</v>
      </c>
      <c r="C43" s="15">
        <v>1055</v>
      </c>
      <c r="D43" s="47">
        <f t="shared" si="3"/>
        <v>958.5</v>
      </c>
      <c r="F43" s="37" t="s">
        <v>44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0"/>
    </row>
    <row r="44" spans="1:17" x14ac:dyDescent="0.35">
      <c r="A44" s="1" t="s">
        <v>118</v>
      </c>
      <c r="B44" s="15">
        <v>56</v>
      </c>
      <c r="C44" s="15">
        <v>1450</v>
      </c>
      <c r="D44" s="47">
        <f t="shared" si="3"/>
        <v>1394</v>
      </c>
      <c r="F44" s="37" t="s">
        <v>6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0"/>
    </row>
    <row r="45" spans="1:17" x14ac:dyDescent="0.35">
      <c r="A45" s="1" t="s">
        <v>119</v>
      </c>
      <c r="B45" s="15">
        <v>179.80000305175781</v>
      </c>
      <c r="C45" s="15">
        <v>121</v>
      </c>
      <c r="D45" s="47">
        <f t="shared" si="3"/>
        <v>-58.800003051757813</v>
      </c>
      <c r="F45" s="37" t="s">
        <v>42</v>
      </c>
      <c r="G45" s="41"/>
      <c r="H45" s="38"/>
      <c r="I45" s="38"/>
      <c r="J45" s="38"/>
      <c r="K45" s="38"/>
      <c r="L45" s="38"/>
      <c r="M45" s="38"/>
      <c r="N45" s="38"/>
      <c r="O45" s="38"/>
      <c r="P45" s="67"/>
      <c r="Q45" s="1"/>
    </row>
    <row r="46" spans="1:17" x14ac:dyDescent="0.35">
      <c r="A46" s="44" t="s">
        <v>120</v>
      </c>
      <c r="B46" s="52">
        <v>29423.21484375</v>
      </c>
      <c r="C46" s="52">
        <v>42632</v>
      </c>
      <c r="D46" s="53">
        <f t="shared" si="3"/>
        <v>13208.78515625</v>
      </c>
      <c r="F46" s="68" t="s">
        <v>34</v>
      </c>
      <c r="G46" s="69">
        <f>SUM(G31:G45)</f>
        <v>4</v>
      </c>
      <c r="H46" s="69">
        <f>SUM(H31:H45)</f>
        <v>9</v>
      </c>
      <c r="I46" s="69">
        <f>SUM(I31:I45)</f>
        <v>35</v>
      </c>
      <c r="J46" s="69">
        <f>SUM(J31:J45)</f>
        <v>11</v>
      </c>
      <c r="K46" s="69">
        <f>SUM(K31:K45)</f>
        <v>7</v>
      </c>
      <c r="L46" s="69"/>
      <c r="M46" s="69">
        <f>SUM(M31:M45)</f>
        <v>1</v>
      </c>
      <c r="N46" s="69"/>
      <c r="O46" s="69">
        <f>SUM(O31:O45)</f>
        <v>7</v>
      </c>
      <c r="P46" s="69">
        <f>SUM(P31:P45)</f>
        <v>74</v>
      </c>
    </row>
    <row r="47" spans="1:17" x14ac:dyDescent="0.35">
      <c r="A47" s="1" t="s">
        <v>123</v>
      </c>
      <c r="B47" s="15">
        <v>7219.4248046875</v>
      </c>
      <c r="C47" s="15">
        <v>6097</v>
      </c>
      <c r="D47" s="47">
        <f t="shared" si="3"/>
        <v>-1122.4248046875</v>
      </c>
    </row>
    <row r="48" spans="1:17" x14ac:dyDescent="0.35">
      <c r="A48" s="1" t="s">
        <v>124</v>
      </c>
      <c r="B48" s="15">
        <v>688.125</v>
      </c>
      <c r="C48" s="15">
        <v>122</v>
      </c>
      <c r="D48" s="47">
        <f t="shared" si="3"/>
        <v>-566.125</v>
      </c>
    </row>
    <row r="49" spans="1:4" x14ac:dyDescent="0.35">
      <c r="A49" s="1" t="s">
        <v>125</v>
      </c>
      <c r="B49" s="15">
        <v>486</v>
      </c>
      <c r="C49" s="15">
        <v>49</v>
      </c>
      <c r="D49" s="47">
        <f t="shared" si="3"/>
        <v>-437</v>
      </c>
    </row>
    <row r="50" spans="1:4" x14ac:dyDescent="0.35">
      <c r="A50" s="1" t="s">
        <v>121</v>
      </c>
      <c r="B50" s="15"/>
      <c r="C50" s="15">
        <v>2</v>
      </c>
      <c r="D50" s="47">
        <f t="shared" si="3"/>
        <v>2</v>
      </c>
    </row>
    <row r="51" spans="1:4" x14ac:dyDescent="0.35">
      <c r="A51" s="1" t="s">
        <v>122</v>
      </c>
      <c r="B51" s="15">
        <v>123.80000305175781</v>
      </c>
      <c r="C51" s="15"/>
      <c r="D51" s="47"/>
    </row>
    <row r="52" spans="1:4" x14ac:dyDescent="0.35">
      <c r="A52" s="1" t="s">
        <v>14</v>
      </c>
      <c r="B52" s="15">
        <v>80</v>
      </c>
      <c r="C52" s="15">
        <v>70</v>
      </c>
      <c r="D52" s="47">
        <f t="shared" si="3"/>
        <v>-10</v>
      </c>
    </row>
    <row r="53" spans="1:4" x14ac:dyDescent="0.35">
      <c r="A53" s="1" t="s">
        <v>126</v>
      </c>
      <c r="B53" s="15">
        <v>16.75</v>
      </c>
      <c r="C53" s="15">
        <v>2</v>
      </c>
      <c r="D53" s="47">
        <f t="shared" si="3"/>
        <v>-14.75</v>
      </c>
    </row>
    <row r="54" spans="1:4" x14ac:dyDescent="0.35">
      <c r="A54" s="1" t="s">
        <v>127</v>
      </c>
      <c r="B54" s="15">
        <v>17896.775390625</v>
      </c>
      <c r="C54" s="15">
        <v>27852</v>
      </c>
      <c r="D54" s="47">
        <f t="shared" si="3"/>
        <v>9955.224609375</v>
      </c>
    </row>
  </sheetData>
  <mergeCells count="7">
    <mergeCell ref="F28:P28"/>
    <mergeCell ref="G29:O29"/>
    <mergeCell ref="A1:N1"/>
    <mergeCell ref="I2:J2"/>
    <mergeCell ref="K2:L2"/>
    <mergeCell ref="M2:N2"/>
    <mergeCell ref="P2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6F01920A8E404CAEB68E250EB73B74" ma:contentTypeVersion="14" ma:contentTypeDescription="Create a new document." ma:contentTypeScope="" ma:versionID="a2869023a9147727bf1f74d0e89c609e">
  <xsd:schema xmlns:xsd="http://www.w3.org/2001/XMLSchema" xmlns:xs="http://www.w3.org/2001/XMLSchema" xmlns:p="http://schemas.microsoft.com/office/2006/metadata/properties" xmlns:ns3="9e60f987-d17d-4b93-98b2-a292c614b3a2" xmlns:ns4="bebf636a-ead4-4a0b-9297-29c978feb654" targetNamespace="http://schemas.microsoft.com/office/2006/metadata/properties" ma:root="true" ma:fieldsID="81a949a8d52d8ce9b26738411ef367e5" ns3:_="" ns4:_="">
    <xsd:import namespace="9e60f987-d17d-4b93-98b2-a292c614b3a2"/>
    <xsd:import namespace="bebf636a-ead4-4a0b-9297-29c978feb6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0f987-d17d-4b93-98b2-a292c614b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bf636a-ead4-4a0b-9297-29c978feb65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91C3C0-0426-4029-816C-E47118FE5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F15339-1D07-4C0F-929D-25361D0B5D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0f987-d17d-4b93-98b2-a292c614b3a2"/>
    <ds:schemaRef ds:uri="bebf636a-ead4-4a0b-9297-29c978feb6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BAC931-1111-4020-9488-64426C29060B}">
  <ds:schemaRefs>
    <ds:schemaRef ds:uri="http://schemas.microsoft.com/office/2006/metadata/properties"/>
    <ds:schemaRef ds:uri="bebf636a-ead4-4a0b-9297-29c978feb654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e60f987-d17d-4b93-98b2-a292c614b3a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Tab1_1 All samples</vt:lpstr>
      <vt:lpstr>Tab1_2 All samples in 3regions</vt:lpstr>
      <vt:lpstr>Tab1_3 All samples_Amhara</vt:lpstr>
      <vt:lpstr>Tab1_4 All samples_Oromia</vt:lpstr>
      <vt:lpstr>Tab1_5 All samples_SNNP</vt:lpstr>
      <vt:lpstr>Tab2_1_panel DNAFP </vt:lpstr>
      <vt:lpstr>Tab2_2_panel DNAFP in 3regions</vt:lpstr>
      <vt:lpstr>Tab2_3_panel DNAFP_Amhara</vt:lpstr>
      <vt:lpstr>Tab4_4_panel DNAFP_Oromia</vt:lpstr>
      <vt:lpstr>Tab4_4_panel DNAFP_SNNP</vt:lpstr>
      <vt:lpstr>All_Matrix_panel</vt:lpstr>
      <vt:lpstr>seed distibution_by year </vt:lpstr>
      <vt:lpstr>Admin data</vt:lpstr>
      <vt:lpstr>National _level_county 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Alemu, Solomon (Bioversity)</dc:creator>
  <cp:lastModifiedBy>Alemu, Solomon (Bioversity)</cp:lastModifiedBy>
  <cp:lastPrinted>2022-10-18T08:31:44Z</cp:lastPrinted>
  <dcterms:created xsi:type="dcterms:W3CDTF">2022-07-20T10:32:13Z</dcterms:created>
  <dcterms:modified xsi:type="dcterms:W3CDTF">2022-12-27T08:02:46Z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0x010100A66F01920A8E404CAEB68E250EB73B74</vt:lpwstr>
  </property>
</Properties>
</file>