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7200" windowWidth="23720" windowHeight="5180"/>
  </bookViews>
  <sheets>
    <sheet name="MoveSW" sheetId="1" r:id="rId1"/>
    <sheet name="MoveSegments" sheetId="2" r:id="rId2"/>
    <sheet name="MoveMP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U3" i="3" l="1"/>
  <c r="AC4" i="3"/>
  <c r="AD4" i="3" s="1"/>
  <c r="Z4" i="3"/>
  <c r="Y4" i="3"/>
  <c r="L3" i="3" l="1"/>
  <c r="I4" i="3"/>
  <c r="E4" i="3"/>
  <c r="D1" i="3"/>
  <c r="H1" i="3" s="1"/>
  <c r="C1" i="3"/>
  <c r="G1" i="3" s="1"/>
  <c r="B1" i="3"/>
  <c r="F1" i="3" s="1"/>
  <c r="V8" i="3"/>
  <c r="U8" i="3"/>
  <c r="M3" i="3" l="1"/>
  <c r="N3" i="3"/>
  <c r="F3" i="3"/>
  <c r="F4" i="3" s="1"/>
  <c r="V9" i="1"/>
  <c r="V8" i="1"/>
  <c r="V7" i="1"/>
  <c r="W7" i="1" s="1"/>
  <c r="V6" i="1"/>
  <c r="X7" i="1" l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X6" i="1" l="1"/>
  <c r="R6" i="1" s="1"/>
  <c r="K4" i="3"/>
  <c r="H4" i="3"/>
  <c r="H3" i="3"/>
  <c r="X9" i="1"/>
  <c r="R9" i="1" s="1"/>
  <c r="Q9" i="1"/>
  <c r="X8" i="1"/>
  <c r="R8" i="1" s="1"/>
  <c r="Q8" i="1"/>
  <c r="Q3" i="1" s="1"/>
  <c r="C13" i="1"/>
  <c r="D13" i="1"/>
  <c r="B13" i="1"/>
  <c r="Q4" i="1" l="1"/>
  <c r="R4" i="1"/>
  <c r="S4" i="1" s="1"/>
  <c r="B4" i="1"/>
  <c r="R3" i="1"/>
  <c r="C4" i="1" s="1"/>
  <c r="G26" i="2"/>
  <c r="G27" i="2"/>
  <c r="H9" i="2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H10" i="2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H8" i="2"/>
  <c r="I8" i="2" s="1"/>
  <c r="J8" i="2" s="1"/>
  <c r="K8" i="2" s="1"/>
  <c r="H7" i="2"/>
  <c r="I7" i="2" s="1"/>
  <c r="J7" i="2" s="1"/>
  <c r="K7" i="2" s="1"/>
  <c r="H6" i="2"/>
  <c r="I6" i="2" s="1"/>
  <c r="J6" i="2" s="1"/>
  <c r="K6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3" i="1" l="1"/>
  <c r="I5" i="1"/>
  <c r="B5" i="1"/>
  <c r="I10" i="1"/>
  <c r="L12" i="2"/>
  <c r="L11" i="2"/>
  <c r="E10" i="2"/>
  <c r="C10" i="2"/>
  <c r="E13" i="2"/>
  <c r="E9" i="2"/>
  <c r="C13" i="2"/>
  <c r="C9" i="2"/>
  <c r="L4" i="2"/>
  <c r="L6" i="2"/>
  <c r="L7" i="2"/>
  <c r="L5" i="2"/>
  <c r="L8" i="2"/>
  <c r="I3" i="1"/>
  <c r="D6" i="1" l="1"/>
  <c r="D4" i="1"/>
  <c r="C5" i="1"/>
  <c r="J5" i="1"/>
  <c r="J10" i="1"/>
  <c r="K10" i="1" s="1"/>
  <c r="L10" i="1" s="1"/>
  <c r="M11" i="2"/>
  <c r="N11" i="2" s="1"/>
  <c r="C11" i="2"/>
  <c r="M12" i="2"/>
  <c r="N12" i="2" s="1"/>
  <c r="M5" i="2"/>
  <c r="N5" i="2" s="1"/>
  <c r="O5" i="2" s="1"/>
  <c r="M7" i="2"/>
  <c r="N7" i="2" s="1"/>
  <c r="O7" i="2" s="1"/>
  <c r="M6" i="2"/>
  <c r="N6" i="2" s="1"/>
  <c r="O6" i="2" s="1"/>
  <c r="M8" i="2"/>
  <c r="N8" i="2" s="1"/>
  <c r="O8" i="2" s="1"/>
  <c r="M4" i="2"/>
  <c r="N4" i="2" s="1"/>
  <c r="O4" i="2" s="1"/>
  <c r="J3" i="1"/>
  <c r="K3" i="1" s="1"/>
  <c r="L3" i="1" s="1"/>
  <c r="D15" i="1" l="1"/>
  <c r="G4" i="1"/>
  <c r="M10" i="1"/>
  <c r="M3" i="1"/>
  <c r="C8" i="2"/>
  <c r="C12" i="2"/>
  <c r="O12" i="2"/>
  <c r="O11" i="2"/>
  <c r="C5" i="2"/>
  <c r="P7" i="2"/>
  <c r="Q7" i="2" s="1"/>
  <c r="R7" i="2" s="1"/>
  <c r="S7" i="2" s="1"/>
  <c r="T7" i="2" s="1"/>
  <c r="U7" i="2" s="1"/>
  <c r="V7" i="2" s="1"/>
  <c r="P8" i="2"/>
  <c r="Q8" i="2" s="1"/>
  <c r="R8" i="2" s="1"/>
  <c r="S8" i="2" s="1"/>
  <c r="T8" i="2" s="1"/>
  <c r="U8" i="2" s="1"/>
  <c r="V8" i="2" s="1"/>
  <c r="C6" i="2"/>
  <c r="P6" i="2"/>
  <c r="Q6" i="2" s="1"/>
  <c r="R6" i="2" s="1"/>
  <c r="S6" i="2" s="1"/>
  <c r="T6" i="2" s="1"/>
  <c r="U6" i="2" s="1"/>
  <c r="V6" i="2" s="1"/>
  <c r="C7" i="2"/>
  <c r="P5" i="2"/>
  <c r="Q5" i="2" s="1"/>
  <c r="R5" i="2" s="1"/>
  <c r="S5" i="2" s="1"/>
  <c r="T5" i="2" s="1"/>
  <c r="U5" i="2" s="1"/>
  <c r="V5" i="2" s="1"/>
  <c r="P4" i="2"/>
  <c r="Q4" i="2" s="1"/>
  <c r="R4" i="2" s="1"/>
  <c r="S4" i="2" s="1"/>
  <c r="T4" i="2" s="1"/>
  <c r="U4" i="2" s="1"/>
  <c r="V4" i="2" s="1"/>
  <c r="C4" i="2"/>
  <c r="N10" i="1" l="1"/>
  <c r="B10" i="1"/>
  <c r="N3" i="1"/>
  <c r="B3" i="1"/>
  <c r="E7" i="2"/>
  <c r="P11" i="2"/>
  <c r="Q11" i="2" s="1"/>
  <c r="R11" i="2" s="1"/>
  <c r="S11" i="2" s="1"/>
  <c r="T11" i="2" s="1"/>
  <c r="U11" i="2" s="1"/>
  <c r="V11" i="2" s="1"/>
  <c r="E11" i="2"/>
  <c r="P12" i="2"/>
  <c r="Q12" i="2" s="1"/>
  <c r="R12" i="2" s="1"/>
  <c r="S12" i="2" s="1"/>
  <c r="T12" i="2" s="1"/>
  <c r="U12" i="2" s="1"/>
  <c r="V12" i="2" s="1"/>
  <c r="E5" i="2"/>
  <c r="E8" i="2"/>
  <c r="E6" i="2"/>
  <c r="E4" i="2"/>
  <c r="B7" i="1" l="1"/>
  <c r="O10" i="1"/>
  <c r="D10" i="1" s="1"/>
  <c r="C10" i="1"/>
  <c r="O3" i="1"/>
  <c r="D3" i="1" s="1"/>
  <c r="D5" i="1" s="1"/>
  <c r="C3" i="1"/>
  <c r="E12" i="2"/>
  <c r="C7" i="1" l="1"/>
  <c r="E17" i="1" s="1"/>
  <c r="C6" i="1"/>
  <c r="D11" i="1"/>
  <c r="D14" i="1"/>
  <c r="B17" i="1" s="1"/>
  <c r="B14" i="1" s="1"/>
  <c r="B6" i="1"/>
  <c r="C17" i="1" l="1"/>
  <c r="C14" i="1" s="1"/>
  <c r="E8" i="1"/>
  <c r="D7" i="1"/>
  <c r="D3" i="2"/>
  <c r="D12" i="2" s="1"/>
  <c r="B3" i="2"/>
  <c r="B13" i="2" s="1"/>
  <c r="C8" i="1" l="1"/>
  <c r="B8" i="1"/>
  <c r="B11" i="1" s="1"/>
  <c r="C11" i="1"/>
  <c r="D11" i="2"/>
  <c r="G14" i="1"/>
  <c r="D10" i="2"/>
  <c r="D13" i="2"/>
  <c r="G25" i="2" s="1"/>
  <c r="D4" i="2"/>
  <c r="B8" i="2"/>
  <c r="B11" i="2"/>
  <c r="B4" i="2"/>
  <c r="B7" i="2"/>
  <c r="B6" i="2"/>
  <c r="B12" i="2"/>
  <c r="G24" i="2" s="1"/>
  <c r="D6" i="2"/>
  <c r="B9" i="2"/>
  <c r="D7" i="2"/>
  <c r="D9" i="2"/>
  <c r="D8" i="2"/>
  <c r="B5" i="2"/>
  <c r="B10" i="2"/>
  <c r="D5" i="2"/>
  <c r="G23" i="2" l="1"/>
  <c r="G22" i="2"/>
  <c r="G16" i="2"/>
  <c r="G28" i="2" s="1"/>
  <c r="G20" i="2"/>
  <c r="G17" i="2"/>
  <c r="G29" i="2" s="1"/>
  <c r="G19" i="2"/>
  <c r="G21" i="2"/>
  <c r="G18" i="2"/>
  <c r="G30" i="2" s="1"/>
  <c r="G11" i="1" l="1"/>
</calcChain>
</file>

<file path=xl/sharedStrings.xml><?xml version="1.0" encoding="utf-8"?>
<sst xmlns="http://schemas.openxmlformats.org/spreadsheetml/2006/main" count="50" uniqueCount="32">
  <si>
    <t>X</t>
  </si>
  <si>
    <t>Y</t>
  </si>
  <si>
    <t>X1</t>
  </si>
  <si>
    <t>X2</t>
  </si>
  <si>
    <t>Δ</t>
  </si>
  <si>
    <t>Y1</t>
  </si>
  <si>
    <t>Y2</t>
  </si>
  <si>
    <t xml:space="preserve">  (segment (start 30.0535 121.3496) (end 30.0495 121.3487) (width 0.1524) (layer Back) (net 10))</t>
  </si>
  <si>
    <t xml:space="preserve">  (segment (start 31.6598 121.7052) (end 30.0535 121.3496) (width 0.1524) (layer Back) (net 10))</t>
  </si>
  <si>
    <t xml:space="preserve">  (segment (start 31.8404 121.7301) (end 31.9012 121.7286) (width 0.1524) (layer Back) (net 10))</t>
  </si>
  <si>
    <t xml:space="preserve">  (segment (start 31.7198 121.7184) (end 31.8404 121.7301) (width 0.1524) (layer Back) (net 10))</t>
  </si>
  <si>
    <t xml:space="preserve">  (segment (start 31.6598 121.7052) (end 31.7198 121.7184) (width 0.1524) (layer Back) (net 10))</t>
  </si>
  <si>
    <t xml:space="preserve">  (segment (start 31.8257 119.8426) (end 32.2925 120.2665) (width 0.1524) (layer Front) (net 5))</t>
  </si>
  <si>
    <t xml:space="preserve">  (segment (start 31.8257 119.8426) (end 31.4113 120.3177) (width 0.1524) (layer Front) (net 5))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</si>
  <si>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</si>
  <si>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</si>
  <si>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</si>
  <si>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</si>
  <si>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</si>
  <si>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</si>
  <si>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</si>
  <si>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</si>
  <si>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</si>
  <si>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</si>
  <si>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</si>
  <si>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</si>
  <si>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</si>
  <si>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159.541564 155.79272) (end 160.54855 161.50362) (layer Dwgs.User) (width 0.1))</t>
  </si>
  <si>
    <t xml:space="preserve">  (gr_line (start 174.336844 159.072372) (end 173.329858 153.361472) (layer Dwgs.User) (width 0.1))</t>
  </si>
  <si>
    <t xml:space="preserve">    (at 174.549 143.134 155)</t>
  </si>
  <si>
    <t xml:space="preserve">    (at 171.729 141.818 155)</t>
  </si>
  <si>
    <t xml:space="preserve">    (at 176.695 138.531 335)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</si>
</sst>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G14" sqref="G14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14</v>
      </c>
      <c r="F2" s="6">
        <v>30</v>
      </c>
      <c r="Q2" s="2" t="s">
        <v>0</v>
      </c>
      <c r="R2" s="2" t="s">
        <v>1</v>
      </c>
      <c r="S2" s="2" t="s">
        <v>14</v>
      </c>
      <c r="T2" s="2"/>
      <c r="U2" s="2"/>
      <c r="V2" s="1" t="s">
        <v>15</v>
      </c>
      <c r="W2" s="2"/>
      <c r="X2" s="2"/>
    </row>
    <row r="3" spans="1:26" x14ac:dyDescent="0.35">
      <c r="B3">
        <f>IFERROR(VALUE(MID($G3,L3,M3-L3)),VALUE(RIGHT($G3,LEN($G3)-L3)))</f>
        <v>174.54900000000001</v>
      </c>
      <c r="C3">
        <f t="shared" ref="C3" si="0">IFERROR(VALUE(MID($G3,M3,N3-M3)),VALUE(RIGHT($G3,LEN($G3)-M3)))</f>
        <v>143.13399999999999</v>
      </c>
      <c r="D3">
        <f>IFERROR(VALUE(MID($G3,N3,O3-N3)),VALUE(MID($G3,N3,LEN($G3)-N3)))</f>
        <v>155</v>
      </c>
      <c r="F3" t="str">
        <f>"S"&amp;F2</f>
        <v>S30</v>
      </c>
      <c r="G3" s="1" t="s">
        <v>29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16</v>
      </c>
      <c r="N3" s="1">
        <f t="shared" ref="N3" si="5">FIND(" ",$G3,M3+1)</f>
        <v>24</v>
      </c>
      <c r="O3" s="1" t="e">
        <f t="shared" ref="O3" si="6">FIND(" ",$G3,N3+1)</f>
        <v>#VALUE!</v>
      </c>
      <c r="Q3" s="9">
        <f>AVERAGE(Q6:Q9)</f>
        <v>166.93920400000002</v>
      </c>
      <c r="R3">
        <f>AVERAGE(R6:R9)</f>
        <v>157.432546</v>
      </c>
      <c r="S3">
        <f>ROUND(DEGREES(ASIN(R4/S4)),2)</f>
        <v>10</v>
      </c>
      <c r="T3" s="1">
        <v>180</v>
      </c>
      <c r="V3" s="1" t="s">
        <v>16</v>
      </c>
      <c r="W3" s="1"/>
      <c r="X3" s="1"/>
      <c r="Y3" s="1"/>
      <c r="Z3" s="1"/>
    </row>
    <row r="4" spans="1:26" x14ac:dyDescent="0.35">
      <c r="B4">
        <f>Q3</f>
        <v>166.93920400000002</v>
      </c>
      <c r="C4">
        <f>R3</f>
        <v>157.432546</v>
      </c>
      <c r="D4" s="7">
        <f>S3+T3</f>
        <v>190</v>
      </c>
      <c r="F4" t="str">
        <f>F3&amp;"'"</f>
        <v>S30'</v>
      </c>
      <c r="G4" t="str">
        <f>LEFT(G3,L3)&amp;TEXT(B4,"#0.0####")&amp;" "&amp;TEXT(C4,"#0.0####")&amp;" "&amp;TEXT(D4,"#0")&amp;")"</f>
        <v xml:space="preserve">    (at 166.9392 157.43255 190)</v>
      </c>
      <c r="Q4" s="9">
        <f>IF(R6&lt;R7,Q6,Q7)-IF(R8&lt;R9,Q8,Q9)</f>
        <v>-13.788294000000008</v>
      </c>
      <c r="R4" s="9">
        <f>IF(Q6&lt;Q7,R6,R7)-IF(Q8&lt;Q9,R8,R9)</f>
        <v>2.4312480000000107</v>
      </c>
      <c r="S4" s="5">
        <f>SQRT(Q4^2+R4^2)</f>
        <v>14.00100061666809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35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-7.6097959999999887</v>
      </c>
      <c r="C6" s="5">
        <f>C4-C3</f>
        <v>14.298546000000016</v>
      </c>
      <c r="D6" s="5">
        <f>ROUND(S3,2)</f>
        <v>10</v>
      </c>
      <c r="Q6" s="9">
        <f>VALUE(MID($U$6,V6+1,W6-V6))</f>
        <v>159.54156399999999</v>
      </c>
      <c r="R6" s="9">
        <f>VALUE(MID($U$6,W6+1,X6-W6-1))</f>
        <v>155.79272</v>
      </c>
      <c r="U6" s="1" t="s">
        <v>27</v>
      </c>
      <c r="V6" s="1">
        <f>FIND(V2,$U$6)+LEN(V2)</f>
        <v>18</v>
      </c>
      <c r="W6" s="1">
        <f>FIND(" ",$U$6,V6+1)</f>
        <v>29</v>
      </c>
      <c r="X6" s="1">
        <f>FIND(")",$U$6,W6+1)</f>
        <v>39</v>
      </c>
    </row>
    <row r="7" spans="1:26" x14ac:dyDescent="0.35">
      <c r="B7" s="5">
        <f>B10-B3</f>
        <v>-2.8199999999999932</v>
      </c>
      <c r="C7" s="5">
        <f>C10-C3</f>
        <v>-1.3159999999999741</v>
      </c>
      <c r="D7" s="5">
        <f>SQRT(B7^2+C7^2)</f>
        <v>3.1119537271623905</v>
      </c>
      <c r="Q7" s="9">
        <f>VALUE(MID($U$6,V7+1,W7-V7))</f>
        <v>160.54855000000001</v>
      </c>
      <c r="R7" s="9">
        <f>VALUE(MID($U$6,W7+1,X7-W7-1))</f>
        <v>161.50362000000001</v>
      </c>
      <c r="V7" s="1">
        <f>FIND(V3,$U$6)+LEN(V3)</f>
        <v>45</v>
      </c>
      <c r="W7" s="1">
        <f>FIND(" ",$U$6,V7+1)</f>
        <v>55</v>
      </c>
      <c r="X7" s="1">
        <f>FIND(")",$U$6,W7+1)</f>
        <v>65</v>
      </c>
    </row>
    <row r="8" spans="1:26" x14ac:dyDescent="0.35">
      <c r="B8" s="5">
        <f>$D7*COS(RADIANS($D4))</f>
        <v>-3.0646761575247599</v>
      </c>
      <c r="C8" s="5">
        <f>-$D7*SIN(RADIANS($D4))</f>
        <v>0.5403850937055612</v>
      </c>
      <c r="E8" s="1">
        <f>IF(AND(D5&lt;0,B7&lt;1,B7&lt;C7),-1,1)</f>
        <v>1</v>
      </c>
      <c r="Q8" s="9">
        <f>VALUE(MID($U$8,V8+1,W8-V8))</f>
        <v>174.33684400000001</v>
      </c>
      <c r="R8" s="9">
        <f>VALUE(MID($U$8,W8+1,X8-W8-1))</f>
        <v>159.072372</v>
      </c>
      <c r="U8" s="1" t="s">
        <v>28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173.329858</v>
      </c>
      <c r="R9" s="9">
        <f>VALUE(MID($U$8,W9+1,X9-W9-1))</f>
        <v>153.36147199999999</v>
      </c>
      <c r="V9" s="1">
        <f>FIND(V3,$U$8)+LEN(V3)</f>
        <v>46</v>
      </c>
      <c r="W9" s="1">
        <f>FIND(" ",$U$8,V9+1)</f>
        <v>57</v>
      </c>
      <c r="X9" s="1">
        <f>FIND(")",$U$8,W9+1)</f>
        <v>68</v>
      </c>
    </row>
    <row r="10" spans="1:26" x14ac:dyDescent="0.35">
      <c r="B10">
        <f>IFERROR(VALUE(MID($G10,L10,M10-L10)),VALUE(RIGHT($G10,LEN($G10)-L10)))</f>
        <v>171.72900000000001</v>
      </c>
      <c r="C10">
        <f t="shared" ref="C10" si="7">IFERROR(VALUE(MID($G10,M10,N10-M10)),VALUE(RIGHT($G10,LEN($G10)-M10)))</f>
        <v>141.81800000000001</v>
      </c>
      <c r="D10">
        <f>IFERROR(VALUE(MID($G10,N10,O10-N10)),VALUE(MID($G10,N10,LEN($G10)-N10)))</f>
        <v>155</v>
      </c>
      <c r="F10" t="str">
        <f>"D"&amp;F2</f>
        <v>D30</v>
      </c>
      <c r="G10" s="1" t="s">
        <v>30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B4+B8</f>
        <v>163.87452784247526</v>
      </c>
      <c r="C11">
        <f>C4+C8</f>
        <v>157.97293109370557</v>
      </c>
      <c r="D11">
        <f>IF(D10+D$5&lt;0,360+D10+D$5,D10+D$5)</f>
        <v>190</v>
      </c>
      <c r="F11" t="str">
        <f>F10&amp;"'"</f>
        <v>D30'</v>
      </c>
      <c r="G11" t="str">
        <f>LEFT(G10,L10)&amp;TEXT(B11,"#0.0####")&amp;" "&amp;TEXT(C11,"#0.0####")&amp;" "&amp;TEXT(D11,"#0")&amp;")"</f>
        <v xml:space="preserve">    (at 163.87453 157.97293 190)</v>
      </c>
      <c r="V11" s="8"/>
    </row>
    <row r="13" spans="1:26" x14ac:dyDescent="0.35">
      <c r="B13">
        <f>IFERROR(VALUE(MID($G13,L13,M13-L13)),VALUE(RIGHT($G13,LEN($G13)-L13)))</f>
        <v>176.69499999999999</v>
      </c>
      <c r="C13">
        <f t="shared" ref="C13" si="9">IFERROR(VALUE(MID($G13,M13,N13-M13)),VALUE(RIGHT($G13,LEN($G13)-M13)))</f>
        <v>138.53100000000001</v>
      </c>
      <c r="D13">
        <f>IFERROR(VALUE(MID($G13,N13,O13-N13)),VALUE(MID($G13,N13,LEN($G13)-N13)))</f>
        <v>335</v>
      </c>
      <c r="F13" t="str">
        <f>"D"&amp;TEXT(F2+F16,"0")</f>
        <v>D68</v>
      </c>
      <c r="G13" s="1" t="s">
        <v>31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</f>
        <v>166.05707125745201</v>
      </c>
      <c r="C14">
        <f>C4+C17</f>
        <v>152.42972261469799</v>
      </c>
      <c r="D14">
        <f>IF(D13+D$5&lt;0,360+D13+D$5,D13+D$5)</f>
        <v>370</v>
      </c>
      <c r="F14" t="str">
        <f>F13&amp;"'"</f>
        <v>D68'</v>
      </c>
      <c r="G14" t="str">
        <f>LEFT(G13,L13)&amp;TEXT(B14,"#0.0####")&amp;" "&amp;TEXT(C14,"#0.0####")&amp;" "&amp;TEXT(D14,"#0")&amp;")"</f>
        <v xml:space="preserve">    (at 166.05707 152.42972 370)</v>
      </c>
    </row>
    <row r="15" spans="1:26" x14ac:dyDescent="0.35">
      <c r="D15">
        <f>90+D6</f>
        <v>100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-0.88213274254800367</v>
      </c>
      <c r="C17" s="5">
        <f>-E17*$D16*COS(RADIANS($D14))</f>
        <v>-5.0028233853020154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G6" sqref="G6"/>
    </sheetView>
  </sheetViews>
  <sheetFormatPr defaultRowHeight="14.5" x14ac:dyDescent="0.35"/>
  <cols>
    <col min="1" max="1" width="2" customWidth="1"/>
    <col min="6" max="6" width="1.81640625" customWidth="1"/>
    <col min="7" max="7" width="65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</cols>
  <sheetData>
    <row r="1" spans="1:22" ht="8.5" customHeight="1" x14ac:dyDescent="0.35"/>
    <row r="2" spans="1:22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2" x14ac:dyDescent="0.35">
      <c r="A3" s="3" t="s">
        <v>4</v>
      </c>
      <c r="B3" s="5">
        <f>MoveSW!B6</f>
        <v>-7.6097959999999887</v>
      </c>
      <c r="C3" s="5"/>
      <c r="D3" s="5">
        <f>MoveSW!B6</f>
        <v>-7.6097959999999887</v>
      </c>
      <c r="E3" s="5"/>
      <c r="F3" s="3" t="s">
        <v>4</v>
      </c>
    </row>
    <row r="4" spans="1:22" x14ac:dyDescent="0.35">
      <c r="B4">
        <f>VALUE(MID($G4,K4,L4-K4))+B$3</f>
        <v>24.215904000000013</v>
      </c>
      <c r="C4">
        <f>VALUE(MID($G4,L4,M4-L4-1))+C$3</f>
        <v>119.8426</v>
      </c>
      <c r="D4">
        <f>VALUE(MID($G4,N4,O4-N4))+D$3</f>
        <v>24.682704000000008</v>
      </c>
      <c r="E4">
        <f>VALUE(MID($G4,O4,P4-O4-1))+E$3</f>
        <v>120.26649999999999</v>
      </c>
      <c r="G4" s="1" t="s">
        <v>12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26</v>
      </c>
      <c r="M4" s="1">
        <f t="shared" si="0"/>
        <v>36</v>
      </c>
      <c r="N4" s="1">
        <f t="shared" si="0"/>
        <v>41</v>
      </c>
      <c r="O4" s="1">
        <f t="shared" si="0"/>
        <v>49</v>
      </c>
      <c r="P4" s="1">
        <f t="shared" si="0"/>
        <v>59</v>
      </c>
      <c r="Q4" s="1">
        <f t="shared" si="0"/>
        <v>66</v>
      </c>
      <c r="R4" s="1">
        <f t="shared" si="0"/>
        <v>74</v>
      </c>
      <c r="S4" s="1">
        <f t="shared" si="0"/>
        <v>81</v>
      </c>
      <c r="T4" s="1">
        <f t="shared" si="0"/>
        <v>88</v>
      </c>
      <c r="U4" s="1">
        <f t="shared" si="0"/>
        <v>93</v>
      </c>
      <c r="V4" s="1" t="e">
        <f t="shared" si="0"/>
        <v>#VALUE!</v>
      </c>
    </row>
    <row r="5" spans="1:22" x14ac:dyDescent="0.35">
      <c r="B5">
        <f t="shared" ref="B5:B8" si="1">VALUE(MID($G5,K5,L5-K5))+B$3</f>
        <v>24.215904000000013</v>
      </c>
      <c r="C5">
        <f t="shared" ref="C5:C8" si="2">VALUE(MID($G5,L5,M5-L5-1))+C$3</f>
        <v>119.8426</v>
      </c>
      <c r="D5">
        <f t="shared" ref="D5:D8" si="3">VALUE(MID($G5,N5,O5-N5))+D$3</f>
        <v>23.801504000000012</v>
      </c>
      <c r="E5">
        <f t="shared" ref="E5:E8" si="4">VALUE(MID($G5,O5,P5-O5-1))+E$3</f>
        <v>120.3177</v>
      </c>
      <c r="G5" s="1" t="s">
        <v>13</v>
      </c>
      <c r="H5" s="1">
        <f t="shared" ref="H5:H13" si="5">FIND(" ",$G5)</f>
        <v>1</v>
      </c>
      <c r="I5" s="1">
        <f t="shared" ref="I5:V8" si="6">FIND(" ",$G5,H5+1)</f>
        <v>2</v>
      </c>
      <c r="J5" s="1">
        <f t="shared" si="6"/>
        <v>11</v>
      </c>
      <c r="K5" s="1">
        <f t="shared" si="6"/>
        <v>18</v>
      </c>
      <c r="L5" s="1">
        <f t="shared" si="6"/>
        <v>26</v>
      </c>
      <c r="M5" s="1">
        <f t="shared" si="6"/>
        <v>36</v>
      </c>
      <c r="N5" s="1">
        <f t="shared" si="6"/>
        <v>41</v>
      </c>
      <c r="O5" s="1">
        <f t="shared" si="6"/>
        <v>49</v>
      </c>
      <c r="P5" s="1">
        <f t="shared" si="6"/>
        <v>59</v>
      </c>
      <c r="Q5" s="1">
        <f t="shared" si="6"/>
        <v>66</v>
      </c>
      <c r="R5" s="1">
        <f t="shared" si="6"/>
        <v>74</v>
      </c>
      <c r="S5" s="1">
        <f t="shared" si="6"/>
        <v>81</v>
      </c>
      <c r="T5" s="1">
        <f t="shared" si="6"/>
        <v>88</v>
      </c>
      <c r="U5" s="1">
        <f t="shared" si="6"/>
        <v>93</v>
      </c>
      <c r="V5" s="1" t="e">
        <f t="shared" si="6"/>
        <v>#VALUE!</v>
      </c>
    </row>
    <row r="6" spans="1:22" x14ac:dyDescent="0.35">
      <c r="B6" t="e">
        <f t="shared" si="1"/>
        <v>#VALUE!</v>
      </c>
      <c r="C6" t="e">
        <f t="shared" si="2"/>
        <v>#VALUE!</v>
      </c>
      <c r="D6" t="e">
        <f t="shared" si="3"/>
        <v>#VALUE!</v>
      </c>
      <c r="E6" t="e">
        <f t="shared" si="4"/>
        <v>#VALUE!</v>
      </c>
      <c r="H6" s="1" t="e">
        <f t="shared" si="5"/>
        <v>#VALUE!</v>
      </c>
      <c r="I6" s="1" t="e">
        <f t="shared" si="6"/>
        <v>#VALUE!</v>
      </c>
      <c r="J6" s="1" t="e">
        <f t="shared" si="6"/>
        <v>#VALUE!</v>
      </c>
      <c r="K6" s="1" t="e">
        <f t="shared" si="6"/>
        <v>#VALUE!</v>
      </c>
      <c r="L6" s="1" t="e">
        <f t="shared" si="6"/>
        <v>#VALUE!</v>
      </c>
      <c r="M6" s="1" t="e">
        <f t="shared" si="6"/>
        <v>#VALUE!</v>
      </c>
      <c r="N6" s="1" t="e">
        <f t="shared" si="6"/>
        <v>#VALUE!</v>
      </c>
      <c r="O6" s="1" t="e">
        <f t="shared" si="6"/>
        <v>#VALUE!</v>
      </c>
      <c r="P6" s="1" t="e">
        <f t="shared" si="6"/>
        <v>#VALUE!</v>
      </c>
      <c r="Q6" s="1" t="e">
        <f t="shared" si="6"/>
        <v>#VALUE!</v>
      </c>
      <c r="R6" s="1" t="e">
        <f t="shared" si="6"/>
        <v>#VALUE!</v>
      </c>
      <c r="S6" s="1" t="e">
        <f t="shared" si="6"/>
        <v>#VALUE!</v>
      </c>
      <c r="T6" s="1" t="e">
        <f t="shared" si="6"/>
        <v>#VALUE!</v>
      </c>
      <c r="U6" s="1" t="e">
        <f t="shared" si="6"/>
        <v>#VALUE!</v>
      </c>
      <c r="V6" s="1" t="e">
        <f t="shared" si="6"/>
        <v>#VALUE!</v>
      </c>
    </row>
    <row r="7" spans="1:22" x14ac:dyDescent="0.35">
      <c r="B7" t="e">
        <f t="shared" si="1"/>
        <v>#VALUE!</v>
      </c>
      <c r="C7" t="e">
        <f t="shared" si="2"/>
        <v>#VALUE!</v>
      </c>
      <c r="D7" t="e">
        <f t="shared" si="3"/>
        <v>#VALUE!</v>
      </c>
      <c r="E7" t="e">
        <f t="shared" si="4"/>
        <v>#VALUE!</v>
      </c>
      <c r="H7" s="1" t="e">
        <f t="shared" si="5"/>
        <v>#VALUE!</v>
      </c>
      <c r="I7" s="1" t="e">
        <f t="shared" si="6"/>
        <v>#VALUE!</v>
      </c>
      <c r="J7" s="1" t="e">
        <f t="shared" si="6"/>
        <v>#VALUE!</v>
      </c>
      <c r="K7" s="1" t="e">
        <f t="shared" si="6"/>
        <v>#VALUE!</v>
      </c>
      <c r="L7" s="1" t="e">
        <f t="shared" si="6"/>
        <v>#VALUE!</v>
      </c>
      <c r="M7" s="1" t="e">
        <f t="shared" si="6"/>
        <v>#VALUE!</v>
      </c>
      <c r="N7" s="1" t="e">
        <f t="shared" si="6"/>
        <v>#VALUE!</v>
      </c>
      <c r="O7" s="1" t="e">
        <f t="shared" si="6"/>
        <v>#VALUE!</v>
      </c>
      <c r="P7" s="1" t="e">
        <f t="shared" si="6"/>
        <v>#VALUE!</v>
      </c>
      <c r="Q7" s="1" t="e">
        <f t="shared" si="6"/>
        <v>#VALUE!</v>
      </c>
      <c r="R7" s="1" t="e">
        <f t="shared" si="6"/>
        <v>#VALUE!</v>
      </c>
      <c r="S7" s="1" t="e">
        <f t="shared" si="6"/>
        <v>#VALUE!</v>
      </c>
      <c r="T7" s="1" t="e">
        <f t="shared" si="6"/>
        <v>#VALUE!</v>
      </c>
      <c r="U7" s="1" t="e">
        <f t="shared" si="6"/>
        <v>#VALUE!</v>
      </c>
      <c r="V7" s="1" t="e">
        <f t="shared" si="6"/>
        <v>#VALUE!</v>
      </c>
    </row>
    <row r="8" spans="1:22" x14ac:dyDescent="0.35">
      <c r="B8">
        <f t="shared" si="1"/>
        <v>22.443704000000011</v>
      </c>
      <c r="C8">
        <f t="shared" si="2"/>
        <v>121.3496</v>
      </c>
      <c r="D8">
        <f t="shared" si="3"/>
        <v>22.43970400000001</v>
      </c>
      <c r="E8">
        <f t="shared" si="4"/>
        <v>121.34869999999999</v>
      </c>
      <c r="G8" s="1" t="s">
        <v>7</v>
      </c>
      <c r="H8" s="1">
        <f t="shared" si="5"/>
        <v>1</v>
      </c>
      <c r="I8" s="1">
        <f t="shared" si="6"/>
        <v>2</v>
      </c>
      <c r="J8" s="1">
        <f t="shared" si="6"/>
        <v>11</v>
      </c>
      <c r="K8" s="1">
        <f t="shared" si="6"/>
        <v>18</v>
      </c>
      <c r="L8" s="1">
        <f t="shared" si="6"/>
        <v>26</v>
      </c>
      <c r="M8" s="1">
        <f t="shared" si="6"/>
        <v>36</v>
      </c>
      <c r="N8" s="1">
        <f t="shared" si="6"/>
        <v>41</v>
      </c>
      <c r="O8" s="1">
        <f t="shared" si="6"/>
        <v>49</v>
      </c>
      <c r="P8" s="1">
        <f t="shared" si="6"/>
        <v>59</v>
      </c>
      <c r="Q8" s="1">
        <f t="shared" si="6"/>
        <v>66</v>
      </c>
      <c r="R8" s="1">
        <f t="shared" si="6"/>
        <v>74</v>
      </c>
      <c r="S8" s="1">
        <f t="shared" si="6"/>
        <v>81</v>
      </c>
      <c r="T8" s="1">
        <f t="shared" si="6"/>
        <v>87</v>
      </c>
      <c r="U8" s="1">
        <f t="shared" si="6"/>
        <v>92</v>
      </c>
      <c r="V8" s="1" t="e">
        <f t="shared" si="6"/>
        <v>#VALUE!</v>
      </c>
    </row>
    <row r="9" spans="1:22" x14ac:dyDescent="0.35">
      <c r="B9">
        <f t="shared" ref="B9:B13" si="7">VALUE(MID($G9,K9,L9-K9))+B$3</f>
        <v>24.050004000000012</v>
      </c>
      <c r="C9">
        <f t="shared" ref="C9:C13" si="8">VALUE(MID($G9,L9,M9-L9-1))+C$3</f>
        <v>121.7052</v>
      </c>
      <c r="D9">
        <f t="shared" ref="D9:D13" si="9">VALUE(MID($G9,N9,O9-N9))+D$3</f>
        <v>22.443704000000011</v>
      </c>
      <c r="E9">
        <f t="shared" ref="E9:E13" si="10">VALUE(MID($G9,O9,P9-O9-1))+E$3</f>
        <v>121.3496</v>
      </c>
      <c r="G9" s="1" t="s">
        <v>8</v>
      </c>
      <c r="H9" s="1">
        <f t="shared" si="5"/>
        <v>1</v>
      </c>
      <c r="I9" s="1">
        <f t="shared" ref="I9:V9" si="11">FIND(" ",$G9,H9+1)</f>
        <v>2</v>
      </c>
      <c r="J9" s="1">
        <f t="shared" si="11"/>
        <v>11</v>
      </c>
      <c r="K9" s="1">
        <f t="shared" si="11"/>
        <v>18</v>
      </c>
      <c r="L9" s="1">
        <f t="shared" si="11"/>
        <v>26</v>
      </c>
      <c r="M9" s="1">
        <f t="shared" si="11"/>
        <v>36</v>
      </c>
      <c r="N9" s="1">
        <f t="shared" si="11"/>
        <v>41</v>
      </c>
      <c r="O9" s="1">
        <f t="shared" si="11"/>
        <v>49</v>
      </c>
      <c r="P9" s="1">
        <f t="shared" si="11"/>
        <v>59</v>
      </c>
      <c r="Q9" s="1">
        <f t="shared" si="11"/>
        <v>66</v>
      </c>
      <c r="R9" s="1">
        <f t="shared" si="11"/>
        <v>74</v>
      </c>
      <c r="S9" s="1">
        <f t="shared" si="11"/>
        <v>81</v>
      </c>
      <c r="T9" s="1">
        <f t="shared" si="11"/>
        <v>87</v>
      </c>
      <c r="U9" s="1">
        <f t="shared" si="11"/>
        <v>92</v>
      </c>
      <c r="V9" s="1" t="e">
        <f t="shared" si="11"/>
        <v>#VALUE!</v>
      </c>
    </row>
    <row r="10" spans="1:22" x14ac:dyDescent="0.35">
      <c r="B10">
        <f t="shared" si="7"/>
        <v>24.23060400000001</v>
      </c>
      <c r="C10">
        <f t="shared" si="8"/>
        <v>121.73009999999999</v>
      </c>
      <c r="D10">
        <f t="shared" si="9"/>
        <v>24.291404000000011</v>
      </c>
      <c r="E10">
        <f t="shared" si="10"/>
        <v>121.7286</v>
      </c>
      <c r="G10" s="1" t="s">
        <v>9</v>
      </c>
      <c r="H10" s="1">
        <f t="shared" si="5"/>
        <v>1</v>
      </c>
      <c r="I10" s="1">
        <f t="shared" ref="I10:V10" si="12">FIND(" ",$G10,H10+1)</f>
        <v>2</v>
      </c>
      <c r="J10" s="1">
        <f t="shared" si="12"/>
        <v>11</v>
      </c>
      <c r="K10" s="1">
        <f t="shared" si="12"/>
        <v>18</v>
      </c>
      <c r="L10" s="1">
        <f t="shared" si="12"/>
        <v>26</v>
      </c>
      <c r="M10" s="1">
        <f t="shared" si="12"/>
        <v>36</v>
      </c>
      <c r="N10" s="1">
        <f t="shared" si="12"/>
        <v>41</v>
      </c>
      <c r="O10" s="1">
        <f t="shared" si="12"/>
        <v>49</v>
      </c>
      <c r="P10" s="1">
        <f t="shared" si="12"/>
        <v>59</v>
      </c>
      <c r="Q10" s="1">
        <f t="shared" si="12"/>
        <v>66</v>
      </c>
      <c r="R10" s="1">
        <f t="shared" si="12"/>
        <v>74</v>
      </c>
      <c r="S10" s="1">
        <f t="shared" si="12"/>
        <v>81</v>
      </c>
      <c r="T10" s="1">
        <f t="shared" si="12"/>
        <v>87</v>
      </c>
      <c r="U10" s="1">
        <f t="shared" si="12"/>
        <v>92</v>
      </c>
      <c r="V10" s="1" t="e">
        <f t="shared" si="12"/>
        <v>#VALUE!</v>
      </c>
    </row>
    <row r="11" spans="1:22" x14ac:dyDescent="0.35">
      <c r="B11">
        <f t="shared" si="7"/>
        <v>24.110004000000011</v>
      </c>
      <c r="C11">
        <f t="shared" si="8"/>
        <v>121.7184</v>
      </c>
      <c r="D11">
        <f t="shared" si="9"/>
        <v>24.23060400000001</v>
      </c>
      <c r="E11">
        <f t="shared" si="10"/>
        <v>121.73009999999999</v>
      </c>
      <c r="G11" s="1" t="s">
        <v>10</v>
      </c>
      <c r="H11" s="1">
        <f t="shared" si="5"/>
        <v>1</v>
      </c>
      <c r="I11" s="1">
        <f t="shared" ref="I11:V11" si="13">FIND(" ",$G11,H11+1)</f>
        <v>2</v>
      </c>
      <c r="J11" s="1">
        <f t="shared" si="13"/>
        <v>11</v>
      </c>
      <c r="K11" s="1">
        <f t="shared" si="13"/>
        <v>18</v>
      </c>
      <c r="L11" s="1">
        <f t="shared" si="13"/>
        <v>26</v>
      </c>
      <c r="M11" s="1">
        <f t="shared" si="13"/>
        <v>36</v>
      </c>
      <c r="N11" s="1">
        <f t="shared" si="13"/>
        <v>41</v>
      </c>
      <c r="O11" s="1">
        <f t="shared" si="13"/>
        <v>49</v>
      </c>
      <c r="P11" s="1">
        <f t="shared" si="13"/>
        <v>59</v>
      </c>
      <c r="Q11" s="1">
        <f t="shared" si="13"/>
        <v>66</v>
      </c>
      <c r="R11" s="1">
        <f t="shared" si="13"/>
        <v>74</v>
      </c>
      <c r="S11" s="1">
        <f t="shared" si="13"/>
        <v>81</v>
      </c>
      <c r="T11" s="1">
        <f t="shared" si="13"/>
        <v>87</v>
      </c>
      <c r="U11" s="1">
        <f t="shared" si="13"/>
        <v>92</v>
      </c>
      <c r="V11" s="1" t="e">
        <f t="shared" si="13"/>
        <v>#VALUE!</v>
      </c>
    </row>
    <row r="12" spans="1:22" x14ac:dyDescent="0.35">
      <c r="B12">
        <f t="shared" si="7"/>
        <v>24.050004000000012</v>
      </c>
      <c r="C12">
        <f t="shared" si="8"/>
        <v>121.7052</v>
      </c>
      <c r="D12">
        <f t="shared" si="9"/>
        <v>24.110004000000011</v>
      </c>
      <c r="E12">
        <f t="shared" si="10"/>
        <v>121.7184</v>
      </c>
      <c r="G12" s="1" t="s">
        <v>11</v>
      </c>
      <c r="H12" s="1">
        <f t="shared" si="5"/>
        <v>1</v>
      </c>
      <c r="I12" s="1">
        <f t="shared" ref="I12:V12" si="14">FIND(" ",$G12,H12+1)</f>
        <v>2</v>
      </c>
      <c r="J12" s="1">
        <f t="shared" si="14"/>
        <v>11</v>
      </c>
      <c r="K12" s="1">
        <f t="shared" si="14"/>
        <v>18</v>
      </c>
      <c r="L12" s="1">
        <f t="shared" si="14"/>
        <v>26</v>
      </c>
      <c r="M12" s="1">
        <f t="shared" si="14"/>
        <v>36</v>
      </c>
      <c r="N12" s="1">
        <f t="shared" si="14"/>
        <v>41</v>
      </c>
      <c r="O12" s="1">
        <f t="shared" si="14"/>
        <v>49</v>
      </c>
      <c r="P12" s="1">
        <f t="shared" si="14"/>
        <v>59</v>
      </c>
      <c r="Q12" s="1">
        <f t="shared" si="14"/>
        <v>66</v>
      </c>
      <c r="R12" s="1">
        <f t="shared" si="14"/>
        <v>74</v>
      </c>
      <c r="S12" s="1">
        <f t="shared" si="14"/>
        <v>81</v>
      </c>
      <c r="T12" s="1">
        <f t="shared" si="14"/>
        <v>87</v>
      </c>
      <c r="U12" s="1">
        <f t="shared" si="14"/>
        <v>92</v>
      </c>
      <c r="V12" s="1" t="e">
        <f t="shared" si="14"/>
        <v>#VALUE!</v>
      </c>
    </row>
    <row r="13" spans="1:22" x14ac:dyDescent="0.35">
      <c r="B13" t="e">
        <f t="shared" si="7"/>
        <v>#VALUE!</v>
      </c>
      <c r="C13" t="e">
        <f t="shared" si="8"/>
        <v>#VALUE!</v>
      </c>
      <c r="D13" t="e">
        <f t="shared" si="9"/>
        <v>#VALUE!</v>
      </c>
      <c r="E13" t="e">
        <f t="shared" si="10"/>
        <v>#VALUE!</v>
      </c>
      <c r="H13" s="1" t="e">
        <f t="shared" si="5"/>
        <v>#VALUE!</v>
      </c>
      <c r="I13" s="1" t="e">
        <f t="shared" ref="I13:V13" si="15">FIND(" ",$G13,H13+1)</f>
        <v>#VALUE!</v>
      </c>
      <c r="J13" s="1" t="e">
        <f t="shared" si="15"/>
        <v>#VALUE!</v>
      </c>
      <c r="K13" s="1" t="e">
        <f t="shared" si="15"/>
        <v>#VALUE!</v>
      </c>
      <c r="L13" s="1" t="e">
        <f t="shared" si="15"/>
        <v>#VALUE!</v>
      </c>
      <c r="M13" s="1" t="e">
        <f t="shared" si="15"/>
        <v>#VALUE!</v>
      </c>
      <c r="N13" s="1" t="e">
        <f t="shared" si="15"/>
        <v>#VALUE!</v>
      </c>
      <c r="O13" s="1" t="e">
        <f t="shared" si="15"/>
        <v>#VALUE!</v>
      </c>
      <c r="P13" s="1" t="e">
        <f t="shared" si="15"/>
        <v>#VALUE!</v>
      </c>
      <c r="Q13" s="1" t="e">
        <f t="shared" si="15"/>
        <v>#VALUE!</v>
      </c>
      <c r="R13" s="1" t="e">
        <f t="shared" si="15"/>
        <v>#VALUE!</v>
      </c>
      <c r="S13" s="1" t="e">
        <f t="shared" si="15"/>
        <v>#VALUE!</v>
      </c>
      <c r="T13" s="1" t="e">
        <f t="shared" si="15"/>
        <v>#VALUE!</v>
      </c>
      <c r="U13" s="1" t="e">
        <f t="shared" si="15"/>
        <v>#VALUE!</v>
      </c>
      <c r="V13" s="1" t="e">
        <f t="shared" si="15"/>
        <v>#VALUE!</v>
      </c>
    </row>
    <row r="14" spans="1:22" x14ac:dyDescent="0.35"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6" spans="1:22" x14ac:dyDescent="0.35">
      <c r="G16" s="4" t="str">
        <f>LEFT(G4,K4)&amp;TEXT(B4,"#0.0000")&amp;" "&amp;TEXT(C4,"#0.0000")&amp;MID(G4,M4-1,N4-M4+2)&amp;TEXT(D4,"#0.0000")&amp;" "&amp;TEXT(E4,"#0.0000")&amp;RIGHT(G4,LEN(G4)-P4+3)</f>
        <v xml:space="preserve">  (segment (start 24.2159 119.8426) (end 24.6827 120.26655) (width 0.1524) (layer Front) (net 5))</v>
      </c>
    </row>
    <row r="17" spans="7:7" x14ac:dyDescent="0.35">
      <c r="G17" s="4" t="str">
        <f t="shared" ref="G17:G30" si="16">LEFT(G5,K5)&amp;TEXT(B5,"#0.0000")&amp;" "&amp;TEXT(C5,"#0.0000")&amp;MID(G5,M5-1,N5-M5+2)&amp;TEXT(D5,"#0.0000")&amp;" "&amp;TEXT(E5,"#0.0000")&amp;RIGHT(G5,LEN(G5)-P5+3)</f>
        <v xml:space="preserve">  (segment (start 24.2159 119.8426) (end 23.8015 120.31777) (width 0.1524) (layer Front) (net 5))</v>
      </c>
    </row>
    <row r="18" spans="7:7" x14ac:dyDescent="0.35">
      <c r="G18" s="4" t="e">
        <f t="shared" si="16"/>
        <v>#VALUE!</v>
      </c>
    </row>
    <row r="19" spans="7:7" x14ac:dyDescent="0.35">
      <c r="G19" s="4" t="e">
        <f t="shared" si="16"/>
        <v>#VALUE!</v>
      </c>
    </row>
    <row r="20" spans="7:7" x14ac:dyDescent="0.35">
      <c r="G20" s="4" t="str">
        <f t="shared" si="16"/>
        <v xml:space="preserve">  (segment (start 22.4437 121.3496) (end 22.4397 121.34877) (width 0.1524) (layer Back) (net 10))</v>
      </c>
    </row>
    <row r="21" spans="7:7" x14ac:dyDescent="0.35">
      <c r="G21" s="4" t="str">
        <f t="shared" si="16"/>
        <v xml:space="preserve">  (segment (start 24.0500 121.7052) (end 22.4437 121.34966) (width 0.1524) (layer Back) (net 10))</v>
      </c>
    </row>
    <row r="22" spans="7:7" x14ac:dyDescent="0.35">
      <c r="G22" s="4" t="str">
        <f t="shared" si="16"/>
        <v xml:space="preserve">  (segment (start 24.2306 121.7301) (end 24.2914 121.72866) (width 0.1524) (layer Back) (net 10))</v>
      </c>
    </row>
    <row r="23" spans="7:7" x14ac:dyDescent="0.35">
      <c r="G23" s="4" t="str">
        <f t="shared" si="16"/>
        <v xml:space="preserve">  (segment (start 24.1100 121.7184) (end 24.2306 121.73011) (width 0.1524) (layer Back) (net 10))</v>
      </c>
    </row>
    <row r="24" spans="7:7" x14ac:dyDescent="0.35">
      <c r="G24" s="4" t="str">
        <f t="shared" si="16"/>
        <v xml:space="preserve">  (segment (start 24.0500 121.7052) (end 24.1100 121.71844) (width 0.1524) (layer Back) (net 10))</v>
      </c>
    </row>
    <row r="25" spans="7:7" x14ac:dyDescent="0.35">
      <c r="G25" s="4" t="e">
        <f t="shared" si="16"/>
        <v>#VALUE!</v>
      </c>
    </row>
    <row r="26" spans="7:7" x14ac:dyDescent="0.35">
      <c r="G26" s="4" t="e">
        <f t="shared" si="16"/>
        <v>#VALUE!</v>
      </c>
    </row>
    <row r="27" spans="7:7" x14ac:dyDescent="0.35">
      <c r="G27" s="4" t="e">
        <f t="shared" si="16"/>
        <v>#VALUE!</v>
      </c>
    </row>
    <row r="28" spans="7:7" x14ac:dyDescent="0.35">
      <c r="G28" s="4" t="e">
        <f t="shared" si="16"/>
        <v>#VALUE!</v>
      </c>
    </row>
    <row r="29" spans="7:7" x14ac:dyDescent="0.35">
      <c r="G29" s="4" t="e">
        <f t="shared" si="16"/>
        <v>#VALUE!</v>
      </c>
    </row>
    <row r="30" spans="7:7" x14ac:dyDescent="0.35">
      <c r="G30" s="4" t="e">
        <f t="shared" si="16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17</v>
      </c>
      <c r="M1" s="11" t="s">
        <v>18</v>
      </c>
      <c r="N1" s="11" t="s">
        <v>18</v>
      </c>
      <c r="O1" s="11" t="s">
        <v>19</v>
      </c>
      <c r="Y1" s="11" t="s">
        <v>22</v>
      </c>
      <c r="Z1" s="11" t="s">
        <v>18</v>
      </c>
      <c r="AA1" s="11" t="s">
        <v>19</v>
      </c>
      <c r="AB1" s="11" t="s">
        <v>23</v>
      </c>
      <c r="AC1" s="11" t="s">
        <v>18</v>
      </c>
      <c r="AD1" s="11" t="s">
        <v>19</v>
      </c>
    </row>
    <row r="2" spans="2:30" x14ac:dyDescent="0.35">
      <c r="B2" s="2" t="s">
        <v>0</v>
      </c>
      <c r="C2" s="2" t="s">
        <v>1</v>
      </c>
      <c r="D2" s="2" t="s">
        <v>14</v>
      </c>
      <c r="F2" s="2" t="s">
        <v>0</v>
      </c>
      <c r="G2" s="2" t="s">
        <v>1</v>
      </c>
      <c r="H2" s="2" t="s">
        <v>14</v>
      </c>
      <c r="Q2" s="2" t="s">
        <v>0</v>
      </c>
      <c r="R2" s="2" t="s">
        <v>1</v>
      </c>
      <c r="S2" s="2" t="s">
        <v>14</v>
      </c>
    </row>
    <row r="3" spans="2:30" x14ac:dyDescent="0.35">
      <c r="B3">
        <v>121.92</v>
      </c>
      <c r="C3">
        <v>119.761</v>
      </c>
      <c r="D3">
        <v>180</v>
      </c>
      <c r="E3" t="s">
        <v>25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20</v>
      </c>
      <c r="K3" s="10" t="s">
        <v>26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21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24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MoveSW</vt:lpstr>
      <vt:lpstr>MoveSegments</vt:lpstr>
      <vt:lpstr>MoveMPU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2017-06-12T00:00:38Z</dcterms:modified>
</cp:coreProperties>
</file>