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1400" windowWidth="23720" windowHeight="5180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Q13" i="4"/>
  <c r="R13" i="4" l="1"/>
  <c r="U13" i="4"/>
  <c r="M13" i="4" s="1"/>
  <c r="H3" i="4"/>
  <c r="I3" i="4" s="1"/>
  <c r="H4" i="4"/>
  <c r="T4" i="4"/>
  <c r="Q4" i="4"/>
  <c r="E7" i="4"/>
  <c r="H5" i="4"/>
  <c r="I5" i="4" s="1"/>
  <c r="S13" i="4" l="1"/>
  <c r="N12" i="4" s="1"/>
  <c r="V13" i="4"/>
  <c r="N13" i="4" s="1"/>
  <c r="M12" i="4"/>
  <c r="R4" i="4"/>
  <c r="M3" i="4" s="1"/>
  <c r="J3" i="4"/>
  <c r="C3" i="4" s="1"/>
  <c r="B3" i="4"/>
  <c r="I4" i="4"/>
  <c r="J5" i="4"/>
  <c r="U4" i="4"/>
  <c r="B5" i="4"/>
  <c r="B6" i="4" s="1"/>
  <c r="C7" i="4" s="1"/>
  <c r="E14" i="2"/>
  <c r="D14" i="2"/>
  <c r="B14" i="2"/>
  <c r="S4" i="4" l="1"/>
  <c r="N3" i="4" s="1"/>
  <c r="N5" i="4" s="1"/>
  <c r="M7" i="4" s="1"/>
  <c r="M5" i="4"/>
  <c r="N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Y11" i="2"/>
  <c r="Y12" i="2" s="1"/>
  <c r="Y10" i="2"/>
  <c r="X12" i="2"/>
  <c r="D4" i="1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D7" i="4" l="1"/>
  <c r="D11" i="4"/>
  <c r="E11" i="4" s="1"/>
  <c r="D10" i="4"/>
  <c r="E10" i="4" s="1"/>
  <c r="P7" i="4"/>
  <c r="D9" i="4"/>
  <c r="E9" i="4" s="1"/>
  <c r="M10" i="4"/>
  <c r="M6" i="4"/>
  <c r="N8" i="4" s="1"/>
  <c r="N10" i="4" s="1"/>
  <c r="M9" i="4"/>
  <c r="N9" i="4"/>
  <c r="K4" i="4"/>
  <c r="D4" i="4" s="1"/>
  <c r="D1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  <c r="T16" i="4"/>
  <c r="Q16" i="4"/>
  <c r="R16" i="4" s="1"/>
  <c r="S16" i="4" l="1"/>
  <c r="N15" i="4" s="1"/>
  <c r="M15" i="4"/>
  <c r="U16" i="4"/>
  <c r="M16" i="4" s="1"/>
  <c r="V16" i="4" l="1"/>
  <c r="N16" i="4" s="1"/>
  <c r="M14" i="4" l="1"/>
  <c r="N14" i="4"/>
</calcChain>
</file>

<file path=xl/sharedStrings.xml><?xml version="1.0" encoding="utf-8"?>
<sst xmlns="http://schemas.openxmlformats.org/spreadsheetml/2006/main" count="75" uniqueCount="40">
  <si>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</si>
  <si>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</si>
  <si>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</si>
  <si>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</si>
  <si>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</si>
  <si>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</si>
  <si>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</si>
  <si>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</si>
  <si>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</si>
  <si>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</si>
  <si>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</si>
  <si>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</si>
  <si>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</si>
  <si>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</si>
  <si>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</si>
  <si>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</si>
  <si>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</si>
  <si>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</si>
  <si>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</si>
  <si>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</si>
  <si>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</si>
  <si>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</si>
  <si>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</si>
  <si>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</si>
  <si>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</si>
  <si>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</si>
  <si>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</si>
  <si>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</si>
  <si>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</si>
  <si>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</si>
  <si>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</si>
  <si>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</si>
  <si>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</si>
  <si>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</si>
  <si>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</si>
  <si>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R10</t>
  </si>
  <si>
    <t xml:space="preserve">    (at 55.753 41.021 180)</t>
  </si>
  <si>
    <t xml:space="preserve">  (segment (start 158.786 121.239) (end 155.98 121.239) (width 0.1524) (layer Back) (net 91))</t>
  </si>
  <si>
    <t xml:space="preserve">  (segment (start 55.797 36.665) (end 55.775 37.3388) (width 0.1524) (layer Back) (net 91))</t>
  </si>
  <si>
    <t xml:space="preserve">  (segment (start 159.536 121.261) (end 158.862 121.239) (width 0.1524) (layer Back) (net 91))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</si>
</sst>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F3" sqref="F3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21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S21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S21'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D21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D21'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D59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D59'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29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30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opLeftCell="A2" workbookViewId="0">
      <selection activeCell="M13" sqref="M13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32</v>
      </c>
      <c r="G3" s="10" t="s">
        <v>34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55.796999999999997</v>
      </c>
      <c r="N3">
        <f>VALUE(MID($P3,R4+LEN(R$1),S4-R4-LEN(R$1)))</f>
        <v>36.664999999999999</v>
      </c>
      <c r="O3" s="12"/>
      <c r="P3" s="10" t="s">
        <v>38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33</v>
      </c>
      <c r="G4" s="10" t="s">
        <v>31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55.774999999999999</v>
      </c>
      <c r="N4">
        <f>VALUE(MID($P3,U4+LEN(U$1),V4-U4-LEN(U$1)))</f>
        <v>37.338799999999999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53</v>
      </c>
    </row>
    <row r="5" spans="2:22" x14ac:dyDescent="0.35">
      <c r="B5">
        <f>VALUE(MID($G5,H5+LEN(H$1),I5-H5-LEN(H$1)))</f>
        <v>55.753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180</v>
      </c>
      <c r="E5" t="s">
        <v>35</v>
      </c>
      <c r="G5" s="17" t="s">
        <v>36</v>
      </c>
      <c r="H5" s="12">
        <f>FIND(H$1,$G5)</f>
        <v>6</v>
      </c>
      <c r="I5" s="12">
        <f t="shared" si="0"/>
        <v>15</v>
      </c>
      <c r="J5" s="12">
        <f t="shared" si="0"/>
        <v>22</v>
      </c>
      <c r="K5" s="12">
        <f t="shared" si="0"/>
        <v>26</v>
      </c>
      <c r="M5" s="12">
        <f>M3-B$3</f>
        <v>17.299999999999997</v>
      </c>
      <c r="N5" s="12">
        <f>N3-C$3</f>
        <v>-1.9500000000000028</v>
      </c>
      <c r="O5" s="12"/>
      <c r="P5" s="15"/>
    </row>
    <row r="6" spans="2:22" x14ac:dyDescent="0.35">
      <c r="B6" s="12">
        <f>B5-B3</f>
        <v>17.256</v>
      </c>
      <c r="C6" s="12">
        <f>C5-C3</f>
        <v>2.4059999999999988</v>
      </c>
      <c r="M6" s="12">
        <f>M4-B$3</f>
        <v>17.277999999999999</v>
      </c>
      <c r="N6" s="12">
        <f>N4-C$3</f>
        <v>-1.2762000000000029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121.217</v>
      </c>
      <c r="D7">
        <f>MOD(D5+D1,360)</f>
        <v>90</v>
      </c>
      <c r="E7" t="str">
        <f>E5&amp;"'"</f>
        <v>R10'</v>
      </c>
      <c r="G7" t="str">
        <f>LEFT(G5,H5+LEN(H$1)-1)&amp;TEXT(B7,"#0.0####")&amp;" "&amp;TEXT(C7,"#0.0####")&amp;" "&amp;TEXT(D7,"#0")&amp;K$1</f>
        <v xml:space="preserve">    (at 155.18 121.217 90)</v>
      </c>
      <c r="M7">
        <f>ROUND($B$4-N5,3)</f>
        <v>159.536</v>
      </c>
      <c r="N7">
        <f>ROUND($C$4+M5,3)</f>
        <v>121.261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159.536 121.261) (end 158.862 121.239) (width 0.1524) (layer Back) (net 91))</v>
      </c>
    </row>
    <row r="8" spans="2:22" x14ac:dyDescent="0.35">
      <c r="M8">
        <f>ROUND(B$4-N6,3)</f>
        <v>158.86199999999999</v>
      </c>
      <c r="N8">
        <f>ROUND(C$4+M6,3)</f>
        <v>121.239</v>
      </c>
    </row>
    <row r="9" spans="2:22" x14ac:dyDescent="0.35">
      <c r="D9">
        <f>90+D5</f>
        <v>270</v>
      </c>
      <c r="E9">
        <f>MOD(D9+D$1,360)</f>
        <v>180</v>
      </c>
      <c r="M9" s="12">
        <f>M3-M4</f>
        <v>2.1999999999998465E-2</v>
      </c>
      <c r="N9" s="12">
        <f>N3-N4</f>
        <v>-0.67379999999999995</v>
      </c>
    </row>
    <row r="10" spans="2:22" x14ac:dyDescent="0.35">
      <c r="D10">
        <f>270+D$5</f>
        <v>450</v>
      </c>
      <c r="E10">
        <f>MOD(D10+D$1,360)</f>
        <v>0</v>
      </c>
      <c r="M10" s="12">
        <f>M7-M8</f>
        <v>0.67400000000000659</v>
      </c>
      <c r="N10" s="12">
        <f>N7-N8</f>
        <v>2.199999999999136E-2</v>
      </c>
    </row>
    <row r="11" spans="2:22" x14ac:dyDescent="0.35">
      <c r="D11">
        <f>0+D$5</f>
        <v>180</v>
      </c>
      <c r="E11">
        <f>MOD(D11+D$1,360)</f>
        <v>90</v>
      </c>
    </row>
    <row r="12" spans="2:22" x14ac:dyDescent="0.35">
      <c r="M12">
        <f>VALUE(MID($P12,Q13+LEN(Q$1),R13-Q13-LEN(Q$1)))</f>
        <v>159.536</v>
      </c>
      <c r="N12">
        <f>VALUE(MID($P12,R13+LEN(R$1),S13-R13-LEN(R$1)))</f>
        <v>121.261</v>
      </c>
      <c r="O12" s="12"/>
      <c r="P12" s="10" t="s">
        <v>39</v>
      </c>
    </row>
    <row r="13" spans="2:22" x14ac:dyDescent="0.35">
      <c r="M13">
        <f>VALUE(MID($P12,T13+LEN(T$1),U13-T13-LEN(T$1)))</f>
        <v>158.86199999999999</v>
      </c>
      <c r="N13">
        <f>VALUE(MID($P12,U13+LEN(U$1),V13-U13-LEN(U$1)))</f>
        <v>121.239</v>
      </c>
      <c r="O13" s="12"/>
      <c r="Q13" s="12">
        <f>FIND(Q$1,$P12)</f>
        <v>13</v>
      </c>
      <c r="R13" s="12">
        <f>FIND(R$1,$P12,Q13+LEN(Q$1))</f>
        <v>26</v>
      </c>
      <c r="S13" s="12">
        <f>FIND(S$1,$P12,R13+LEN(R$1))</f>
        <v>34</v>
      </c>
      <c r="T13" s="12">
        <f>FIND(T$1,$P12)</f>
        <v>37</v>
      </c>
      <c r="U13" s="12">
        <f>FIND(U$1,$P12,T13+LEN(T$1))</f>
        <v>48</v>
      </c>
      <c r="V13" s="12">
        <f>FIND(V$1,$P12,U13+LEN(U$1))</f>
        <v>56</v>
      </c>
    </row>
    <row r="14" spans="2:22" x14ac:dyDescent="0.35">
      <c r="M14" s="12">
        <f>ROUND(((M12*N13-M13*N12)*(M15-M16)-(M12-M13)*(M15*N16-N15*M16))/((M12-M13)*(N15-N16)-(N12-N13)*(M15-M16)),3)</f>
        <v>158.86199999999999</v>
      </c>
      <c r="N14" s="12">
        <f>ROUND(((M12*N13-M13*N12)*(N15-N16)-(N12-N13)*(M15*N16-N15*M16))/((M12-M13)*(N15-N16)-(N12-N13)*(M15-M16)),3)</f>
        <v>121.239</v>
      </c>
    </row>
    <row r="15" spans="2:22" x14ac:dyDescent="0.35">
      <c r="M15">
        <f>VALUE(MID($P15,Q16+LEN(Q$1),R16-Q16-LEN(Q$1)))</f>
        <v>158.786</v>
      </c>
      <c r="N15">
        <f>VALUE(MID($P15,R16+LEN(R$1),S16-R16-LEN(R$1)))</f>
        <v>121.239</v>
      </c>
      <c r="O15" s="12"/>
      <c r="P15" s="10" t="s">
        <v>37</v>
      </c>
    </row>
    <row r="16" spans="2:22" x14ac:dyDescent="0.35">
      <c r="M16">
        <f>VALUE(MID($P15,T16+LEN(T$1),U16-T16-LEN(T$1)))</f>
        <v>155.97999999999999</v>
      </c>
      <c r="N16">
        <f>VALUE(MID($P15,U16+LEN(U$1),V16-U16-LEN(U$1)))</f>
        <v>121.239</v>
      </c>
      <c r="O16" s="12"/>
      <c r="Q16" s="12">
        <f>FIND(Q$1,$P15)</f>
        <v>13</v>
      </c>
      <c r="R16" s="12">
        <f>FIND(R$1,$P15,Q16+LEN(Q$1))</f>
        <v>26</v>
      </c>
      <c r="S16" s="12">
        <f>FIND(S$1,$P15,R16+LEN(R$1))</f>
        <v>34</v>
      </c>
      <c r="T16" s="12">
        <f>FIND(T$1,$P15)</f>
        <v>37</v>
      </c>
      <c r="U16" s="12">
        <f>FIND(U$1,$P15,T16+LEN(T$1))</f>
        <v>47</v>
      </c>
      <c r="V16" s="12">
        <f>FIND(V$1,$P15,U16+LEN(U$1))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2017-06-27T05:27:24Z</dcterms:modified>
</cp:coreProperties>
</file>