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dantoni\Desktop\Stage\"/>
    </mc:Choice>
  </mc:AlternateContent>
  <bookViews>
    <workbookView xWindow="0" yWindow="0" windowWidth="21570" windowHeight="7845" tabRatio="768" activeTab="4"/>
  </bookViews>
  <sheets>
    <sheet name="FLJ" sheetId="20" r:id="rId1"/>
    <sheet name="ALJ" sheetId="24" r:id="rId2"/>
    <sheet name="Calculs" sheetId="26" r:id="rId3"/>
    <sheet name="Sketchup" sheetId="25" r:id="rId4"/>
    <sheet name="Rhino" sheetId="27" r:id="rId5"/>
    <sheet name="Tableau surf old" sheetId="3" state="hidden" r:id="rId6"/>
  </sheets>
  <externalReferences>
    <externalReference r:id="rId7"/>
    <externalReference r:id="rId8"/>
  </externalReferences>
  <definedNames>
    <definedName name="debitbur">'[1]Débits PROJET'!$K$5</definedName>
    <definedName name="_xlnm.Print_Titles" localSheetId="5">'Tableau surf old'!$5:$5</definedName>
    <definedName name="PCS">'Tableau surf old'!$B$10</definedName>
    <definedName name="Pctscalsss" localSheetId="1">ALJ!#REF!</definedName>
    <definedName name="Pctscalsss" localSheetId="0">FLJ!#REF!</definedName>
    <definedName name="Pctscalsss">#REF!</definedName>
    <definedName name="prof">[2]Lumière!$E$10</definedName>
    <definedName name="_xlnm.Print_Area" localSheetId="5">'Tableau surf old'!$A$1:$J$90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7" l="1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3" i="27"/>
  <c r="R5" i="24" l="1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4" i="24"/>
  <c r="U5" i="20"/>
  <c r="I7" i="26"/>
  <c r="H63" i="27" l="1"/>
  <c r="H66" i="27" l="1"/>
  <c r="H65" i="27"/>
  <c r="H64" i="27"/>
  <c r="H62" i="27"/>
  <c r="H61" i="27"/>
  <c r="E66" i="27"/>
  <c r="E65" i="27"/>
  <c r="E64" i="27"/>
  <c r="E63" i="27"/>
  <c r="E62" i="27"/>
  <c r="E61" i="27"/>
  <c r="C66" i="27"/>
  <c r="C65" i="27"/>
  <c r="C64" i="27"/>
  <c r="C63" i="27"/>
  <c r="C62" i="27"/>
  <c r="C61" i="27"/>
  <c r="G66" i="27"/>
  <c r="G65" i="27"/>
  <c r="G64" i="27"/>
  <c r="G63" i="27"/>
  <c r="G62" i="27"/>
  <c r="G61" i="27"/>
  <c r="D66" i="27"/>
  <c r="D65" i="27"/>
  <c r="D64" i="27"/>
  <c r="D63" i="27"/>
  <c r="D62" i="27"/>
  <c r="D61" i="27"/>
  <c r="B66" i="27"/>
  <c r="B65" i="27"/>
  <c r="B64" i="27"/>
  <c r="B63" i="27"/>
  <c r="B62" i="27"/>
  <c r="B61" i="27"/>
  <c r="F86" i="25" l="1"/>
  <c r="D86" i="25"/>
  <c r="B86" i="25"/>
  <c r="F66" i="25"/>
  <c r="D66" i="25"/>
  <c r="B66" i="25"/>
  <c r="AD58" i="20" l="1"/>
  <c r="AD59" i="20"/>
  <c r="AD60" i="20"/>
  <c r="AD61" i="20"/>
  <c r="AD62" i="20"/>
  <c r="AD63" i="20"/>
  <c r="AD64" i="20"/>
  <c r="AD65" i="20"/>
  <c r="AD66" i="20"/>
  <c r="AD67" i="20"/>
  <c r="AD68" i="20"/>
  <c r="AD69" i="20"/>
  <c r="AD70" i="20"/>
  <c r="AD71" i="20"/>
  <c r="AD72" i="20"/>
  <c r="AD73" i="20"/>
  <c r="AD74" i="20"/>
  <c r="AD75" i="20"/>
  <c r="H7" i="26" l="1"/>
  <c r="F12" i="26" l="1"/>
  <c r="F11" i="26"/>
  <c r="F10" i="26"/>
  <c r="F9" i="26"/>
  <c r="F8" i="26"/>
  <c r="F7" i="26"/>
  <c r="D12" i="26"/>
  <c r="D11" i="26"/>
  <c r="D10" i="26"/>
  <c r="D9" i="26"/>
  <c r="D8" i="26"/>
  <c r="D7" i="26"/>
  <c r="H93" i="3" l="1"/>
  <c r="E93" i="3"/>
  <c r="D93" i="3"/>
  <c r="C93" i="3"/>
  <c r="C92" i="3"/>
  <c r="J90" i="3"/>
  <c r="C90" i="3"/>
  <c r="C89" i="3"/>
  <c r="J88" i="3"/>
  <c r="G88" i="3"/>
  <c r="C88" i="3"/>
  <c r="D87" i="3"/>
  <c r="D86" i="3"/>
  <c r="J85" i="3"/>
  <c r="G85" i="3"/>
  <c r="J84" i="3"/>
  <c r="G84" i="3"/>
  <c r="F84" i="3"/>
  <c r="M83" i="3"/>
  <c r="L83" i="3"/>
  <c r="J83" i="3"/>
  <c r="G83" i="3"/>
  <c r="F83" i="3"/>
  <c r="C83" i="3"/>
  <c r="D82" i="3"/>
  <c r="D81" i="3"/>
  <c r="J80" i="3"/>
  <c r="G80" i="3"/>
  <c r="J79" i="3"/>
  <c r="I79" i="3"/>
  <c r="G79" i="3"/>
  <c r="F79" i="3"/>
  <c r="N78" i="3"/>
  <c r="M78" i="3"/>
  <c r="L78" i="3"/>
  <c r="J78" i="3"/>
  <c r="I78" i="3"/>
  <c r="G78" i="3"/>
  <c r="F78" i="3"/>
  <c r="C78" i="3"/>
  <c r="J77" i="3"/>
  <c r="I77" i="3"/>
  <c r="G77" i="3"/>
  <c r="F77" i="3"/>
  <c r="J76" i="3"/>
  <c r="I76" i="3"/>
  <c r="G76" i="3"/>
  <c r="F76" i="3"/>
  <c r="C76" i="3"/>
  <c r="J75" i="3"/>
  <c r="I75" i="3"/>
  <c r="G75" i="3"/>
  <c r="F75" i="3"/>
  <c r="J74" i="3"/>
  <c r="I74" i="3"/>
  <c r="G74" i="3"/>
  <c r="J73" i="3"/>
  <c r="G73" i="3"/>
  <c r="J72" i="3"/>
  <c r="I72" i="3"/>
  <c r="G72" i="3"/>
  <c r="F72" i="3"/>
  <c r="C72" i="3"/>
  <c r="D71" i="3"/>
  <c r="D70" i="3"/>
  <c r="J68" i="3"/>
  <c r="I68" i="3"/>
  <c r="G68" i="3"/>
  <c r="F68" i="3"/>
  <c r="N67" i="3"/>
  <c r="M67" i="3"/>
  <c r="L67" i="3"/>
  <c r="J67" i="3"/>
  <c r="I67" i="3"/>
  <c r="G67" i="3"/>
  <c r="F67" i="3"/>
  <c r="C67" i="3"/>
  <c r="J66" i="3"/>
  <c r="I66" i="3"/>
  <c r="G66" i="3"/>
  <c r="F66" i="3"/>
  <c r="J65" i="3"/>
  <c r="G65" i="3"/>
  <c r="F65" i="3"/>
  <c r="C65" i="3"/>
  <c r="J64" i="3"/>
  <c r="I64" i="3"/>
  <c r="G64" i="3"/>
  <c r="F64" i="3"/>
  <c r="J63" i="3"/>
  <c r="I63" i="3"/>
  <c r="G63" i="3"/>
  <c r="F63" i="3"/>
  <c r="J62" i="3"/>
  <c r="I62" i="3"/>
  <c r="G62" i="3"/>
  <c r="F62" i="3"/>
  <c r="N61" i="3"/>
  <c r="M61" i="3"/>
  <c r="L61" i="3"/>
  <c r="J61" i="3"/>
  <c r="G61" i="3"/>
  <c r="F61" i="3"/>
  <c r="J60" i="3"/>
  <c r="I60" i="3"/>
  <c r="G60" i="3"/>
  <c r="F60" i="3"/>
  <c r="N59" i="3"/>
  <c r="M59" i="3"/>
  <c r="L59" i="3"/>
  <c r="J59" i="3"/>
  <c r="I59" i="3"/>
  <c r="G59" i="3"/>
  <c r="D58" i="3"/>
  <c r="M57" i="3"/>
  <c r="L57" i="3"/>
  <c r="D57" i="3"/>
  <c r="J56" i="3"/>
  <c r="J55" i="3"/>
  <c r="I55" i="3"/>
  <c r="G55" i="3"/>
  <c r="F55" i="3"/>
  <c r="N54" i="3"/>
  <c r="M54" i="3"/>
  <c r="L54" i="3"/>
  <c r="J54" i="3"/>
  <c r="I54" i="3"/>
  <c r="G54" i="3"/>
  <c r="F54" i="3"/>
  <c r="C54" i="3"/>
  <c r="J53" i="3"/>
  <c r="I53" i="3"/>
  <c r="G53" i="3"/>
  <c r="F53" i="3"/>
  <c r="J52" i="3"/>
  <c r="I52" i="3"/>
  <c r="G52" i="3"/>
  <c r="F52" i="3"/>
  <c r="C52" i="3"/>
  <c r="J51" i="3"/>
  <c r="I51" i="3"/>
  <c r="G51" i="3"/>
  <c r="F51" i="3"/>
  <c r="J50" i="3"/>
  <c r="I50" i="3"/>
  <c r="G50" i="3"/>
  <c r="F50" i="3"/>
  <c r="J49" i="3"/>
  <c r="I49" i="3"/>
  <c r="G49" i="3"/>
  <c r="F49" i="3"/>
  <c r="N48" i="3"/>
  <c r="M48" i="3"/>
  <c r="L48" i="3"/>
  <c r="J48" i="3"/>
  <c r="G48" i="3"/>
  <c r="F48" i="3"/>
  <c r="J47" i="3"/>
  <c r="I47" i="3"/>
  <c r="G47" i="3"/>
  <c r="F47" i="3"/>
  <c r="N46" i="3"/>
  <c r="M46" i="3"/>
  <c r="L46" i="3"/>
  <c r="J46" i="3"/>
  <c r="I46" i="3"/>
  <c r="G46" i="3"/>
  <c r="F46" i="3"/>
  <c r="D45" i="3"/>
  <c r="D44" i="3"/>
  <c r="J43" i="3"/>
  <c r="G43" i="3"/>
  <c r="J42" i="3"/>
  <c r="I42" i="3"/>
  <c r="G42" i="3"/>
  <c r="F42" i="3"/>
  <c r="N41" i="3"/>
  <c r="M41" i="3"/>
  <c r="L41" i="3"/>
  <c r="J41" i="3"/>
  <c r="I41" i="3"/>
  <c r="G41" i="3"/>
  <c r="F41" i="3"/>
  <c r="C41" i="3"/>
  <c r="J40" i="3"/>
  <c r="I40" i="3"/>
  <c r="G40" i="3"/>
  <c r="F40" i="3"/>
  <c r="J39" i="3"/>
  <c r="I39" i="3"/>
  <c r="G39" i="3"/>
  <c r="F39" i="3"/>
  <c r="C39" i="3"/>
  <c r="J38" i="3"/>
  <c r="I38" i="3"/>
  <c r="G38" i="3"/>
  <c r="F38" i="3"/>
  <c r="J37" i="3"/>
  <c r="G37" i="3"/>
  <c r="F37" i="3"/>
  <c r="J36" i="3"/>
  <c r="I36" i="3"/>
  <c r="G36" i="3"/>
  <c r="F36" i="3"/>
  <c r="J35" i="3"/>
  <c r="G35" i="3"/>
  <c r="F35" i="3"/>
  <c r="J34" i="3"/>
  <c r="I34" i="3"/>
  <c r="G34" i="3"/>
  <c r="F34" i="3"/>
  <c r="Q33" i="3"/>
  <c r="N33" i="3"/>
  <c r="M33" i="3"/>
  <c r="L33" i="3"/>
  <c r="J33" i="3"/>
  <c r="I33" i="3"/>
  <c r="G33" i="3"/>
  <c r="F33" i="3"/>
  <c r="D32" i="3"/>
  <c r="D31" i="3"/>
  <c r="J30" i="3"/>
  <c r="G30" i="3"/>
  <c r="J29" i="3"/>
  <c r="G29" i="3"/>
  <c r="J28" i="3"/>
  <c r="G28" i="3"/>
  <c r="C28" i="3"/>
  <c r="J27" i="3"/>
  <c r="G27" i="3"/>
  <c r="N26" i="3"/>
  <c r="M26" i="3"/>
  <c r="L26" i="3"/>
  <c r="J26" i="3"/>
  <c r="G26" i="3"/>
  <c r="C26" i="3"/>
  <c r="J25" i="3"/>
  <c r="G25" i="3"/>
  <c r="J24" i="3"/>
  <c r="G24" i="3"/>
  <c r="J23" i="3"/>
  <c r="G23" i="3"/>
  <c r="J22" i="3"/>
  <c r="G22" i="3"/>
  <c r="J21" i="3"/>
  <c r="G21" i="3"/>
  <c r="J20" i="3"/>
  <c r="G20" i="3"/>
  <c r="N19" i="3"/>
  <c r="M19" i="3"/>
  <c r="L19" i="3"/>
  <c r="J19" i="3"/>
  <c r="G19" i="3"/>
  <c r="D18" i="3"/>
  <c r="D17" i="3"/>
  <c r="J16" i="3"/>
  <c r="G16" i="3"/>
  <c r="L15" i="3"/>
  <c r="J15" i="3"/>
  <c r="G15" i="3"/>
  <c r="J14" i="3"/>
  <c r="G14" i="3"/>
  <c r="J13" i="3"/>
  <c r="G13" i="3"/>
  <c r="J12" i="3"/>
  <c r="G12" i="3"/>
  <c r="C12" i="3"/>
  <c r="J11" i="3"/>
  <c r="G11" i="3"/>
  <c r="N10" i="3"/>
  <c r="M10" i="3"/>
  <c r="L10" i="3"/>
  <c r="J10" i="3"/>
  <c r="G10" i="3"/>
  <c r="D9" i="3"/>
  <c r="D8" i="3"/>
  <c r="J7" i="3"/>
  <c r="G7" i="3"/>
  <c r="J6" i="3"/>
  <c r="G6" i="3"/>
  <c r="C6" i="3"/>
  <c r="W36" i="20" l="1"/>
  <c r="W40" i="20"/>
  <c r="W39" i="20"/>
  <c r="W37" i="20"/>
  <c r="W38" i="20"/>
  <c r="W32" i="20"/>
  <c r="W41" i="20"/>
  <c r="W45" i="20"/>
  <c r="W49" i="20"/>
  <c r="W53" i="20"/>
  <c r="W57" i="20"/>
  <c r="W23" i="20"/>
  <c r="W27" i="20"/>
  <c r="W33" i="20"/>
  <c r="W42" i="20"/>
  <c r="W46" i="20"/>
  <c r="W50" i="20"/>
  <c r="W54" i="20"/>
  <c r="W24" i="20"/>
  <c r="W28" i="20"/>
  <c r="W34" i="20"/>
  <c r="W43" i="20"/>
  <c r="W47" i="20"/>
  <c r="W51" i="20"/>
  <c r="W55" i="20"/>
  <c r="W25" i="20"/>
  <c r="W29" i="20"/>
  <c r="W35" i="20"/>
  <c r="W56" i="20"/>
  <c r="W30" i="20"/>
  <c r="W44" i="20"/>
  <c r="W22" i="20"/>
  <c r="W52" i="20"/>
  <c r="W48" i="20"/>
  <c r="W26" i="20"/>
  <c r="W31" i="20"/>
  <c r="T38" i="20"/>
  <c r="T39" i="20"/>
  <c r="T37" i="20"/>
  <c r="T36" i="20"/>
  <c r="T40" i="20"/>
  <c r="T33" i="20"/>
  <c r="T42" i="20"/>
  <c r="T46" i="20"/>
  <c r="T50" i="20"/>
  <c r="T54" i="20"/>
  <c r="T24" i="20"/>
  <c r="T34" i="20"/>
  <c r="T43" i="20"/>
  <c r="T47" i="20"/>
  <c r="T51" i="20"/>
  <c r="T55" i="20"/>
  <c r="T25" i="20"/>
  <c r="T31" i="20"/>
  <c r="T35" i="20"/>
  <c r="T44" i="20"/>
  <c r="T48" i="20"/>
  <c r="T52" i="20"/>
  <c r="T56" i="20"/>
  <c r="T22" i="20"/>
  <c r="T26" i="20"/>
  <c r="T32" i="20"/>
  <c r="T53" i="20"/>
  <c r="T23" i="20"/>
  <c r="T30" i="20"/>
  <c r="T41" i="20"/>
  <c r="T27" i="20"/>
  <c r="T29" i="20"/>
  <c r="T57" i="20"/>
  <c r="T45" i="20"/>
  <c r="T28" i="20"/>
  <c r="T49" i="20"/>
  <c r="X36" i="20"/>
  <c r="X37" i="20"/>
  <c r="X39" i="20"/>
  <c r="X38" i="20"/>
  <c r="X31" i="20"/>
  <c r="X35" i="20"/>
  <c r="X43" i="20"/>
  <c r="X47" i="20"/>
  <c r="X51" i="20"/>
  <c r="X55" i="20"/>
  <c r="X24" i="20"/>
  <c r="X28" i="20"/>
  <c r="X32" i="20"/>
  <c r="X40" i="20"/>
  <c r="X44" i="20"/>
  <c r="X48" i="20"/>
  <c r="X52" i="20"/>
  <c r="X56" i="20"/>
  <c r="X25" i="20"/>
  <c r="X29" i="20"/>
  <c r="X33" i="20"/>
  <c r="X41" i="20"/>
  <c r="X45" i="20"/>
  <c r="X49" i="20"/>
  <c r="X53" i="20"/>
  <c r="X57" i="20"/>
  <c r="X17" i="20"/>
  <c r="X22" i="20"/>
  <c r="X26" i="20"/>
  <c r="X30" i="20"/>
  <c r="X46" i="20"/>
  <c r="X27" i="20"/>
  <c r="X42" i="20"/>
  <c r="X50" i="20"/>
  <c r="X34" i="20"/>
  <c r="X54" i="20"/>
  <c r="X23" i="20"/>
  <c r="U4" i="20"/>
  <c r="U38" i="20"/>
  <c r="U39" i="20"/>
  <c r="U37" i="20"/>
  <c r="U36" i="20"/>
  <c r="U32" i="20"/>
  <c r="U40" i="20"/>
  <c r="U44" i="20"/>
  <c r="U48" i="20"/>
  <c r="U52" i="20"/>
  <c r="U56" i="20"/>
  <c r="U25" i="20"/>
  <c r="U29" i="20"/>
  <c r="U33" i="20"/>
  <c r="U41" i="20"/>
  <c r="U45" i="20"/>
  <c r="U49" i="20"/>
  <c r="U53" i="20"/>
  <c r="U57" i="20"/>
  <c r="U22" i="20"/>
  <c r="U26" i="20"/>
  <c r="U30" i="20"/>
  <c r="U34" i="20"/>
  <c r="U42" i="20"/>
  <c r="U46" i="20"/>
  <c r="U50" i="20"/>
  <c r="U54" i="20"/>
  <c r="U23" i="20"/>
  <c r="U27" i="20"/>
  <c r="U43" i="20"/>
  <c r="U47" i="20"/>
  <c r="U55" i="20"/>
  <c r="U31" i="20"/>
  <c r="U51" i="20"/>
  <c r="U24" i="20"/>
  <c r="U35" i="20"/>
  <c r="U28" i="20"/>
  <c r="Y36" i="20"/>
  <c r="Y37" i="20"/>
  <c r="Y38" i="20"/>
  <c r="Y39" i="20"/>
  <c r="Y34" i="20"/>
  <c r="Y42" i="20"/>
  <c r="Y46" i="20"/>
  <c r="Y50" i="20"/>
  <c r="Y54" i="20"/>
  <c r="Y25" i="20"/>
  <c r="Y29" i="20"/>
  <c r="Y31" i="20"/>
  <c r="Y35" i="20"/>
  <c r="Y43" i="20"/>
  <c r="Y47" i="20"/>
  <c r="Y51" i="20"/>
  <c r="Y55" i="20"/>
  <c r="Y22" i="20"/>
  <c r="Y26" i="20"/>
  <c r="Y30" i="20"/>
  <c r="Y32" i="20"/>
  <c r="Y40" i="20"/>
  <c r="Y44" i="20"/>
  <c r="Y48" i="20"/>
  <c r="Y52" i="20"/>
  <c r="Y56" i="20"/>
  <c r="Y23" i="20"/>
  <c r="Y27" i="20"/>
  <c r="Y33" i="20"/>
  <c r="Y53" i="20"/>
  <c r="Y24" i="20"/>
  <c r="Y41" i="20"/>
  <c r="Y57" i="20"/>
  <c r="Y49" i="20"/>
  <c r="Y45" i="20"/>
  <c r="Y28" i="20"/>
  <c r="AC36" i="20"/>
  <c r="AC37" i="20"/>
  <c r="AC39" i="20"/>
  <c r="AC38" i="20"/>
  <c r="AC34" i="20"/>
  <c r="AC42" i="20"/>
  <c r="AC46" i="20"/>
  <c r="AC50" i="20"/>
  <c r="AC54" i="20"/>
  <c r="AC24" i="20"/>
  <c r="AC28" i="20"/>
  <c r="AC31" i="20"/>
  <c r="AC35" i="20"/>
  <c r="AC43" i="20"/>
  <c r="AC47" i="20"/>
  <c r="AC51" i="20"/>
  <c r="AC55" i="20"/>
  <c r="AC25" i="20"/>
  <c r="AC29" i="20"/>
  <c r="AC32" i="20"/>
  <c r="AC40" i="20"/>
  <c r="AC44" i="20"/>
  <c r="AC48" i="20"/>
  <c r="AC52" i="20"/>
  <c r="AC56" i="20"/>
  <c r="AC22" i="20"/>
  <c r="AC26" i="20"/>
  <c r="AC30" i="20"/>
  <c r="AC49" i="20"/>
  <c r="AC23" i="20"/>
  <c r="AC45" i="20"/>
  <c r="AC33" i="20"/>
  <c r="AC53" i="20"/>
  <c r="AC27" i="20"/>
  <c r="AC41" i="20"/>
  <c r="AC57" i="20"/>
  <c r="V4" i="20"/>
  <c r="V39" i="20"/>
  <c r="V36" i="20"/>
  <c r="V40" i="20"/>
  <c r="V37" i="20"/>
  <c r="V38" i="20"/>
  <c r="V34" i="20"/>
  <c r="V43" i="20"/>
  <c r="V47" i="20"/>
  <c r="V51" i="20"/>
  <c r="V55" i="20"/>
  <c r="V22" i="20"/>
  <c r="V26" i="20"/>
  <c r="V30" i="20"/>
  <c r="V31" i="20"/>
  <c r="V35" i="20"/>
  <c r="V44" i="20"/>
  <c r="V48" i="20"/>
  <c r="V52" i="20"/>
  <c r="V56" i="20"/>
  <c r="V23" i="20"/>
  <c r="V27" i="20"/>
  <c r="V32" i="20"/>
  <c r="V41" i="20"/>
  <c r="V45" i="20"/>
  <c r="V49" i="20"/>
  <c r="V53" i="20"/>
  <c r="V57" i="20"/>
  <c r="V24" i="20"/>
  <c r="V28" i="20"/>
  <c r="V50" i="20"/>
  <c r="V25" i="20"/>
  <c r="V29" i="20"/>
  <c r="V46" i="20"/>
  <c r="V33" i="20"/>
  <c r="V54" i="20"/>
  <c r="V42" i="20"/>
  <c r="Z36" i="20"/>
  <c r="Z37" i="20"/>
  <c r="Z39" i="20"/>
  <c r="Z38" i="20"/>
  <c r="Z33" i="20"/>
  <c r="Z41" i="20"/>
  <c r="Z45" i="20"/>
  <c r="Z49" i="20"/>
  <c r="Z53" i="20"/>
  <c r="Z57" i="20"/>
  <c r="Z22" i="20"/>
  <c r="Z26" i="20"/>
  <c r="Z30" i="20"/>
  <c r="Z34" i="20"/>
  <c r="Z42" i="20"/>
  <c r="Z46" i="20"/>
  <c r="Z50" i="20"/>
  <c r="Z54" i="20"/>
  <c r="Z23" i="20"/>
  <c r="Z27" i="20"/>
  <c r="Z31" i="20"/>
  <c r="Z35" i="20"/>
  <c r="Z43" i="20"/>
  <c r="Z47" i="20"/>
  <c r="Z51" i="20"/>
  <c r="Z55" i="20"/>
  <c r="Z24" i="20"/>
  <c r="Z28" i="20"/>
  <c r="Z44" i="20"/>
  <c r="Z29" i="20"/>
  <c r="Z56" i="20"/>
  <c r="Z25" i="20"/>
  <c r="Z48" i="20"/>
  <c r="Z40" i="20"/>
  <c r="Z32" i="20"/>
  <c r="Z52" i="20"/>
  <c r="S4" i="20"/>
  <c r="S37" i="20"/>
  <c r="S40" i="20"/>
  <c r="S38" i="20"/>
  <c r="S39" i="20"/>
  <c r="S36" i="20"/>
  <c r="S31" i="20"/>
  <c r="S35" i="20"/>
  <c r="S44" i="20"/>
  <c r="S48" i="20"/>
  <c r="S52" i="20"/>
  <c r="S56" i="20"/>
  <c r="S32" i="20"/>
  <c r="S41" i="20"/>
  <c r="S45" i="20"/>
  <c r="S49" i="20"/>
  <c r="S53" i="20"/>
  <c r="S57" i="20"/>
  <c r="S33" i="20"/>
  <c r="S42" i="20"/>
  <c r="S46" i="20"/>
  <c r="S50" i="20"/>
  <c r="S54" i="20"/>
  <c r="S47" i="20"/>
  <c r="S25" i="20"/>
  <c r="S29" i="20"/>
  <c r="S51" i="20"/>
  <c r="S26" i="20"/>
  <c r="S30" i="20"/>
  <c r="S43" i="20"/>
  <c r="S22" i="20"/>
  <c r="S24" i="20"/>
  <c r="S34" i="20"/>
  <c r="S55" i="20"/>
  <c r="S23" i="20"/>
  <c r="S27" i="20"/>
  <c r="S28" i="20"/>
  <c r="AA36" i="20"/>
  <c r="AA37" i="20"/>
  <c r="AA38" i="20"/>
  <c r="AA39" i="20"/>
  <c r="AA32" i="20"/>
  <c r="AA40" i="20"/>
  <c r="AA44" i="20"/>
  <c r="AA48" i="20"/>
  <c r="AA52" i="20"/>
  <c r="AA56" i="20"/>
  <c r="AA23" i="20"/>
  <c r="AA27" i="20"/>
  <c r="AA33" i="20"/>
  <c r="AA41" i="20"/>
  <c r="AA45" i="20"/>
  <c r="AA49" i="20"/>
  <c r="AA53" i="20"/>
  <c r="AA57" i="20"/>
  <c r="AA24" i="20"/>
  <c r="AA28" i="20"/>
  <c r="AA34" i="20"/>
  <c r="AA42" i="20"/>
  <c r="AA46" i="20"/>
  <c r="AA50" i="20"/>
  <c r="AA54" i="20"/>
  <c r="AA25" i="20"/>
  <c r="AA29" i="20"/>
  <c r="AA31" i="20"/>
  <c r="AA51" i="20"/>
  <c r="AA22" i="20"/>
  <c r="AA26" i="20"/>
  <c r="AA35" i="20"/>
  <c r="AA55" i="20"/>
  <c r="AA43" i="20"/>
  <c r="AA30" i="20"/>
  <c r="AA47" i="20"/>
  <c r="AB36" i="20"/>
  <c r="AB37" i="20"/>
  <c r="AB39" i="20"/>
  <c r="AB38" i="20"/>
  <c r="AB31" i="20"/>
  <c r="AB35" i="20"/>
  <c r="AB43" i="20"/>
  <c r="AB47" i="20"/>
  <c r="AB51" i="20"/>
  <c r="AB55" i="20"/>
  <c r="AB17" i="20"/>
  <c r="AB24" i="20"/>
  <c r="AB28" i="20"/>
  <c r="AB32" i="20"/>
  <c r="AB40" i="20"/>
  <c r="AB44" i="20"/>
  <c r="AB48" i="20"/>
  <c r="AB52" i="20"/>
  <c r="AB56" i="20"/>
  <c r="AB16" i="20"/>
  <c r="AB25" i="20"/>
  <c r="AB29" i="20"/>
  <c r="AB33" i="20"/>
  <c r="AB41" i="20"/>
  <c r="AB45" i="20"/>
  <c r="AB49" i="20"/>
  <c r="AB53" i="20"/>
  <c r="AB57" i="20"/>
  <c r="AB26" i="20"/>
  <c r="AB30" i="20"/>
  <c r="AB42" i="20"/>
  <c r="AB54" i="20"/>
  <c r="AB46" i="20"/>
  <c r="AB34" i="20"/>
  <c r="AB22" i="20"/>
  <c r="AB50" i="20"/>
  <c r="AB23" i="20"/>
  <c r="AB27" i="20"/>
  <c r="V8" i="20"/>
  <c r="V6" i="20"/>
  <c r="Z3" i="20"/>
  <c r="Z4" i="20"/>
  <c r="Z6" i="20"/>
  <c r="Z12" i="20"/>
  <c r="V3" i="20"/>
  <c r="Z8" i="20"/>
  <c r="V10" i="20"/>
  <c r="Z10" i="20"/>
  <c r="V12" i="20"/>
  <c r="Y3" i="20"/>
  <c r="W4" i="20"/>
  <c r="V5" i="20"/>
  <c r="S6" i="20"/>
  <c r="AA6" i="20"/>
  <c r="Z7" i="20"/>
  <c r="W8" i="20"/>
  <c r="V9" i="20"/>
  <c r="S10" i="20"/>
  <c r="AA10" i="20"/>
  <c r="Z11" i="20"/>
  <c r="W12" i="20"/>
  <c r="V13" i="20"/>
  <c r="S14" i="20"/>
  <c r="W15" i="20"/>
  <c r="AA16" i="20"/>
  <c r="S18" i="20"/>
  <c r="W19" i="20"/>
  <c r="AA20" i="20"/>
  <c r="W5" i="20"/>
  <c r="S7" i="20"/>
  <c r="AA7" i="20"/>
  <c r="W9" i="20"/>
  <c r="S11" i="20"/>
  <c r="AA11" i="20"/>
  <c r="W13" i="20"/>
  <c r="W14" i="20"/>
  <c r="AA15" i="20"/>
  <c r="S17" i="20"/>
  <c r="W18" i="20"/>
  <c r="AA19" i="20"/>
  <c r="S21" i="20"/>
  <c r="U3" i="20"/>
  <c r="AC3" i="20"/>
  <c r="AA4" i="20"/>
  <c r="Z5" i="20"/>
  <c r="W6" i="20"/>
  <c r="V7" i="20"/>
  <c r="S8" i="20"/>
  <c r="AA8" i="20"/>
  <c r="Z9" i="20"/>
  <c r="W10" i="20"/>
  <c r="V11" i="20"/>
  <c r="S12" i="20"/>
  <c r="AA12" i="20"/>
  <c r="Z13" i="20"/>
  <c r="AA14" i="20"/>
  <c r="S16" i="20"/>
  <c r="W17" i="20"/>
  <c r="AA18" i="20"/>
  <c r="S20" i="20"/>
  <c r="W21" i="20"/>
  <c r="S5" i="20"/>
  <c r="AA5" i="20"/>
  <c r="W7" i="20"/>
  <c r="S9" i="20"/>
  <c r="AA9" i="20"/>
  <c r="W11" i="20"/>
  <c r="S13" i="20"/>
  <c r="AA13" i="20"/>
  <c r="S15" i="20"/>
  <c r="W16" i="20"/>
  <c r="AA17" i="20"/>
  <c r="S19" i="20"/>
  <c r="W20" i="20"/>
  <c r="AA21" i="20"/>
  <c r="X4" i="20"/>
  <c r="AB5" i="20"/>
  <c r="T6" i="20"/>
  <c r="X7" i="20"/>
  <c r="X8" i="20"/>
  <c r="T9" i="20"/>
  <c r="X10" i="20"/>
  <c r="X11" i="20"/>
  <c r="AB11" i="20"/>
  <c r="T12" i="20"/>
  <c r="AB12" i="20"/>
  <c r="X13" i="20"/>
  <c r="T14" i="20"/>
  <c r="AB14" i="20"/>
  <c r="T15" i="20"/>
  <c r="X16" i="20"/>
  <c r="X19" i="20"/>
  <c r="T21" i="20"/>
  <c r="AB21" i="20"/>
  <c r="S3" i="20"/>
  <c r="W3" i="20"/>
  <c r="AA3" i="20"/>
  <c r="Y4" i="20"/>
  <c r="AC4" i="20"/>
  <c r="Y5" i="20"/>
  <c r="AC5" i="20"/>
  <c r="U6" i="20"/>
  <c r="Y6" i="20"/>
  <c r="AC6" i="20"/>
  <c r="U7" i="20"/>
  <c r="Y7" i="20"/>
  <c r="AC7" i="20"/>
  <c r="U8" i="20"/>
  <c r="Y8" i="20"/>
  <c r="AC8" i="20"/>
  <c r="U9" i="20"/>
  <c r="Y9" i="20"/>
  <c r="AC9" i="20"/>
  <c r="U10" i="20"/>
  <c r="Y10" i="20"/>
  <c r="AC10" i="20"/>
  <c r="U11" i="20"/>
  <c r="Y11" i="20"/>
  <c r="AC11" i="20"/>
  <c r="U12" i="20"/>
  <c r="Y12" i="20"/>
  <c r="AC12" i="20"/>
  <c r="U13" i="20"/>
  <c r="Y13" i="20"/>
  <c r="AC13" i="20"/>
  <c r="U14" i="20"/>
  <c r="Y14" i="20"/>
  <c r="AC14" i="20"/>
  <c r="U15" i="20"/>
  <c r="Y15" i="20"/>
  <c r="AC15" i="20"/>
  <c r="U16" i="20"/>
  <c r="Y16" i="20"/>
  <c r="AC16" i="20"/>
  <c r="U17" i="20"/>
  <c r="Y17" i="20"/>
  <c r="AC17" i="20"/>
  <c r="U18" i="20"/>
  <c r="Y18" i="20"/>
  <c r="AC18" i="20"/>
  <c r="U19" i="20"/>
  <c r="Y19" i="20"/>
  <c r="AC19" i="20"/>
  <c r="U20" i="20"/>
  <c r="Y20" i="20"/>
  <c r="AC20" i="20"/>
  <c r="U21" i="20"/>
  <c r="Y21" i="20"/>
  <c r="AC21" i="20"/>
  <c r="T4" i="20"/>
  <c r="AB4" i="20"/>
  <c r="T5" i="20"/>
  <c r="X5" i="20"/>
  <c r="X6" i="20"/>
  <c r="AB6" i="20"/>
  <c r="T7" i="20"/>
  <c r="AB7" i="20"/>
  <c r="T8" i="20"/>
  <c r="AB8" i="20"/>
  <c r="X9" i="20"/>
  <c r="AB9" i="20"/>
  <c r="T10" i="20"/>
  <c r="AB10" i="20"/>
  <c r="T11" i="20"/>
  <c r="X12" i="20"/>
  <c r="T13" i="20"/>
  <c r="AB13" i="20"/>
  <c r="X14" i="20"/>
  <c r="X15" i="20"/>
  <c r="AB15" i="20"/>
  <c r="T16" i="20"/>
  <c r="T17" i="20"/>
  <c r="T18" i="20"/>
  <c r="X18" i="20"/>
  <c r="AB18" i="20"/>
  <c r="T19" i="20"/>
  <c r="AB19" i="20"/>
  <c r="T20" i="20"/>
  <c r="X20" i="20"/>
  <c r="AB20" i="20"/>
  <c r="X21" i="20"/>
  <c r="T3" i="20"/>
  <c r="X3" i="20"/>
  <c r="AB3" i="20"/>
  <c r="V14" i="20"/>
  <c r="Z14" i="20"/>
  <c r="V15" i="20"/>
  <c r="Z15" i="20"/>
  <c r="V16" i="20"/>
  <c r="Z16" i="20"/>
  <c r="V17" i="20"/>
  <c r="Z17" i="20"/>
  <c r="V18" i="20"/>
  <c r="Z18" i="20"/>
  <c r="V19" i="20"/>
  <c r="Z19" i="20"/>
  <c r="V20" i="20"/>
  <c r="Z20" i="20"/>
  <c r="V21" i="20"/>
  <c r="Z21" i="20"/>
  <c r="AD27" i="20" l="1"/>
  <c r="AD47" i="20"/>
  <c r="AD35" i="20"/>
  <c r="AD26" i="20"/>
  <c r="AD38" i="20"/>
  <c r="AD13" i="20"/>
  <c r="AD23" i="20"/>
  <c r="AD22" i="20"/>
  <c r="AD51" i="20"/>
  <c r="AD54" i="20"/>
  <c r="AD33" i="20"/>
  <c r="AD45" i="20"/>
  <c r="AD52" i="20"/>
  <c r="AD31" i="20"/>
  <c r="AD42" i="20"/>
  <c r="AD56" i="20"/>
  <c r="AD49" i="20"/>
  <c r="AD55" i="20"/>
  <c r="AD29" i="20"/>
  <c r="AD50" i="20"/>
  <c r="AD57" i="20"/>
  <c r="AD41" i="20"/>
  <c r="AD48" i="20"/>
  <c r="AD36" i="20"/>
  <c r="AD37" i="20"/>
  <c r="AD24" i="20"/>
  <c r="AD5" i="20"/>
  <c r="AD28" i="20"/>
  <c r="AD34" i="20"/>
  <c r="AD30" i="20"/>
  <c r="AD25" i="20"/>
  <c r="AD46" i="20"/>
  <c r="AD53" i="20"/>
  <c r="AD32" i="20"/>
  <c r="AD44" i="20"/>
  <c r="AD39" i="20"/>
  <c r="AD4" i="20"/>
  <c r="AD43" i="20"/>
  <c r="AD40" i="20"/>
  <c r="AD20" i="20"/>
  <c r="AD21" i="20"/>
  <c r="AD19" i="20"/>
  <c r="AD16" i="20"/>
  <c r="AD17" i="20"/>
  <c r="AD18" i="20"/>
  <c r="AD15" i="20"/>
  <c r="AD14" i="20"/>
  <c r="AD12" i="20"/>
  <c r="AD7" i="20"/>
  <c r="AD6" i="20"/>
  <c r="AD8" i="20"/>
  <c r="AD11" i="20"/>
  <c r="AD9" i="20"/>
  <c r="AD10" i="20"/>
</calcChain>
</file>

<file path=xl/sharedStrings.xml><?xml version="1.0" encoding="utf-8"?>
<sst xmlns="http://schemas.openxmlformats.org/spreadsheetml/2006/main" count="346" uniqueCount="152">
  <si>
    <t>R+1</t>
  </si>
  <si>
    <t>R+2</t>
  </si>
  <si>
    <t>R+3</t>
  </si>
  <si>
    <t>R+4</t>
  </si>
  <si>
    <t>R+5</t>
  </si>
  <si>
    <t>R+6</t>
  </si>
  <si>
    <t>Niveau</t>
  </si>
  <si>
    <t>Note de calcul d’éclairement naturel et artificiel</t>
  </si>
  <si>
    <t>Conforme</t>
  </si>
  <si>
    <t>calcul A FAIRE</t>
  </si>
  <si>
    <t>TABLEAU DES SURFACES</t>
  </si>
  <si>
    <t>calcul vérifié</t>
  </si>
  <si>
    <t>Surface (m²)</t>
  </si>
  <si>
    <t>Local équivalent</t>
  </si>
  <si>
    <t>Surface conforme</t>
  </si>
  <si>
    <t>RDC</t>
  </si>
  <si>
    <t>-</t>
  </si>
  <si>
    <t>Non étudié</t>
  </si>
  <si>
    <t>m²</t>
  </si>
  <si>
    <t>Surface totale concernée</t>
  </si>
  <si>
    <t>Surface totale étudiée</t>
  </si>
  <si>
    <t>Non conforme</t>
  </si>
  <si>
    <t>Part des surfaces concernées conformes</t>
  </si>
  <si>
    <t>Surface tot</t>
  </si>
  <si>
    <t>Rez de rue</t>
  </si>
  <si>
    <t>SURFACE TOTALE ETUDIEE</t>
  </si>
  <si>
    <t>SURFACE TOTALE CONFORME</t>
  </si>
  <si>
    <t xml:space="preserve">CA IMMOBILIER - LAFAYETTE
</t>
  </si>
  <si>
    <t>Commerce gauche</t>
  </si>
  <si>
    <t>Commerce droit</t>
  </si>
  <si>
    <t>PCS</t>
  </si>
  <si>
    <t>Bureaux Lafayette</t>
  </si>
  <si>
    <t>LAM : Bureaux Lamartine</t>
  </si>
  <si>
    <t>CAD : Bureaux Cadet</t>
  </si>
  <si>
    <t>WES : Bureaux cour 1 OUEST</t>
  </si>
  <si>
    <t>AV : Bureaux aveugle</t>
  </si>
  <si>
    <t>EST : Bureaux cour 1 EST</t>
  </si>
  <si>
    <t>VP : Bureaux voie privée</t>
  </si>
  <si>
    <t>PAT34 : Bureaux Patio 3-4</t>
  </si>
  <si>
    <t>PAT3 : Bureaux Patio 3</t>
  </si>
  <si>
    <t>VP-LAM : Bureaux voie privée - Lamartine</t>
  </si>
  <si>
    <t>LAM</t>
  </si>
  <si>
    <t>C2</t>
  </si>
  <si>
    <t>CAD</t>
  </si>
  <si>
    <t>VP-LAM</t>
  </si>
  <si>
    <t>Conforme exigence BREEAM RFO (FLJ &gt;1,8% sur 40% de la surface)</t>
  </si>
  <si>
    <t>Facteur de Lumière de Jour minimum BREEAM</t>
  </si>
  <si>
    <t>Facteur de Lumière de Jour minimum sur 50% de la surface</t>
  </si>
  <si>
    <t>N° de local concerné par l'exigence de FLJ</t>
  </si>
  <si>
    <t>1-CAD</t>
  </si>
  <si>
    <t>1-C2</t>
  </si>
  <si>
    <t>C1-EST</t>
  </si>
  <si>
    <t>1-VP-LAM</t>
  </si>
  <si>
    <t>LAM : 0,95 FLJ et 0,25 uniformité</t>
  </si>
  <si>
    <t>1-C1-EST</t>
  </si>
  <si>
    <t>1-VP</t>
  </si>
  <si>
    <t>1-C1-OUEST</t>
  </si>
  <si>
    <t>1-C1-NORD</t>
  </si>
  <si>
    <t>2-C1-EST</t>
  </si>
  <si>
    <t>2-C1-NORD</t>
  </si>
  <si>
    <t>2-C1-OUEST</t>
  </si>
  <si>
    <t>2-CA-SUD</t>
  </si>
  <si>
    <t>3-C1-EST</t>
  </si>
  <si>
    <t>3-C1-NORD</t>
  </si>
  <si>
    <t>3-C1-OUEST</t>
  </si>
  <si>
    <t>3-CA-SUD</t>
  </si>
  <si>
    <t>4-C1-EST</t>
  </si>
  <si>
    <t>4-C1-NORD</t>
  </si>
  <si>
    <t>4-C1-OUEST</t>
  </si>
  <si>
    <t>4-CA-SUD</t>
  </si>
  <si>
    <t>5-C1-EST</t>
  </si>
  <si>
    <t>5-C1-NORD</t>
  </si>
  <si>
    <t>5-C1-OUEST</t>
  </si>
  <si>
    <t>5-CA-SUD</t>
  </si>
  <si>
    <t>1-C1-SUD</t>
  </si>
  <si>
    <t>1-LAM</t>
  </si>
  <si>
    <t>C1-OUEST</t>
  </si>
  <si>
    <t>2-C2</t>
  </si>
  <si>
    <t>2-LAM</t>
  </si>
  <si>
    <t>2-CAD</t>
  </si>
  <si>
    <t>2-VP-LAM</t>
  </si>
  <si>
    <t>1-PAT3</t>
  </si>
  <si>
    <t>1-PAT34</t>
  </si>
  <si>
    <t>2-VP</t>
  </si>
  <si>
    <t>2-PAT34</t>
  </si>
  <si>
    <t>3-VP</t>
  </si>
  <si>
    <t>3-PAT34</t>
  </si>
  <si>
    <t>3-VP-LAM</t>
  </si>
  <si>
    <t>3-LAM</t>
  </si>
  <si>
    <t>3-CAD</t>
  </si>
  <si>
    <t>4-VP</t>
  </si>
  <si>
    <t>3-C2</t>
  </si>
  <si>
    <t>4-VP-LAM</t>
  </si>
  <si>
    <t>4-C2</t>
  </si>
  <si>
    <t>4-LAM</t>
  </si>
  <si>
    <t>4-CAD</t>
  </si>
  <si>
    <t>4-PAT34</t>
  </si>
  <si>
    <t>5-VP-LAM</t>
  </si>
  <si>
    <t>5-C2</t>
  </si>
  <si>
    <t>5-LAM</t>
  </si>
  <si>
    <t>5-CAD</t>
  </si>
  <si>
    <t>6-CAD</t>
  </si>
  <si>
    <t>6-C1-EST</t>
  </si>
  <si>
    <t>SURFACE TOTALE DES BUREAUX</t>
  </si>
  <si>
    <t>Coefficient d'uniformité &gt; 0,3</t>
  </si>
  <si>
    <t>Conforme exigence HQE (FLJ &gt;1,2-0,5 % sur 80% de la surface de premier rang)</t>
  </si>
  <si>
    <t>Pondération:</t>
  </si>
  <si>
    <t>ID surface</t>
  </si>
  <si>
    <t>Nom de la surface</t>
  </si>
  <si>
    <t>Aire de la surface [m2]</t>
  </si>
  <si>
    <t>Valeur moyenne [%]</t>
  </si>
  <si>
    <t>FLJ moyen calculé sur 100% de la surface de calcul</t>
  </si>
  <si>
    <t>Surface de calcul</t>
  </si>
  <si>
    <t>Echelle (temps en %)</t>
  </si>
  <si>
    <t>Aire de la surface [m2] - premier rang</t>
  </si>
  <si>
    <t>ALJ</t>
  </si>
  <si>
    <t>cas</t>
  </si>
  <si>
    <t>profondeur</t>
  </si>
  <si>
    <t>[m]</t>
  </si>
  <si>
    <t>surface vitrée</t>
  </si>
  <si>
    <t>[%]</t>
  </si>
  <si>
    <t>longueur PSE</t>
  </si>
  <si>
    <t>[cm]</t>
  </si>
  <si>
    <t>FLJ moyen</t>
  </si>
  <si>
    <t>[-]</t>
  </si>
  <si>
    <t xml:space="preserve">Surface opaque </t>
  </si>
  <si>
    <t>Surface vitrée</t>
  </si>
  <si>
    <t>(%)</t>
  </si>
  <si>
    <t>(m²)</t>
  </si>
  <si>
    <t>Pourcentage surface vitrée</t>
  </si>
  <si>
    <t>Hauteur fenêtre</t>
  </si>
  <si>
    <t>(m)</t>
  </si>
  <si>
    <t>Largeur fenêtre</t>
  </si>
  <si>
    <t>Remarques :
- La courbe du vitrage à 45% présente sans doute une erreur puisque sa forme diffère grandement des autres</t>
  </si>
  <si>
    <t>ALJ moyen</t>
  </si>
  <si>
    <t>Conclusions :
- Plus les protections solaires extérieures sont longues et moins le FLJ ou l'ALJ sont élevés
- Plus la surface vitrée est importante et plus le FLJ ou l'ALJ est élevés</t>
  </si>
  <si>
    <t>surface vitrée max</t>
  </si>
  <si>
    <t>pourcentage surface vitrée max</t>
  </si>
  <si>
    <t>4,5m</t>
  </si>
  <si>
    <t>5,5m</t>
  </si>
  <si>
    <t>6,5m</t>
  </si>
  <si>
    <t>pour 45cm de longueur PSE</t>
  </si>
  <si>
    <t>FLJ</t>
  </si>
  <si>
    <t>%surface ALJ&gt;30</t>
  </si>
  <si>
    <t>%surface ALJ&gt;40</t>
  </si>
  <si>
    <t>%surface ALJ&gt;50</t>
  </si>
  <si>
    <t>%surface ALJ&gt;ALJ moy</t>
  </si>
  <si>
    <t>FLJ moy &gt; 1,5</t>
  </si>
  <si>
    <t>Calculs effectués pour connaître la largeur des fenêtres sachant leur pourcentage de surface (variable) et leur hauteur (1,8m)</t>
  </si>
  <si>
    <t>Etant donné qu'il existe une allège de 90cm, il existe un pourcentage de surface vitrée limite qui est de 66,7%. La variabilité du pourcentage de surface vitrée ira de 40 à 65%.</t>
  </si>
  <si>
    <t>ETUDE DE LA LUMIERE NATURELLE SUR UN BUREAU TYPE</t>
  </si>
  <si>
    <t>Exigences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</si>
</sst>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.0\ _€_-;\-* #,##0.0\ _€_-;_-* &quot;-&quot;?\ _€_-;_-@_-"/>
    <numFmt numFmtId="166" formatCode="0.0%"/>
    <numFmt numFmtId="167" formatCode="#,##0.0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9" xfId="0" applyFill="1" applyBorder="1" applyAlignment="1">
      <alignment vertical="center"/>
    </xf>
    <xf numFmtId="164" fontId="0" fillId="3" borderId="10" xfId="1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2" applyNumberFormat="1" applyFont="1" applyAlignment="1">
      <alignment vertical="center"/>
    </xf>
    <xf numFmtId="0" fontId="0" fillId="0" borderId="12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0" fontId="0" fillId="3" borderId="12" xfId="0" applyFill="1" applyBorder="1" applyAlignment="1">
      <alignment vertical="center"/>
    </xf>
    <xf numFmtId="164" fontId="0" fillId="3" borderId="2" xfId="1" applyNumberFormat="1" applyFont="1" applyFill="1" applyBorder="1" applyAlignment="1">
      <alignment vertical="center"/>
    </xf>
    <xf numFmtId="164" fontId="0" fillId="3" borderId="13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164" fontId="0" fillId="0" borderId="17" xfId="1" applyNumberFormat="1" applyFont="1" applyBorder="1" applyAlignment="1">
      <alignment vertical="center"/>
    </xf>
    <xf numFmtId="164" fontId="0" fillId="0" borderId="20" xfId="1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164" fontId="0" fillId="0" borderId="23" xfId="1" applyNumberFormat="1" applyFont="1" applyBorder="1" applyAlignment="1">
      <alignment vertical="center"/>
    </xf>
    <xf numFmtId="164" fontId="0" fillId="0" borderId="26" xfId="1" applyNumberFormat="1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0" fillId="0" borderId="28" xfId="1" applyNumberFormat="1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22" xfId="1" applyNumberFormat="1" applyFont="1" applyBorder="1" applyAlignment="1">
      <alignment vertical="center"/>
    </xf>
    <xf numFmtId="166" fontId="1" fillId="3" borderId="5" xfId="2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9" fontId="0" fillId="0" borderId="0" xfId="2" applyFont="1" applyAlignment="1">
      <alignment vertical="center"/>
    </xf>
    <xf numFmtId="0" fontId="0" fillId="4" borderId="12" xfId="0" applyFill="1" applyBorder="1" applyAlignment="1">
      <alignment vertical="center"/>
    </xf>
    <xf numFmtId="164" fontId="0" fillId="4" borderId="2" xfId="1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64" fontId="1" fillId="5" borderId="5" xfId="1" applyNumberFormat="1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0" fillId="4" borderId="5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164" fontId="0" fillId="4" borderId="10" xfId="1" applyNumberFormat="1" applyFont="1" applyFill="1" applyBorder="1" applyAlignment="1">
      <alignment vertical="center"/>
    </xf>
    <xf numFmtId="164" fontId="0" fillId="4" borderId="13" xfId="1" applyNumberFormat="1" applyFont="1" applyFill="1" applyBorder="1" applyAlignment="1">
      <alignment vertical="center"/>
    </xf>
    <xf numFmtId="0" fontId="0" fillId="0" borderId="53" xfId="0" applyBorder="1" applyAlignment="1">
      <alignment vertical="center"/>
    </xf>
    <xf numFmtId="164" fontId="0" fillId="4" borderId="28" xfId="1" applyNumberFormat="1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54" xfId="0" applyFill="1" applyBorder="1" applyAlignment="1">
      <alignment vertical="center"/>
    </xf>
    <xf numFmtId="164" fontId="0" fillId="4" borderId="55" xfId="1" applyNumberFormat="1" applyFont="1" applyFill="1" applyBorder="1" applyAlignment="1">
      <alignment vertical="center"/>
    </xf>
    <xf numFmtId="164" fontId="0" fillId="0" borderId="57" xfId="1" applyNumberFormat="1" applyFont="1" applyBorder="1" applyAlignment="1">
      <alignment vertical="center"/>
    </xf>
    <xf numFmtId="164" fontId="0" fillId="0" borderId="54" xfId="1" applyNumberFormat="1" applyFont="1" applyBorder="1" applyAlignment="1">
      <alignment vertical="center"/>
    </xf>
    <xf numFmtId="164" fontId="0" fillId="4" borderId="9" xfId="1" applyNumberFormat="1" applyFont="1" applyFill="1" applyBorder="1" applyAlignment="1">
      <alignment vertical="center"/>
    </xf>
    <xf numFmtId="164" fontId="0" fillId="4" borderId="54" xfId="1" applyNumberFormat="1" applyFont="1" applyFill="1" applyBorder="1" applyAlignment="1">
      <alignment vertical="center"/>
    </xf>
    <xf numFmtId="0" fontId="0" fillId="0" borderId="56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34" xfId="0" applyBorder="1" applyAlignment="1">
      <alignment vertical="center"/>
    </xf>
    <xf numFmtId="164" fontId="0" fillId="0" borderId="35" xfId="1" applyNumberFormat="1" applyFont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3" borderId="53" xfId="0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1" fillId="5" borderId="0" xfId="1" applyNumberFormat="1" applyFont="1" applyFill="1" applyBorder="1" applyAlignment="1">
      <alignment vertical="center"/>
    </xf>
    <xf numFmtId="0" fontId="3" fillId="6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164" fontId="3" fillId="9" borderId="5" xfId="1" applyNumberFormat="1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164" fontId="3" fillId="8" borderId="44" xfId="1" applyNumberFormat="1" applyFont="1" applyFill="1" applyBorder="1" applyAlignment="1">
      <alignment vertical="center" wrapText="1"/>
    </xf>
    <xf numFmtId="164" fontId="0" fillId="0" borderId="58" xfId="1" applyNumberFormat="1" applyFont="1" applyBorder="1" applyAlignment="1">
      <alignment vertical="center"/>
    </xf>
    <xf numFmtId="0" fontId="0" fillId="0" borderId="58" xfId="0" applyBorder="1" applyAlignment="1">
      <alignment vertical="center"/>
    </xf>
    <xf numFmtId="164" fontId="0" fillId="0" borderId="60" xfId="1" applyNumberFormat="1" applyFont="1" applyBorder="1" applyAlignment="1">
      <alignment vertical="center"/>
    </xf>
    <xf numFmtId="164" fontId="0" fillId="0" borderId="47" xfId="1" applyNumberFormat="1" applyFont="1" applyBorder="1" applyAlignment="1">
      <alignment vertical="center"/>
    </xf>
    <xf numFmtId="164" fontId="0" fillId="0" borderId="60" xfId="1" applyNumberFormat="1" applyFont="1" applyFill="1" applyBorder="1" applyAlignment="1">
      <alignment vertical="center"/>
    </xf>
    <xf numFmtId="164" fontId="1" fillId="5" borderId="44" xfId="1" applyNumberFormat="1" applyFont="1" applyFill="1" applyBorder="1" applyAlignment="1">
      <alignment vertical="center"/>
    </xf>
    <xf numFmtId="0" fontId="0" fillId="5" borderId="44" xfId="0" applyFill="1" applyBorder="1" applyAlignment="1">
      <alignment vertical="center"/>
    </xf>
    <xf numFmtId="0" fontId="0" fillId="0" borderId="61" xfId="0" applyBorder="1" applyAlignment="1">
      <alignment vertical="center"/>
    </xf>
    <xf numFmtId="164" fontId="0" fillId="3" borderId="63" xfId="1" applyNumberFormat="1" applyFont="1" applyFill="1" applyBorder="1" applyAlignment="1">
      <alignment vertical="center"/>
    </xf>
    <xf numFmtId="164" fontId="0" fillId="3" borderId="62" xfId="1" applyNumberFormat="1" applyFont="1" applyFill="1" applyBorder="1" applyAlignment="1">
      <alignment vertical="center"/>
    </xf>
    <xf numFmtId="0" fontId="0" fillId="3" borderId="65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164" fontId="0" fillId="0" borderId="66" xfId="1" applyNumberFormat="1" applyFont="1" applyBorder="1" applyAlignment="1">
      <alignment vertical="center"/>
    </xf>
    <xf numFmtId="164" fontId="0" fillId="0" borderId="67" xfId="1" applyNumberFormat="1" applyFont="1" applyBorder="1" applyAlignment="1">
      <alignment horizontal="center" vertical="center"/>
    </xf>
    <xf numFmtId="0" fontId="0" fillId="0" borderId="59" xfId="0" applyBorder="1" applyAlignment="1">
      <alignment vertical="center"/>
    </xf>
    <xf numFmtId="164" fontId="0" fillId="3" borderId="68" xfId="1" applyNumberFormat="1" applyFont="1" applyFill="1" applyBorder="1" applyAlignment="1">
      <alignment vertical="center"/>
    </xf>
    <xf numFmtId="164" fontId="0" fillId="3" borderId="69" xfId="1" applyNumberFormat="1" applyFont="1" applyFill="1" applyBorder="1" applyAlignment="1">
      <alignment vertical="center"/>
    </xf>
    <xf numFmtId="0" fontId="0" fillId="0" borderId="70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0" fontId="0" fillId="4" borderId="8" xfId="0" applyNumberForma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0" fontId="0" fillId="4" borderId="31" xfId="0" applyNumberFormat="1" applyFill="1" applyBorder="1" applyAlignment="1">
      <alignment vertical="center"/>
    </xf>
    <xf numFmtId="0" fontId="0" fillId="0" borderId="59" xfId="0" applyBorder="1" applyAlignment="1">
      <alignment horizontal="center" vertical="center"/>
    </xf>
    <xf numFmtId="10" fontId="0" fillId="4" borderId="27" xfId="0" applyNumberFormat="1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10" fontId="0" fillId="0" borderId="71" xfId="0" applyNumberForma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4" borderId="58" xfId="0" applyFill="1" applyBorder="1" applyAlignment="1">
      <alignment horizontal="center" vertical="center"/>
    </xf>
    <xf numFmtId="10" fontId="0" fillId="4" borderId="71" xfId="0" applyNumberFormat="1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164" fontId="0" fillId="4" borderId="17" xfId="1" applyNumberFormat="1" applyFont="1" applyFill="1" applyBorder="1" applyAlignment="1">
      <alignment vertical="center"/>
    </xf>
    <xf numFmtId="164" fontId="0" fillId="4" borderId="69" xfId="1" applyNumberFormat="1" applyFont="1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164" fontId="0" fillId="7" borderId="2" xfId="1" applyNumberFormat="1" applyFont="1" applyFill="1" applyBorder="1" applyAlignment="1">
      <alignment vertical="center"/>
    </xf>
    <xf numFmtId="164" fontId="0" fillId="7" borderId="69" xfId="1" applyNumberFormat="1" applyFont="1" applyFill="1" applyBorder="1" applyAlignment="1">
      <alignment vertical="center"/>
    </xf>
    <xf numFmtId="164" fontId="0" fillId="7" borderId="13" xfId="1" applyNumberFormat="1" applyFont="1" applyFill="1" applyBorder="1" applyAlignment="1">
      <alignment vertical="center"/>
    </xf>
    <xf numFmtId="0" fontId="0" fillId="7" borderId="58" xfId="0" quotePrefix="1" applyFill="1" applyBorder="1" applyAlignment="1">
      <alignment horizontal="center" vertical="center"/>
    </xf>
    <xf numFmtId="0" fontId="0" fillId="0" borderId="73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3" xfId="0" applyBorder="1" applyAlignment="1">
      <alignment vertical="center"/>
    </xf>
    <xf numFmtId="164" fontId="0" fillId="0" borderId="55" xfId="1" applyNumberFormat="1" applyFont="1" applyBorder="1" applyAlignment="1">
      <alignment vertical="center"/>
    </xf>
    <xf numFmtId="164" fontId="0" fillId="4" borderId="74" xfId="1" applyNumberFormat="1" applyFont="1" applyFill="1" applyBorder="1" applyAlignment="1">
      <alignment vertical="center"/>
    </xf>
    <xf numFmtId="164" fontId="0" fillId="4" borderId="75" xfId="1" applyNumberFormat="1" applyFont="1" applyFill="1" applyBorder="1" applyAlignment="1">
      <alignment vertical="center"/>
    </xf>
    <xf numFmtId="0" fontId="0" fillId="0" borderId="76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3" borderId="31" xfId="0" applyFill="1" applyBorder="1" applyAlignment="1">
      <alignment vertical="center"/>
    </xf>
    <xf numFmtId="0" fontId="0" fillId="7" borderId="29" xfId="0" applyFill="1" applyBorder="1" applyAlignment="1">
      <alignment vertical="center"/>
    </xf>
    <xf numFmtId="164" fontId="0" fillId="3" borderId="8" xfId="1" applyNumberFormat="1" applyFont="1" applyFill="1" applyBorder="1" applyAlignment="1">
      <alignment vertical="center"/>
    </xf>
    <xf numFmtId="164" fontId="0" fillId="3" borderId="12" xfId="1" applyNumberFormat="1" applyFont="1" applyFill="1" applyBorder="1" applyAlignment="1">
      <alignment vertical="center"/>
    </xf>
    <xf numFmtId="164" fontId="0" fillId="7" borderId="12" xfId="1" applyNumberFormat="1" applyFont="1" applyFill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0" xfId="2" applyFont="1" applyBorder="1" applyAlignment="1">
      <alignment vertical="center"/>
    </xf>
    <xf numFmtId="164" fontId="3" fillId="6" borderId="44" xfId="1" applyNumberFormat="1" applyFont="1" applyFill="1" applyBorder="1" applyAlignment="1">
      <alignment vertical="center" wrapText="1"/>
    </xf>
    <xf numFmtId="164" fontId="0" fillId="0" borderId="77" xfId="1" applyNumberFormat="1" applyFont="1" applyBorder="1" applyAlignment="1">
      <alignment vertical="center"/>
    </xf>
    <xf numFmtId="0" fontId="0" fillId="0" borderId="78" xfId="0" applyBorder="1" applyAlignment="1">
      <alignment vertical="center"/>
    </xf>
    <xf numFmtId="164" fontId="0" fillId="3" borderId="77" xfId="1" applyNumberFormat="1" applyFont="1" applyFill="1" applyBorder="1" applyAlignment="1">
      <alignment vertical="center"/>
    </xf>
    <xf numFmtId="164" fontId="0" fillId="3" borderId="58" xfId="1" applyNumberFormat="1" applyFont="1" applyFill="1" applyBorder="1" applyAlignment="1">
      <alignment vertical="center"/>
    </xf>
    <xf numFmtId="164" fontId="0" fillId="0" borderId="45" xfId="1" applyNumberFormat="1" applyFont="1" applyBorder="1" applyAlignment="1">
      <alignment vertical="center"/>
    </xf>
    <xf numFmtId="164" fontId="0" fillId="3" borderId="65" xfId="1" applyNumberFormat="1" applyFont="1" applyFill="1" applyBorder="1" applyAlignment="1">
      <alignment vertical="center"/>
    </xf>
    <xf numFmtId="164" fontId="0" fillId="7" borderId="58" xfId="1" applyNumberFormat="1" applyFont="1" applyFill="1" applyBorder="1" applyAlignment="1">
      <alignment vertical="center"/>
    </xf>
    <xf numFmtId="164" fontId="0" fillId="0" borderId="58" xfId="1" applyNumberFormat="1" applyFont="1" applyFill="1" applyBorder="1" applyAlignment="1">
      <alignment vertical="center"/>
    </xf>
    <xf numFmtId="164" fontId="0" fillId="0" borderId="77" xfId="1" applyNumberFormat="1" applyFont="1" applyFill="1" applyBorder="1" applyAlignment="1">
      <alignment vertical="center"/>
    </xf>
    <xf numFmtId="164" fontId="0" fillId="0" borderId="65" xfId="1" applyNumberFormat="1" applyFont="1" applyFill="1" applyBorder="1" applyAlignment="1">
      <alignment vertical="center"/>
    </xf>
    <xf numFmtId="164" fontId="0" fillId="4" borderId="59" xfId="1" applyNumberFormat="1" applyFont="1" applyFill="1" applyBorder="1" applyAlignment="1">
      <alignment vertical="center"/>
    </xf>
    <xf numFmtId="164" fontId="0" fillId="0" borderId="78" xfId="1" applyNumberFormat="1" applyFont="1" applyBorder="1" applyAlignment="1">
      <alignment vertical="center"/>
    </xf>
    <xf numFmtId="164" fontId="0" fillId="4" borderId="78" xfId="1" applyNumberFormat="1" applyFont="1" applyFill="1" applyBorder="1" applyAlignment="1">
      <alignment vertical="center"/>
    </xf>
    <xf numFmtId="166" fontId="1" fillId="3" borderId="44" xfId="2" applyNumberFormat="1" applyFont="1" applyFill="1" applyBorder="1" applyAlignment="1">
      <alignment vertical="center"/>
    </xf>
    <xf numFmtId="164" fontId="3" fillId="6" borderId="7" xfId="1" applyNumberFormat="1" applyFont="1" applyFill="1" applyBorder="1" applyAlignment="1">
      <alignment vertical="center" wrapText="1"/>
    </xf>
    <xf numFmtId="164" fontId="0" fillId="0" borderId="11" xfId="1" applyNumberFormat="1" applyFont="1" applyBorder="1" applyAlignment="1">
      <alignment vertical="center"/>
    </xf>
    <xf numFmtId="164" fontId="0" fillId="0" borderId="72" xfId="1" applyNumberFormat="1" applyFont="1" applyBorder="1" applyAlignment="1">
      <alignment vertical="center"/>
    </xf>
    <xf numFmtId="164" fontId="0" fillId="0" borderId="64" xfId="1" applyNumberFormat="1" applyFont="1" applyBorder="1" applyAlignment="1">
      <alignment vertical="center"/>
    </xf>
    <xf numFmtId="0" fontId="0" fillId="0" borderId="64" xfId="0" applyBorder="1" applyAlignment="1">
      <alignment vertical="center"/>
    </xf>
    <xf numFmtId="164" fontId="0" fillId="0" borderId="14" xfId="1" applyNumberFormat="1" applyFont="1" applyBorder="1" applyAlignment="1">
      <alignment vertical="center"/>
    </xf>
    <xf numFmtId="164" fontId="0" fillId="0" borderId="64" xfId="1" applyNumberFormat="1" applyFont="1" applyFill="1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72" xfId="1" applyNumberFormat="1" applyFont="1" applyFill="1" applyBorder="1" applyAlignment="1">
      <alignment vertical="center"/>
    </xf>
    <xf numFmtId="164" fontId="0" fillId="0" borderId="7" xfId="1" applyNumberFormat="1" applyFont="1" applyFill="1" applyBorder="1" applyAlignment="1">
      <alignment vertical="center"/>
    </xf>
    <xf numFmtId="164" fontId="0" fillId="4" borderId="80" xfId="1" applyNumberFormat="1" applyFont="1" applyFill="1" applyBorder="1" applyAlignment="1">
      <alignment vertical="center"/>
    </xf>
    <xf numFmtId="164" fontId="0" fillId="0" borderId="73" xfId="1" applyNumberFormat="1" applyFont="1" applyBorder="1" applyAlignment="1">
      <alignment vertical="center"/>
    </xf>
    <xf numFmtId="164" fontId="0" fillId="4" borderId="73" xfId="1" applyNumberFormat="1" applyFont="1" applyFill="1" applyBorder="1" applyAlignment="1">
      <alignment vertical="center"/>
    </xf>
    <xf numFmtId="164" fontId="1" fillId="5" borderId="3" xfId="1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66" fontId="1" fillId="3" borderId="3" xfId="2" applyNumberFormat="1" applyFont="1" applyFill="1" applyBorder="1" applyAlignment="1">
      <alignment vertical="center"/>
    </xf>
    <xf numFmtId="43" fontId="0" fillId="3" borderId="72" xfId="1" applyNumberFormat="1" applyFont="1" applyFill="1" applyBorder="1" applyAlignment="1">
      <alignment vertical="center"/>
    </xf>
    <xf numFmtId="43" fontId="0" fillId="3" borderId="64" xfId="1" applyNumberFormat="1" applyFont="1" applyFill="1" applyBorder="1" applyAlignment="1">
      <alignment vertical="center"/>
    </xf>
    <xf numFmtId="43" fontId="0" fillId="0" borderId="11" xfId="1" applyNumberFormat="1" applyFont="1" applyBorder="1" applyAlignment="1">
      <alignment vertical="center"/>
    </xf>
    <xf numFmtId="43" fontId="0" fillId="0" borderId="14" xfId="1" applyNumberFormat="1" applyFont="1" applyBorder="1" applyAlignment="1">
      <alignment vertical="center"/>
    </xf>
    <xf numFmtId="43" fontId="0" fillId="3" borderId="79" xfId="1" applyNumberFormat="1" applyFont="1" applyFill="1" applyBorder="1" applyAlignment="1">
      <alignment vertical="center"/>
    </xf>
    <xf numFmtId="43" fontId="0" fillId="7" borderId="64" xfId="1" applyNumberFormat="1" applyFont="1" applyFill="1" applyBorder="1" applyAlignment="1">
      <alignment vertical="center"/>
    </xf>
    <xf numFmtId="43" fontId="0" fillId="0" borderId="64" xfId="1" applyNumberFormat="1" applyFont="1" applyFill="1" applyBorder="1" applyAlignment="1">
      <alignment vertical="center"/>
    </xf>
    <xf numFmtId="43" fontId="0" fillId="0" borderId="7" xfId="1" applyNumberFormat="1" applyFont="1" applyBorder="1" applyAlignment="1">
      <alignment vertical="center"/>
    </xf>
    <xf numFmtId="43" fontId="0" fillId="0" borderId="72" xfId="1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164" fontId="1" fillId="5" borderId="66" xfId="1" applyNumberFormat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64" fontId="1" fillId="5" borderId="40" xfId="1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6" fillId="10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0" borderId="49" xfId="0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7" fontId="4" fillId="0" borderId="42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2" fontId="0" fillId="11" borderId="0" xfId="0" applyNumberForma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41" xfId="0" applyNumberFormat="1" applyFill="1" applyBorder="1" applyAlignment="1">
      <alignment horizontal="center" vertical="center"/>
    </xf>
    <xf numFmtId="167" fontId="0" fillId="0" borderId="42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4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67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0" fillId="0" borderId="0" xfId="2" applyFont="1" applyFill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9" fontId="4" fillId="0" borderId="61" xfId="0" applyNumberFormat="1" applyFont="1" applyFill="1" applyBorder="1" applyAlignment="1">
      <alignment horizontal="center" vertical="center"/>
    </xf>
    <xf numFmtId="167" fontId="0" fillId="0" borderId="6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13" borderId="1" xfId="0" applyFill="1" applyBorder="1" applyAlignment="1">
      <alignment horizontal="center" vertical="center"/>
    </xf>
    <xf numFmtId="168" fontId="0" fillId="13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8" fontId="0" fillId="12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8" fontId="0" fillId="14" borderId="1" xfId="0" applyNumberFormat="1" applyFill="1" applyBorder="1" applyAlignment="1">
      <alignment horizontal="center" vertical="center"/>
    </xf>
    <xf numFmtId="168" fontId="0" fillId="16" borderId="1" xfId="0" applyNumberFormat="1" applyFill="1" applyBorder="1" applyAlignment="1">
      <alignment horizontal="center" vertical="center"/>
    </xf>
    <xf numFmtId="168" fontId="0" fillId="17" borderId="1" xfId="0" applyNumberFormat="1" applyFill="1" applyBorder="1" applyAlignment="1">
      <alignment horizontal="center" vertical="center"/>
    </xf>
    <xf numFmtId="168" fontId="0" fillId="19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5" borderId="1" xfId="0" applyFill="1" applyBorder="1"/>
    <xf numFmtId="168" fontId="0" fillId="0" borderId="1" xfId="0" applyNumberFormat="1" applyBorder="1"/>
    <xf numFmtId="2" fontId="0" fillId="0" borderId="1" xfId="0" applyNumberFormat="1" applyBorder="1"/>
    <xf numFmtId="9" fontId="0" fillId="15" borderId="1" xfId="0" applyNumberFormat="1" applyFill="1" applyBorder="1"/>
    <xf numFmtId="0" fontId="1" fillId="0" borderId="0" xfId="0" applyFont="1"/>
    <xf numFmtId="0" fontId="0" fillId="18" borderId="1" xfId="0" applyFill="1" applyBorder="1" applyAlignment="1">
      <alignment horizontal="center" vertical="center" wrapText="1"/>
    </xf>
    <xf numFmtId="2" fontId="0" fillId="18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4" borderId="82" xfId="0" applyFill="1" applyBorder="1" applyAlignment="1">
      <alignment horizontal="center" vertical="center"/>
    </xf>
    <xf numFmtId="2" fontId="0" fillId="4" borderId="82" xfId="0" applyNumberFormat="1" applyFill="1" applyBorder="1" applyAlignment="1">
      <alignment horizontal="center" vertical="center"/>
    </xf>
    <xf numFmtId="2" fontId="0" fillId="4" borderId="83" xfId="0" applyNumberFormat="1" applyFill="1" applyBorder="1" applyAlignment="1">
      <alignment horizontal="center" vertical="center"/>
    </xf>
    <xf numFmtId="0" fontId="0" fillId="4" borderId="83" xfId="0" applyFill="1" applyBorder="1" applyAlignment="1">
      <alignment horizontal="center" vertical="center"/>
    </xf>
    <xf numFmtId="0" fontId="0" fillId="0" borderId="85" xfId="0" applyBorder="1"/>
    <xf numFmtId="168" fontId="0" fillId="0" borderId="85" xfId="0" applyNumberFormat="1" applyBorder="1"/>
    <xf numFmtId="2" fontId="0" fillId="13" borderId="1" xfId="0" applyNumberForma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21" borderId="1" xfId="0" applyFill="1" applyBorder="1"/>
    <xf numFmtId="168" fontId="0" fillId="21" borderId="1" xfId="0" applyNumberFormat="1" applyFill="1" applyBorder="1"/>
    <xf numFmtId="168" fontId="0" fillId="21" borderId="84" xfId="0" applyNumberFormat="1" applyFill="1" applyBorder="1"/>
    <xf numFmtId="0" fontId="0" fillId="20" borderId="1" xfId="0" applyFill="1" applyBorder="1"/>
    <xf numFmtId="2" fontId="0" fillId="20" borderId="1" xfId="0" applyNumberFormat="1" applyFill="1" applyBorder="1"/>
    <xf numFmtId="2" fontId="0" fillId="20" borderId="84" xfId="0" applyNumberFormat="1" applyFill="1" applyBorder="1"/>
    <xf numFmtId="0" fontId="0" fillId="20" borderId="0" xfId="0" applyFill="1"/>
    <xf numFmtId="0" fontId="0" fillId="21" borderId="0" xfId="0" applyFill="1"/>
    <xf numFmtId="0" fontId="0" fillId="0" borderId="82" xfId="0" applyBorder="1"/>
    <xf numFmtId="0" fontId="0" fillId="4" borderId="82" xfId="0" applyFill="1" applyBorder="1"/>
    <xf numFmtId="0" fontId="1" fillId="4" borderId="82" xfId="0" applyFont="1" applyFill="1" applyBorder="1"/>
    <xf numFmtId="9" fontId="0" fillId="4" borderId="82" xfId="0" applyNumberFormat="1" applyFill="1" applyBorder="1"/>
    <xf numFmtId="168" fontId="0" fillId="4" borderId="82" xfId="0" applyNumberFormat="1" applyFill="1" applyBorder="1"/>
    <xf numFmtId="2" fontId="0" fillId="4" borderId="82" xfId="0" applyNumberFormat="1" applyFill="1" applyBorder="1"/>
    <xf numFmtId="0" fontId="0" fillId="18" borderId="1" xfId="0" applyFill="1" applyBorder="1" applyAlignment="1">
      <alignment horizontal="center" vertical="center"/>
    </xf>
    <xf numFmtId="168" fontId="0" fillId="0" borderId="0" xfId="0" applyNumberFormat="1" applyBorder="1"/>
    <xf numFmtId="0" fontId="0" fillId="18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1" borderId="0" xfId="0" applyFill="1" applyAlignment="1">
      <alignment horizontal="center" vertical="center" wrapText="1"/>
    </xf>
    <xf numFmtId="0" fontId="1" fillId="21" borderId="61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/>
    </xf>
    <xf numFmtId="0" fontId="4" fillId="21" borderId="41" xfId="0" applyFont="1" applyFill="1" applyBorder="1" applyAlignment="1">
      <alignment horizontal="center" vertical="center" wrapText="1"/>
    </xf>
    <xf numFmtId="1" fontId="4" fillId="0" borderId="41" xfId="0" applyNumberFormat="1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4" fillId="2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1" borderId="4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18" borderId="1" xfId="0" applyFill="1" applyBorder="1" applyAlignment="1">
      <alignment horizontal="center" vertical="center"/>
    </xf>
    <xf numFmtId="0" fontId="1" fillId="5" borderId="38" xfId="0" applyFont="1" applyFill="1" applyBorder="1" applyAlignment="1">
      <alignment horizontal="left" vertical="center" wrapText="1"/>
    </xf>
    <xf numFmtId="0" fontId="1" fillId="5" borderId="39" xfId="0" applyFont="1" applyFill="1" applyBorder="1" applyAlignment="1">
      <alignment horizontal="left" vertical="center" wrapText="1"/>
    </xf>
    <xf numFmtId="0" fontId="1" fillId="5" borderId="43" xfId="0" applyFont="1" applyFill="1" applyBorder="1" applyAlignment="1">
      <alignment horizontal="left" vertical="center" wrapText="1"/>
    </xf>
    <xf numFmtId="0" fontId="1" fillId="5" borderId="50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56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3" borderId="3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5" borderId="3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B686DA"/>
      <color rgb="FFFFFFCC"/>
      <color rgb="FF99FFCC"/>
      <color rgb="FFFF66FF"/>
      <color rgb="FFCFFFC9"/>
      <color rgb="FFBCFFB3"/>
      <color rgb="FFB7FFCF"/>
      <color rgb="FF89FFB0"/>
      <color rgb="FF99FF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du FLJ en fonction de la longueur des protections solaires pour une profondeur de pièce de 6,5m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Sketchup!$E$39:$E$41</c:f>
              <c:numCache>
                <c:formatCode>0.0</c:formatCode>
                <c:ptCount val="3"/>
                <c:pt idx="0">
                  <c:v>1.9751746724890831</c:v>
                </c:pt>
                <c:pt idx="1">
                  <c:v>1.5555890818858562</c:v>
                </c:pt>
                <c:pt idx="2">
                  <c:v>1.4820297914597815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Sketchup!$E$42:$E$44</c:f>
              <c:numCache>
                <c:formatCode>0.0</c:formatCode>
                <c:ptCount val="3"/>
                <c:pt idx="0">
                  <c:v>2.2091978185423895</c:v>
                </c:pt>
                <c:pt idx="1">
                  <c:v>1.9995098720111122</c:v>
                </c:pt>
                <c:pt idx="2">
                  <c:v>1.6781442889748939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Sketchup!$E$45:$E$47</c:f>
              <c:numCache>
                <c:formatCode>0.0</c:formatCode>
                <c:ptCount val="3"/>
                <c:pt idx="0">
                  <c:v>2.2669729676205566</c:v>
                </c:pt>
                <c:pt idx="1">
                  <c:v>2.2102936507936506</c:v>
                </c:pt>
                <c:pt idx="2">
                  <c:v>2.0647030831763655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Sketchup!$E$48:$E$50</c:f>
              <c:numCache>
                <c:formatCode>0.0</c:formatCode>
                <c:ptCount val="3"/>
                <c:pt idx="0">
                  <c:v>2.5082178217821784</c:v>
                </c:pt>
                <c:pt idx="1">
                  <c:v>2.2251272907379889</c:v>
                </c:pt>
                <c:pt idx="2">
                  <c:v>2.1244805709754164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Sketchup!$E$51:$E$53</c:f>
              <c:numCache>
                <c:formatCode>0.0</c:formatCode>
                <c:ptCount val="3"/>
                <c:pt idx="0">
                  <c:v>2.7308857001484417</c:v>
                </c:pt>
                <c:pt idx="1">
                  <c:v>2.2996831683168315</c:v>
                </c:pt>
                <c:pt idx="2">
                  <c:v>2.2580782565626549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Sketchup!$E$54:$E$56</c:f>
              <c:numCache>
                <c:formatCode>0.0</c:formatCode>
                <c:ptCount val="3"/>
                <c:pt idx="0">
                  <c:v>3.1549091268273415</c:v>
                </c:pt>
                <c:pt idx="1">
                  <c:v>2.6039873355100429</c:v>
                </c:pt>
                <c:pt idx="2">
                  <c:v>2.5621041171813141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50208"/>
        <c:axId val="367400432"/>
      </c:scatterChart>
      <c:valAx>
        <c:axId val="367650208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400432"/>
        <c:crosses val="autoZero"/>
        <c:crossBetween val="midCat"/>
      </c:valAx>
      <c:valAx>
        <c:axId val="367400432"/>
        <c:scaling>
          <c:orientation val="minMax"/>
          <c:max val="4.5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65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4,5m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Rhino!$G$3:$G$5</c:f>
              <c:numCache>
                <c:formatCode>0.0</c:formatCode>
                <c:ptCount val="3"/>
                <c:pt idx="0">
                  <c:v>53</c:v>
                </c:pt>
                <c:pt idx="1">
                  <c:v>47.9</c:v>
                </c:pt>
                <c:pt idx="2">
                  <c:v>43.8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Rhino!$G$6:$G$8</c:f>
              <c:numCache>
                <c:formatCode>0.0</c:formatCode>
                <c:ptCount val="3"/>
                <c:pt idx="0">
                  <c:v>56.2</c:v>
                </c:pt>
                <c:pt idx="1">
                  <c:v>52</c:v>
                </c:pt>
                <c:pt idx="2">
                  <c:v>48.3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Rhino!$G$9:$G$11</c:f>
              <c:numCache>
                <c:formatCode>0.0</c:formatCode>
                <c:ptCount val="3"/>
                <c:pt idx="0">
                  <c:v>60.1</c:v>
                </c:pt>
                <c:pt idx="1">
                  <c:v>56.1</c:v>
                </c:pt>
                <c:pt idx="2">
                  <c:v>52.2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Rhino!$G$12:$G$14</c:f>
              <c:numCache>
                <c:formatCode>0.0</c:formatCode>
                <c:ptCount val="3"/>
                <c:pt idx="0">
                  <c:v>64.400000000000006</c:v>
                </c:pt>
                <c:pt idx="1">
                  <c:v>60.6</c:v>
                </c:pt>
                <c:pt idx="2">
                  <c:v>56.5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Rhino!$G$15:$G$17</c:f>
              <c:numCache>
                <c:formatCode>0.0</c:formatCode>
                <c:ptCount val="3"/>
                <c:pt idx="0">
                  <c:v>66.5</c:v>
                </c:pt>
                <c:pt idx="1">
                  <c:v>63.1</c:v>
                </c:pt>
                <c:pt idx="2">
                  <c:v>59.8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Rhino!$G$18:$G$20</c:f>
              <c:numCache>
                <c:formatCode>0.0</c:formatCode>
                <c:ptCount val="3"/>
                <c:pt idx="0">
                  <c:v>67.3</c:v>
                </c:pt>
                <c:pt idx="1">
                  <c:v>64.099999999999994</c:v>
                </c:pt>
                <c:pt idx="2">
                  <c:v>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90280"/>
        <c:axId val="397494984"/>
      </c:scatterChart>
      <c:valAx>
        <c:axId val="39749028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4984"/>
        <c:crosses val="autoZero"/>
        <c:crossBetween val="midCat"/>
      </c:valAx>
      <c:valAx>
        <c:axId val="397494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5,5m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Rhino!$G$21:$G$23</c:f>
              <c:numCache>
                <c:formatCode>0.0</c:formatCode>
                <c:ptCount val="3"/>
                <c:pt idx="0">
                  <c:v>42.9</c:v>
                </c:pt>
                <c:pt idx="1">
                  <c:v>38.9</c:v>
                </c:pt>
                <c:pt idx="2">
                  <c:v>35.4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Rhino!$G$24:$G$26</c:f>
              <c:numCache>
                <c:formatCode>0.0</c:formatCode>
                <c:ptCount val="3"/>
                <c:pt idx="0">
                  <c:v>46</c:v>
                </c:pt>
                <c:pt idx="1">
                  <c:v>41.9</c:v>
                </c:pt>
                <c:pt idx="2">
                  <c:v>38.299999999999997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Rhino!$G$27:$G$29</c:f>
              <c:numCache>
                <c:formatCode>0.0</c:formatCode>
                <c:ptCount val="3"/>
                <c:pt idx="0">
                  <c:v>49.7</c:v>
                </c:pt>
                <c:pt idx="1">
                  <c:v>46.1</c:v>
                </c:pt>
                <c:pt idx="2">
                  <c:v>42.3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Rhino!$G$30:$G$32</c:f>
              <c:numCache>
                <c:formatCode>0.0</c:formatCode>
                <c:ptCount val="3"/>
                <c:pt idx="0">
                  <c:v>53.4</c:v>
                </c:pt>
                <c:pt idx="1">
                  <c:v>49.6</c:v>
                </c:pt>
                <c:pt idx="2">
                  <c:v>46.1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Rhino!$G$33:$G$35</c:f>
              <c:numCache>
                <c:formatCode>0.0</c:formatCode>
                <c:ptCount val="3"/>
                <c:pt idx="0">
                  <c:v>56.2</c:v>
                </c:pt>
                <c:pt idx="1">
                  <c:v>52.6</c:v>
                </c:pt>
                <c:pt idx="2">
                  <c:v>49.1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Rhino!$G$36:$G$38</c:f>
              <c:numCache>
                <c:formatCode>0.0</c:formatCode>
                <c:ptCount val="3"/>
                <c:pt idx="0">
                  <c:v>57</c:v>
                </c:pt>
                <c:pt idx="1">
                  <c:v>53.2</c:v>
                </c:pt>
                <c:pt idx="2">
                  <c:v>50.1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87928"/>
        <c:axId val="397489104"/>
      </c:scatterChart>
      <c:valAx>
        <c:axId val="397487928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89104"/>
        <c:crosses val="autoZero"/>
        <c:crossBetween val="midCat"/>
      </c:valAx>
      <c:valAx>
        <c:axId val="397489104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6,5m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Rhino!$G$39:$G$41</c:f>
              <c:numCache>
                <c:formatCode>0.0</c:formatCode>
                <c:ptCount val="3"/>
                <c:pt idx="0">
                  <c:v>36</c:v>
                </c:pt>
                <c:pt idx="1">
                  <c:v>32.700000000000003</c:v>
                </c:pt>
                <c:pt idx="2">
                  <c:v>29.8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Rhino!$G$42:$G$44</c:f>
              <c:numCache>
                <c:formatCode>0.0</c:formatCode>
                <c:ptCount val="3"/>
                <c:pt idx="0">
                  <c:v>38.5</c:v>
                </c:pt>
                <c:pt idx="1">
                  <c:v>35.1</c:v>
                </c:pt>
                <c:pt idx="2">
                  <c:v>32.200000000000003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Rhino!$G$45:$G$47</c:f>
              <c:numCache>
                <c:formatCode>0.0</c:formatCode>
                <c:ptCount val="3"/>
                <c:pt idx="0">
                  <c:v>42</c:v>
                </c:pt>
                <c:pt idx="1">
                  <c:v>38.6</c:v>
                </c:pt>
                <c:pt idx="2">
                  <c:v>35.9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Rhino!$G$48:$G$50</c:f>
              <c:numCache>
                <c:formatCode>0.0</c:formatCode>
                <c:ptCount val="3"/>
                <c:pt idx="0">
                  <c:v>45</c:v>
                </c:pt>
                <c:pt idx="1">
                  <c:v>41.8</c:v>
                </c:pt>
                <c:pt idx="2">
                  <c:v>38.799999999999997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Rhino!$G$51:$G$53</c:f>
              <c:numCache>
                <c:formatCode>0.0</c:formatCode>
                <c:ptCount val="3"/>
                <c:pt idx="0">
                  <c:v>47.4</c:v>
                </c:pt>
                <c:pt idx="1">
                  <c:v>44.2</c:v>
                </c:pt>
                <c:pt idx="2">
                  <c:v>41.6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Rhino!$G$54:$G$56</c:f>
              <c:numCache>
                <c:formatCode>0.0</c:formatCode>
                <c:ptCount val="3"/>
                <c:pt idx="0">
                  <c:v>47.9</c:v>
                </c:pt>
                <c:pt idx="1">
                  <c:v>44.9</c:v>
                </c:pt>
                <c:pt idx="2">
                  <c:v>42.1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73416"/>
        <c:axId val="397771848"/>
      </c:scatterChart>
      <c:valAx>
        <c:axId val="397773416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71848"/>
        <c:crosses val="autoZero"/>
        <c:crossBetween val="midCat"/>
      </c:valAx>
      <c:valAx>
        <c:axId val="39777184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5,5m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Rhino!$E$21:$E$23</c:f>
              <c:numCache>
                <c:formatCode>0.00</c:formatCode>
                <c:ptCount val="3"/>
                <c:pt idx="0">
                  <c:v>1.75</c:v>
                </c:pt>
                <c:pt idx="1">
                  <c:v>1.5</c:v>
                </c:pt>
                <c:pt idx="2">
                  <c:v>1.34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Rhino!$E$24:$E$26</c:f>
              <c:numCache>
                <c:formatCode>0.00</c:formatCode>
                <c:ptCount val="3"/>
                <c:pt idx="0">
                  <c:v>1.98</c:v>
                </c:pt>
                <c:pt idx="1">
                  <c:v>1.71</c:v>
                </c:pt>
                <c:pt idx="2">
                  <c:v>1.49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Rhino!$E$27:$E$29</c:f>
              <c:numCache>
                <c:formatCode>0.00</c:formatCode>
                <c:ptCount val="3"/>
                <c:pt idx="0">
                  <c:v>2.2200000000000002</c:v>
                </c:pt>
                <c:pt idx="1">
                  <c:v>1.92</c:v>
                </c:pt>
                <c:pt idx="2">
                  <c:v>1.7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Rhino!$E$30:$E$32</c:f>
              <c:numCache>
                <c:formatCode>0.00</c:formatCode>
                <c:ptCount val="3"/>
                <c:pt idx="0">
                  <c:v>2.4500000000000002</c:v>
                </c:pt>
                <c:pt idx="1">
                  <c:v>2.11</c:v>
                </c:pt>
                <c:pt idx="2">
                  <c:v>1.86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Rhino!$E$33:$E$35</c:f>
              <c:numCache>
                <c:formatCode>0.00</c:formatCode>
                <c:ptCount val="3"/>
                <c:pt idx="0">
                  <c:v>2.62</c:v>
                </c:pt>
                <c:pt idx="1">
                  <c:v>2.2799999999999998</c:v>
                </c:pt>
                <c:pt idx="2">
                  <c:v>2.02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Rhino!$E$36:$E$38</c:f>
              <c:numCache>
                <c:formatCode>0.00</c:formatCode>
                <c:ptCount val="3"/>
                <c:pt idx="0">
                  <c:v>2.72</c:v>
                </c:pt>
                <c:pt idx="1">
                  <c:v>2.33</c:v>
                </c:pt>
                <c:pt idx="2">
                  <c:v>2.0699999999999998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Rhino!$D$54:$D$56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66360"/>
        <c:axId val="397772240"/>
      </c:scatterChart>
      <c:valAx>
        <c:axId val="397766360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72240"/>
        <c:crosses val="autoZero"/>
        <c:crossBetween val="midCat"/>
      </c:valAx>
      <c:valAx>
        <c:axId val="3977722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6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l'ALJ pour une longueur de PSE</a:t>
            </a:r>
            <a:r>
              <a:rPr lang="fr-FR" baseline="0"/>
              <a:t> de 45cm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Rhino!$B$61:$B$66</c:f>
              <c:numCache>
                <c:formatCode>0.0</c:formatCode>
                <c:ptCount val="6"/>
                <c:pt idx="0">
                  <c:v>47.9</c:v>
                </c:pt>
                <c:pt idx="1">
                  <c:v>56.2</c:v>
                </c:pt>
                <c:pt idx="2">
                  <c:v>56.1</c:v>
                </c:pt>
                <c:pt idx="3">
                  <c:v>60.6</c:v>
                </c:pt>
                <c:pt idx="4">
                  <c:v>63.1</c:v>
                </c:pt>
                <c:pt idx="5">
                  <c:v>64.099999999999994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Rhino!$D$61:$D$66</c:f>
              <c:numCache>
                <c:formatCode>0.0</c:formatCode>
                <c:ptCount val="6"/>
                <c:pt idx="0">
                  <c:v>38.9</c:v>
                </c:pt>
                <c:pt idx="1">
                  <c:v>41.9</c:v>
                </c:pt>
                <c:pt idx="2">
                  <c:v>46.1</c:v>
                </c:pt>
                <c:pt idx="3">
                  <c:v>49.6</c:v>
                </c:pt>
                <c:pt idx="4">
                  <c:v>52.6</c:v>
                </c:pt>
                <c:pt idx="5">
                  <c:v>53.2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Rhino!$G$61:$G$66</c:f>
              <c:numCache>
                <c:formatCode>0.0</c:formatCode>
                <c:ptCount val="6"/>
                <c:pt idx="0">
                  <c:v>32.700000000000003</c:v>
                </c:pt>
                <c:pt idx="1">
                  <c:v>35.1</c:v>
                </c:pt>
                <c:pt idx="2">
                  <c:v>38.6</c:v>
                </c:pt>
                <c:pt idx="3">
                  <c:v>41.8</c:v>
                </c:pt>
                <c:pt idx="4">
                  <c:v>44.2</c:v>
                </c:pt>
                <c:pt idx="5">
                  <c:v>44.9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66752"/>
        <c:axId val="397769104"/>
      </c:barChart>
      <c:catAx>
        <c:axId val="39776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69104"/>
        <c:crosses val="autoZero"/>
        <c:auto val="1"/>
        <c:lblAlgn val="ctr"/>
        <c:lblOffset val="100"/>
        <c:noMultiLvlLbl val="0"/>
      </c:catAx>
      <c:valAx>
        <c:axId val="3977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pour une longueur de PSE de 45cm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Rhino!$C$61:$C$66</c:f>
              <c:numCache>
                <c:formatCode>0.00</c:formatCode>
                <c:ptCount val="6"/>
                <c:pt idx="0">
                  <c:v>1.81</c:v>
                </c:pt>
                <c:pt idx="1">
                  <c:v>2.02</c:v>
                </c:pt>
                <c:pt idx="2">
                  <c:v>2.29</c:v>
                </c:pt>
                <c:pt idx="3">
                  <c:v>2.52</c:v>
                </c:pt>
                <c:pt idx="4">
                  <c:v>2.72</c:v>
                </c:pt>
                <c:pt idx="5">
                  <c:v>2.81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Rhino!$E$61:$E$66</c:f>
              <c:numCache>
                <c:formatCode>0.00</c:formatCode>
                <c:ptCount val="6"/>
                <c:pt idx="0">
                  <c:v>1.5</c:v>
                </c:pt>
                <c:pt idx="1">
                  <c:v>1.71</c:v>
                </c:pt>
                <c:pt idx="2">
                  <c:v>1.92</c:v>
                </c:pt>
                <c:pt idx="3">
                  <c:v>2.11</c:v>
                </c:pt>
                <c:pt idx="4">
                  <c:v>2.2799999999999998</c:v>
                </c:pt>
                <c:pt idx="5">
                  <c:v>2.33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Rhino!$A$61:$A$66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Rhino!$H$61:$H$66</c:f>
              <c:numCache>
                <c:formatCode>0.00</c:formatCode>
                <c:ptCount val="6"/>
                <c:pt idx="0">
                  <c:v>1.29</c:v>
                </c:pt>
                <c:pt idx="1">
                  <c:v>1.45</c:v>
                </c:pt>
                <c:pt idx="2">
                  <c:v>1.62</c:v>
                </c:pt>
                <c:pt idx="3">
                  <c:v>1.81</c:v>
                </c:pt>
                <c:pt idx="4">
                  <c:v>1.95</c:v>
                </c:pt>
                <c:pt idx="5">
                  <c:v>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69888"/>
        <c:axId val="397771064"/>
      </c:barChart>
      <c:lineChart>
        <c:grouping val="standard"/>
        <c:varyColors val="0"/>
        <c:ser>
          <c:idx val="3"/>
          <c:order val="3"/>
          <c:tx>
            <c:v>Exigence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Rhino!$E$69:$E$74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69888"/>
        <c:axId val="397771064"/>
      </c:lineChart>
      <c:catAx>
        <c:axId val="39776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71064"/>
        <c:crosses val="autoZero"/>
        <c:auto val="1"/>
        <c:lblAlgn val="ctr"/>
        <c:lblOffset val="100"/>
        <c:noMultiLvlLbl val="0"/>
      </c:catAx>
      <c:valAx>
        <c:axId val="3977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6,5m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Rhino!$E$39:$E$41</c:f>
              <c:numCache>
                <c:formatCode>0.00</c:formatCode>
                <c:ptCount val="3"/>
                <c:pt idx="0">
                  <c:v>1.5</c:v>
                </c:pt>
                <c:pt idx="1">
                  <c:v>1.29</c:v>
                </c:pt>
                <c:pt idx="2">
                  <c:v>1.1499999999999999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Rhino!$E$42:$E$44</c:f>
              <c:numCache>
                <c:formatCode>0.00</c:formatCode>
                <c:ptCount val="3"/>
                <c:pt idx="0">
                  <c:v>1.68</c:v>
                </c:pt>
                <c:pt idx="1">
                  <c:v>1.45</c:v>
                </c:pt>
                <c:pt idx="2">
                  <c:v>1.29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Rhino!$E$45:$E$47</c:f>
              <c:numCache>
                <c:formatCode>0.00</c:formatCode>
                <c:ptCount val="3"/>
                <c:pt idx="0">
                  <c:v>1.9</c:v>
                </c:pt>
                <c:pt idx="1">
                  <c:v>1.62</c:v>
                </c:pt>
                <c:pt idx="2">
                  <c:v>1.45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Rhino!$E$48:$E$50</c:f>
              <c:numCache>
                <c:formatCode>0.00</c:formatCode>
                <c:ptCount val="3"/>
                <c:pt idx="0">
                  <c:v>2.12</c:v>
                </c:pt>
                <c:pt idx="1">
                  <c:v>1.81</c:v>
                </c:pt>
                <c:pt idx="2">
                  <c:v>1.6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Rhino!$E$51:$E$53</c:f>
              <c:numCache>
                <c:formatCode>0.00</c:formatCode>
                <c:ptCount val="3"/>
                <c:pt idx="0">
                  <c:v>2.27</c:v>
                </c:pt>
                <c:pt idx="1">
                  <c:v>1.95</c:v>
                </c:pt>
                <c:pt idx="2">
                  <c:v>1.72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Rhino!$E$54:$E$56</c:f>
              <c:numCache>
                <c:formatCode>0.00</c:formatCode>
                <c:ptCount val="3"/>
                <c:pt idx="0">
                  <c:v>2.3199999999999998</c:v>
                </c:pt>
                <c:pt idx="1">
                  <c:v>1.99</c:v>
                </c:pt>
                <c:pt idx="2">
                  <c:v>1.77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Rhino!$D$54:$D$56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71456"/>
        <c:axId val="397772632"/>
      </c:scatterChart>
      <c:valAx>
        <c:axId val="397771456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72632"/>
        <c:crosses val="autoZero"/>
        <c:crossBetween val="midCat"/>
      </c:valAx>
      <c:valAx>
        <c:axId val="397772632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7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du FLJ en fonction de la longueur des protections solaires pour une profondeur de pièce de 5,5m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Sketchup!$E$21:$E$23</c:f>
              <c:numCache>
                <c:formatCode>0.0</c:formatCode>
                <c:ptCount val="3"/>
                <c:pt idx="0">
                  <c:v>1.8927261975162626</c:v>
                </c:pt>
                <c:pt idx="1">
                  <c:v>1.8116768714201066</c:v>
                </c:pt>
                <c:pt idx="2">
                  <c:v>1.7332390465829293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Sketchup!$E$24:$E$26</c:f>
              <c:numCache>
                <c:formatCode>0.0</c:formatCode>
                <c:ptCount val="3"/>
                <c:pt idx="0">
                  <c:v>2.0519342454966041</c:v>
                </c:pt>
                <c:pt idx="1">
                  <c:v>1.8930993690851736</c:v>
                </c:pt>
                <c:pt idx="2">
                  <c:v>1.846765402843602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Sketchup!$E$27:$E$29</c:f>
              <c:numCache>
                <c:formatCode>0.0</c:formatCode>
                <c:ptCount val="3"/>
                <c:pt idx="0">
                  <c:v>2.1225594185818113</c:v>
                </c:pt>
                <c:pt idx="1">
                  <c:v>1.9614204210112138</c:v>
                </c:pt>
                <c:pt idx="2">
                  <c:v>1.9274053627760253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Sketchup!$E$30:$E$32</c:f>
              <c:numCache>
                <c:formatCode>0.0</c:formatCode>
                <c:ptCount val="3"/>
                <c:pt idx="0">
                  <c:v>2.4870214019242098</c:v>
                </c:pt>
                <c:pt idx="1">
                  <c:v>2.1250639134709934</c:v>
                </c:pt>
                <c:pt idx="2">
                  <c:v>1.9466896551724138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Sketchup!$E$33:$E$35</c:f>
              <c:numCache>
                <c:formatCode>0.0</c:formatCode>
                <c:ptCount val="3"/>
                <c:pt idx="0">
                  <c:v>2.6612058823529412</c:v>
                </c:pt>
                <c:pt idx="1">
                  <c:v>2.2518460329929302</c:v>
                </c:pt>
                <c:pt idx="2">
                  <c:v>2.1659488692232052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Sketchup!$E$36:$E$38</c:f>
              <c:numCache>
                <c:formatCode>0.0</c:formatCode>
                <c:ptCount val="3"/>
                <c:pt idx="0">
                  <c:v>3.0614257812500005</c:v>
                </c:pt>
                <c:pt idx="1">
                  <c:v>2.8325831702544031</c:v>
                </c:pt>
                <c:pt idx="2">
                  <c:v>2.8146078431372552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82144"/>
        <c:axId val="396782536"/>
      </c:scatterChart>
      <c:valAx>
        <c:axId val="396782144"/>
        <c:scaling>
          <c:orientation val="minMax"/>
          <c:max val="65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82536"/>
        <c:crosses val="autoZero"/>
        <c:crossBetween val="midCat"/>
      </c:valAx>
      <c:valAx>
        <c:axId val="396782536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8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4,5m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Sketchup!$E$3:$E$5</c:f>
              <c:numCache>
                <c:formatCode>0.0</c:formatCode>
                <c:ptCount val="3"/>
                <c:pt idx="0">
                  <c:v>2.7058505938941786</c:v>
                </c:pt>
                <c:pt idx="1">
                  <c:v>2.0817572892040972</c:v>
                </c:pt>
                <c:pt idx="2">
                  <c:v>1.97495459928938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Sketchup!$E$6:$E$8</c:f>
              <c:numCache>
                <c:formatCode>0.0</c:formatCode>
                <c:ptCount val="3"/>
                <c:pt idx="0">
                  <c:v>2.7836124987755904</c:v>
                </c:pt>
                <c:pt idx="1">
                  <c:v>2.7283693516699414</c:v>
                </c:pt>
                <c:pt idx="2">
                  <c:v>2.1898592103967705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Sketchup!$E$9:$E$11</c:f>
              <c:numCache>
                <c:formatCode>0.0</c:formatCode>
                <c:ptCount val="3"/>
                <c:pt idx="0">
                  <c:v>2.8857519531250002</c:v>
                </c:pt>
                <c:pt idx="1">
                  <c:v>2.8003628162384784</c:v>
                </c:pt>
                <c:pt idx="2">
                  <c:v>2.6898123587778762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Sketchup!$E$12:$E$14</c:f>
              <c:numCache>
                <c:formatCode>0.0</c:formatCode>
                <c:ptCount val="3"/>
                <c:pt idx="0">
                  <c:v>3.0067798263584047</c:v>
                </c:pt>
                <c:pt idx="1">
                  <c:v>2.830846063454759</c:v>
                </c:pt>
                <c:pt idx="2">
                  <c:v>2.8218146150073573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Sketchup!$E$15:$E$17</c:f>
              <c:numCache>
                <c:formatCode>0.0</c:formatCode>
                <c:ptCount val="3"/>
                <c:pt idx="0">
                  <c:v>3.2870005846813486</c:v>
                </c:pt>
                <c:pt idx="1">
                  <c:v>3.0143484626647155</c:v>
                </c:pt>
                <c:pt idx="2">
                  <c:v>2.8695039624302905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Sketchup!$E$18:$E$20</c:f>
              <c:numCache>
                <c:formatCode>0.0</c:formatCode>
                <c:ptCount val="3"/>
                <c:pt idx="0">
                  <c:v>4.2288953488372094</c:v>
                </c:pt>
                <c:pt idx="1">
                  <c:v>3.7503104384943726</c:v>
                </c:pt>
                <c:pt idx="2">
                  <c:v>3.3964066608238386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83320"/>
        <c:axId val="396783712"/>
      </c:scatterChart>
      <c:valAx>
        <c:axId val="39678332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83712"/>
        <c:crosses val="autoZero"/>
        <c:crossBetween val="midCat"/>
      </c:valAx>
      <c:valAx>
        <c:axId val="39678371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8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4,5m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Sketchup!$F$3:$F$5</c:f>
              <c:numCache>
                <c:formatCode>0.0</c:formatCode>
                <c:ptCount val="3"/>
                <c:pt idx="0">
                  <c:v>43.541000000000004</c:v>
                </c:pt>
                <c:pt idx="1">
                  <c:v>39.145499999999998</c:v>
                </c:pt>
                <c:pt idx="2">
                  <c:v>37.258000000000003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Sketchup!$F$6:$F$8</c:f>
              <c:numCache>
                <c:formatCode>0.0</c:formatCode>
                <c:ptCount val="3"/>
                <c:pt idx="0">
                  <c:v>48.83700000000001</c:v>
                </c:pt>
                <c:pt idx="1">
                  <c:v>45.740500000000004</c:v>
                </c:pt>
                <c:pt idx="2">
                  <c:v>40.547499999999999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Sketchup!$F$9:$F$11</c:f>
              <c:numCache>
                <c:formatCode>0.0</c:formatCode>
                <c:ptCount val="3"/>
                <c:pt idx="0">
                  <c:v>51.895000000000003</c:v>
                </c:pt>
                <c:pt idx="1">
                  <c:v>48.956000000000003</c:v>
                </c:pt>
                <c:pt idx="2">
                  <c:v>45.740500000000004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Sketchup!$F$12:$F$14</c:f>
              <c:numCache>
                <c:formatCode>0.0</c:formatCode>
                <c:ptCount val="3"/>
                <c:pt idx="0">
                  <c:v>55.281000000000006</c:v>
                </c:pt>
                <c:pt idx="1">
                  <c:v>50.94</c:v>
                </c:pt>
                <c:pt idx="2">
                  <c:v>48.351499999999994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Sketchup!$F$15:$F$17</c:f>
              <c:numCache>
                <c:formatCode>0.0</c:formatCode>
                <c:ptCount val="3"/>
                <c:pt idx="0">
                  <c:v>55.982000000000006</c:v>
                </c:pt>
                <c:pt idx="1">
                  <c:v>55.340499999999999</c:v>
                </c:pt>
                <c:pt idx="2">
                  <c:v>49.693999999999996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Sketchup!$F$18:$F$20</c:f>
              <c:numCache>
                <c:formatCode>0.0</c:formatCode>
                <c:ptCount val="3"/>
                <c:pt idx="0">
                  <c:v>60.031999999999996</c:v>
                </c:pt>
                <c:pt idx="1">
                  <c:v>59.04</c:v>
                </c:pt>
                <c:pt idx="2">
                  <c:v>56.7425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84104"/>
        <c:axId val="396784496"/>
      </c:scatterChart>
      <c:valAx>
        <c:axId val="396784104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84496"/>
        <c:crosses val="autoZero"/>
        <c:crossBetween val="midCat"/>
      </c:valAx>
      <c:valAx>
        <c:axId val="396784496"/>
        <c:scaling>
          <c:orientation val="minMax"/>
          <c:max val="6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8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5,5m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Sketchup!$F$21:$F$23</c:f>
              <c:numCache>
                <c:formatCode>0.0</c:formatCode>
                <c:ptCount val="3"/>
                <c:pt idx="0">
                  <c:v>35.698499999999996</c:v>
                </c:pt>
                <c:pt idx="1">
                  <c:v>32.689</c:v>
                </c:pt>
                <c:pt idx="2">
                  <c:v>30.099499999999999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Sketchup!$F$24:$F$26</c:f>
              <c:numCache>
                <c:formatCode>0.0</c:formatCode>
                <c:ptCount val="3"/>
                <c:pt idx="0">
                  <c:v>37.738500000000002</c:v>
                </c:pt>
                <c:pt idx="1">
                  <c:v>35.844499999999996</c:v>
                </c:pt>
                <c:pt idx="2">
                  <c:v>33.804499999999997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Sketchup!$F$27:$F$29</c:f>
              <c:numCache>
                <c:formatCode>0.0</c:formatCode>
                <c:ptCount val="3"/>
                <c:pt idx="0">
                  <c:v>42.236000000000004</c:v>
                </c:pt>
                <c:pt idx="1">
                  <c:v>38.527500000000003</c:v>
                </c:pt>
                <c:pt idx="2">
                  <c:v>35.844499999999996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Sketchup!$F$30:$F$32</c:f>
              <c:numCache>
                <c:formatCode>0.0</c:formatCode>
                <c:ptCount val="3"/>
                <c:pt idx="0">
                  <c:v>45.327999999999996</c:v>
                </c:pt>
                <c:pt idx="1">
                  <c:v>40.473500000000001</c:v>
                </c:pt>
                <c:pt idx="2">
                  <c:v>37.880500000000005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Sketchup!$F$33:$F$35</c:f>
              <c:numCache>
                <c:formatCode>0.0</c:formatCode>
                <c:ptCount val="3"/>
                <c:pt idx="0">
                  <c:v>47.022999999999996</c:v>
                </c:pt>
                <c:pt idx="1">
                  <c:v>46.371000000000002</c:v>
                </c:pt>
                <c:pt idx="2">
                  <c:v>44.77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Sketchup!$F$36:$F$38</c:f>
              <c:numCache>
                <c:formatCode>0.0</c:formatCode>
                <c:ptCount val="3"/>
                <c:pt idx="0">
                  <c:v>52.251000000000005</c:v>
                </c:pt>
                <c:pt idx="1">
                  <c:v>49.098500000000001</c:v>
                </c:pt>
                <c:pt idx="2">
                  <c:v>47.756500000000003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81752"/>
        <c:axId val="397488320"/>
      </c:scatterChart>
      <c:valAx>
        <c:axId val="39678175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88320"/>
        <c:crosses val="autoZero"/>
        <c:crossBetween val="midCat"/>
      </c:valAx>
      <c:valAx>
        <c:axId val="397488320"/>
        <c:scaling>
          <c:orientation val="minMax"/>
          <c:max val="6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8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6,5m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Sketchup!$F$39:$F$41</c:f>
              <c:numCache>
                <c:formatCode>0.0</c:formatCode>
                <c:ptCount val="3"/>
                <c:pt idx="0">
                  <c:v>29.467500000000001</c:v>
                </c:pt>
                <c:pt idx="1">
                  <c:v>26.443999999999996</c:v>
                </c:pt>
                <c:pt idx="2">
                  <c:v>24.775500000000001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Sketchup!$F$42:$F$44</c:f>
              <c:numCache>
                <c:formatCode>0.0</c:formatCode>
                <c:ptCount val="3"/>
                <c:pt idx="0">
                  <c:v>31.912500000000001</c:v>
                </c:pt>
                <c:pt idx="1">
                  <c:v>29.759499999999999</c:v>
                </c:pt>
                <c:pt idx="2">
                  <c:v>27.504999999999999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Sketchup!$F$45:$F$47</c:f>
              <c:numCache>
                <c:formatCode>0.0</c:formatCode>
                <c:ptCount val="3"/>
                <c:pt idx="0">
                  <c:v>36.634500000000003</c:v>
                </c:pt>
                <c:pt idx="1">
                  <c:v>31.700499999999998</c:v>
                </c:pt>
                <c:pt idx="2">
                  <c:v>31.139500000000002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Sketchup!$F$48:$F$50</c:f>
              <c:numCache>
                <c:formatCode>0.0</c:formatCode>
                <c:ptCount val="3"/>
                <c:pt idx="0">
                  <c:v>40.118500000000004</c:v>
                </c:pt>
                <c:pt idx="1">
                  <c:v>36.634500000000003</c:v>
                </c:pt>
                <c:pt idx="2">
                  <c:v>31.3565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Sketchup!$F$51:$F$53</c:f>
              <c:numCache>
                <c:formatCode>0.0</c:formatCode>
                <c:ptCount val="3"/>
                <c:pt idx="0">
                  <c:v>42.428000000000004</c:v>
                </c:pt>
                <c:pt idx="1">
                  <c:v>37.3095</c:v>
                </c:pt>
                <c:pt idx="2">
                  <c:v>36.728000000000002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Sketchup!$F$54:$F$56</c:f>
              <c:numCache>
                <c:formatCode>0.0</c:formatCode>
                <c:ptCount val="3"/>
                <c:pt idx="0">
                  <c:v>45.359500000000004</c:v>
                </c:pt>
                <c:pt idx="1">
                  <c:v>43.43</c:v>
                </c:pt>
                <c:pt idx="2">
                  <c:v>40.716999999999992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92240"/>
        <c:axId val="397493808"/>
      </c:scatterChart>
      <c:valAx>
        <c:axId val="39749224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3808"/>
        <c:crosses val="autoZero"/>
        <c:crossBetween val="midCat"/>
      </c:valAx>
      <c:valAx>
        <c:axId val="397493808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FLJ pour une longueur de PSE de 45cm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Sketchup!$A$60:$A$65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Sketchup!$B$60:$B$65</c:f>
              <c:numCache>
                <c:formatCode>0.0</c:formatCode>
                <c:ptCount val="6"/>
                <c:pt idx="0">
                  <c:v>2.0817572892040972</c:v>
                </c:pt>
                <c:pt idx="1">
                  <c:v>2.7283693516699414</c:v>
                </c:pt>
                <c:pt idx="2">
                  <c:v>2.8003628162384784</c:v>
                </c:pt>
                <c:pt idx="3">
                  <c:v>2.830846063454759</c:v>
                </c:pt>
                <c:pt idx="4">
                  <c:v>3.0143484626647155</c:v>
                </c:pt>
                <c:pt idx="5">
                  <c:v>3.7503104384943726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Sketchup!$A$60:$A$65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Sketchup!$D$60:$D$65</c:f>
              <c:numCache>
                <c:formatCode>0.0</c:formatCode>
                <c:ptCount val="6"/>
                <c:pt idx="0">
                  <c:v>1.8116768714201066</c:v>
                </c:pt>
                <c:pt idx="1">
                  <c:v>1.8930993690851736</c:v>
                </c:pt>
                <c:pt idx="2">
                  <c:v>1.9614204210112138</c:v>
                </c:pt>
                <c:pt idx="3">
                  <c:v>2.1250639134709934</c:v>
                </c:pt>
                <c:pt idx="4">
                  <c:v>2.2518460329929302</c:v>
                </c:pt>
                <c:pt idx="5">
                  <c:v>2.8325831702544031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Sketchup!$A$60:$A$65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Sketchup!$F$60:$F$65</c:f>
              <c:numCache>
                <c:formatCode>0.0</c:formatCode>
                <c:ptCount val="6"/>
                <c:pt idx="0">
                  <c:v>1.5555890818858562</c:v>
                </c:pt>
                <c:pt idx="1">
                  <c:v>1.9995098720111122</c:v>
                </c:pt>
                <c:pt idx="2">
                  <c:v>2.2102936507936506</c:v>
                </c:pt>
                <c:pt idx="3">
                  <c:v>2.2251272907379889</c:v>
                </c:pt>
                <c:pt idx="4">
                  <c:v>2.2996831683168315</c:v>
                </c:pt>
                <c:pt idx="5">
                  <c:v>2.6039873355100429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491064"/>
        <c:axId val="397492632"/>
      </c:barChart>
      <c:catAx>
        <c:axId val="39749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vitrage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2632"/>
        <c:crosses val="autoZero"/>
        <c:auto val="1"/>
        <c:lblAlgn val="ctr"/>
        <c:lblOffset val="100"/>
        <c:noMultiLvlLbl val="0"/>
      </c:catAx>
      <c:valAx>
        <c:axId val="3974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Evolution de l'ALJ pour une longueur de PSE de 45cm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Sketchup!$A$80:$A$85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Sketchup!$B$80:$B$85</c:f>
              <c:numCache>
                <c:formatCode>0.0</c:formatCode>
                <c:ptCount val="6"/>
                <c:pt idx="0">
                  <c:v>39.145499999999998</c:v>
                </c:pt>
                <c:pt idx="1">
                  <c:v>45.740500000000004</c:v>
                </c:pt>
                <c:pt idx="2">
                  <c:v>48.956000000000003</c:v>
                </c:pt>
                <c:pt idx="3">
                  <c:v>50.94</c:v>
                </c:pt>
                <c:pt idx="4">
                  <c:v>55.340499999999999</c:v>
                </c:pt>
                <c:pt idx="5">
                  <c:v>59.04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Sketchup!$A$80:$A$85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Sketchup!$D$80:$D$85</c:f>
              <c:numCache>
                <c:formatCode>0.0</c:formatCode>
                <c:ptCount val="6"/>
                <c:pt idx="0">
                  <c:v>32.689</c:v>
                </c:pt>
                <c:pt idx="1">
                  <c:v>35.844499999999996</c:v>
                </c:pt>
                <c:pt idx="2">
                  <c:v>38.527500000000003</c:v>
                </c:pt>
                <c:pt idx="3">
                  <c:v>40.473500000000001</c:v>
                </c:pt>
                <c:pt idx="4">
                  <c:v>46.371000000000002</c:v>
                </c:pt>
                <c:pt idx="5">
                  <c:v>49.098500000000001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Sketchup!$A$80:$A$85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Sketchup!$F$80:$F$85</c:f>
              <c:numCache>
                <c:formatCode>0.0</c:formatCode>
                <c:ptCount val="6"/>
                <c:pt idx="0">
                  <c:v>26.443999999999996</c:v>
                </c:pt>
                <c:pt idx="1">
                  <c:v>29.759499999999999</c:v>
                </c:pt>
                <c:pt idx="2">
                  <c:v>31.700499999999998</c:v>
                </c:pt>
                <c:pt idx="3">
                  <c:v>36.634500000000003</c:v>
                </c:pt>
                <c:pt idx="4">
                  <c:v>37.3095</c:v>
                </c:pt>
                <c:pt idx="5">
                  <c:v>43.43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491456"/>
        <c:axId val="397488712"/>
      </c:barChart>
      <c:catAx>
        <c:axId val="39749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vitrage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88712"/>
        <c:crosses val="autoZero"/>
        <c:auto val="1"/>
        <c:lblAlgn val="ctr"/>
        <c:lblOffset val="100"/>
        <c:noMultiLvlLbl val="0"/>
      </c:catAx>
      <c:valAx>
        <c:axId val="3974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4,5m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Rhino!$D$3:$D$5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Rhino!$E$3:$E$5</c:f>
              <c:numCache>
                <c:formatCode>0.00</c:formatCode>
                <c:ptCount val="3"/>
                <c:pt idx="0">
                  <c:v>2.11</c:v>
                </c:pt>
                <c:pt idx="1">
                  <c:v>1.81</c:v>
                </c:pt>
                <c:pt idx="2">
                  <c:v>1.57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Rhino!$D$6:$D$8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Rhino!$E$6:$E$8</c:f>
              <c:numCache>
                <c:formatCode>0.00</c:formatCode>
                <c:ptCount val="3"/>
                <c:pt idx="0">
                  <c:v>2.35</c:v>
                </c:pt>
                <c:pt idx="1">
                  <c:v>2.02</c:v>
                </c:pt>
                <c:pt idx="2">
                  <c:v>1.79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Rhino!$D$9:$D$11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Rhino!$E$9:$E$11</c:f>
              <c:numCache>
                <c:formatCode>0.00</c:formatCode>
                <c:ptCount val="3"/>
                <c:pt idx="0">
                  <c:v>2.66</c:v>
                </c:pt>
                <c:pt idx="1">
                  <c:v>2.29</c:v>
                </c:pt>
                <c:pt idx="2">
                  <c:v>2.0099999999999998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Rhino!$D$12:$D$14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Rhino!$E$12:$E$14</c:f>
              <c:numCache>
                <c:formatCode>0.00</c:formatCode>
                <c:ptCount val="3"/>
                <c:pt idx="0">
                  <c:v>2.96</c:v>
                </c:pt>
                <c:pt idx="1">
                  <c:v>2.52</c:v>
                </c:pt>
                <c:pt idx="2">
                  <c:v>2.23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Rhino!$D$15:$D$17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Rhino!$E$15:$E$17</c:f>
              <c:numCache>
                <c:formatCode>0.00</c:formatCode>
                <c:ptCount val="3"/>
                <c:pt idx="0">
                  <c:v>3.16</c:v>
                </c:pt>
                <c:pt idx="1">
                  <c:v>2.72</c:v>
                </c:pt>
                <c:pt idx="2">
                  <c:v>2.42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Rhino!$D$18:$D$20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Rhino!$E$18:$E$20</c:f>
              <c:numCache>
                <c:formatCode>0.00</c:formatCode>
                <c:ptCount val="3"/>
                <c:pt idx="0">
                  <c:v>3.26</c:v>
                </c:pt>
                <c:pt idx="1">
                  <c:v>2.81</c:v>
                </c:pt>
                <c:pt idx="2">
                  <c:v>2.4700000000000002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Rhino!$D$3:$D$5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Rhino!$E$69:$E$71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94200"/>
        <c:axId val="397491848"/>
      </c:scatterChart>
      <c:valAx>
        <c:axId val="397494200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1848"/>
        <c:crosses val="autoZero"/>
        <c:crossBetween val="midCat"/>
      </c:valAx>
      <c:valAx>
        <c:axId val="397491848"/>
        <c:scaling>
          <c:orientation val="minMax"/>
          <c:max val="3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0</xdr:rowOff>
    </xdr:from>
    <xdr:to>
      <xdr:col>15</xdr:col>
      <xdr:colOff>384000</xdr:colOff>
      <xdr:row>55</xdr:row>
      <xdr:rowOff>1500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384000</xdr:colOff>
      <xdr:row>37</xdr:row>
      <xdr:rowOff>1500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15</xdr:col>
      <xdr:colOff>384000</xdr:colOff>
      <xdr:row>19</xdr:row>
      <xdr:rowOff>1500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384000</xdr:colOff>
      <xdr:row>19</xdr:row>
      <xdr:rowOff>1500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24</xdr:col>
      <xdr:colOff>384000</xdr:colOff>
      <xdr:row>37</xdr:row>
      <xdr:rowOff>1500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24</xdr:col>
      <xdr:colOff>384000</xdr:colOff>
      <xdr:row>55</xdr:row>
      <xdr:rowOff>1500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16</xdr:col>
      <xdr:colOff>384000</xdr:colOff>
      <xdr:row>74</xdr:row>
      <xdr:rowOff>1500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384000</xdr:colOff>
      <xdr:row>94</xdr:row>
      <xdr:rowOff>1500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384000</xdr:colOff>
      <xdr:row>19</xdr:row>
      <xdr:rowOff>1500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29</xdr:col>
      <xdr:colOff>384000</xdr:colOff>
      <xdr:row>19</xdr:row>
      <xdr:rowOff>1500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29</xdr:col>
      <xdr:colOff>384000</xdr:colOff>
      <xdr:row>37</xdr:row>
      <xdr:rowOff>1500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38</xdr:row>
      <xdr:rowOff>0</xdr:rowOff>
    </xdr:from>
    <xdr:to>
      <xdr:col>29</xdr:col>
      <xdr:colOff>384000</xdr:colOff>
      <xdr:row>55</xdr:row>
      <xdr:rowOff>1500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384000</xdr:colOff>
      <xdr:row>37</xdr:row>
      <xdr:rowOff>1500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30</xdr:col>
      <xdr:colOff>384000</xdr:colOff>
      <xdr:row>74</xdr:row>
      <xdr:rowOff>1500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21</xdr:col>
      <xdr:colOff>384000</xdr:colOff>
      <xdr:row>74</xdr:row>
      <xdr:rowOff>1500</xdr:rowOff>
    </xdr:to>
    <xdr:graphicFrame macro="">
      <xdr:nvGraphicFramePr>
        <xdr:cNvPr id="27" name="Graphique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384000</xdr:colOff>
      <xdr:row>55</xdr:row>
      <xdr:rowOff>1500</xdr:rowOff>
    </xdr:to>
    <xdr:graphicFrame macro="">
      <xdr:nvGraphicFramePr>
        <xdr:cNvPr id="29" name="Graphique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587828</xdr:colOff>
      <xdr:row>5</xdr:row>
      <xdr:rowOff>32654</xdr:rowOff>
    </xdr:from>
    <xdr:to>
      <xdr:col>18</xdr:col>
      <xdr:colOff>468084</xdr:colOff>
      <xdr:row>22</xdr:row>
      <xdr:rowOff>95270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149942" y="1523997"/>
          <a:ext cx="3853543" cy="32540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STRANCE%20PROJETS\A648-15%20IMMOVALOR%20-%20Mesures%20de%20d&#233;bits%20d'air%20-%20Li&#232;ge%20-%20Paris\2_Dossier%20de%20travail\RUE%20DE%20LIEGE%20-%20Mesures%20de%20debits%20d'ai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STRANCE%20PROJETS\A492-06%20Tour%20EXALTIS%20&#233;tudes%20thermique%20et%20lumi&#232;re\2-Dossier%20de%20travail\Tour%20Exaltis%20-%20etude%20vitesse%20et%20lumie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NT - Consignes utilisa°"/>
      <sheetName val="Débits PROJET"/>
      <sheetName val="Fiche débit - à dupliquer"/>
      <sheetName val="MTA"/>
    </sheetNames>
    <sheetDataSet>
      <sheetData sheetId="0"/>
      <sheetData sheetId="1">
        <row r="5">
          <cell r="K5">
            <v>25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ré TOUR"/>
      <sheetName val="Mesures Vitesses"/>
      <sheetName val="Fiche vitesse"/>
      <sheetName val="Lumière"/>
      <sheetName val="Lumière sans SE"/>
      <sheetName val="métré modélisation"/>
      <sheetName val="Lum artificielle"/>
      <sheetName val="Graph-niv-Lux (1)"/>
    </sheetNames>
    <sheetDataSet>
      <sheetData sheetId="0" refreshError="1"/>
      <sheetData sheetId="1" refreshError="1"/>
      <sheetData sheetId="2" refreshError="1"/>
      <sheetData sheetId="3">
        <row r="10">
          <cell r="E10">
            <v>4.95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Niveau moyen atteint dans ce local = 150 Lux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E288"/>
  <sheetViews>
    <sheetView zoomScale="120" zoomScaleNormal="120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B1" sqref="B1:R1"/>
    </sheetView>
  </sheetViews>
  <sheetFormatPr baseColWidth="10" defaultRowHeight="15" x14ac:dyDescent="0.25"/>
  <cols>
    <col min="1" max="1" width="14.42578125" style="191" customWidth="1"/>
    <col min="2" max="2" width="5.85546875" style="191" bestFit="1" customWidth="1"/>
    <col min="3" max="3" width="9.7109375" style="193" customWidth="1"/>
    <col min="4" max="4" width="18.140625" style="191" bestFit="1" customWidth="1"/>
    <col min="5" max="5" width="21" style="191" bestFit="1" customWidth="1"/>
    <col min="6" max="6" width="19.28515625" style="191" bestFit="1" customWidth="1"/>
    <col min="7" max="17" width="8.7109375" style="191" customWidth="1"/>
    <col min="18" max="18" width="9.7109375" style="191" bestFit="1" customWidth="1"/>
    <col min="19" max="19" width="2.7109375" style="192" customWidth="1"/>
    <col min="20" max="20" width="3.85546875" style="192" customWidth="1"/>
    <col min="21" max="21" width="4.5703125" style="192" customWidth="1"/>
    <col min="22" max="22" width="3.5703125" style="192" customWidth="1"/>
    <col min="23" max="23" width="5" style="192" customWidth="1"/>
    <col min="24" max="24" width="3.7109375" style="192" customWidth="1"/>
    <col min="25" max="25" width="4.140625" style="192" customWidth="1"/>
    <col min="26" max="26" width="5" style="192" customWidth="1"/>
    <col min="27" max="27" width="4.42578125" style="192" customWidth="1"/>
    <col min="28" max="28" width="4.28515625" style="192" customWidth="1"/>
    <col min="29" max="29" width="7.5703125" style="192" customWidth="1"/>
    <col min="30" max="30" width="47.42578125" style="201" bestFit="1" customWidth="1"/>
    <col min="31" max="31" width="22.7109375" style="203" customWidth="1"/>
    <col min="32" max="32" width="3" style="192" hidden="1" customWidth="1"/>
    <col min="33" max="33" width="4.85546875" style="192" hidden="1" customWidth="1"/>
    <col min="34" max="34" width="4" style="192" hidden="1" customWidth="1"/>
    <col min="35" max="35" width="3.5703125" style="192" hidden="1" customWidth="1"/>
    <col min="36" max="36" width="3.140625" style="192" hidden="1" customWidth="1"/>
    <col min="37" max="37" width="3.28515625" style="192" hidden="1" customWidth="1"/>
    <col min="38" max="38" width="3.5703125" style="192" hidden="1" customWidth="1"/>
    <col min="39" max="39" width="4.7109375" style="192" hidden="1" customWidth="1"/>
    <col min="40" max="40" width="4.42578125" style="192" hidden="1" customWidth="1"/>
    <col min="41" max="41" width="4.140625" style="192" hidden="1" customWidth="1"/>
    <col min="42" max="42" width="2.140625" style="192" hidden="1" customWidth="1"/>
    <col min="43" max="43" width="4" style="192" hidden="1" customWidth="1"/>
    <col min="44" max="44" width="2.140625" style="192" hidden="1" customWidth="1"/>
    <col min="45" max="45" width="4.85546875" style="192" hidden="1" customWidth="1"/>
    <col min="46" max="46" width="4" style="192" hidden="1" customWidth="1"/>
    <col min="47" max="47" width="8.5703125" style="192" hidden="1" customWidth="1"/>
    <col min="48" max="48" width="40.5703125" style="201" customWidth="1"/>
    <col min="49" max="49" width="40.5703125" style="189" customWidth="1"/>
    <col min="50" max="50" width="22.42578125" style="203" customWidth="1"/>
    <col min="51" max="51" width="11.42578125" style="191"/>
    <col min="52" max="52" width="22.28515625" style="205" customWidth="1"/>
    <col min="53" max="53" width="22.28515625" style="206" customWidth="1"/>
    <col min="54" max="55" width="22.28515625" style="205" customWidth="1"/>
    <col min="56" max="16384" width="11.42578125" style="191"/>
  </cols>
  <sheetData>
    <row r="1" spans="2:55" x14ac:dyDescent="0.25">
      <c r="B1" s="309" t="s">
        <v>150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AD1" s="239"/>
      <c r="AE1" s="230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07"/>
      <c r="AW1" s="226"/>
      <c r="AX1" s="231"/>
      <c r="AZ1" s="308"/>
      <c r="BA1" s="308"/>
      <c r="BB1" s="308"/>
      <c r="BC1" s="308"/>
    </row>
    <row r="2" spans="2:55" x14ac:dyDescent="0.25">
      <c r="E2" s="191" t="s">
        <v>112</v>
      </c>
      <c r="S2" s="202" t="s">
        <v>106</v>
      </c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303"/>
      <c r="AE2" s="232"/>
      <c r="AF2" s="233"/>
      <c r="AG2" s="227"/>
      <c r="AH2" s="227"/>
      <c r="AI2" s="227"/>
      <c r="AJ2" s="227"/>
      <c r="AK2" s="227"/>
      <c r="AL2" s="227"/>
      <c r="AM2" s="227"/>
      <c r="AN2" s="233"/>
      <c r="AO2" s="227"/>
      <c r="AP2" s="227"/>
      <c r="AQ2" s="227"/>
      <c r="AR2" s="227"/>
      <c r="AS2" s="227"/>
      <c r="AT2" s="227"/>
      <c r="AU2" s="227"/>
      <c r="AV2" s="227"/>
      <c r="AW2" s="227"/>
      <c r="AX2" s="232"/>
      <c r="AZ2" s="308"/>
      <c r="BA2" s="308"/>
      <c r="BB2" s="308"/>
      <c r="BC2" s="308"/>
    </row>
    <row r="3" spans="2:55" s="193" customFormat="1" ht="45" customHeight="1" x14ac:dyDescent="0.25">
      <c r="B3" s="301" t="s">
        <v>116</v>
      </c>
      <c r="C3" s="195" t="s">
        <v>107</v>
      </c>
      <c r="D3" s="196" t="s">
        <v>108</v>
      </c>
      <c r="E3" s="196" t="s">
        <v>109</v>
      </c>
      <c r="F3" s="196" t="s">
        <v>110</v>
      </c>
      <c r="G3" s="195">
        <v>0</v>
      </c>
      <c r="H3" s="195">
        <v>0.54</v>
      </c>
      <c r="I3" s="195">
        <v>0.7</v>
      </c>
      <c r="J3" s="195">
        <v>1</v>
      </c>
      <c r="K3" s="195">
        <v>1.2</v>
      </c>
      <c r="L3" s="195">
        <v>1.5</v>
      </c>
      <c r="M3" s="195">
        <v>1.8</v>
      </c>
      <c r="N3" s="195">
        <v>2.5</v>
      </c>
      <c r="O3" s="195">
        <v>3</v>
      </c>
      <c r="P3" s="195">
        <v>5</v>
      </c>
      <c r="Q3" s="195">
        <v>7</v>
      </c>
      <c r="R3" s="195"/>
      <c r="S3" s="197">
        <f t="shared" ref="S3:AC3" si="0">+G3</f>
        <v>0</v>
      </c>
      <c r="T3" s="197">
        <f t="shared" si="0"/>
        <v>0.54</v>
      </c>
      <c r="U3" s="197">
        <f t="shared" si="0"/>
        <v>0.7</v>
      </c>
      <c r="V3" s="197">
        <f t="shared" si="0"/>
        <v>1</v>
      </c>
      <c r="W3" s="197">
        <f t="shared" si="0"/>
        <v>1.2</v>
      </c>
      <c r="X3" s="197">
        <f t="shared" si="0"/>
        <v>1.5</v>
      </c>
      <c r="Y3" s="197">
        <f t="shared" si="0"/>
        <v>1.8</v>
      </c>
      <c r="Z3" s="197">
        <f t="shared" si="0"/>
        <v>2.5</v>
      </c>
      <c r="AA3" s="197">
        <f t="shared" si="0"/>
        <v>3</v>
      </c>
      <c r="AB3" s="197">
        <f t="shared" si="0"/>
        <v>5</v>
      </c>
      <c r="AC3" s="197">
        <f t="shared" si="0"/>
        <v>7</v>
      </c>
      <c r="AD3" s="302" t="s">
        <v>111</v>
      </c>
      <c r="AE3" s="234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6"/>
      <c r="AW3" s="236"/>
      <c r="AX3" s="234"/>
      <c r="AZ3" s="212"/>
      <c r="BA3" s="212"/>
      <c r="BB3" s="212"/>
      <c r="BC3" s="212"/>
    </row>
    <row r="4" spans="2:55" x14ac:dyDescent="0.25">
      <c r="B4" s="191">
        <v>1</v>
      </c>
      <c r="C4" s="198">
        <v>136</v>
      </c>
      <c r="D4" s="198">
        <v>136</v>
      </c>
      <c r="E4" s="198">
        <v>12.15</v>
      </c>
      <c r="F4" s="198">
        <v>2.11</v>
      </c>
      <c r="G4" s="198">
        <v>1.87</v>
      </c>
      <c r="H4" s="198">
        <v>0</v>
      </c>
      <c r="I4" s="198">
        <v>7.01</v>
      </c>
      <c r="J4" s="198">
        <v>21.03</v>
      </c>
      <c r="K4" s="198">
        <v>12.09</v>
      </c>
      <c r="L4" s="198">
        <v>0</v>
      </c>
      <c r="M4" s="198">
        <v>0</v>
      </c>
      <c r="N4" s="198">
        <v>25.66</v>
      </c>
      <c r="O4" s="198">
        <v>0</v>
      </c>
      <c r="P4" s="198">
        <v>34.21</v>
      </c>
      <c r="Q4" s="198">
        <v>0</v>
      </c>
      <c r="R4" s="198">
        <v>0</v>
      </c>
      <c r="S4" s="194">
        <f t="shared" ref="S4:S35" si="1">G4*G$3</f>
        <v>0</v>
      </c>
      <c r="T4" s="194">
        <f t="shared" ref="T4:T35" si="2">H4*H$3</f>
        <v>0</v>
      </c>
      <c r="U4" s="194">
        <f t="shared" ref="U4:U35" si="3">I4*I$3</f>
        <v>4.9069999999999991</v>
      </c>
      <c r="V4" s="194">
        <f t="shared" ref="V4:V35" si="4">J4*J$3</f>
        <v>21.03</v>
      </c>
      <c r="W4" s="194">
        <f t="shared" ref="W4:W35" si="5">K4*K$3</f>
        <v>14.507999999999999</v>
      </c>
      <c r="X4" s="194">
        <f t="shared" ref="X4:X35" si="6">L4*L$3</f>
        <v>0</v>
      </c>
      <c r="Y4" s="194">
        <f t="shared" ref="Y4:Y35" si="7">M4*M$3</f>
        <v>0</v>
      </c>
      <c r="Z4" s="194">
        <f t="shared" ref="Z4:Z35" si="8">N4*N$3</f>
        <v>64.150000000000006</v>
      </c>
      <c r="AA4" s="194">
        <f t="shared" ref="AA4:AA35" si="9">O4*O$3</f>
        <v>0</v>
      </c>
      <c r="AB4" s="194">
        <f t="shared" ref="AB4:AB35" si="10">P4*P$3</f>
        <v>171.05</v>
      </c>
      <c r="AC4" s="194">
        <f t="shared" ref="AC4:AC35" si="11">Q4*Q$3</f>
        <v>0</v>
      </c>
      <c r="AD4" s="240">
        <f>IF(C4&gt;0, SUM(S4:AC4)/SUM(G4:Q4), "")</f>
        <v>2.7058505938941786</v>
      </c>
      <c r="AE4" s="234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37"/>
      <c r="AW4" s="223"/>
      <c r="AX4" s="234"/>
      <c r="AZ4" s="212"/>
      <c r="BA4" s="212"/>
      <c r="BB4" s="212"/>
      <c r="BC4" s="212"/>
    </row>
    <row r="5" spans="2:55" x14ac:dyDescent="0.25">
      <c r="B5" s="191">
        <v>2</v>
      </c>
      <c r="C5" s="198">
        <v>156</v>
      </c>
      <c r="D5" s="198">
        <v>156</v>
      </c>
      <c r="E5" s="198">
        <v>12.15</v>
      </c>
      <c r="F5" s="198">
        <v>1.84</v>
      </c>
      <c r="G5" s="198">
        <v>1.52</v>
      </c>
      <c r="H5" s="198">
        <v>0</v>
      </c>
      <c r="I5" s="198">
        <v>14.02</v>
      </c>
      <c r="J5" s="198">
        <v>14.02</v>
      </c>
      <c r="K5" s="198">
        <v>12.09</v>
      </c>
      <c r="L5" s="198">
        <v>0</v>
      </c>
      <c r="M5" s="198">
        <v>25.66</v>
      </c>
      <c r="N5" s="198">
        <v>0</v>
      </c>
      <c r="O5" s="198">
        <v>22.12</v>
      </c>
      <c r="P5" s="198">
        <v>12.09</v>
      </c>
      <c r="Q5" s="198">
        <v>0</v>
      </c>
      <c r="R5" s="198">
        <v>0</v>
      </c>
      <c r="S5" s="194">
        <f t="shared" si="1"/>
        <v>0</v>
      </c>
      <c r="T5" s="194">
        <f t="shared" si="2"/>
        <v>0</v>
      </c>
      <c r="U5" s="194">
        <f t="shared" si="3"/>
        <v>9.8139999999999983</v>
      </c>
      <c r="V5" s="194">
        <f t="shared" si="4"/>
        <v>14.02</v>
      </c>
      <c r="W5" s="194">
        <f t="shared" si="5"/>
        <v>14.507999999999999</v>
      </c>
      <c r="X5" s="194">
        <f t="shared" si="6"/>
        <v>0</v>
      </c>
      <c r="Y5" s="194">
        <f t="shared" si="7"/>
        <v>46.188000000000002</v>
      </c>
      <c r="Z5" s="194">
        <f t="shared" si="8"/>
        <v>0</v>
      </c>
      <c r="AA5" s="194">
        <f t="shared" si="9"/>
        <v>66.36</v>
      </c>
      <c r="AB5" s="194">
        <f t="shared" si="10"/>
        <v>60.45</v>
      </c>
      <c r="AC5" s="194">
        <f t="shared" si="11"/>
        <v>0</v>
      </c>
      <c r="AD5" s="240">
        <f>IF(C5&gt;0, SUM(S5:AC5)/SUM(G5:Q5), "")</f>
        <v>2.0817572892040972</v>
      </c>
      <c r="AE5" s="234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37"/>
      <c r="AW5" s="223"/>
      <c r="AX5" s="234"/>
      <c r="AZ5" s="212"/>
      <c r="BA5" s="212"/>
      <c r="BB5" s="212"/>
      <c r="BC5" s="212"/>
    </row>
    <row r="6" spans="2:55" x14ac:dyDescent="0.25">
      <c r="B6" s="191">
        <v>3</v>
      </c>
      <c r="C6" s="198">
        <v>139</v>
      </c>
      <c r="D6" s="198">
        <v>139</v>
      </c>
      <c r="E6" s="198">
        <v>12.15</v>
      </c>
      <c r="F6" s="198">
        <v>1.66</v>
      </c>
      <c r="G6" s="198">
        <v>1.32</v>
      </c>
      <c r="H6" s="198">
        <v>7.01</v>
      </c>
      <c r="I6" s="198">
        <v>7.01</v>
      </c>
      <c r="J6" s="198">
        <v>26.11</v>
      </c>
      <c r="K6" s="198">
        <v>0</v>
      </c>
      <c r="L6" s="198">
        <v>25.66</v>
      </c>
      <c r="M6" s="198">
        <v>0</v>
      </c>
      <c r="N6" s="198">
        <v>0</v>
      </c>
      <c r="O6" s="198">
        <v>22.12</v>
      </c>
      <c r="P6" s="198">
        <v>12.09</v>
      </c>
      <c r="Q6" s="198">
        <v>0</v>
      </c>
      <c r="R6" s="198">
        <v>0</v>
      </c>
      <c r="S6" s="194">
        <f t="shared" si="1"/>
        <v>0</v>
      </c>
      <c r="T6" s="194">
        <f t="shared" si="2"/>
        <v>3.7854000000000001</v>
      </c>
      <c r="U6" s="194">
        <f t="shared" si="3"/>
        <v>4.9069999999999991</v>
      </c>
      <c r="V6" s="194">
        <f t="shared" si="4"/>
        <v>26.11</v>
      </c>
      <c r="W6" s="194">
        <f t="shared" si="5"/>
        <v>0</v>
      </c>
      <c r="X6" s="194">
        <f t="shared" si="6"/>
        <v>38.49</v>
      </c>
      <c r="Y6" s="194">
        <f t="shared" si="7"/>
        <v>0</v>
      </c>
      <c r="Z6" s="194">
        <f t="shared" si="8"/>
        <v>0</v>
      </c>
      <c r="AA6" s="194">
        <f t="shared" si="9"/>
        <v>66.36</v>
      </c>
      <c r="AB6" s="194">
        <f t="shared" si="10"/>
        <v>60.45</v>
      </c>
      <c r="AC6" s="194">
        <f t="shared" si="11"/>
        <v>0</v>
      </c>
      <c r="AD6" s="240">
        <f t="shared" ref="AD6:AD68" si="12">IF(C6&gt;0, SUM(S6:AC6)/SUM(G6:Q6), "")</f>
        <v>1.97495459928938</v>
      </c>
      <c r="AE6" s="234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37"/>
      <c r="AW6" s="223"/>
      <c r="AX6" s="234"/>
      <c r="AZ6" s="212"/>
      <c r="BA6" s="212"/>
      <c r="BB6" s="212"/>
      <c r="BC6" s="212"/>
    </row>
    <row r="7" spans="2:55" x14ac:dyDescent="0.25">
      <c r="B7" s="191">
        <v>4</v>
      </c>
      <c r="C7" s="198">
        <v>211</v>
      </c>
      <c r="D7" s="198">
        <v>211</v>
      </c>
      <c r="E7" s="198">
        <v>12.15</v>
      </c>
      <c r="F7" s="198">
        <v>2.33</v>
      </c>
      <c r="G7" s="198">
        <v>2.09</v>
      </c>
      <c r="H7" s="198">
        <v>0</v>
      </c>
      <c r="I7" s="198">
        <v>0</v>
      </c>
      <c r="J7" s="198">
        <v>14.02</v>
      </c>
      <c r="K7" s="198">
        <v>14.02</v>
      </c>
      <c r="L7" s="198">
        <v>12.09</v>
      </c>
      <c r="M7" s="198">
        <v>0</v>
      </c>
      <c r="N7" s="198">
        <v>25.66</v>
      </c>
      <c r="O7" s="198">
        <v>0</v>
      </c>
      <c r="P7" s="198">
        <v>34.21</v>
      </c>
      <c r="Q7" s="198">
        <v>0</v>
      </c>
      <c r="R7" s="198">
        <v>0</v>
      </c>
      <c r="S7" s="194">
        <f t="shared" si="1"/>
        <v>0</v>
      </c>
      <c r="T7" s="194">
        <f t="shared" si="2"/>
        <v>0</v>
      </c>
      <c r="U7" s="194">
        <f t="shared" si="3"/>
        <v>0</v>
      </c>
      <c r="V7" s="194">
        <f t="shared" si="4"/>
        <v>14.02</v>
      </c>
      <c r="W7" s="194">
        <f t="shared" si="5"/>
        <v>16.823999999999998</v>
      </c>
      <c r="X7" s="194">
        <f t="shared" si="6"/>
        <v>18.134999999999998</v>
      </c>
      <c r="Y7" s="194">
        <f t="shared" si="7"/>
        <v>0</v>
      </c>
      <c r="Z7" s="194">
        <f t="shared" si="8"/>
        <v>64.150000000000006</v>
      </c>
      <c r="AA7" s="194">
        <f t="shared" si="9"/>
        <v>0</v>
      </c>
      <c r="AB7" s="194">
        <f t="shared" si="10"/>
        <v>171.05</v>
      </c>
      <c r="AC7" s="194">
        <f t="shared" si="11"/>
        <v>0</v>
      </c>
      <c r="AD7" s="240">
        <f t="shared" si="12"/>
        <v>2.7836124987755904</v>
      </c>
      <c r="AE7" s="234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37"/>
      <c r="AW7" s="223"/>
      <c r="AX7" s="234"/>
      <c r="AZ7" s="212"/>
      <c r="BA7" s="212"/>
      <c r="BB7" s="212"/>
      <c r="BC7" s="212"/>
    </row>
    <row r="8" spans="2:55" x14ac:dyDescent="0.25">
      <c r="B8" s="191">
        <v>5</v>
      </c>
      <c r="C8" s="198">
        <v>129</v>
      </c>
      <c r="D8" s="198">
        <v>129</v>
      </c>
      <c r="E8" s="198">
        <v>12.15</v>
      </c>
      <c r="F8" s="198">
        <v>2.04</v>
      </c>
      <c r="G8" s="198">
        <v>1.8</v>
      </c>
      <c r="H8" s="198">
        <v>0</v>
      </c>
      <c r="I8" s="198">
        <v>0</v>
      </c>
      <c r="J8" s="198">
        <v>28.04</v>
      </c>
      <c r="K8" s="198">
        <v>12.09</v>
      </c>
      <c r="L8" s="198">
        <v>0</v>
      </c>
      <c r="M8" s="198">
        <v>0</v>
      </c>
      <c r="N8" s="198">
        <v>25.66</v>
      </c>
      <c r="O8" s="198">
        <v>0</v>
      </c>
      <c r="P8" s="198">
        <v>34.21</v>
      </c>
      <c r="Q8" s="198">
        <v>0</v>
      </c>
      <c r="R8" s="198">
        <v>0</v>
      </c>
      <c r="S8" s="194">
        <f t="shared" si="1"/>
        <v>0</v>
      </c>
      <c r="T8" s="194">
        <f t="shared" si="2"/>
        <v>0</v>
      </c>
      <c r="U8" s="194">
        <f t="shared" si="3"/>
        <v>0</v>
      </c>
      <c r="V8" s="194">
        <f t="shared" si="4"/>
        <v>28.04</v>
      </c>
      <c r="W8" s="194">
        <f t="shared" si="5"/>
        <v>14.507999999999999</v>
      </c>
      <c r="X8" s="194">
        <f t="shared" si="6"/>
        <v>0</v>
      </c>
      <c r="Y8" s="194">
        <f t="shared" si="7"/>
        <v>0</v>
      </c>
      <c r="Z8" s="194">
        <f t="shared" si="8"/>
        <v>64.150000000000006</v>
      </c>
      <c r="AA8" s="194">
        <f t="shared" si="9"/>
        <v>0</v>
      </c>
      <c r="AB8" s="194">
        <f t="shared" si="10"/>
        <v>171.05</v>
      </c>
      <c r="AC8" s="194">
        <f t="shared" si="11"/>
        <v>0</v>
      </c>
      <c r="AD8" s="240">
        <f t="shared" si="12"/>
        <v>2.7283693516699414</v>
      </c>
      <c r="AE8" s="234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37"/>
      <c r="AW8" s="223"/>
      <c r="AX8" s="234"/>
      <c r="AZ8" s="212"/>
      <c r="BA8" s="212"/>
      <c r="BB8" s="212"/>
      <c r="BC8" s="212"/>
    </row>
    <row r="9" spans="2:55" x14ac:dyDescent="0.25">
      <c r="B9" s="191">
        <v>6</v>
      </c>
      <c r="C9" s="198">
        <v>168</v>
      </c>
      <c r="D9" s="198">
        <v>168</v>
      </c>
      <c r="E9" s="198">
        <v>12.15</v>
      </c>
      <c r="F9" s="198">
        <v>1.85</v>
      </c>
      <c r="G9" s="198">
        <v>1.57</v>
      </c>
      <c r="H9" s="198">
        <v>0</v>
      </c>
      <c r="I9" s="198">
        <v>7.01</v>
      </c>
      <c r="J9" s="198">
        <v>21.03</v>
      </c>
      <c r="K9" s="198">
        <v>12.09</v>
      </c>
      <c r="L9" s="198">
        <v>0</v>
      </c>
      <c r="M9" s="198">
        <v>12.83</v>
      </c>
      <c r="N9" s="198">
        <v>12.83</v>
      </c>
      <c r="O9" s="198">
        <v>22.12</v>
      </c>
      <c r="P9" s="198">
        <v>12.09</v>
      </c>
      <c r="Q9" s="198">
        <v>0</v>
      </c>
      <c r="R9" s="198">
        <v>0</v>
      </c>
      <c r="S9" s="194">
        <f t="shared" si="1"/>
        <v>0</v>
      </c>
      <c r="T9" s="194">
        <f t="shared" si="2"/>
        <v>0</v>
      </c>
      <c r="U9" s="194">
        <f t="shared" si="3"/>
        <v>4.9069999999999991</v>
      </c>
      <c r="V9" s="194">
        <f t="shared" si="4"/>
        <v>21.03</v>
      </c>
      <c r="W9" s="194">
        <f t="shared" si="5"/>
        <v>14.507999999999999</v>
      </c>
      <c r="X9" s="194">
        <f t="shared" si="6"/>
        <v>0</v>
      </c>
      <c r="Y9" s="194">
        <f t="shared" si="7"/>
        <v>23.094000000000001</v>
      </c>
      <c r="Z9" s="194">
        <f t="shared" si="8"/>
        <v>32.075000000000003</v>
      </c>
      <c r="AA9" s="194">
        <f t="shared" si="9"/>
        <v>66.36</v>
      </c>
      <c r="AB9" s="194">
        <f t="shared" si="10"/>
        <v>60.45</v>
      </c>
      <c r="AC9" s="194">
        <f t="shared" si="11"/>
        <v>0</v>
      </c>
      <c r="AD9" s="240">
        <f t="shared" si="12"/>
        <v>2.1898592103967705</v>
      </c>
      <c r="AE9" s="234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37"/>
      <c r="AW9" s="223"/>
      <c r="AX9" s="234"/>
      <c r="AZ9" s="212"/>
      <c r="BA9" s="212"/>
      <c r="BB9" s="212"/>
      <c r="BC9" s="212"/>
    </row>
    <row r="10" spans="2:55" x14ac:dyDescent="0.25">
      <c r="B10" s="191">
        <v>7</v>
      </c>
      <c r="C10" s="198">
        <v>158</v>
      </c>
      <c r="D10" s="198">
        <v>158</v>
      </c>
      <c r="E10" s="198">
        <v>12.15</v>
      </c>
      <c r="F10" s="198">
        <v>2.5299999999999998</v>
      </c>
      <c r="G10" s="198">
        <v>2.4</v>
      </c>
      <c r="H10" s="198">
        <v>0</v>
      </c>
      <c r="I10" s="198">
        <v>0</v>
      </c>
      <c r="J10" s="198">
        <v>0</v>
      </c>
      <c r="K10" s="198">
        <v>21.03</v>
      </c>
      <c r="L10" s="198">
        <v>19.100000000000001</v>
      </c>
      <c r="M10" s="198">
        <v>0</v>
      </c>
      <c r="N10" s="198">
        <v>12.83</v>
      </c>
      <c r="O10" s="198">
        <v>12.83</v>
      </c>
      <c r="P10" s="198">
        <v>34.21</v>
      </c>
      <c r="Q10" s="198">
        <v>0</v>
      </c>
      <c r="R10" s="198">
        <v>0</v>
      </c>
      <c r="S10" s="194">
        <f t="shared" si="1"/>
        <v>0</v>
      </c>
      <c r="T10" s="194">
        <f t="shared" si="2"/>
        <v>0</v>
      </c>
      <c r="U10" s="194">
        <f t="shared" si="3"/>
        <v>0</v>
      </c>
      <c r="V10" s="194">
        <f t="shared" si="4"/>
        <v>0</v>
      </c>
      <c r="W10" s="194">
        <f t="shared" si="5"/>
        <v>25.236000000000001</v>
      </c>
      <c r="X10" s="194">
        <f t="shared" si="6"/>
        <v>28.650000000000002</v>
      </c>
      <c r="Y10" s="194">
        <f t="shared" si="7"/>
        <v>0</v>
      </c>
      <c r="Z10" s="194">
        <f t="shared" si="8"/>
        <v>32.075000000000003</v>
      </c>
      <c r="AA10" s="194">
        <f t="shared" si="9"/>
        <v>38.49</v>
      </c>
      <c r="AB10" s="194">
        <f t="shared" si="10"/>
        <v>171.05</v>
      </c>
      <c r="AC10" s="194">
        <f t="shared" si="11"/>
        <v>0</v>
      </c>
      <c r="AD10" s="240">
        <f t="shared" si="12"/>
        <v>2.8857519531250002</v>
      </c>
      <c r="AE10" s="234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37"/>
      <c r="AW10" s="223"/>
      <c r="AX10" s="234"/>
      <c r="AZ10" s="212"/>
      <c r="BA10" s="212"/>
      <c r="BB10" s="212"/>
      <c r="BC10" s="212"/>
    </row>
    <row r="11" spans="2:55" x14ac:dyDescent="0.25">
      <c r="B11" s="191">
        <v>8</v>
      </c>
      <c r="C11" s="198">
        <v>184</v>
      </c>
      <c r="D11" s="198">
        <v>184</v>
      </c>
      <c r="E11" s="198">
        <v>12.15</v>
      </c>
      <c r="F11" s="198">
        <v>2.23</v>
      </c>
      <c r="G11" s="198">
        <v>1.98</v>
      </c>
      <c r="H11" s="198">
        <v>0</v>
      </c>
      <c r="I11" s="198">
        <v>0</v>
      </c>
      <c r="J11" s="198">
        <v>7.01</v>
      </c>
      <c r="K11" s="198">
        <v>21.03</v>
      </c>
      <c r="L11" s="198">
        <v>12.09</v>
      </c>
      <c r="M11" s="198">
        <v>0</v>
      </c>
      <c r="N11" s="198">
        <v>25.66</v>
      </c>
      <c r="O11" s="198">
        <v>0</v>
      </c>
      <c r="P11" s="198">
        <v>34.21</v>
      </c>
      <c r="Q11" s="198">
        <v>0</v>
      </c>
      <c r="R11" s="198">
        <v>0</v>
      </c>
      <c r="S11" s="194">
        <f t="shared" si="1"/>
        <v>0</v>
      </c>
      <c r="T11" s="194">
        <f t="shared" si="2"/>
        <v>0</v>
      </c>
      <c r="U11" s="194">
        <f t="shared" si="3"/>
        <v>0</v>
      </c>
      <c r="V11" s="194">
        <f t="shared" si="4"/>
        <v>7.01</v>
      </c>
      <c r="W11" s="194">
        <f t="shared" si="5"/>
        <v>25.236000000000001</v>
      </c>
      <c r="X11" s="194">
        <f t="shared" si="6"/>
        <v>18.134999999999998</v>
      </c>
      <c r="Y11" s="194">
        <f t="shared" si="7"/>
        <v>0</v>
      </c>
      <c r="Z11" s="194">
        <f t="shared" si="8"/>
        <v>64.150000000000006</v>
      </c>
      <c r="AA11" s="194">
        <f t="shared" si="9"/>
        <v>0</v>
      </c>
      <c r="AB11" s="194">
        <f t="shared" si="10"/>
        <v>171.05</v>
      </c>
      <c r="AC11" s="194">
        <f t="shared" si="11"/>
        <v>0</v>
      </c>
      <c r="AD11" s="240">
        <f t="shared" si="12"/>
        <v>2.8003628162384784</v>
      </c>
      <c r="AE11" s="234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27"/>
      <c r="AU11" s="227"/>
      <c r="AV11" s="237"/>
      <c r="AW11" s="223"/>
      <c r="AX11" s="234"/>
      <c r="AZ11" s="212"/>
      <c r="BA11" s="212"/>
      <c r="BB11" s="212"/>
      <c r="BC11" s="212"/>
    </row>
    <row r="12" spans="2:55" x14ac:dyDescent="0.25">
      <c r="B12" s="191">
        <v>9</v>
      </c>
      <c r="C12" s="198">
        <v>186</v>
      </c>
      <c r="D12" s="198">
        <v>186</v>
      </c>
      <c r="E12" s="198">
        <v>12.15</v>
      </c>
      <c r="F12" s="198">
        <v>2.0699999999999998</v>
      </c>
      <c r="G12" s="198">
        <v>1.79</v>
      </c>
      <c r="H12" s="198">
        <v>0</v>
      </c>
      <c r="I12" s="198">
        <v>0</v>
      </c>
      <c r="J12" s="198">
        <v>21.03</v>
      </c>
      <c r="K12" s="198">
        <v>7.01</v>
      </c>
      <c r="L12" s="198">
        <v>12.09</v>
      </c>
      <c r="M12" s="198">
        <v>12.83</v>
      </c>
      <c r="N12" s="198">
        <v>12.83</v>
      </c>
      <c r="O12" s="198">
        <v>0</v>
      </c>
      <c r="P12" s="198">
        <v>34.21</v>
      </c>
      <c r="Q12" s="198">
        <v>0</v>
      </c>
      <c r="R12" s="198">
        <v>0</v>
      </c>
      <c r="S12" s="194">
        <f t="shared" si="1"/>
        <v>0</v>
      </c>
      <c r="T12" s="194">
        <f t="shared" si="2"/>
        <v>0</v>
      </c>
      <c r="U12" s="194">
        <f t="shared" si="3"/>
        <v>0</v>
      </c>
      <c r="V12" s="194">
        <f t="shared" si="4"/>
        <v>21.03</v>
      </c>
      <c r="W12" s="194">
        <f t="shared" si="5"/>
        <v>8.411999999999999</v>
      </c>
      <c r="X12" s="194">
        <f t="shared" si="6"/>
        <v>18.134999999999998</v>
      </c>
      <c r="Y12" s="194">
        <f t="shared" si="7"/>
        <v>23.094000000000001</v>
      </c>
      <c r="Z12" s="194">
        <f t="shared" si="8"/>
        <v>32.075000000000003</v>
      </c>
      <c r="AA12" s="194">
        <f t="shared" si="9"/>
        <v>0</v>
      </c>
      <c r="AB12" s="194">
        <f t="shared" si="10"/>
        <v>171.05</v>
      </c>
      <c r="AC12" s="194">
        <f t="shared" si="11"/>
        <v>0</v>
      </c>
      <c r="AD12" s="240">
        <f t="shared" si="12"/>
        <v>2.6898123587778762</v>
      </c>
      <c r="AE12" s="234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37"/>
      <c r="AW12" s="223"/>
      <c r="AX12" s="234"/>
      <c r="AZ12" s="212"/>
      <c r="BA12" s="212"/>
      <c r="BB12" s="212"/>
      <c r="BC12" s="212"/>
    </row>
    <row r="13" spans="2:55" x14ac:dyDescent="0.25">
      <c r="B13" s="191">
        <v>10</v>
      </c>
      <c r="C13" s="196">
        <v>211</v>
      </c>
      <c r="D13" s="198">
        <v>211</v>
      </c>
      <c r="E13" s="198">
        <v>12.15</v>
      </c>
      <c r="F13" s="198">
        <v>2.65</v>
      </c>
      <c r="G13" s="198">
        <v>2.5099999999999998</v>
      </c>
      <c r="H13" s="198">
        <v>0</v>
      </c>
      <c r="I13" s="198">
        <v>0</v>
      </c>
      <c r="J13" s="198">
        <v>0</v>
      </c>
      <c r="K13" s="198">
        <v>7.01</v>
      </c>
      <c r="L13" s="198">
        <v>26.11</v>
      </c>
      <c r="M13" s="198">
        <v>7.01</v>
      </c>
      <c r="N13" s="198">
        <v>0</v>
      </c>
      <c r="O13" s="198">
        <v>25.66</v>
      </c>
      <c r="P13" s="198">
        <v>34.21</v>
      </c>
      <c r="Q13" s="198">
        <v>0</v>
      </c>
      <c r="R13" s="198">
        <v>0</v>
      </c>
      <c r="S13" s="194">
        <f t="shared" si="1"/>
        <v>0</v>
      </c>
      <c r="T13" s="194">
        <f t="shared" si="2"/>
        <v>0</v>
      </c>
      <c r="U13" s="194">
        <f t="shared" si="3"/>
        <v>0</v>
      </c>
      <c r="V13" s="194">
        <f t="shared" si="4"/>
        <v>0</v>
      </c>
      <c r="W13" s="194">
        <f t="shared" si="5"/>
        <v>8.411999999999999</v>
      </c>
      <c r="X13" s="194">
        <f t="shared" si="6"/>
        <v>39.164999999999999</v>
      </c>
      <c r="Y13" s="194">
        <f t="shared" si="7"/>
        <v>12.618</v>
      </c>
      <c r="Z13" s="194">
        <f t="shared" si="8"/>
        <v>0</v>
      </c>
      <c r="AA13" s="194">
        <f t="shared" si="9"/>
        <v>76.98</v>
      </c>
      <c r="AB13" s="194">
        <f t="shared" si="10"/>
        <v>171.05</v>
      </c>
      <c r="AC13" s="194">
        <f t="shared" si="11"/>
        <v>0</v>
      </c>
      <c r="AD13" s="240">
        <f>IF(C13&gt;0, SUM(S13:AC13)/SUM(G13:Q13), "")</f>
        <v>3.0067798263584047</v>
      </c>
      <c r="AE13" s="234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227"/>
      <c r="AV13" s="237"/>
      <c r="AW13" s="223"/>
      <c r="AX13" s="234"/>
      <c r="AZ13" s="212"/>
      <c r="BA13" s="212"/>
      <c r="BB13" s="212"/>
      <c r="BC13" s="212"/>
    </row>
    <row r="14" spans="2:55" x14ac:dyDescent="0.25">
      <c r="B14" s="191">
        <v>11</v>
      </c>
      <c r="C14" s="196">
        <v>162</v>
      </c>
      <c r="D14" s="198">
        <v>162</v>
      </c>
      <c r="E14" s="198">
        <v>12.15</v>
      </c>
      <c r="F14" s="198">
        <v>2.2999999999999998</v>
      </c>
      <c r="G14" s="198">
        <v>2.12</v>
      </c>
      <c r="H14" s="198">
        <v>0</v>
      </c>
      <c r="I14" s="198">
        <v>0</v>
      </c>
      <c r="J14" s="198">
        <v>0</v>
      </c>
      <c r="K14" s="198">
        <v>21.03</v>
      </c>
      <c r="L14" s="198">
        <v>19.100000000000001</v>
      </c>
      <c r="M14" s="198">
        <v>0</v>
      </c>
      <c r="N14" s="198">
        <v>25.66</v>
      </c>
      <c r="O14" s="198">
        <v>0</v>
      </c>
      <c r="P14" s="198">
        <v>34.21</v>
      </c>
      <c r="Q14" s="198">
        <v>0</v>
      </c>
      <c r="R14" s="198">
        <v>0</v>
      </c>
      <c r="S14" s="194">
        <f t="shared" si="1"/>
        <v>0</v>
      </c>
      <c r="T14" s="194">
        <f t="shared" si="2"/>
        <v>0</v>
      </c>
      <c r="U14" s="194">
        <f t="shared" si="3"/>
        <v>0</v>
      </c>
      <c r="V14" s="194">
        <f t="shared" si="4"/>
        <v>0</v>
      </c>
      <c r="W14" s="194">
        <f t="shared" si="5"/>
        <v>25.236000000000001</v>
      </c>
      <c r="X14" s="194">
        <f t="shared" si="6"/>
        <v>28.650000000000002</v>
      </c>
      <c r="Y14" s="194">
        <f t="shared" si="7"/>
        <v>0</v>
      </c>
      <c r="Z14" s="194">
        <f t="shared" si="8"/>
        <v>64.150000000000006</v>
      </c>
      <c r="AA14" s="194">
        <f t="shared" si="9"/>
        <v>0</v>
      </c>
      <c r="AB14" s="194">
        <f t="shared" si="10"/>
        <v>171.05</v>
      </c>
      <c r="AC14" s="194">
        <f t="shared" si="11"/>
        <v>0</v>
      </c>
      <c r="AD14" s="240">
        <f t="shared" si="12"/>
        <v>2.830846063454759</v>
      </c>
      <c r="AE14" s="234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37"/>
      <c r="AW14" s="223"/>
      <c r="AX14" s="234"/>
      <c r="AZ14" s="212"/>
      <c r="BA14" s="212"/>
      <c r="BB14" s="212"/>
      <c r="BC14" s="212"/>
    </row>
    <row r="15" spans="2:55" x14ac:dyDescent="0.25">
      <c r="B15" s="191">
        <v>12</v>
      </c>
      <c r="C15" s="196">
        <v>153</v>
      </c>
      <c r="D15" s="198">
        <v>153</v>
      </c>
      <c r="E15" s="198">
        <v>12.15</v>
      </c>
      <c r="F15" s="198">
        <v>2.14</v>
      </c>
      <c r="G15" s="198">
        <v>1.95</v>
      </c>
      <c r="H15" s="198">
        <v>0</v>
      </c>
      <c r="I15" s="198">
        <v>0</v>
      </c>
      <c r="J15" s="198">
        <v>7.01</v>
      </c>
      <c r="K15" s="198">
        <v>14.02</v>
      </c>
      <c r="L15" s="198">
        <v>19.100000000000001</v>
      </c>
      <c r="M15" s="198">
        <v>0</v>
      </c>
      <c r="N15" s="198">
        <v>25.66</v>
      </c>
      <c r="O15" s="198">
        <v>0</v>
      </c>
      <c r="P15" s="198">
        <v>34.21</v>
      </c>
      <c r="Q15" s="198">
        <v>0</v>
      </c>
      <c r="R15" s="198">
        <v>0</v>
      </c>
      <c r="S15" s="194">
        <f t="shared" si="1"/>
        <v>0</v>
      </c>
      <c r="T15" s="194">
        <f t="shared" si="2"/>
        <v>0</v>
      </c>
      <c r="U15" s="194">
        <f t="shared" si="3"/>
        <v>0</v>
      </c>
      <c r="V15" s="194">
        <f t="shared" si="4"/>
        <v>7.01</v>
      </c>
      <c r="W15" s="194">
        <f t="shared" si="5"/>
        <v>16.823999999999998</v>
      </c>
      <c r="X15" s="194">
        <f t="shared" si="6"/>
        <v>28.650000000000002</v>
      </c>
      <c r="Y15" s="194">
        <f t="shared" si="7"/>
        <v>0</v>
      </c>
      <c r="Z15" s="194">
        <f t="shared" si="8"/>
        <v>64.150000000000006</v>
      </c>
      <c r="AA15" s="194">
        <f t="shared" si="9"/>
        <v>0</v>
      </c>
      <c r="AB15" s="194">
        <f t="shared" si="10"/>
        <v>171.05</v>
      </c>
      <c r="AC15" s="194">
        <f t="shared" si="11"/>
        <v>0</v>
      </c>
      <c r="AD15" s="240">
        <f t="shared" si="12"/>
        <v>2.8218146150073573</v>
      </c>
      <c r="AE15" s="234"/>
      <c r="AF15" s="227"/>
      <c r="AG15" s="227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37"/>
      <c r="AW15" s="223"/>
      <c r="AX15" s="234"/>
      <c r="AZ15" s="212"/>
      <c r="BA15" s="212"/>
      <c r="BB15" s="212"/>
      <c r="BC15" s="212"/>
    </row>
    <row r="16" spans="2:55" x14ac:dyDescent="0.25">
      <c r="B16" s="191">
        <v>13</v>
      </c>
      <c r="C16" s="196">
        <v>213</v>
      </c>
      <c r="D16" s="198">
        <v>213</v>
      </c>
      <c r="E16" s="198">
        <v>12.15</v>
      </c>
      <c r="F16" s="198">
        <v>2.71</v>
      </c>
      <c r="G16" s="198">
        <v>2.62</v>
      </c>
      <c r="H16" s="198">
        <v>0</v>
      </c>
      <c r="I16" s="198">
        <v>0</v>
      </c>
      <c r="J16" s="198">
        <v>0</v>
      </c>
      <c r="K16" s="198">
        <v>7.01</v>
      </c>
      <c r="L16" s="198">
        <v>26.11</v>
      </c>
      <c r="M16" s="198">
        <v>0</v>
      </c>
      <c r="N16" s="198">
        <v>7.01</v>
      </c>
      <c r="O16" s="198">
        <v>25.66</v>
      </c>
      <c r="P16" s="198">
        <v>22.12</v>
      </c>
      <c r="Q16" s="198">
        <v>12.09</v>
      </c>
      <c r="R16" s="198">
        <v>0</v>
      </c>
      <c r="S16" s="194">
        <f t="shared" si="1"/>
        <v>0</v>
      </c>
      <c r="T16" s="194">
        <f t="shared" si="2"/>
        <v>0</v>
      </c>
      <c r="U16" s="194">
        <f t="shared" si="3"/>
        <v>0</v>
      </c>
      <c r="V16" s="194">
        <f t="shared" si="4"/>
        <v>0</v>
      </c>
      <c r="W16" s="194">
        <f t="shared" si="5"/>
        <v>8.411999999999999</v>
      </c>
      <c r="X16" s="194">
        <f t="shared" si="6"/>
        <v>39.164999999999999</v>
      </c>
      <c r="Y16" s="194">
        <f t="shared" si="7"/>
        <v>0</v>
      </c>
      <c r="Z16" s="194">
        <f t="shared" si="8"/>
        <v>17.524999999999999</v>
      </c>
      <c r="AA16" s="194">
        <f t="shared" si="9"/>
        <v>76.98</v>
      </c>
      <c r="AB16" s="194">
        <f t="shared" si="10"/>
        <v>110.60000000000001</v>
      </c>
      <c r="AC16" s="194">
        <f t="shared" si="11"/>
        <v>84.63</v>
      </c>
      <c r="AD16" s="240">
        <f t="shared" si="12"/>
        <v>3.2870005846813486</v>
      </c>
      <c r="AE16" s="234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37"/>
      <c r="AW16" s="223"/>
      <c r="AX16" s="234"/>
      <c r="AZ16" s="212"/>
      <c r="BA16" s="212"/>
      <c r="BB16" s="212"/>
      <c r="BC16" s="212"/>
    </row>
    <row r="17" spans="1:57" x14ac:dyDescent="0.25">
      <c r="B17" s="191">
        <v>14</v>
      </c>
      <c r="C17" s="196">
        <v>160</v>
      </c>
      <c r="D17" s="198">
        <v>160</v>
      </c>
      <c r="E17" s="198">
        <v>12.15</v>
      </c>
      <c r="F17" s="198">
        <v>2.59</v>
      </c>
      <c r="G17" s="198">
        <v>2.4500000000000002</v>
      </c>
      <c r="H17" s="198">
        <v>0</v>
      </c>
      <c r="I17" s="198">
        <v>0</v>
      </c>
      <c r="J17" s="198">
        <v>0</v>
      </c>
      <c r="K17" s="198">
        <v>7.01</v>
      </c>
      <c r="L17" s="198">
        <v>19.100000000000001</v>
      </c>
      <c r="M17" s="198">
        <v>7.01</v>
      </c>
      <c r="N17" s="198">
        <v>19.84</v>
      </c>
      <c r="O17" s="198">
        <v>12.83</v>
      </c>
      <c r="P17" s="198">
        <v>34.21</v>
      </c>
      <c r="Q17" s="198">
        <v>0</v>
      </c>
      <c r="R17" s="198">
        <v>0</v>
      </c>
      <c r="S17" s="194">
        <f t="shared" si="1"/>
        <v>0</v>
      </c>
      <c r="T17" s="194">
        <f t="shared" si="2"/>
        <v>0</v>
      </c>
      <c r="U17" s="194">
        <f t="shared" si="3"/>
        <v>0</v>
      </c>
      <c r="V17" s="194">
        <f t="shared" si="4"/>
        <v>0</v>
      </c>
      <c r="W17" s="194">
        <f t="shared" si="5"/>
        <v>8.411999999999999</v>
      </c>
      <c r="X17" s="194">
        <f t="shared" si="6"/>
        <v>28.650000000000002</v>
      </c>
      <c r="Y17" s="194">
        <f t="shared" si="7"/>
        <v>12.618</v>
      </c>
      <c r="Z17" s="194">
        <f t="shared" si="8"/>
        <v>49.6</v>
      </c>
      <c r="AA17" s="194">
        <f t="shared" si="9"/>
        <v>38.49</v>
      </c>
      <c r="AB17" s="194">
        <f t="shared" si="10"/>
        <v>171.05</v>
      </c>
      <c r="AC17" s="194">
        <f t="shared" si="11"/>
        <v>0</v>
      </c>
      <c r="AD17" s="240">
        <f t="shared" si="12"/>
        <v>3.0143484626647155</v>
      </c>
      <c r="AE17" s="234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37"/>
      <c r="AW17" s="223"/>
      <c r="AX17" s="234"/>
      <c r="AZ17" s="212"/>
      <c r="BA17" s="212"/>
      <c r="BB17" s="212"/>
      <c r="BC17" s="212"/>
    </row>
    <row r="18" spans="1:57" x14ac:dyDescent="0.25">
      <c r="B18" s="191">
        <v>15</v>
      </c>
      <c r="C18" s="196">
        <v>126</v>
      </c>
      <c r="D18" s="198">
        <v>126</v>
      </c>
      <c r="E18" s="198">
        <v>12.15</v>
      </c>
      <c r="F18" s="198">
        <v>2.3199999999999998</v>
      </c>
      <c r="G18" s="198">
        <v>2.21</v>
      </c>
      <c r="H18" s="198">
        <v>0</v>
      </c>
      <c r="I18" s="198">
        <v>0</v>
      </c>
      <c r="J18" s="198">
        <v>0</v>
      </c>
      <c r="K18" s="198">
        <v>14.02</v>
      </c>
      <c r="L18" s="198">
        <v>19.100000000000001</v>
      </c>
      <c r="M18" s="198">
        <v>7.01</v>
      </c>
      <c r="N18" s="198">
        <v>25.66</v>
      </c>
      <c r="O18" s="198">
        <v>0</v>
      </c>
      <c r="P18" s="198">
        <v>34.21</v>
      </c>
      <c r="Q18" s="198">
        <v>0</v>
      </c>
      <c r="R18" s="198">
        <v>0</v>
      </c>
      <c r="S18" s="194">
        <f t="shared" si="1"/>
        <v>0</v>
      </c>
      <c r="T18" s="194">
        <f t="shared" si="2"/>
        <v>0</v>
      </c>
      <c r="U18" s="194">
        <f t="shared" si="3"/>
        <v>0</v>
      </c>
      <c r="V18" s="194">
        <f t="shared" si="4"/>
        <v>0</v>
      </c>
      <c r="W18" s="194">
        <f t="shared" si="5"/>
        <v>16.823999999999998</v>
      </c>
      <c r="X18" s="194">
        <f t="shared" si="6"/>
        <v>28.650000000000002</v>
      </c>
      <c r="Y18" s="194">
        <f t="shared" si="7"/>
        <v>12.618</v>
      </c>
      <c r="Z18" s="194">
        <f t="shared" si="8"/>
        <v>64.150000000000006</v>
      </c>
      <c r="AA18" s="194">
        <f t="shared" si="9"/>
        <v>0</v>
      </c>
      <c r="AB18" s="194">
        <f t="shared" si="10"/>
        <v>171.05</v>
      </c>
      <c r="AC18" s="194">
        <f t="shared" si="11"/>
        <v>0</v>
      </c>
      <c r="AD18" s="240">
        <f t="shared" si="12"/>
        <v>2.8695039624302905</v>
      </c>
      <c r="AE18" s="234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37"/>
      <c r="AW18" s="223"/>
      <c r="AX18" s="234"/>
      <c r="AZ18" s="212"/>
      <c r="BA18" s="212"/>
      <c r="BB18" s="212"/>
      <c r="BC18" s="212"/>
    </row>
    <row r="19" spans="1:57" x14ac:dyDescent="0.25">
      <c r="B19" s="191">
        <v>16</v>
      </c>
      <c r="C19" s="196">
        <v>216</v>
      </c>
      <c r="D19" s="198">
        <v>216</v>
      </c>
      <c r="E19" s="198">
        <v>12.15</v>
      </c>
      <c r="F19" s="198">
        <v>3.33</v>
      </c>
      <c r="G19" s="198">
        <v>3.2</v>
      </c>
      <c r="H19" s="198">
        <v>0</v>
      </c>
      <c r="I19" s="198">
        <v>0</v>
      </c>
      <c r="J19" s="198">
        <v>0</v>
      </c>
      <c r="K19" s="198">
        <v>0</v>
      </c>
      <c r="L19" s="198">
        <v>14.02</v>
      </c>
      <c r="M19" s="198">
        <v>12.09</v>
      </c>
      <c r="N19" s="198">
        <v>0</v>
      </c>
      <c r="O19" s="198">
        <v>0</v>
      </c>
      <c r="P19" s="198">
        <v>61.8</v>
      </c>
      <c r="Q19" s="198">
        <v>12.09</v>
      </c>
      <c r="R19" s="198">
        <v>0</v>
      </c>
      <c r="S19" s="194">
        <f t="shared" si="1"/>
        <v>0</v>
      </c>
      <c r="T19" s="194">
        <f t="shared" si="2"/>
        <v>0</v>
      </c>
      <c r="U19" s="194">
        <f t="shared" si="3"/>
        <v>0</v>
      </c>
      <c r="V19" s="194">
        <f t="shared" si="4"/>
        <v>0</v>
      </c>
      <c r="W19" s="194">
        <f t="shared" si="5"/>
        <v>0</v>
      </c>
      <c r="X19" s="194">
        <f t="shared" si="6"/>
        <v>21.03</v>
      </c>
      <c r="Y19" s="194">
        <f t="shared" si="7"/>
        <v>21.762</v>
      </c>
      <c r="Z19" s="194">
        <f t="shared" si="8"/>
        <v>0</v>
      </c>
      <c r="AA19" s="194">
        <f t="shared" si="9"/>
        <v>0</v>
      </c>
      <c r="AB19" s="194">
        <f t="shared" si="10"/>
        <v>309</v>
      </c>
      <c r="AC19" s="194">
        <f t="shared" si="11"/>
        <v>84.63</v>
      </c>
      <c r="AD19" s="240">
        <f t="shared" si="12"/>
        <v>4.2288953488372094</v>
      </c>
      <c r="AE19" s="234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37"/>
      <c r="AW19" s="223"/>
      <c r="AX19" s="234"/>
      <c r="AZ19" s="212"/>
      <c r="BA19" s="212"/>
      <c r="BB19" s="212"/>
      <c r="BC19" s="212"/>
    </row>
    <row r="20" spans="1:57" x14ac:dyDescent="0.25">
      <c r="B20" s="191">
        <v>17</v>
      </c>
      <c r="C20" s="196">
        <v>134</v>
      </c>
      <c r="D20" s="198">
        <v>134</v>
      </c>
      <c r="E20" s="198">
        <v>12.15</v>
      </c>
      <c r="F20" s="198">
        <v>3.02</v>
      </c>
      <c r="G20" s="198">
        <v>3.08</v>
      </c>
      <c r="H20" s="198">
        <v>0</v>
      </c>
      <c r="I20" s="198">
        <v>0</v>
      </c>
      <c r="J20" s="198">
        <v>0</v>
      </c>
      <c r="K20" s="198">
        <v>0</v>
      </c>
      <c r="L20" s="198">
        <v>14.02</v>
      </c>
      <c r="M20" s="198">
        <v>12.09</v>
      </c>
      <c r="N20" s="198">
        <v>0</v>
      </c>
      <c r="O20" s="198">
        <v>12.83</v>
      </c>
      <c r="P20" s="198">
        <v>61.06</v>
      </c>
      <c r="Q20" s="198">
        <v>0</v>
      </c>
      <c r="R20" s="198">
        <v>0</v>
      </c>
      <c r="S20" s="194">
        <f t="shared" si="1"/>
        <v>0</v>
      </c>
      <c r="T20" s="194">
        <f t="shared" si="2"/>
        <v>0</v>
      </c>
      <c r="U20" s="194">
        <f t="shared" si="3"/>
        <v>0</v>
      </c>
      <c r="V20" s="194">
        <f t="shared" si="4"/>
        <v>0</v>
      </c>
      <c r="W20" s="194">
        <f t="shared" si="5"/>
        <v>0</v>
      </c>
      <c r="X20" s="194">
        <f t="shared" si="6"/>
        <v>21.03</v>
      </c>
      <c r="Y20" s="194">
        <f t="shared" si="7"/>
        <v>21.762</v>
      </c>
      <c r="Z20" s="194">
        <f t="shared" si="8"/>
        <v>0</v>
      </c>
      <c r="AA20" s="194">
        <f t="shared" si="9"/>
        <v>38.49</v>
      </c>
      <c r="AB20" s="194">
        <f t="shared" si="10"/>
        <v>305.3</v>
      </c>
      <c r="AC20" s="194">
        <f t="shared" si="11"/>
        <v>0</v>
      </c>
      <c r="AD20" s="240">
        <f t="shared" si="12"/>
        <v>3.7503104384943726</v>
      </c>
      <c r="AE20" s="234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37"/>
      <c r="AW20" s="223"/>
      <c r="AX20" s="234"/>
      <c r="AZ20" s="212"/>
      <c r="BA20" s="212"/>
      <c r="BB20" s="212"/>
      <c r="BC20" s="212"/>
    </row>
    <row r="21" spans="1:57" x14ac:dyDescent="0.25">
      <c r="B21" s="191">
        <v>18</v>
      </c>
      <c r="C21" s="196">
        <v>14</v>
      </c>
      <c r="D21" s="198">
        <v>14</v>
      </c>
      <c r="E21" s="198">
        <v>12.15</v>
      </c>
      <c r="F21" s="198">
        <v>2.71</v>
      </c>
      <c r="G21" s="198">
        <v>2.69</v>
      </c>
      <c r="H21" s="198">
        <v>0</v>
      </c>
      <c r="I21" s="198">
        <v>0</v>
      </c>
      <c r="J21" s="198">
        <v>0</v>
      </c>
      <c r="K21" s="198">
        <v>7.01</v>
      </c>
      <c r="L21" s="198">
        <v>19.100000000000001</v>
      </c>
      <c r="M21" s="198">
        <v>0</v>
      </c>
      <c r="N21" s="198">
        <v>12.83</v>
      </c>
      <c r="O21" s="198">
        <v>12.83</v>
      </c>
      <c r="P21" s="198">
        <v>48.23</v>
      </c>
      <c r="Q21" s="198">
        <v>0</v>
      </c>
      <c r="R21" s="198">
        <v>0</v>
      </c>
      <c r="S21" s="194">
        <f t="shared" si="1"/>
        <v>0</v>
      </c>
      <c r="T21" s="194">
        <f t="shared" si="2"/>
        <v>0</v>
      </c>
      <c r="U21" s="194">
        <f t="shared" si="3"/>
        <v>0</v>
      </c>
      <c r="V21" s="194">
        <f t="shared" si="4"/>
        <v>0</v>
      </c>
      <c r="W21" s="194">
        <f t="shared" si="5"/>
        <v>8.411999999999999</v>
      </c>
      <c r="X21" s="194">
        <f t="shared" si="6"/>
        <v>28.650000000000002</v>
      </c>
      <c r="Y21" s="194">
        <f t="shared" si="7"/>
        <v>0</v>
      </c>
      <c r="Z21" s="194">
        <f t="shared" si="8"/>
        <v>32.075000000000003</v>
      </c>
      <c r="AA21" s="194">
        <f t="shared" si="9"/>
        <v>38.49</v>
      </c>
      <c r="AB21" s="194">
        <f t="shared" si="10"/>
        <v>241.14999999999998</v>
      </c>
      <c r="AC21" s="194">
        <f t="shared" si="11"/>
        <v>0</v>
      </c>
      <c r="AD21" s="240">
        <f t="shared" si="12"/>
        <v>3.3964066608238386</v>
      </c>
      <c r="AE21" s="234"/>
      <c r="AF21" s="227"/>
      <c r="AG21" s="227"/>
      <c r="AH21" s="227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37"/>
      <c r="AW21" s="223"/>
      <c r="AX21" s="234"/>
      <c r="AZ21" s="212"/>
      <c r="BA21" s="212"/>
      <c r="BB21" s="212"/>
      <c r="BC21" s="212"/>
    </row>
    <row r="22" spans="1:57" s="193" customFormat="1" x14ac:dyDescent="0.25">
      <c r="A22" s="208"/>
      <c r="B22" s="191">
        <v>19</v>
      </c>
      <c r="C22" s="195">
        <v>176</v>
      </c>
      <c r="D22" s="196">
        <v>176</v>
      </c>
      <c r="E22" s="196">
        <v>14.85</v>
      </c>
      <c r="F22" s="196">
        <v>1.67</v>
      </c>
      <c r="G22" s="195">
        <v>1.45</v>
      </c>
      <c r="H22" s="195">
        <v>0</v>
      </c>
      <c r="I22" s="195">
        <v>20.87</v>
      </c>
      <c r="J22" s="195">
        <v>18.95</v>
      </c>
      <c r="K22" s="195">
        <v>0</v>
      </c>
      <c r="L22" s="195">
        <v>12.94</v>
      </c>
      <c r="M22" s="195">
        <v>12.94</v>
      </c>
      <c r="N22" s="195">
        <v>22.31</v>
      </c>
      <c r="O22" s="195">
        <v>0</v>
      </c>
      <c r="P22" s="195">
        <v>12</v>
      </c>
      <c r="Q22" s="195">
        <v>0</v>
      </c>
      <c r="R22" s="195">
        <v>0</v>
      </c>
      <c r="S22" s="194">
        <f t="shared" si="1"/>
        <v>0</v>
      </c>
      <c r="T22" s="194">
        <f t="shared" si="2"/>
        <v>0</v>
      </c>
      <c r="U22" s="194">
        <f t="shared" si="3"/>
        <v>14.609</v>
      </c>
      <c r="V22" s="194">
        <f t="shared" si="4"/>
        <v>18.95</v>
      </c>
      <c r="W22" s="194">
        <f t="shared" si="5"/>
        <v>0</v>
      </c>
      <c r="X22" s="194">
        <f t="shared" si="6"/>
        <v>19.41</v>
      </c>
      <c r="Y22" s="194">
        <f t="shared" si="7"/>
        <v>23.291999999999998</v>
      </c>
      <c r="Z22" s="194">
        <f t="shared" si="8"/>
        <v>55.774999999999999</v>
      </c>
      <c r="AA22" s="194">
        <f t="shared" si="9"/>
        <v>0</v>
      </c>
      <c r="AB22" s="194">
        <f t="shared" si="10"/>
        <v>60</v>
      </c>
      <c r="AC22" s="194">
        <f t="shared" si="11"/>
        <v>0</v>
      </c>
      <c r="AD22" s="240">
        <f>IF(C22&gt;0, SUM(S22:AC22)/SUM(G22:Q22), "")</f>
        <v>1.8927261975162626</v>
      </c>
      <c r="AE22" s="234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7"/>
      <c r="AW22" s="223"/>
      <c r="AX22" s="234"/>
      <c r="AY22" s="208"/>
      <c r="AZ22" s="212"/>
      <c r="BA22" s="212"/>
      <c r="BB22" s="212"/>
      <c r="BC22" s="212"/>
      <c r="BD22" s="208"/>
      <c r="BE22" s="208"/>
    </row>
    <row r="23" spans="1:57" x14ac:dyDescent="0.25">
      <c r="A23" s="213"/>
      <c r="B23" s="191">
        <v>20</v>
      </c>
      <c r="C23" s="195">
        <v>203</v>
      </c>
      <c r="D23" s="198">
        <v>203</v>
      </c>
      <c r="E23" s="198">
        <v>14.85</v>
      </c>
      <c r="F23" s="198">
        <v>1.48</v>
      </c>
      <c r="G23" s="198">
        <v>1.24</v>
      </c>
      <c r="H23" s="198">
        <v>6.96</v>
      </c>
      <c r="I23" s="198">
        <v>25.91</v>
      </c>
      <c r="J23" s="198">
        <v>6.96</v>
      </c>
      <c r="K23" s="198">
        <v>0</v>
      </c>
      <c r="L23" s="198">
        <v>25.88</v>
      </c>
      <c r="M23" s="198">
        <v>0</v>
      </c>
      <c r="N23" s="198">
        <v>22.31</v>
      </c>
      <c r="O23" s="198">
        <v>0</v>
      </c>
      <c r="P23" s="198">
        <v>12</v>
      </c>
      <c r="Q23" s="198">
        <v>0</v>
      </c>
      <c r="R23" s="198">
        <v>0</v>
      </c>
      <c r="S23" s="194">
        <f t="shared" si="1"/>
        <v>0</v>
      </c>
      <c r="T23" s="194">
        <f t="shared" si="2"/>
        <v>3.7584000000000004</v>
      </c>
      <c r="U23" s="194">
        <f t="shared" si="3"/>
        <v>18.137</v>
      </c>
      <c r="V23" s="194">
        <f t="shared" si="4"/>
        <v>6.96</v>
      </c>
      <c r="W23" s="194">
        <f t="shared" si="5"/>
        <v>0</v>
      </c>
      <c r="X23" s="194">
        <f t="shared" si="6"/>
        <v>38.82</v>
      </c>
      <c r="Y23" s="194">
        <f t="shared" si="7"/>
        <v>0</v>
      </c>
      <c r="Z23" s="194">
        <f t="shared" si="8"/>
        <v>55.774999999999999</v>
      </c>
      <c r="AA23" s="194">
        <f t="shared" si="9"/>
        <v>0</v>
      </c>
      <c r="AB23" s="194">
        <f t="shared" si="10"/>
        <v>60</v>
      </c>
      <c r="AC23" s="194">
        <f t="shared" si="11"/>
        <v>0</v>
      </c>
      <c r="AD23" s="240">
        <f>IF(C23&gt;0, SUM(S23:AC23)/SUM(G23:Q23), "")</f>
        <v>1.8116768714201066</v>
      </c>
      <c r="AE23" s="234"/>
      <c r="AF23" s="227"/>
      <c r="AG23" s="227"/>
      <c r="AH23" s="227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37"/>
      <c r="AW23" s="223"/>
      <c r="AX23" s="234"/>
      <c r="AY23" s="213"/>
      <c r="AZ23" s="212"/>
      <c r="BA23" s="212"/>
      <c r="BB23" s="212"/>
      <c r="BC23" s="212"/>
      <c r="BD23" s="213"/>
      <c r="BE23" s="213"/>
    </row>
    <row r="24" spans="1:57" x14ac:dyDescent="0.25">
      <c r="A24" s="213"/>
      <c r="B24" s="191">
        <v>21</v>
      </c>
      <c r="C24" s="195">
        <v>216</v>
      </c>
      <c r="D24" s="198">
        <v>216</v>
      </c>
      <c r="E24" s="198">
        <v>14.85</v>
      </c>
      <c r="F24" s="198">
        <v>1.34</v>
      </c>
      <c r="G24" s="198">
        <v>1.1000000000000001</v>
      </c>
      <c r="H24" s="198">
        <v>20.87</v>
      </c>
      <c r="I24" s="198">
        <v>18.95</v>
      </c>
      <c r="J24" s="198">
        <v>0</v>
      </c>
      <c r="K24" s="198">
        <v>12.94</v>
      </c>
      <c r="L24" s="198">
        <v>12.94</v>
      </c>
      <c r="M24" s="198">
        <v>0</v>
      </c>
      <c r="N24" s="198">
        <v>22.31</v>
      </c>
      <c r="O24" s="198">
        <v>0</v>
      </c>
      <c r="P24" s="198">
        <v>12</v>
      </c>
      <c r="Q24" s="198">
        <v>0</v>
      </c>
      <c r="R24" s="198">
        <v>0</v>
      </c>
      <c r="S24" s="194">
        <f t="shared" si="1"/>
        <v>0</v>
      </c>
      <c r="T24" s="194">
        <f t="shared" si="2"/>
        <v>11.269800000000002</v>
      </c>
      <c r="U24" s="194">
        <f t="shared" si="3"/>
        <v>13.264999999999999</v>
      </c>
      <c r="V24" s="194">
        <f t="shared" si="4"/>
        <v>0</v>
      </c>
      <c r="W24" s="194">
        <f t="shared" si="5"/>
        <v>15.527999999999999</v>
      </c>
      <c r="X24" s="194">
        <f t="shared" si="6"/>
        <v>19.41</v>
      </c>
      <c r="Y24" s="194">
        <f t="shared" si="7"/>
        <v>0</v>
      </c>
      <c r="Z24" s="194">
        <f t="shared" si="8"/>
        <v>55.774999999999999</v>
      </c>
      <c r="AA24" s="194">
        <f t="shared" si="9"/>
        <v>0</v>
      </c>
      <c r="AB24" s="194">
        <f t="shared" si="10"/>
        <v>60</v>
      </c>
      <c r="AC24" s="194">
        <f t="shared" si="11"/>
        <v>0</v>
      </c>
      <c r="AD24" s="240">
        <f>IF(C24&gt;0, SUM(S24:AC24)/SUM(G24:Q24), "")</f>
        <v>1.7332390465829293</v>
      </c>
      <c r="AE24" s="234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37"/>
      <c r="AW24" s="223"/>
      <c r="AX24" s="234"/>
      <c r="AY24" s="213"/>
      <c r="AZ24" s="212"/>
      <c r="BA24" s="212"/>
      <c r="BB24" s="212"/>
      <c r="BC24" s="212"/>
      <c r="BD24" s="213"/>
      <c r="BE24" s="213"/>
    </row>
    <row r="25" spans="1:57" x14ac:dyDescent="0.25">
      <c r="A25" s="213"/>
      <c r="B25" s="191">
        <v>22</v>
      </c>
      <c r="C25" s="195">
        <v>217</v>
      </c>
      <c r="D25" s="198">
        <v>217</v>
      </c>
      <c r="E25" s="198">
        <v>14.85</v>
      </c>
      <c r="F25" s="198">
        <v>1.82</v>
      </c>
      <c r="G25" s="198">
        <v>1.58</v>
      </c>
      <c r="H25" s="198">
        <v>0</v>
      </c>
      <c r="I25" s="198">
        <v>13.91</v>
      </c>
      <c r="J25" s="198">
        <v>18.95</v>
      </c>
      <c r="K25" s="198">
        <v>6.96</v>
      </c>
      <c r="L25" s="198">
        <v>0</v>
      </c>
      <c r="M25" s="198">
        <v>12.94</v>
      </c>
      <c r="N25" s="198">
        <v>35.25</v>
      </c>
      <c r="O25" s="198">
        <v>0</v>
      </c>
      <c r="P25" s="198">
        <v>12</v>
      </c>
      <c r="Q25" s="198">
        <v>0</v>
      </c>
      <c r="R25" s="198">
        <v>0</v>
      </c>
      <c r="S25" s="194">
        <f t="shared" si="1"/>
        <v>0</v>
      </c>
      <c r="T25" s="194">
        <f t="shared" si="2"/>
        <v>0</v>
      </c>
      <c r="U25" s="194">
        <f t="shared" si="3"/>
        <v>9.7370000000000001</v>
      </c>
      <c r="V25" s="194">
        <f t="shared" si="4"/>
        <v>18.95</v>
      </c>
      <c r="W25" s="194">
        <f t="shared" si="5"/>
        <v>8.3520000000000003</v>
      </c>
      <c r="X25" s="194">
        <f t="shared" si="6"/>
        <v>0</v>
      </c>
      <c r="Y25" s="194">
        <f t="shared" si="7"/>
        <v>23.291999999999998</v>
      </c>
      <c r="Z25" s="194">
        <f t="shared" si="8"/>
        <v>88.125</v>
      </c>
      <c r="AA25" s="194">
        <f t="shared" si="9"/>
        <v>0</v>
      </c>
      <c r="AB25" s="194">
        <f t="shared" si="10"/>
        <v>60</v>
      </c>
      <c r="AC25" s="194">
        <f t="shared" si="11"/>
        <v>0</v>
      </c>
      <c r="AD25" s="240">
        <f t="shared" si="12"/>
        <v>2.0519342454966041</v>
      </c>
      <c r="AE25" s="234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37"/>
      <c r="AW25" s="223"/>
      <c r="AX25" s="234"/>
      <c r="AY25" s="213"/>
      <c r="AZ25" s="212"/>
      <c r="BA25" s="212"/>
      <c r="BB25" s="212"/>
      <c r="BC25" s="212"/>
      <c r="BD25" s="213"/>
      <c r="BE25" s="213"/>
    </row>
    <row r="26" spans="1:57" x14ac:dyDescent="0.25">
      <c r="A26" s="213"/>
      <c r="B26" s="191">
        <v>23</v>
      </c>
      <c r="C26" s="195">
        <v>174</v>
      </c>
      <c r="D26" s="198">
        <v>174</v>
      </c>
      <c r="E26" s="198">
        <v>14.85</v>
      </c>
      <c r="F26" s="198">
        <v>1.63</v>
      </c>
      <c r="G26" s="198">
        <v>1.43</v>
      </c>
      <c r="H26" s="198">
        <v>0</v>
      </c>
      <c r="I26" s="198">
        <v>20.87</v>
      </c>
      <c r="J26" s="198">
        <v>18.95</v>
      </c>
      <c r="K26" s="198">
        <v>0</v>
      </c>
      <c r="L26" s="198">
        <v>12.94</v>
      </c>
      <c r="M26" s="198">
        <v>12.94</v>
      </c>
      <c r="N26" s="198">
        <v>22.31</v>
      </c>
      <c r="O26" s="198">
        <v>0</v>
      </c>
      <c r="P26" s="198">
        <v>12</v>
      </c>
      <c r="Q26" s="198">
        <v>0</v>
      </c>
      <c r="R26" s="198">
        <v>0</v>
      </c>
      <c r="S26" s="194">
        <f t="shared" si="1"/>
        <v>0</v>
      </c>
      <c r="T26" s="194">
        <f t="shared" si="2"/>
        <v>0</v>
      </c>
      <c r="U26" s="194">
        <f t="shared" si="3"/>
        <v>14.609</v>
      </c>
      <c r="V26" s="194">
        <f t="shared" si="4"/>
        <v>18.95</v>
      </c>
      <c r="W26" s="194">
        <f t="shared" si="5"/>
        <v>0</v>
      </c>
      <c r="X26" s="194">
        <f t="shared" si="6"/>
        <v>19.41</v>
      </c>
      <c r="Y26" s="194">
        <f t="shared" si="7"/>
        <v>23.291999999999998</v>
      </c>
      <c r="Z26" s="194">
        <f t="shared" si="8"/>
        <v>55.774999999999999</v>
      </c>
      <c r="AA26" s="194">
        <f t="shared" si="9"/>
        <v>0</v>
      </c>
      <c r="AB26" s="194">
        <f t="shared" si="10"/>
        <v>60</v>
      </c>
      <c r="AC26" s="194">
        <f t="shared" si="11"/>
        <v>0</v>
      </c>
      <c r="AD26" s="240">
        <f t="shared" si="12"/>
        <v>1.8930993690851736</v>
      </c>
      <c r="AE26" s="234"/>
      <c r="AF26" s="227"/>
      <c r="AG26" s="227"/>
      <c r="AH26" s="227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37"/>
      <c r="AW26" s="223"/>
      <c r="AX26" s="234"/>
      <c r="AY26" s="213"/>
      <c r="AZ26" s="212"/>
      <c r="BA26" s="212"/>
      <c r="BB26" s="212"/>
      <c r="BC26" s="212"/>
      <c r="BD26" s="213"/>
      <c r="BE26" s="213"/>
    </row>
    <row r="27" spans="1:57" x14ac:dyDescent="0.25">
      <c r="A27" s="213"/>
      <c r="B27" s="191">
        <v>24</v>
      </c>
      <c r="C27" s="195">
        <v>200</v>
      </c>
      <c r="D27" s="198">
        <v>200</v>
      </c>
      <c r="E27" s="198">
        <v>14.85</v>
      </c>
      <c r="F27" s="198">
        <v>1.49</v>
      </c>
      <c r="G27" s="198">
        <v>1.27</v>
      </c>
      <c r="H27" s="198">
        <v>6.96</v>
      </c>
      <c r="I27" s="198">
        <v>13.91</v>
      </c>
      <c r="J27" s="198">
        <v>18.95</v>
      </c>
      <c r="K27" s="198">
        <v>0</v>
      </c>
      <c r="L27" s="198">
        <v>25.88</v>
      </c>
      <c r="M27" s="198">
        <v>0</v>
      </c>
      <c r="N27" s="198">
        <v>22.31</v>
      </c>
      <c r="O27" s="198">
        <v>0</v>
      </c>
      <c r="P27" s="198">
        <v>12</v>
      </c>
      <c r="Q27" s="198">
        <v>0</v>
      </c>
      <c r="R27" s="198">
        <v>0</v>
      </c>
      <c r="S27" s="194">
        <f t="shared" si="1"/>
        <v>0</v>
      </c>
      <c r="T27" s="194">
        <f t="shared" si="2"/>
        <v>3.7584000000000004</v>
      </c>
      <c r="U27" s="194">
        <f t="shared" si="3"/>
        <v>9.7370000000000001</v>
      </c>
      <c r="V27" s="194">
        <f t="shared" si="4"/>
        <v>18.95</v>
      </c>
      <c r="W27" s="194">
        <f t="shared" si="5"/>
        <v>0</v>
      </c>
      <c r="X27" s="194">
        <f t="shared" si="6"/>
        <v>38.82</v>
      </c>
      <c r="Y27" s="194">
        <f t="shared" si="7"/>
        <v>0</v>
      </c>
      <c r="Z27" s="194">
        <f t="shared" si="8"/>
        <v>55.774999999999999</v>
      </c>
      <c r="AA27" s="194">
        <f t="shared" si="9"/>
        <v>0</v>
      </c>
      <c r="AB27" s="194">
        <f t="shared" si="10"/>
        <v>60</v>
      </c>
      <c r="AC27" s="194">
        <f t="shared" si="11"/>
        <v>0</v>
      </c>
      <c r="AD27" s="240">
        <f t="shared" si="12"/>
        <v>1.846765402843602</v>
      </c>
      <c r="AE27" s="234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37"/>
      <c r="AW27" s="223"/>
      <c r="AX27" s="234"/>
      <c r="AY27" s="213"/>
      <c r="AZ27" s="212"/>
      <c r="BA27" s="212"/>
      <c r="BB27" s="212"/>
      <c r="BC27" s="212"/>
      <c r="BD27" s="213"/>
      <c r="BE27" s="213"/>
    </row>
    <row r="28" spans="1:57" x14ac:dyDescent="0.25">
      <c r="A28" s="213"/>
      <c r="B28" s="191">
        <v>25</v>
      </c>
      <c r="C28" s="195">
        <v>182</v>
      </c>
      <c r="D28" s="198">
        <v>182</v>
      </c>
      <c r="E28" s="198">
        <v>14.85</v>
      </c>
      <c r="F28" s="198">
        <v>1.99</v>
      </c>
      <c r="G28" s="198">
        <v>1.8</v>
      </c>
      <c r="H28" s="198">
        <v>0</v>
      </c>
      <c r="I28" s="198">
        <v>0</v>
      </c>
      <c r="J28" s="198">
        <v>25.91</v>
      </c>
      <c r="K28" s="198">
        <v>6.96</v>
      </c>
      <c r="L28" s="198">
        <v>6.96</v>
      </c>
      <c r="M28" s="198">
        <v>12.94</v>
      </c>
      <c r="N28" s="198">
        <v>35.25</v>
      </c>
      <c r="O28" s="198">
        <v>0</v>
      </c>
      <c r="P28" s="198">
        <v>12</v>
      </c>
      <c r="Q28" s="198">
        <v>0</v>
      </c>
      <c r="R28" s="198">
        <v>0</v>
      </c>
      <c r="S28" s="194">
        <f t="shared" si="1"/>
        <v>0</v>
      </c>
      <c r="T28" s="194">
        <f t="shared" si="2"/>
        <v>0</v>
      </c>
      <c r="U28" s="194">
        <f t="shared" si="3"/>
        <v>0</v>
      </c>
      <c r="V28" s="194">
        <f t="shared" si="4"/>
        <v>25.91</v>
      </c>
      <c r="W28" s="194">
        <f t="shared" si="5"/>
        <v>8.3520000000000003</v>
      </c>
      <c r="X28" s="194">
        <f t="shared" si="6"/>
        <v>10.44</v>
      </c>
      <c r="Y28" s="194">
        <f t="shared" si="7"/>
        <v>23.291999999999998</v>
      </c>
      <c r="Z28" s="194">
        <f t="shared" si="8"/>
        <v>88.125</v>
      </c>
      <c r="AA28" s="194">
        <f t="shared" si="9"/>
        <v>0</v>
      </c>
      <c r="AB28" s="194">
        <f t="shared" si="10"/>
        <v>60</v>
      </c>
      <c r="AC28" s="194">
        <f t="shared" si="11"/>
        <v>0</v>
      </c>
      <c r="AD28" s="240">
        <f t="shared" si="12"/>
        <v>2.1225594185818113</v>
      </c>
      <c r="AE28" s="234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37"/>
      <c r="AW28" s="223"/>
      <c r="AX28" s="234"/>
      <c r="AY28" s="213"/>
      <c r="AZ28" s="212"/>
      <c r="BA28" s="212"/>
      <c r="BB28" s="212"/>
      <c r="BC28" s="212"/>
      <c r="BD28" s="213"/>
      <c r="BE28" s="213"/>
    </row>
    <row r="29" spans="1:57" x14ac:dyDescent="0.25">
      <c r="A29" s="213"/>
      <c r="B29" s="191">
        <v>26</v>
      </c>
      <c r="C29" s="195">
        <v>243</v>
      </c>
      <c r="D29" s="198">
        <v>243</v>
      </c>
      <c r="E29" s="198">
        <v>14.85</v>
      </c>
      <c r="F29" s="198">
        <v>1.75</v>
      </c>
      <c r="G29" s="198">
        <v>1.65</v>
      </c>
      <c r="H29" s="198">
        <v>0</v>
      </c>
      <c r="I29" s="198">
        <v>13.91</v>
      </c>
      <c r="J29" s="198">
        <v>18.95</v>
      </c>
      <c r="K29" s="198">
        <v>6.96</v>
      </c>
      <c r="L29" s="198">
        <v>0</v>
      </c>
      <c r="M29" s="198">
        <v>25.88</v>
      </c>
      <c r="N29" s="198">
        <v>22.31</v>
      </c>
      <c r="O29" s="198">
        <v>0</v>
      </c>
      <c r="P29" s="198">
        <v>12</v>
      </c>
      <c r="Q29" s="198">
        <v>0</v>
      </c>
      <c r="R29" s="198">
        <v>0</v>
      </c>
      <c r="S29" s="194">
        <f t="shared" si="1"/>
        <v>0</v>
      </c>
      <c r="T29" s="194">
        <f t="shared" si="2"/>
        <v>0</v>
      </c>
      <c r="U29" s="194">
        <f t="shared" si="3"/>
        <v>9.7370000000000001</v>
      </c>
      <c r="V29" s="194">
        <f t="shared" si="4"/>
        <v>18.95</v>
      </c>
      <c r="W29" s="194">
        <f t="shared" si="5"/>
        <v>8.3520000000000003</v>
      </c>
      <c r="X29" s="194">
        <f t="shared" si="6"/>
        <v>0</v>
      </c>
      <c r="Y29" s="194">
        <f t="shared" si="7"/>
        <v>46.583999999999996</v>
      </c>
      <c r="Z29" s="194">
        <f t="shared" si="8"/>
        <v>55.774999999999999</v>
      </c>
      <c r="AA29" s="194">
        <f t="shared" si="9"/>
        <v>0</v>
      </c>
      <c r="AB29" s="194">
        <f t="shared" si="10"/>
        <v>60</v>
      </c>
      <c r="AC29" s="194">
        <f t="shared" si="11"/>
        <v>0</v>
      </c>
      <c r="AD29" s="240">
        <f t="shared" si="12"/>
        <v>1.9614204210112138</v>
      </c>
      <c r="AE29" s="234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37"/>
      <c r="AW29" s="223"/>
      <c r="AX29" s="234"/>
      <c r="AY29" s="213"/>
      <c r="AZ29" s="212"/>
      <c r="BA29" s="212"/>
      <c r="BB29" s="212"/>
      <c r="BC29" s="212"/>
      <c r="BD29" s="213"/>
      <c r="BE29" s="213"/>
    </row>
    <row r="30" spans="1:57" x14ac:dyDescent="0.25">
      <c r="A30" s="213"/>
      <c r="B30" s="191">
        <v>27</v>
      </c>
      <c r="C30" s="195">
        <v>201</v>
      </c>
      <c r="D30" s="198">
        <v>201</v>
      </c>
      <c r="E30" s="198">
        <v>14.85</v>
      </c>
      <c r="F30" s="198">
        <v>1.6</v>
      </c>
      <c r="G30" s="198">
        <v>1.43</v>
      </c>
      <c r="H30" s="198">
        <v>0</v>
      </c>
      <c r="I30" s="198">
        <v>13.91</v>
      </c>
      <c r="J30" s="198">
        <v>18.95</v>
      </c>
      <c r="K30" s="198">
        <v>6.96</v>
      </c>
      <c r="L30" s="198">
        <v>12.94</v>
      </c>
      <c r="M30" s="198">
        <v>12.94</v>
      </c>
      <c r="N30" s="198">
        <v>22.31</v>
      </c>
      <c r="O30" s="198">
        <v>0</v>
      </c>
      <c r="P30" s="198">
        <v>12</v>
      </c>
      <c r="Q30" s="198">
        <v>0</v>
      </c>
      <c r="R30" s="198">
        <v>0</v>
      </c>
      <c r="S30" s="194">
        <f t="shared" si="1"/>
        <v>0</v>
      </c>
      <c r="T30" s="194">
        <f t="shared" si="2"/>
        <v>0</v>
      </c>
      <c r="U30" s="194">
        <f t="shared" si="3"/>
        <v>9.7370000000000001</v>
      </c>
      <c r="V30" s="194">
        <f t="shared" si="4"/>
        <v>18.95</v>
      </c>
      <c r="W30" s="194">
        <f t="shared" si="5"/>
        <v>8.3520000000000003</v>
      </c>
      <c r="X30" s="194">
        <f t="shared" si="6"/>
        <v>19.41</v>
      </c>
      <c r="Y30" s="194">
        <f t="shared" si="7"/>
        <v>23.291999999999998</v>
      </c>
      <c r="Z30" s="194">
        <f t="shared" si="8"/>
        <v>55.774999999999999</v>
      </c>
      <c r="AA30" s="194">
        <f t="shared" si="9"/>
        <v>0</v>
      </c>
      <c r="AB30" s="194">
        <f t="shared" si="10"/>
        <v>60</v>
      </c>
      <c r="AC30" s="194">
        <f t="shared" si="11"/>
        <v>0</v>
      </c>
      <c r="AD30" s="240">
        <f t="shared" si="12"/>
        <v>1.9274053627760253</v>
      </c>
      <c r="AE30" s="234"/>
      <c r="AF30" s="227"/>
      <c r="AG30" s="227"/>
      <c r="AH30" s="227"/>
      <c r="AI30" s="227"/>
      <c r="AJ30" s="227"/>
      <c r="AK30" s="227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37"/>
      <c r="AW30" s="223"/>
      <c r="AX30" s="234"/>
      <c r="AY30" s="213"/>
      <c r="AZ30" s="212"/>
      <c r="BA30" s="212"/>
      <c r="BB30" s="212"/>
      <c r="BC30" s="212"/>
      <c r="BD30" s="213"/>
      <c r="BE30" s="213"/>
    </row>
    <row r="31" spans="1:57" x14ac:dyDescent="0.25">
      <c r="A31" s="213"/>
      <c r="B31" s="191">
        <v>28</v>
      </c>
      <c r="C31" s="195">
        <v>230</v>
      </c>
      <c r="D31" s="198">
        <v>230</v>
      </c>
      <c r="E31" s="198">
        <v>14.85</v>
      </c>
      <c r="F31" s="198">
        <v>2.09</v>
      </c>
      <c r="G31" s="198">
        <v>1.85</v>
      </c>
      <c r="H31" s="198">
        <v>0</v>
      </c>
      <c r="I31" s="198">
        <v>0</v>
      </c>
      <c r="J31" s="198">
        <v>25.91</v>
      </c>
      <c r="K31" s="198">
        <v>0</v>
      </c>
      <c r="L31" s="198">
        <v>6.96</v>
      </c>
      <c r="M31" s="198">
        <v>6.96</v>
      </c>
      <c r="N31" s="198">
        <v>48.18</v>
      </c>
      <c r="O31" s="198">
        <v>0</v>
      </c>
      <c r="P31" s="198">
        <v>0</v>
      </c>
      <c r="Q31" s="198">
        <v>12</v>
      </c>
      <c r="R31" s="198">
        <v>0</v>
      </c>
      <c r="S31" s="194">
        <f t="shared" si="1"/>
        <v>0</v>
      </c>
      <c r="T31" s="194">
        <f t="shared" si="2"/>
        <v>0</v>
      </c>
      <c r="U31" s="194">
        <f t="shared" si="3"/>
        <v>0</v>
      </c>
      <c r="V31" s="194">
        <f t="shared" si="4"/>
        <v>25.91</v>
      </c>
      <c r="W31" s="194">
        <f t="shared" si="5"/>
        <v>0</v>
      </c>
      <c r="X31" s="194">
        <f t="shared" si="6"/>
        <v>10.44</v>
      </c>
      <c r="Y31" s="194">
        <f t="shared" si="7"/>
        <v>12.528</v>
      </c>
      <c r="Z31" s="194">
        <f t="shared" si="8"/>
        <v>120.45</v>
      </c>
      <c r="AA31" s="194">
        <f t="shared" si="9"/>
        <v>0</v>
      </c>
      <c r="AB31" s="194">
        <f t="shared" si="10"/>
        <v>0</v>
      </c>
      <c r="AC31" s="194">
        <f t="shared" si="11"/>
        <v>84</v>
      </c>
      <c r="AD31" s="240">
        <f t="shared" si="12"/>
        <v>2.4870214019242098</v>
      </c>
      <c r="AE31" s="234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37"/>
      <c r="AW31" s="223"/>
      <c r="AX31" s="234"/>
      <c r="AY31" s="213"/>
      <c r="AZ31" s="212"/>
      <c r="BA31" s="212"/>
      <c r="BB31" s="212"/>
      <c r="BC31" s="212"/>
      <c r="BD31" s="213"/>
      <c r="BE31" s="213"/>
    </row>
    <row r="32" spans="1:57" x14ac:dyDescent="0.25">
      <c r="A32" s="213"/>
      <c r="B32" s="191">
        <v>29</v>
      </c>
      <c r="C32" s="195">
        <v>193</v>
      </c>
      <c r="D32" s="198">
        <v>193</v>
      </c>
      <c r="E32" s="198">
        <v>14.85</v>
      </c>
      <c r="F32" s="198">
        <v>1.85</v>
      </c>
      <c r="G32" s="198">
        <v>1.68</v>
      </c>
      <c r="H32" s="198">
        <v>0</v>
      </c>
      <c r="I32" s="198">
        <v>0</v>
      </c>
      <c r="J32" s="198">
        <v>25.91</v>
      </c>
      <c r="K32" s="198">
        <v>6.96</v>
      </c>
      <c r="L32" s="198">
        <v>6.96</v>
      </c>
      <c r="M32" s="198">
        <v>12.94</v>
      </c>
      <c r="N32" s="198">
        <v>35.25</v>
      </c>
      <c r="O32" s="198">
        <v>0</v>
      </c>
      <c r="P32" s="198">
        <v>12</v>
      </c>
      <c r="Q32" s="198">
        <v>0</v>
      </c>
      <c r="R32" s="198">
        <v>0</v>
      </c>
      <c r="S32" s="194">
        <f t="shared" si="1"/>
        <v>0</v>
      </c>
      <c r="T32" s="194">
        <f t="shared" si="2"/>
        <v>0</v>
      </c>
      <c r="U32" s="194">
        <f t="shared" si="3"/>
        <v>0</v>
      </c>
      <c r="V32" s="194">
        <f t="shared" si="4"/>
        <v>25.91</v>
      </c>
      <c r="W32" s="194">
        <f t="shared" si="5"/>
        <v>8.3520000000000003</v>
      </c>
      <c r="X32" s="194">
        <f t="shared" si="6"/>
        <v>10.44</v>
      </c>
      <c r="Y32" s="194">
        <f t="shared" si="7"/>
        <v>23.291999999999998</v>
      </c>
      <c r="Z32" s="194">
        <f t="shared" si="8"/>
        <v>88.125</v>
      </c>
      <c r="AA32" s="194">
        <f t="shared" si="9"/>
        <v>0</v>
      </c>
      <c r="AB32" s="194">
        <f t="shared" si="10"/>
        <v>60</v>
      </c>
      <c r="AC32" s="194">
        <f t="shared" si="11"/>
        <v>0</v>
      </c>
      <c r="AD32" s="240">
        <f t="shared" si="12"/>
        <v>2.1250639134709934</v>
      </c>
      <c r="AE32" s="234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37"/>
      <c r="AW32" s="223"/>
      <c r="AX32" s="234"/>
      <c r="AY32" s="213"/>
      <c r="AZ32" s="212"/>
      <c r="BA32" s="212"/>
      <c r="BB32" s="212"/>
      <c r="BC32" s="212"/>
      <c r="BD32" s="213"/>
      <c r="BE32" s="213"/>
    </row>
    <row r="33" spans="1:57" x14ac:dyDescent="0.25">
      <c r="A33" s="213"/>
      <c r="B33" s="191">
        <v>30</v>
      </c>
      <c r="C33" s="195">
        <v>139</v>
      </c>
      <c r="D33" s="198">
        <v>139</v>
      </c>
      <c r="E33" s="198">
        <v>14.85</v>
      </c>
      <c r="F33" s="198">
        <v>1.68</v>
      </c>
      <c r="G33" s="198">
        <v>1.5</v>
      </c>
      <c r="H33" s="198">
        <v>0</v>
      </c>
      <c r="I33" s="198">
        <v>13.91</v>
      </c>
      <c r="J33" s="198">
        <v>18.95</v>
      </c>
      <c r="K33" s="198">
        <v>0</v>
      </c>
      <c r="L33" s="198">
        <v>19.89</v>
      </c>
      <c r="M33" s="198">
        <v>12.94</v>
      </c>
      <c r="N33" s="198">
        <v>22.31</v>
      </c>
      <c r="O33" s="198">
        <v>0</v>
      </c>
      <c r="P33" s="198">
        <v>12</v>
      </c>
      <c r="Q33" s="198">
        <v>0</v>
      </c>
      <c r="R33" s="198">
        <v>0</v>
      </c>
      <c r="S33" s="194">
        <f t="shared" si="1"/>
        <v>0</v>
      </c>
      <c r="T33" s="194">
        <f t="shared" si="2"/>
        <v>0</v>
      </c>
      <c r="U33" s="194">
        <f t="shared" si="3"/>
        <v>9.7370000000000001</v>
      </c>
      <c r="V33" s="194">
        <f t="shared" si="4"/>
        <v>18.95</v>
      </c>
      <c r="W33" s="194">
        <f t="shared" si="5"/>
        <v>0</v>
      </c>
      <c r="X33" s="194">
        <f t="shared" si="6"/>
        <v>29.835000000000001</v>
      </c>
      <c r="Y33" s="194">
        <f t="shared" si="7"/>
        <v>23.291999999999998</v>
      </c>
      <c r="Z33" s="194">
        <f t="shared" si="8"/>
        <v>55.774999999999999</v>
      </c>
      <c r="AA33" s="194">
        <f t="shared" si="9"/>
        <v>0</v>
      </c>
      <c r="AB33" s="194">
        <f t="shared" si="10"/>
        <v>60</v>
      </c>
      <c r="AC33" s="194">
        <f t="shared" si="11"/>
        <v>0</v>
      </c>
      <c r="AD33" s="240">
        <f>IF(C33&gt;0, SUM(S33:AC33)/SUM(G33:Q33), "")</f>
        <v>1.9466896551724138</v>
      </c>
      <c r="AE33" s="234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37"/>
      <c r="AW33" s="223"/>
      <c r="AX33" s="234"/>
      <c r="AY33" s="213"/>
      <c r="AZ33" s="212"/>
      <c r="BA33" s="212"/>
      <c r="BB33" s="212"/>
      <c r="BC33" s="212"/>
      <c r="BD33" s="213"/>
      <c r="BE33" s="213"/>
    </row>
    <row r="34" spans="1:57" x14ac:dyDescent="0.25">
      <c r="A34" s="213"/>
      <c r="B34" s="191">
        <v>31</v>
      </c>
      <c r="C34" s="195">
        <v>188</v>
      </c>
      <c r="D34" s="198">
        <v>188</v>
      </c>
      <c r="E34" s="198">
        <v>14.85</v>
      </c>
      <c r="F34" s="198">
        <v>2.2400000000000002</v>
      </c>
      <c r="G34" s="198">
        <v>1.99</v>
      </c>
      <c r="H34" s="198">
        <v>0</v>
      </c>
      <c r="I34" s="198">
        <v>0</v>
      </c>
      <c r="J34" s="198">
        <v>25.91</v>
      </c>
      <c r="K34" s="198">
        <v>0</v>
      </c>
      <c r="L34" s="198">
        <v>0</v>
      </c>
      <c r="M34" s="198">
        <v>6.96</v>
      </c>
      <c r="N34" s="198">
        <v>32.83</v>
      </c>
      <c r="O34" s="198">
        <v>22.31</v>
      </c>
      <c r="P34" s="198">
        <v>0</v>
      </c>
      <c r="Q34" s="198">
        <v>12</v>
      </c>
      <c r="R34" s="198">
        <v>0</v>
      </c>
      <c r="S34" s="194">
        <f t="shared" si="1"/>
        <v>0</v>
      </c>
      <c r="T34" s="194">
        <f t="shared" si="2"/>
        <v>0</v>
      </c>
      <c r="U34" s="194">
        <f t="shared" si="3"/>
        <v>0</v>
      </c>
      <c r="V34" s="194">
        <f t="shared" si="4"/>
        <v>25.91</v>
      </c>
      <c r="W34" s="194">
        <f t="shared" si="5"/>
        <v>0</v>
      </c>
      <c r="X34" s="194">
        <f t="shared" si="6"/>
        <v>0</v>
      </c>
      <c r="Y34" s="194">
        <f t="shared" si="7"/>
        <v>12.528</v>
      </c>
      <c r="Z34" s="194">
        <f t="shared" si="8"/>
        <v>82.074999999999989</v>
      </c>
      <c r="AA34" s="194">
        <f t="shared" si="9"/>
        <v>66.929999999999993</v>
      </c>
      <c r="AB34" s="194">
        <f t="shared" si="10"/>
        <v>0</v>
      </c>
      <c r="AC34" s="194">
        <f t="shared" si="11"/>
        <v>84</v>
      </c>
      <c r="AD34" s="240">
        <f t="shared" si="12"/>
        <v>2.6612058823529412</v>
      </c>
      <c r="AE34" s="234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37"/>
      <c r="AW34" s="223"/>
      <c r="AX34" s="234"/>
      <c r="AY34" s="213"/>
      <c r="AZ34" s="212"/>
      <c r="BA34" s="212"/>
      <c r="BB34" s="212"/>
      <c r="BC34" s="212"/>
      <c r="BD34" s="213"/>
      <c r="BE34" s="213"/>
    </row>
    <row r="35" spans="1:57" x14ac:dyDescent="0.25">
      <c r="A35" s="213"/>
      <c r="B35" s="191">
        <v>32</v>
      </c>
      <c r="C35" s="195">
        <v>221</v>
      </c>
      <c r="D35" s="198">
        <v>221</v>
      </c>
      <c r="E35" s="198">
        <v>14.85</v>
      </c>
      <c r="F35" s="198">
        <v>1.98</v>
      </c>
      <c r="G35" s="198">
        <v>1.83</v>
      </c>
      <c r="H35" s="198">
        <v>0</v>
      </c>
      <c r="I35" s="198">
        <v>0</v>
      </c>
      <c r="J35" s="198">
        <v>25.91</v>
      </c>
      <c r="K35" s="198">
        <v>0</v>
      </c>
      <c r="L35" s="198">
        <v>6.96</v>
      </c>
      <c r="M35" s="198">
        <v>6.96</v>
      </c>
      <c r="N35" s="198">
        <v>48.18</v>
      </c>
      <c r="O35" s="198">
        <v>0</v>
      </c>
      <c r="P35" s="198">
        <v>12</v>
      </c>
      <c r="Q35" s="198">
        <v>0</v>
      </c>
      <c r="R35" s="198">
        <v>0</v>
      </c>
      <c r="S35" s="194">
        <f t="shared" si="1"/>
        <v>0</v>
      </c>
      <c r="T35" s="194">
        <f t="shared" si="2"/>
        <v>0</v>
      </c>
      <c r="U35" s="194">
        <f t="shared" si="3"/>
        <v>0</v>
      </c>
      <c r="V35" s="194">
        <f t="shared" si="4"/>
        <v>25.91</v>
      </c>
      <c r="W35" s="194">
        <f t="shared" si="5"/>
        <v>0</v>
      </c>
      <c r="X35" s="194">
        <f t="shared" si="6"/>
        <v>10.44</v>
      </c>
      <c r="Y35" s="194">
        <f t="shared" si="7"/>
        <v>12.528</v>
      </c>
      <c r="Z35" s="194">
        <f t="shared" si="8"/>
        <v>120.45</v>
      </c>
      <c r="AA35" s="194">
        <f t="shared" si="9"/>
        <v>0</v>
      </c>
      <c r="AB35" s="194">
        <f t="shared" si="10"/>
        <v>60</v>
      </c>
      <c r="AC35" s="194">
        <f t="shared" si="11"/>
        <v>0</v>
      </c>
      <c r="AD35" s="240">
        <f t="shared" si="12"/>
        <v>2.2518460329929302</v>
      </c>
      <c r="AE35" s="234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37"/>
      <c r="AW35" s="223"/>
      <c r="AX35" s="234"/>
      <c r="AY35" s="213"/>
      <c r="AZ35" s="212"/>
      <c r="BA35" s="212"/>
      <c r="BB35" s="212"/>
      <c r="BC35" s="212"/>
      <c r="BD35" s="213"/>
      <c r="BE35" s="213"/>
    </row>
    <row r="36" spans="1:57" x14ac:dyDescent="0.25">
      <c r="A36" s="213"/>
      <c r="B36" s="191">
        <v>33</v>
      </c>
      <c r="C36" s="252">
        <v>164</v>
      </c>
      <c r="D36" s="252">
        <v>164</v>
      </c>
      <c r="E36" s="252">
        <v>14.85</v>
      </c>
      <c r="F36" s="252">
        <v>1.85</v>
      </c>
      <c r="G36" s="252">
        <v>1.69</v>
      </c>
      <c r="H36" s="252">
        <v>0</v>
      </c>
      <c r="I36" s="252">
        <v>0</v>
      </c>
      <c r="J36" s="252">
        <v>25.91</v>
      </c>
      <c r="K36" s="252">
        <v>0</v>
      </c>
      <c r="L36" s="252">
        <v>6.96</v>
      </c>
      <c r="M36" s="252">
        <v>19.89</v>
      </c>
      <c r="N36" s="252">
        <v>35.25</v>
      </c>
      <c r="O36" s="252">
        <v>0</v>
      </c>
      <c r="P36" s="252">
        <v>12</v>
      </c>
      <c r="Q36" s="252">
        <v>0</v>
      </c>
      <c r="R36" s="252">
        <v>0</v>
      </c>
      <c r="S36" s="194">
        <f t="shared" ref="S36:S57" si="13">G36*G$3</f>
        <v>0</v>
      </c>
      <c r="T36" s="194">
        <f t="shared" ref="T36:T57" si="14">H36*H$3</f>
        <v>0</v>
      </c>
      <c r="U36" s="194">
        <f t="shared" ref="U36:U57" si="15">I36*I$3</f>
        <v>0</v>
      </c>
      <c r="V36" s="194">
        <f t="shared" ref="V36:V57" si="16">J36*J$3</f>
        <v>25.91</v>
      </c>
      <c r="W36" s="194">
        <f t="shared" ref="W36:W57" si="17">K36*K$3</f>
        <v>0</v>
      </c>
      <c r="X36" s="194">
        <f t="shared" ref="X36:X57" si="18">L36*L$3</f>
        <v>10.44</v>
      </c>
      <c r="Y36" s="194">
        <f t="shared" ref="Y36:Y57" si="19">M36*M$3</f>
        <v>35.802</v>
      </c>
      <c r="Z36" s="194">
        <f t="shared" ref="Z36:Z57" si="20">N36*N$3</f>
        <v>88.125</v>
      </c>
      <c r="AA36" s="194">
        <f t="shared" ref="AA36:AA57" si="21">O36*O$3</f>
        <v>0</v>
      </c>
      <c r="AB36" s="194">
        <f t="shared" ref="AB36:AB57" si="22">P36*P$3</f>
        <v>60</v>
      </c>
      <c r="AC36" s="194">
        <f t="shared" ref="AC36:AC57" si="23">Q36*Q$3</f>
        <v>0</v>
      </c>
      <c r="AD36" s="240">
        <f t="shared" si="12"/>
        <v>2.1659488692232052</v>
      </c>
      <c r="AE36" s="234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37"/>
      <c r="AW36" s="223"/>
      <c r="AX36" s="234"/>
      <c r="AY36" s="213"/>
      <c r="AZ36" s="212"/>
      <c r="BA36" s="212"/>
      <c r="BB36" s="212"/>
      <c r="BC36" s="212"/>
      <c r="BD36" s="213"/>
      <c r="BE36" s="213"/>
    </row>
    <row r="37" spans="1:57" x14ac:dyDescent="0.25">
      <c r="A37" s="213"/>
      <c r="B37" s="191">
        <v>34</v>
      </c>
      <c r="C37" s="195">
        <v>217</v>
      </c>
      <c r="D37" s="252">
        <v>217</v>
      </c>
      <c r="E37" s="252">
        <v>14.85</v>
      </c>
      <c r="F37" s="252">
        <v>2.67</v>
      </c>
      <c r="G37" s="252">
        <v>2.39</v>
      </c>
      <c r="H37" s="252">
        <v>0</v>
      </c>
      <c r="I37" s="252">
        <v>0</v>
      </c>
      <c r="J37" s="252">
        <v>13.91</v>
      </c>
      <c r="K37" s="252">
        <v>12</v>
      </c>
      <c r="L37" s="252">
        <v>0</v>
      </c>
      <c r="M37" s="252">
        <v>0</v>
      </c>
      <c r="N37" s="252">
        <v>25.88</v>
      </c>
      <c r="O37" s="252">
        <v>22.31</v>
      </c>
      <c r="P37" s="252">
        <v>13.91</v>
      </c>
      <c r="Q37" s="252">
        <v>12</v>
      </c>
      <c r="R37" s="252">
        <v>0</v>
      </c>
      <c r="S37" s="194">
        <f t="shared" si="13"/>
        <v>0</v>
      </c>
      <c r="T37" s="194">
        <f t="shared" si="14"/>
        <v>0</v>
      </c>
      <c r="U37" s="194">
        <f t="shared" si="15"/>
        <v>0</v>
      </c>
      <c r="V37" s="194">
        <f t="shared" si="16"/>
        <v>13.91</v>
      </c>
      <c r="W37" s="194">
        <f t="shared" si="17"/>
        <v>14.399999999999999</v>
      </c>
      <c r="X37" s="194">
        <f t="shared" si="18"/>
        <v>0</v>
      </c>
      <c r="Y37" s="194">
        <f t="shared" si="19"/>
        <v>0</v>
      </c>
      <c r="Z37" s="194">
        <f t="shared" si="20"/>
        <v>64.7</v>
      </c>
      <c r="AA37" s="194">
        <f t="shared" si="21"/>
        <v>66.929999999999993</v>
      </c>
      <c r="AB37" s="194">
        <f t="shared" si="22"/>
        <v>69.55</v>
      </c>
      <c r="AC37" s="194">
        <f t="shared" si="23"/>
        <v>84</v>
      </c>
      <c r="AD37" s="240">
        <f t="shared" si="12"/>
        <v>3.0614257812500005</v>
      </c>
      <c r="AE37" s="234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37"/>
      <c r="AW37" s="223"/>
      <c r="AX37" s="234"/>
      <c r="AY37" s="213"/>
      <c r="AZ37" s="212"/>
      <c r="BA37" s="212"/>
      <c r="BB37" s="212"/>
      <c r="BC37" s="212"/>
      <c r="BD37" s="213"/>
      <c r="BE37" s="213"/>
    </row>
    <row r="38" spans="1:57" x14ac:dyDescent="0.25">
      <c r="A38" s="213"/>
      <c r="B38" s="191">
        <v>35</v>
      </c>
      <c r="C38" s="252">
        <v>191</v>
      </c>
      <c r="D38" s="252">
        <v>191</v>
      </c>
      <c r="E38" s="252">
        <v>14.85</v>
      </c>
      <c r="F38" s="252">
        <v>2.4300000000000002</v>
      </c>
      <c r="G38" s="252">
        <v>2.19</v>
      </c>
      <c r="H38" s="252">
        <v>0</v>
      </c>
      <c r="I38" s="252">
        <v>0</v>
      </c>
      <c r="J38" s="252">
        <v>13.91</v>
      </c>
      <c r="K38" s="252">
        <v>12</v>
      </c>
      <c r="L38" s="252">
        <v>0</v>
      </c>
      <c r="M38" s="252">
        <v>0</v>
      </c>
      <c r="N38" s="252">
        <v>25.88</v>
      </c>
      <c r="O38" s="252">
        <v>22.31</v>
      </c>
      <c r="P38" s="252">
        <v>25.91</v>
      </c>
      <c r="Q38" s="252">
        <v>0</v>
      </c>
      <c r="R38" s="252">
        <v>0</v>
      </c>
      <c r="S38" s="194">
        <f t="shared" si="13"/>
        <v>0</v>
      </c>
      <c r="T38" s="194">
        <f t="shared" si="14"/>
        <v>0</v>
      </c>
      <c r="U38" s="194">
        <f t="shared" si="15"/>
        <v>0</v>
      </c>
      <c r="V38" s="194">
        <f t="shared" si="16"/>
        <v>13.91</v>
      </c>
      <c r="W38" s="194">
        <f t="shared" si="17"/>
        <v>14.399999999999999</v>
      </c>
      <c r="X38" s="194">
        <f t="shared" si="18"/>
        <v>0</v>
      </c>
      <c r="Y38" s="194">
        <f t="shared" si="19"/>
        <v>0</v>
      </c>
      <c r="Z38" s="194">
        <f t="shared" si="20"/>
        <v>64.7</v>
      </c>
      <c r="AA38" s="194">
        <f t="shared" si="21"/>
        <v>66.929999999999993</v>
      </c>
      <c r="AB38" s="194">
        <f t="shared" si="22"/>
        <v>129.55000000000001</v>
      </c>
      <c r="AC38" s="194">
        <f t="shared" si="23"/>
        <v>0</v>
      </c>
      <c r="AD38" s="240">
        <f t="shared" si="12"/>
        <v>2.8325831702544031</v>
      </c>
      <c r="AE38" s="234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37"/>
      <c r="AW38" s="223"/>
      <c r="AX38" s="234"/>
      <c r="AY38" s="213"/>
      <c r="AZ38" s="212"/>
      <c r="BA38" s="212"/>
      <c r="BB38" s="212"/>
      <c r="BC38" s="212"/>
      <c r="BD38" s="213"/>
      <c r="BE38" s="213"/>
    </row>
    <row r="39" spans="1:57" x14ac:dyDescent="0.25">
      <c r="A39" s="213"/>
      <c r="B39" s="191">
        <v>36</v>
      </c>
      <c r="C39" s="195">
        <v>114</v>
      </c>
      <c r="D39" s="252">
        <v>114</v>
      </c>
      <c r="E39" s="252">
        <v>14.85</v>
      </c>
      <c r="F39" s="252">
        <v>2.21</v>
      </c>
      <c r="G39" s="252">
        <v>1.99</v>
      </c>
      <c r="H39" s="252">
        <v>0</v>
      </c>
      <c r="I39" s="252">
        <v>0</v>
      </c>
      <c r="J39" s="252">
        <v>25.91</v>
      </c>
      <c r="K39" s="252">
        <v>0</v>
      </c>
      <c r="L39" s="252">
        <v>0</v>
      </c>
      <c r="M39" s="252">
        <v>0</v>
      </c>
      <c r="N39" s="252">
        <v>25.88</v>
      </c>
      <c r="O39" s="252">
        <v>22.31</v>
      </c>
      <c r="P39" s="252">
        <v>25.91</v>
      </c>
      <c r="Q39" s="252">
        <v>0</v>
      </c>
      <c r="R39" s="252">
        <v>0</v>
      </c>
      <c r="S39" s="194">
        <f t="shared" si="13"/>
        <v>0</v>
      </c>
      <c r="T39" s="194">
        <f t="shared" si="14"/>
        <v>0</v>
      </c>
      <c r="U39" s="194">
        <f t="shared" si="15"/>
        <v>0</v>
      </c>
      <c r="V39" s="194">
        <f t="shared" si="16"/>
        <v>25.91</v>
      </c>
      <c r="W39" s="194">
        <f t="shared" si="17"/>
        <v>0</v>
      </c>
      <c r="X39" s="194">
        <f t="shared" si="18"/>
        <v>0</v>
      </c>
      <c r="Y39" s="194">
        <f t="shared" si="19"/>
        <v>0</v>
      </c>
      <c r="Z39" s="194">
        <f t="shared" si="20"/>
        <v>64.7</v>
      </c>
      <c r="AA39" s="194">
        <f t="shared" si="21"/>
        <v>66.929999999999993</v>
      </c>
      <c r="AB39" s="194">
        <f t="shared" si="22"/>
        <v>129.55000000000001</v>
      </c>
      <c r="AC39" s="194">
        <f t="shared" si="23"/>
        <v>0</v>
      </c>
      <c r="AD39" s="240">
        <f t="shared" si="12"/>
        <v>2.8146078431372552</v>
      </c>
      <c r="AE39" s="234"/>
      <c r="AF39" s="227"/>
      <c r="AG39" s="227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37"/>
      <c r="AW39" s="223"/>
      <c r="AX39" s="234"/>
      <c r="AY39" s="213"/>
      <c r="AZ39" s="212"/>
      <c r="BA39" s="212"/>
      <c r="BB39" s="212"/>
      <c r="BC39" s="212"/>
      <c r="BD39" s="213"/>
      <c r="BE39" s="213"/>
    </row>
    <row r="40" spans="1:57" x14ac:dyDescent="0.25">
      <c r="A40" s="213"/>
      <c r="B40" s="191">
        <v>37</v>
      </c>
      <c r="C40" s="195">
        <v>206</v>
      </c>
      <c r="D40" s="198">
        <v>206</v>
      </c>
      <c r="E40" s="198">
        <v>17.55</v>
      </c>
      <c r="F40" s="198">
        <v>1.55</v>
      </c>
      <c r="G40" s="198">
        <v>0.77</v>
      </c>
      <c r="H40" s="198">
        <v>17.690000000000001</v>
      </c>
      <c r="I40" s="198">
        <v>10.64</v>
      </c>
      <c r="J40" s="198">
        <v>28.38</v>
      </c>
      <c r="K40" s="198">
        <v>0</v>
      </c>
      <c r="L40" s="198">
        <v>0</v>
      </c>
      <c r="M40" s="198">
        <v>12.91</v>
      </c>
      <c r="N40" s="198">
        <v>8.58</v>
      </c>
      <c r="O40" s="198">
        <v>0</v>
      </c>
      <c r="P40" s="198">
        <v>21.79</v>
      </c>
      <c r="Q40" s="198">
        <v>0</v>
      </c>
      <c r="R40" s="198">
        <v>0</v>
      </c>
      <c r="S40" s="194">
        <f t="shared" si="13"/>
        <v>0</v>
      </c>
      <c r="T40" s="194">
        <f t="shared" si="14"/>
        <v>9.5526000000000018</v>
      </c>
      <c r="U40" s="194">
        <f t="shared" si="15"/>
        <v>7.4479999999999995</v>
      </c>
      <c r="V40" s="194">
        <f t="shared" si="16"/>
        <v>28.38</v>
      </c>
      <c r="W40" s="194">
        <f t="shared" si="17"/>
        <v>0</v>
      </c>
      <c r="X40" s="194">
        <f t="shared" si="18"/>
        <v>0</v>
      </c>
      <c r="Y40" s="194">
        <f t="shared" si="19"/>
        <v>23.238</v>
      </c>
      <c r="Z40" s="194">
        <f t="shared" si="20"/>
        <v>21.45</v>
      </c>
      <c r="AA40" s="194">
        <f t="shared" si="21"/>
        <v>0</v>
      </c>
      <c r="AB40" s="194">
        <f t="shared" si="22"/>
        <v>108.94999999999999</v>
      </c>
      <c r="AC40" s="194">
        <f t="shared" si="23"/>
        <v>0</v>
      </c>
      <c r="AD40" s="240">
        <f t="shared" si="12"/>
        <v>1.9751746724890831</v>
      </c>
      <c r="AE40" s="234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  <c r="AS40" s="227"/>
      <c r="AT40" s="227"/>
      <c r="AU40" s="227"/>
      <c r="AV40" s="237"/>
      <c r="AW40" s="223"/>
      <c r="AX40" s="234"/>
      <c r="AY40" s="213"/>
      <c r="AZ40" s="212"/>
      <c r="BA40" s="212"/>
      <c r="BB40" s="212"/>
      <c r="BC40" s="212"/>
      <c r="BD40" s="213"/>
      <c r="BE40" s="213"/>
    </row>
    <row r="41" spans="1:57" s="193" customFormat="1" x14ac:dyDescent="0.25">
      <c r="A41" s="208"/>
      <c r="B41" s="191">
        <v>38</v>
      </c>
      <c r="C41" s="195">
        <v>205</v>
      </c>
      <c r="D41" s="196">
        <v>205</v>
      </c>
      <c r="E41" s="196">
        <v>17.55</v>
      </c>
      <c r="F41" s="196">
        <v>1.37</v>
      </c>
      <c r="G41" s="195">
        <v>0.75</v>
      </c>
      <c r="H41" s="195">
        <v>17.690000000000001</v>
      </c>
      <c r="I41" s="195">
        <v>19.32</v>
      </c>
      <c r="J41" s="195">
        <v>19.71</v>
      </c>
      <c r="K41" s="195">
        <v>0</v>
      </c>
      <c r="L41" s="195">
        <v>12.91</v>
      </c>
      <c r="M41" s="195">
        <v>8.58</v>
      </c>
      <c r="N41" s="195">
        <v>0</v>
      </c>
      <c r="O41" s="195">
        <v>14.91</v>
      </c>
      <c r="P41" s="195">
        <v>6.88</v>
      </c>
      <c r="Q41" s="195">
        <v>0</v>
      </c>
      <c r="R41" s="195">
        <v>0</v>
      </c>
      <c r="S41" s="194">
        <f t="shared" si="13"/>
        <v>0</v>
      </c>
      <c r="T41" s="194">
        <f t="shared" si="14"/>
        <v>9.5526000000000018</v>
      </c>
      <c r="U41" s="194">
        <f t="shared" si="15"/>
        <v>13.523999999999999</v>
      </c>
      <c r="V41" s="194">
        <f t="shared" si="16"/>
        <v>19.71</v>
      </c>
      <c r="W41" s="194">
        <f t="shared" si="17"/>
        <v>0</v>
      </c>
      <c r="X41" s="194">
        <f t="shared" si="18"/>
        <v>19.365000000000002</v>
      </c>
      <c r="Y41" s="194">
        <f t="shared" si="19"/>
        <v>15.444000000000001</v>
      </c>
      <c r="Z41" s="194">
        <f t="shared" si="20"/>
        <v>0</v>
      </c>
      <c r="AA41" s="194">
        <f t="shared" si="21"/>
        <v>44.730000000000004</v>
      </c>
      <c r="AB41" s="194">
        <f t="shared" si="22"/>
        <v>34.4</v>
      </c>
      <c r="AC41" s="194">
        <f t="shared" si="23"/>
        <v>0</v>
      </c>
      <c r="AD41" s="240">
        <f t="shared" si="12"/>
        <v>1.5555890818858562</v>
      </c>
      <c r="AE41" s="234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6"/>
      <c r="AW41" s="224"/>
      <c r="AX41" s="234"/>
      <c r="AY41" s="208"/>
      <c r="AZ41" s="212"/>
      <c r="BA41" s="212"/>
      <c r="BB41" s="212"/>
      <c r="BC41" s="212"/>
      <c r="BD41" s="208"/>
      <c r="BE41" s="208"/>
    </row>
    <row r="42" spans="1:57" x14ac:dyDescent="0.25">
      <c r="A42" s="213"/>
      <c r="B42" s="191">
        <v>39</v>
      </c>
      <c r="C42" s="195">
        <v>196</v>
      </c>
      <c r="D42" s="198">
        <v>196</v>
      </c>
      <c r="E42" s="198">
        <v>17.55</v>
      </c>
      <c r="F42" s="198">
        <v>1.24</v>
      </c>
      <c r="G42" s="198">
        <v>0.69</v>
      </c>
      <c r="H42" s="198">
        <v>19.66</v>
      </c>
      <c r="I42" s="198">
        <v>37.06</v>
      </c>
      <c r="J42" s="198">
        <v>0</v>
      </c>
      <c r="K42" s="198">
        <v>4.24</v>
      </c>
      <c r="L42" s="198">
        <v>8.68</v>
      </c>
      <c r="M42" s="198">
        <v>8.58</v>
      </c>
      <c r="N42" s="198">
        <v>0</v>
      </c>
      <c r="O42" s="198">
        <v>14.91</v>
      </c>
      <c r="P42" s="198">
        <v>6.88</v>
      </c>
      <c r="Q42" s="198">
        <v>0</v>
      </c>
      <c r="R42" s="198">
        <v>0</v>
      </c>
      <c r="S42" s="194">
        <f t="shared" si="13"/>
        <v>0</v>
      </c>
      <c r="T42" s="194">
        <f t="shared" si="14"/>
        <v>10.616400000000001</v>
      </c>
      <c r="U42" s="194">
        <f t="shared" si="15"/>
        <v>25.942</v>
      </c>
      <c r="V42" s="194">
        <f t="shared" si="16"/>
        <v>0</v>
      </c>
      <c r="W42" s="194">
        <f t="shared" si="17"/>
        <v>5.0880000000000001</v>
      </c>
      <c r="X42" s="194">
        <f t="shared" si="18"/>
        <v>13.02</v>
      </c>
      <c r="Y42" s="194">
        <f t="shared" si="19"/>
        <v>15.444000000000001</v>
      </c>
      <c r="Z42" s="194">
        <f t="shared" si="20"/>
        <v>0</v>
      </c>
      <c r="AA42" s="194">
        <f t="shared" si="21"/>
        <v>44.730000000000004</v>
      </c>
      <c r="AB42" s="194">
        <f t="shared" si="22"/>
        <v>34.4</v>
      </c>
      <c r="AC42" s="194">
        <f t="shared" si="23"/>
        <v>0</v>
      </c>
      <c r="AD42" s="240">
        <f t="shared" si="12"/>
        <v>1.4820297914597815</v>
      </c>
      <c r="AE42" s="234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37"/>
      <c r="AW42" s="223"/>
      <c r="AX42" s="234"/>
      <c r="AY42" s="213"/>
      <c r="AZ42" s="212"/>
      <c r="BA42" s="212"/>
      <c r="BB42" s="212"/>
      <c r="BC42" s="212"/>
      <c r="BD42" s="213"/>
      <c r="BE42" s="213"/>
    </row>
    <row r="43" spans="1:57" x14ac:dyDescent="0.25">
      <c r="A43" s="213"/>
      <c r="B43" s="191">
        <v>40</v>
      </c>
      <c r="C43" s="195">
        <v>159</v>
      </c>
      <c r="D43" s="198">
        <v>159</v>
      </c>
      <c r="E43" s="198">
        <v>17.55</v>
      </c>
      <c r="F43" s="198">
        <v>1.76</v>
      </c>
      <c r="G43" s="198">
        <v>0.86</v>
      </c>
      <c r="H43" s="198">
        <v>17.690000000000001</v>
      </c>
      <c r="I43" s="198">
        <v>0</v>
      </c>
      <c r="J43" s="198">
        <v>34.270000000000003</v>
      </c>
      <c r="K43" s="198">
        <v>4.75</v>
      </c>
      <c r="L43" s="198">
        <v>0</v>
      </c>
      <c r="M43" s="198">
        <v>0</v>
      </c>
      <c r="N43" s="198">
        <v>17.25</v>
      </c>
      <c r="O43" s="198">
        <v>0</v>
      </c>
      <c r="P43" s="198">
        <v>26.03</v>
      </c>
      <c r="Q43" s="198">
        <v>0</v>
      </c>
      <c r="R43" s="198">
        <v>0</v>
      </c>
      <c r="S43" s="194">
        <f t="shared" si="13"/>
        <v>0</v>
      </c>
      <c r="T43" s="194">
        <f t="shared" si="14"/>
        <v>9.5526000000000018</v>
      </c>
      <c r="U43" s="194">
        <f t="shared" si="15"/>
        <v>0</v>
      </c>
      <c r="V43" s="194">
        <f t="shared" si="16"/>
        <v>34.270000000000003</v>
      </c>
      <c r="W43" s="194">
        <f t="shared" si="17"/>
        <v>5.7</v>
      </c>
      <c r="X43" s="194">
        <f t="shared" si="18"/>
        <v>0</v>
      </c>
      <c r="Y43" s="194">
        <f t="shared" si="19"/>
        <v>0</v>
      </c>
      <c r="Z43" s="194">
        <f t="shared" si="20"/>
        <v>43.125</v>
      </c>
      <c r="AA43" s="194">
        <f t="shared" si="21"/>
        <v>0</v>
      </c>
      <c r="AB43" s="194">
        <f t="shared" si="22"/>
        <v>130.15</v>
      </c>
      <c r="AC43" s="194">
        <f t="shared" si="23"/>
        <v>0</v>
      </c>
      <c r="AD43" s="240">
        <f t="shared" si="12"/>
        <v>2.2091978185423895</v>
      </c>
      <c r="AE43" s="234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  <c r="AS43" s="227"/>
      <c r="AT43" s="227"/>
      <c r="AU43" s="227"/>
      <c r="AV43" s="237"/>
      <c r="AW43" s="223"/>
      <c r="AX43" s="234"/>
      <c r="AY43" s="213"/>
      <c r="AZ43" s="212"/>
      <c r="BA43" s="212"/>
      <c r="BB43" s="212"/>
      <c r="BC43" s="212"/>
      <c r="BD43" s="213"/>
      <c r="BE43" s="213"/>
    </row>
    <row r="44" spans="1:57" x14ac:dyDescent="0.25">
      <c r="A44" s="213"/>
      <c r="B44" s="191">
        <v>41</v>
      </c>
      <c r="C44" s="195">
        <v>186</v>
      </c>
      <c r="D44" s="198">
        <v>186</v>
      </c>
      <c r="E44" s="198">
        <v>17.55</v>
      </c>
      <c r="F44" s="198">
        <v>1.55</v>
      </c>
      <c r="G44" s="198">
        <v>0.78</v>
      </c>
      <c r="H44" s="198">
        <v>17.690000000000001</v>
      </c>
      <c r="I44" s="198">
        <v>19.32</v>
      </c>
      <c r="J44" s="198">
        <v>19.71</v>
      </c>
      <c r="K44" s="198">
        <v>0</v>
      </c>
      <c r="L44" s="198">
        <v>0</v>
      </c>
      <c r="M44" s="198">
        <v>8.68</v>
      </c>
      <c r="N44" s="198">
        <v>8.58</v>
      </c>
      <c r="O44" s="198">
        <v>4.24</v>
      </c>
      <c r="P44" s="198">
        <v>21.79</v>
      </c>
      <c r="Q44" s="198">
        <v>0</v>
      </c>
      <c r="R44" s="198">
        <v>0</v>
      </c>
      <c r="S44" s="194">
        <f t="shared" si="13"/>
        <v>0</v>
      </c>
      <c r="T44" s="194">
        <f t="shared" si="14"/>
        <v>9.5526000000000018</v>
      </c>
      <c r="U44" s="194">
        <f t="shared" si="15"/>
        <v>13.523999999999999</v>
      </c>
      <c r="V44" s="194">
        <f t="shared" si="16"/>
        <v>19.71</v>
      </c>
      <c r="W44" s="194">
        <f t="shared" si="17"/>
        <v>0</v>
      </c>
      <c r="X44" s="194">
        <f t="shared" si="18"/>
        <v>0</v>
      </c>
      <c r="Y44" s="194">
        <f t="shared" si="19"/>
        <v>15.624000000000001</v>
      </c>
      <c r="Z44" s="194">
        <f t="shared" si="20"/>
        <v>21.45</v>
      </c>
      <c r="AA44" s="194">
        <f t="shared" si="21"/>
        <v>12.72</v>
      </c>
      <c r="AB44" s="194">
        <f t="shared" si="22"/>
        <v>108.94999999999999</v>
      </c>
      <c r="AC44" s="194">
        <f t="shared" si="23"/>
        <v>0</v>
      </c>
      <c r="AD44" s="240">
        <f t="shared" si="12"/>
        <v>1.9995098720111122</v>
      </c>
      <c r="AE44" s="234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37"/>
      <c r="AW44" s="223"/>
      <c r="AX44" s="234"/>
      <c r="AY44" s="213"/>
      <c r="AZ44" s="212"/>
      <c r="BA44" s="212"/>
      <c r="BB44" s="212"/>
      <c r="BC44" s="212"/>
      <c r="BD44" s="213"/>
      <c r="BE44" s="213"/>
    </row>
    <row r="45" spans="1:57" x14ac:dyDescent="0.25">
      <c r="A45" s="213"/>
      <c r="B45" s="191">
        <v>42</v>
      </c>
      <c r="C45" s="195">
        <v>170</v>
      </c>
      <c r="D45" s="198">
        <v>170</v>
      </c>
      <c r="E45" s="198">
        <v>17.55</v>
      </c>
      <c r="F45" s="198">
        <v>1.41</v>
      </c>
      <c r="G45" s="198">
        <v>0.76</v>
      </c>
      <c r="H45" s="198">
        <v>17.690000000000001</v>
      </c>
      <c r="I45" s="198">
        <v>19.32</v>
      </c>
      <c r="J45" s="198">
        <v>19.71</v>
      </c>
      <c r="K45" s="198">
        <v>0</v>
      </c>
      <c r="L45" s="198">
        <v>8.68</v>
      </c>
      <c r="M45" s="198">
        <v>0</v>
      </c>
      <c r="N45" s="198">
        <v>8.58</v>
      </c>
      <c r="O45" s="198">
        <v>19.149999999999999</v>
      </c>
      <c r="P45" s="198">
        <v>6.88</v>
      </c>
      <c r="Q45" s="198">
        <v>0</v>
      </c>
      <c r="R45" s="198">
        <v>0</v>
      </c>
      <c r="S45" s="194">
        <f t="shared" si="13"/>
        <v>0</v>
      </c>
      <c r="T45" s="194">
        <f t="shared" si="14"/>
        <v>9.5526000000000018</v>
      </c>
      <c r="U45" s="194">
        <f t="shared" si="15"/>
        <v>13.523999999999999</v>
      </c>
      <c r="V45" s="194">
        <f t="shared" si="16"/>
        <v>19.71</v>
      </c>
      <c r="W45" s="194">
        <f t="shared" si="17"/>
        <v>0</v>
      </c>
      <c r="X45" s="194">
        <f t="shared" si="18"/>
        <v>13.02</v>
      </c>
      <c r="Y45" s="194">
        <f t="shared" si="19"/>
        <v>0</v>
      </c>
      <c r="Z45" s="194">
        <f t="shared" si="20"/>
        <v>21.45</v>
      </c>
      <c r="AA45" s="194">
        <f t="shared" si="21"/>
        <v>57.449999999999996</v>
      </c>
      <c r="AB45" s="194">
        <f t="shared" si="22"/>
        <v>34.4</v>
      </c>
      <c r="AC45" s="194">
        <f t="shared" si="23"/>
        <v>0</v>
      </c>
      <c r="AD45" s="240">
        <f t="shared" si="12"/>
        <v>1.6781442889748939</v>
      </c>
      <c r="AE45" s="234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  <c r="AS45" s="227"/>
      <c r="AT45" s="227"/>
      <c r="AU45" s="227"/>
      <c r="AV45" s="237"/>
      <c r="AW45" s="223"/>
      <c r="AX45" s="234"/>
      <c r="AY45" s="213"/>
      <c r="AZ45" s="212"/>
      <c r="BA45" s="212"/>
      <c r="BB45" s="212"/>
      <c r="BC45" s="212"/>
      <c r="BD45" s="213"/>
      <c r="BE45" s="213"/>
    </row>
    <row r="46" spans="1:57" x14ac:dyDescent="0.25">
      <c r="A46" s="213"/>
      <c r="B46" s="191">
        <v>43</v>
      </c>
      <c r="C46" s="195">
        <v>228</v>
      </c>
      <c r="D46" s="198">
        <v>228</v>
      </c>
      <c r="E46" s="198">
        <v>17.55</v>
      </c>
      <c r="F46" s="198">
        <v>1.94</v>
      </c>
      <c r="G46" s="198">
        <v>0.98</v>
      </c>
      <c r="H46" s="198">
        <v>17.690000000000001</v>
      </c>
      <c r="I46" s="198">
        <v>0</v>
      </c>
      <c r="J46" s="198">
        <v>32.31</v>
      </c>
      <c r="K46" s="198">
        <v>1.97</v>
      </c>
      <c r="L46" s="198">
        <v>4.75</v>
      </c>
      <c r="M46" s="198">
        <v>0</v>
      </c>
      <c r="N46" s="198">
        <v>8.68</v>
      </c>
      <c r="O46" s="198">
        <v>8.58</v>
      </c>
      <c r="P46" s="198">
        <v>26.03</v>
      </c>
      <c r="Q46" s="198">
        <v>0</v>
      </c>
      <c r="R46" s="198">
        <v>0</v>
      </c>
      <c r="S46" s="194">
        <f t="shared" si="13"/>
        <v>0</v>
      </c>
      <c r="T46" s="194">
        <f t="shared" si="14"/>
        <v>9.5526000000000018</v>
      </c>
      <c r="U46" s="194">
        <f t="shared" si="15"/>
        <v>0</v>
      </c>
      <c r="V46" s="194">
        <f t="shared" si="16"/>
        <v>32.31</v>
      </c>
      <c r="W46" s="194">
        <f t="shared" si="17"/>
        <v>2.3639999999999999</v>
      </c>
      <c r="X46" s="194">
        <f t="shared" si="18"/>
        <v>7.125</v>
      </c>
      <c r="Y46" s="194">
        <f t="shared" si="19"/>
        <v>0</v>
      </c>
      <c r="Z46" s="194">
        <f t="shared" si="20"/>
        <v>21.7</v>
      </c>
      <c r="AA46" s="194">
        <f t="shared" si="21"/>
        <v>25.740000000000002</v>
      </c>
      <c r="AB46" s="194">
        <f t="shared" si="22"/>
        <v>130.15</v>
      </c>
      <c r="AC46" s="194">
        <f t="shared" si="23"/>
        <v>0</v>
      </c>
      <c r="AD46" s="240">
        <f t="shared" si="12"/>
        <v>2.2669729676205566</v>
      </c>
      <c r="AE46" s="234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  <c r="AS46" s="227"/>
      <c r="AT46" s="227"/>
      <c r="AU46" s="227"/>
      <c r="AV46" s="237"/>
      <c r="AW46" s="223"/>
      <c r="AX46" s="234"/>
      <c r="AY46" s="213"/>
      <c r="AZ46" s="212"/>
      <c r="BA46" s="212"/>
      <c r="BB46" s="212"/>
      <c r="BC46" s="212"/>
      <c r="BD46" s="213"/>
      <c r="BE46" s="213"/>
    </row>
    <row r="47" spans="1:57" x14ac:dyDescent="0.25">
      <c r="A47" s="213"/>
      <c r="B47" s="191">
        <v>44</v>
      </c>
      <c r="C47" s="195">
        <v>243</v>
      </c>
      <c r="D47" s="198">
        <v>243</v>
      </c>
      <c r="E47" s="198">
        <v>17.55</v>
      </c>
      <c r="F47" s="198">
        <v>1.67</v>
      </c>
      <c r="G47" s="198">
        <v>0.81</v>
      </c>
      <c r="H47" s="198">
        <v>17.690000000000001</v>
      </c>
      <c r="I47" s="198">
        <v>0</v>
      </c>
      <c r="J47" s="198">
        <v>34.270000000000003</v>
      </c>
      <c r="K47" s="198">
        <v>4.75</v>
      </c>
      <c r="L47" s="198">
        <v>0</v>
      </c>
      <c r="M47" s="198">
        <v>0</v>
      </c>
      <c r="N47" s="198">
        <v>17.25</v>
      </c>
      <c r="O47" s="198">
        <v>0</v>
      </c>
      <c r="P47" s="198">
        <v>26.03</v>
      </c>
      <c r="Q47" s="198">
        <v>0</v>
      </c>
      <c r="R47" s="198">
        <v>0</v>
      </c>
      <c r="S47" s="194">
        <f t="shared" si="13"/>
        <v>0</v>
      </c>
      <c r="T47" s="194">
        <f t="shared" si="14"/>
        <v>9.5526000000000018</v>
      </c>
      <c r="U47" s="194">
        <f t="shared" si="15"/>
        <v>0</v>
      </c>
      <c r="V47" s="194">
        <f t="shared" si="16"/>
        <v>34.270000000000003</v>
      </c>
      <c r="W47" s="194">
        <f t="shared" si="17"/>
        <v>5.7</v>
      </c>
      <c r="X47" s="194">
        <f t="shared" si="18"/>
        <v>0</v>
      </c>
      <c r="Y47" s="194">
        <f t="shared" si="19"/>
        <v>0</v>
      </c>
      <c r="Z47" s="194">
        <f t="shared" si="20"/>
        <v>43.125</v>
      </c>
      <c r="AA47" s="194">
        <f t="shared" si="21"/>
        <v>0</v>
      </c>
      <c r="AB47" s="194">
        <f t="shared" si="22"/>
        <v>130.15</v>
      </c>
      <c r="AC47" s="194">
        <f t="shared" si="23"/>
        <v>0</v>
      </c>
      <c r="AD47" s="240">
        <f t="shared" si="12"/>
        <v>2.2102936507936506</v>
      </c>
      <c r="AE47" s="234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37"/>
      <c r="AW47" s="223"/>
      <c r="AX47" s="234"/>
      <c r="AY47" s="213"/>
      <c r="AZ47" s="212"/>
      <c r="BA47" s="212"/>
      <c r="BB47" s="212"/>
      <c r="BC47" s="212"/>
      <c r="BD47" s="213"/>
      <c r="BE47" s="213"/>
    </row>
    <row r="48" spans="1:57" x14ac:dyDescent="0.25">
      <c r="A48" s="213"/>
      <c r="B48" s="191">
        <v>45</v>
      </c>
      <c r="C48" s="195">
        <v>233</v>
      </c>
      <c r="D48" s="198">
        <v>233</v>
      </c>
      <c r="E48" s="198">
        <v>17.55</v>
      </c>
      <c r="F48" s="198">
        <v>1.55</v>
      </c>
      <c r="G48" s="198">
        <v>0.87</v>
      </c>
      <c r="H48" s="198">
        <v>17.690000000000001</v>
      </c>
      <c r="I48" s="198">
        <v>0</v>
      </c>
      <c r="J48" s="198">
        <v>34.270000000000003</v>
      </c>
      <c r="K48" s="198">
        <v>4.75</v>
      </c>
      <c r="L48" s="198">
        <v>0</v>
      </c>
      <c r="M48" s="198">
        <v>8.68</v>
      </c>
      <c r="N48" s="198">
        <v>8.58</v>
      </c>
      <c r="O48" s="198">
        <v>4.24</v>
      </c>
      <c r="P48" s="198">
        <v>21.79</v>
      </c>
      <c r="Q48" s="198">
        <v>0</v>
      </c>
      <c r="R48" s="198">
        <v>0</v>
      </c>
      <c r="S48" s="194">
        <f t="shared" si="13"/>
        <v>0</v>
      </c>
      <c r="T48" s="194">
        <f t="shared" si="14"/>
        <v>9.5526000000000018</v>
      </c>
      <c r="U48" s="194">
        <f t="shared" si="15"/>
        <v>0</v>
      </c>
      <c r="V48" s="194">
        <f t="shared" si="16"/>
        <v>34.270000000000003</v>
      </c>
      <c r="W48" s="194">
        <f t="shared" si="17"/>
        <v>5.7</v>
      </c>
      <c r="X48" s="194">
        <f t="shared" si="18"/>
        <v>0</v>
      </c>
      <c r="Y48" s="194">
        <f t="shared" si="19"/>
        <v>15.624000000000001</v>
      </c>
      <c r="Z48" s="194">
        <f t="shared" si="20"/>
        <v>21.45</v>
      </c>
      <c r="AA48" s="194">
        <f t="shared" si="21"/>
        <v>12.72</v>
      </c>
      <c r="AB48" s="194">
        <f t="shared" si="22"/>
        <v>108.94999999999999</v>
      </c>
      <c r="AC48" s="194">
        <f t="shared" si="23"/>
        <v>0</v>
      </c>
      <c r="AD48" s="240">
        <f t="shared" si="12"/>
        <v>2.0647030831763655</v>
      </c>
      <c r="AE48" s="234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37"/>
      <c r="AW48" s="223"/>
      <c r="AX48" s="234"/>
      <c r="AY48" s="213"/>
      <c r="AZ48" s="212"/>
      <c r="BA48" s="212"/>
      <c r="BB48" s="212"/>
      <c r="BC48" s="212"/>
      <c r="BD48" s="213"/>
      <c r="BE48" s="213"/>
    </row>
    <row r="49" spans="1:57" x14ac:dyDescent="0.25">
      <c r="A49" s="213"/>
      <c r="B49" s="191">
        <v>46</v>
      </c>
      <c r="C49" s="195">
        <v>240</v>
      </c>
      <c r="D49" s="198">
        <v>240</v>
      </c>
      <c r="E49" s="198">
        <v>17.55</v>
      </c>
      <c r="F49" s="198">
        <v>2.0299999999999998</v>
      </c>
      <c r="G49" s="198">
        <v>1</v>
      </c>
      <c r="H49" s="198">
        <v>9.5</v>
      </c>
      <c r="I49" s="198">
        <v>8.19</v>
      </c>
      <c r="J49" s="198">
        <v>17.350000000000001</v>
      </c>
      <c r="K49" s="198">
        <v>14.96</v>
      </c>
      <c r="L49" s="198">
        <v>1.97</v>
      </c>
      <c r="M49" s="198">
        <v>4.75</v>
      </c>
      <c r="N49" s="198">
        <v>0</v>
      </c>
      <c r="O49" s="198">
        <v>17.25</v>
      </c>
      <c r="P49" s="198">
        <v>19.149999999999999</v>
      </c>
      <c r="Q49" s="198">
        <v>6.88</v>
      </c>
      <c r="R49" s="198">
        <v>0</v>
      </c>
      <c r="S49" s="194">
        <f t="shared" si="13"/>
        <v>0</v>
      </c>
      <c r="T49" s="194">
        <f t="shared" si="14"/>
        <v>5.1300000000000008</v>
      </c>
      <c r="U49" s="194">
        <f t="shared" si="15"/>
        <v>5.7329999999999997</v>
      </c>
      <c r="V49" s="194">
        <f t="shared" si="16"/>
        <v>17.350000000000001</v>
      </c>
      <c r="W49" s="194">
        <f t="shared" si="17"/>
        <v>17.952000000000002</v>
      </c>
      <c r="X49" s="194">
        <f t="shared" si="18"/>
        <v>2.9550000000000001</v>
      </c>
      <c r="Y49" s="194">
        <f t="shared" si="19"/>
        <v>8.5500000000000007</v>
      </c>
      <c r="Z49" s="194">
        <f t="shared" si="20"/>
        <v>0</v>
      </c>
      <c r="AA49" s="194">
        <f t="shared" si="21"/>
        <v>51.75</v>
      </c>
      <c r="AB49" s="194">
        <f t="shared" si="22"/>
        <v>95.75</v>
      </c>
      <c r="AC49" s="194">
        <f t="shared" si="23"/>
        <v>48.16</v>
      </c>
      <c r="AD49" s="240">
        <f t="shared" si="12"/>
        <v>2.5082178217821784</v>
      </c>
      <c r="AE49" s="234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37"/>
      <c r="AW49" s="223"/>
      <c r="AX49" s="234"/>
      <c r="AY49" s="213"/>
      <c r="AZ49" s="212"/>
      <c r="BA49" s="212"/>
      <c r="BB49" s="212"/>
      <c r="BC49" s="212"/>
      <c r="BD49" s="213"/>
      <c r="BE49" s="213"/>
    </row>
    <row r="50" spans="1:57" x14ac:dyDescent="0.25">
      <c r="A50" s="213"/>
      <c r="B50" s="191">
        <v>47</v>
      </c>
      <c r="C50" s="195">
        <v>220</v>
      </c>
      <c r="D50" s="198">
        <v>220</v>
      </c>
      <c r="E50" s="198">
        <v>17.55</v>
      </c>
      <c r="F50" s="198">
        <v>1.79</v>
      </c>
      <c r="G50" s="198">
        <v>0.95</v>
      </c>
      <c r="H50" s="198">
        <v>17.690000000000001</v>
      </c>
      <c r="I50" s="198">
        <v>0</v>
      </c>
      <c r="J50" s="198">
        <v>32.31</v>
      </c>
      <c r="K50" s="198">
        <v>1.97</v>
      </c>
      <c r="L50" s="198">
        <v>4.75</v>
      </c>
      <c r="M50" s="198">
        <v>0</v>
      </c>
      <c r="N50" s="198">
        <v>17.25</v>
      </c>
      <c r="O50" s="198">
        <v>0</v>
      </c>
      <c r="P50" s="198">
        <v>26.03</v>
      </c>
      <c r="Q50" s="198">
        <v>0</v>
      </c>
      <c r="R50" s="198">
        <v>0</v>
      </c>
      <c r="S50" s="194">
        <f t="shared" si="13"/>
        <v>0</v>
      </c>
      <c r="T50" s="194">
        <f t="shared" si="14"/>
        <v>9.5526000000000018</v>
      </c>
      <c r="U50" s="194">
        <f t="shared" si="15"/>
        <v>0</v>
      </c>
      <c r="V50" s="194">
        <f t="shared" si="16"/>
        <v>32.31</v>
      </c>
      <c r="W50" s="194">
        <f t="shared" si="17"/>
        <v>2.3639999999999999</v>
      </c>
      <c r="X50" s="194">
        <f t="shared" si="18"/>
        <v>7.125</v>
      </c>
      <c r="Y50" s="194">
        <f t="shared" si="19"/>
        <v>0</v>
      </c>
      <c r="Z50" s="194">
        <f t="shared" si="20"/>
        <v>43.125</v>
      </c>
      <c r="AA50" s="194">
        <f t="shared" si="21"/>
        <v>0</v>
      </c>
      <c r="AB50" s="194">
        <f t="shared" si="22"/>
        <v>130.15</v>
      </c>
      <c r="AC50" s="194">
        <f t="shared" si="23"/>
        <v>0</v>
      </c>
      <c r="AD50" s="240">
        <f t="shared" si="12"/>
        <v>2.2251272907379889</v>
      </c>
      <c r="AE50" s="234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37"/>
      <c r="AW50" s="223"/>
      <c r="AX50" s="234"/>
      <c r="AY50" s="213"/>
      <c r="AZ50" s="212"/>
      <c r="BA50" s="212"/>
      <c r="BB50" s="212"/>
      <c r="BC50" s="212"/>
      <c r="BD50" s="213"/>
      <c r="BE50" s="213"/>
    </row>
    <row r="51" spans="1:57" x14ac:dyDescent="0.25">
      <c r="A51" s="213"/>
      <c r="B51" s="191">
        <v>48</v>
      </c>
      <c r="C51" s="195">
        <v>179</v>
      </c>
      <c r="D51" s="198">
        <v>179</v>
      </c>
      <c r="E51" s="198">
        <v>17.55</v>
      </c>
      <c r="F51" s="198">
        <v>1.61</v>
      </c>
      <c r="G51" s="198">
        <v>0.89</v>
      </c>
      <c r="H51" s="198">
        <v>17.690000000000001</v>
      </c>
      <c r="I51" s="198">
        <v>0</v>
      </c>
      <c r="J51" s="198">
        <v>34.270000000000003</v>
      </c>
      <c r="K51" s="198">
        <v>4.75</v>
      </c>
      <c r="L51" s="198">
        <v>0</v>
      </c>
      <c r="M51" s="198">
        <v>0</v>
      </c>
      <c r="N51" s="198">
        <v>17.25</v>
      </c>
      <c r="O51" s="198">
        <v>4.24</v>
      </c>
      <c r="P51" s="198">
        <v>21.79</v>
      </c>
      <c r="Q51" s="198">
        <v>0</v>
      </c>
      <c r="R51" s="198">
        <v>0</v>
      </c>
      <c r="S51" s="194">
        <f t="shared" si="13"/>
        <v>0</v>
      </c>
      <c r="T51" s="194">
        <f t="shared" si="14"/>
        <v>9.5526000000000018</v>
      </c>
      <c r="U51" s="194">
        <f t="shared" si="15"/>
        <v>0</v>
      </c>
      <c r="V51" s="194">
        <f t="shared" si="16"/>
        <v>34.270000000000003</v>
      </c>
      <c r="W51" s="194">
        <f t="shared" si="17"/>
        <v>5.7</v>
      </c>
      <c r="X51" s="194">
        <f t="shared" si="18"/>
        <v>0</v>
      </c>
      <c r="Y51" s="194">
        <f t="shared" si="19"/>
        <v>0</v>
      </c>
      <c r="Z51" s="194">
        <f t="shared" si="20"/>
        <v>43.125</v>
      </c>
      <c r="AA51" s="194">
        <f t="shared" si="21"/>
        <v>12.72</v>
      </c>
      <c r="AB51" s="194">
        <f t="shared" si="22"/>
        <v>108.94999999999999</v>
      </c>
      <c r="AC51" s="194">
        <f t="shared" si="23"/>
        <v>0</v>
      </c>
      <c r="AD51" s="240">
        <f t="shared" si="12"/>
        <v>2.1244805709754164</v>
      </c>
      <c r="AE51" s="234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37"/>
      <c r="AW51" s="223"/>
      <c r="AX51" s="234"/>
      <c r="AY51" s="213"/>
      <c r="AZ51" s="212"/>
      <c r="BA51" s="212"/>
      <c r="BB51" s="212"/>
      <c r="BC51" s="212"/>
      <c r="BD51" s="213"/>
      <c r="BE51" s="213"/>
    </row>
    <row r="52" spans="1:57" x14ac:dyDescent="0.25">
      <c r="A52" s="213"/>
      <c r="B52" s="191">
        <v>49</v>
      </c>
      <c r="C52" s="195">
        <v>140</v>
      </c>
      <c r="D52" s="198">
        <v>140</v>
      </c>
      <c r="E52" s="198">
        <v>17.55</v>
      </c>
      <c r="F52" s="198">
        <v>2.1800000000000002</v>
      </c>
      <c r="G52" s="198">
        <v>1.04</v>
      </c>
      <c r="H52" s="198">
        <v>0</v>
      </c>
      <c r="I52" s="198">
        <v>17.690000000000001</v>
      </c>
      <c r="J52" s="198">
        <v>17.350000000000001</v>
      </c>
      <c r="K52" s="198">
        <v>14.96</v>
      </c>
      <c r="L52" s="198">
        <v>0</v>
      </c>
      <c r="M52" s="198">
        <v>1.97</v>
      </c>
      <c r="N52" s="198">
        <v>4.75</v>
      </c>
      <c r="O52" s="198">
        <v>8.68</v>
      </c>
      <c r="P52" s="198">
        <v>27.73</v>
      </c>
      <c r="Q52" s="198">
        <v>6.88</v>
      </c>
      <c r="R52" s="198">
        <v>0</v>
      </c>
      <c r="S52" s="194">
        <f t="shared" si="13"/>
        <v>0</v>
      </c>
      <c r="T52" s="194">
        <f t="shared" si="14"/>
        <v>0</v>
      </c>
      <c r="U52" s="194">
        <f t="shared" si="15"/>
        <v>12.383000000000001</v>
      </c>
      <c r="V52" s="194">
        <f t="shared" si="16"/>
        <v>17.350000000000001</v>
      </c>
      <c r="W52" s="194">
        <f t="shared" si="17"/>
        <v>17.952000000000002</v>
      </c>
      <c r="X52" s="194">
        <f t="shared" si="18"/>
        <v>0</v>
      </c>
      <c r="Y52" s="194">
        <f t="shared" si="19"/>
        <v>3.5459999999999998</v>
      </c>
      <c r="Z52" s="194">
        <f t="shared" si="20"/>
        <v>11.875</v>
      </c>
      <c r="AA52" s="194">
        <f t="shared" si="21"/>
        <v>26.04</v>
      </c>
      <c r="AB52" s="194">
        <f t="shared" si="22"/>
        <v>138.65</v>
      </c>
      <c r="AC52" s="194">
        <f t="shared" si="23"/>
        <v>48.16</v>
      </c>
      <c r="AD52" s="240">
        <f t="shared" si="12"/>
        <v>2.7308857001484417</v>
      </c>
      <c r="AE52" s="234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37"/>
      <c r="AW52" s="223"/>
      <c r="AX52" s="234"/>
      <c r="AY52" s="213"/>
      <c r="AZ52" s="212"/>
      <c r="BA52" s="212"/>
      <c r="BB52" s="212"/>
      <c r="BC52" s="212"/>
      <c r="BD52" s="213"/>
      <c r="BE52" s="213"/>
    </row>
    <row r="53" spans="1:57" x14ac:dyDescent="0.25">
      <c r="A53" s="213"/>
      <c r="B53" s="191">
        <v>50</v>
      </c>
      <c r="C53" s="195">
        <v>207</v>
      </c>
      <c r="D53" s="198">
        <v>207</v>
      </c>
      <c r="E53" s="198">
        <v>17.55</v>
      </c>
      <c r="F53" s="198">
        <v>1.93</v>
      </c>
      <c r="G53" s="198">
        <v>0.99</v>
      </c>
      <c r="H53" s="198">
        <v>9.5</v>
      </c>
      <c r="I53" s="198">
        <v>8.19</v>
      </c>
      <c r="J53" s="198">
        <v>32.31</v>
      </c>
      <c r="K53" s="198">
        <v>0</v>
      </c>
      <c r="L53" s="198">
        <v>1.97</v>
      </c>
      <c r="M53" s="198">
        <v>4.75</v>
      </c>
      <c r="N53" s="198">
        <v>8.68</v>
      </c>
      <c r="O53" s="198">
        <v>8.58</v>
      </c>
      <c r="P53" s="198">
        <v>26.03</v>
      </c>
      <c r="Q53" s="198">
        <v>0</v>
      </c>
      <c r="R53" s="198">
        <v>0</v>
      </c>
      <c r="S53" s="194">
        <f t="shared" si="13"/>
        <v>0</v>
      </c>
      <c r="T53" s="194">
        <f t="shared" si="14"/>
        <v>5.1300000000000008</v>
      </c>
      <c r="U53" s="194">
        <f t="shared" si="15"/>
        <v>5.7329999999999997</v>
      </c>
      <c r="V53" s="194">
        <f t="shared" si="16"/>
        <v>32.31</v>
      </c>
      <c r="W53" s="194">
        <f t="shared" si="17"/>
        <v>0</v>
      </c>
      <c r="X53" s="194">
        <f t="shared" si="18"/>
        <v>2.9550000000000001</v>
      </c>
      <c r="Y53" s="194">
        <f t="shared" si="19"/>
        <v>8.5500000000000007</v>
      </c>
      <c r="Z53" s="194">
        <f t="shared" si="20"/>
        <v>21.7</v>
      </c>
      <c r="AA53" s="194">
        <f t="shared" si="21"/>
        <v>25.740000000000002</v>
      </c>
      <c r="AB53" s="194">
        <f t="shared" si="22"/>
        <v>130.15</v>
      </c>
      <c r="AC53" s="194">
        <f t="shared" si="23"/>
        <v>0</v>
      </c>
      <c r="AD53" s="240">
        <f t="shared" si="12"/>
        <v>2.2996831683168315</v>
      </c>
      <c r="AE53" s="234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37"/>
      <c r="AW53" s="223"/>
      <c r="AX53" s="234"/>
      <c r="AY53" s="213"/>
      <c r="AZ53" s="212"/>
      <c r="BA53" s="212"/>
      <c r="BB53" s="212"/>
      <c r="BC53" s="212"/>
      <c r="BD53" s="213"/>
      <c r="BE53" s="213"/>
    </row>
    <row r="54" spans="1:57" x14ac:dyDescent="0.25">
      <c r="A54" s="213"/>
      <c r="B54" s="191">
        <v>51</v>
      </c>
      <c r="C54" s="195">
        <v>175</v>
      </c>
      <c r="D54" s="198">
        <v>175</v>
      </c>
      <c r="E54" s="198">
        <v>17.55</v>
      </c>
      <c r="F54" s="198">
        <v>1.77</v>
      </c>
      <c r="G54" s="198">
        <v>0.95</v>
      </c>
      <c r="H54" s="198">
        <v>9.5</v>
      </c>
      <c r="I54" s="198">
        <v>8.19</v>
      </c>
      <c r="J54" s="198">
        <v>32.31</v>
      </c>
      <c r="K54" s="198">
        <v>0</v>
      </c>
      <c r="L54" s="198">
        <v>1.97</v>
      </c>
      <c r="M54" s="198">
        <v>4.75</v>
      </c>
      <c r="N54" s="198">
        <v>17.25</v>
      </c>
      <c r="O54" s="198">
        <v>0</v>
      </c>
      <c r="P54" s="198">
        <v>26.03</v>
      </c>
      <c r="Q54" s="198">
        <v>0</v>
      </c>
      <c r="R54" s="198">
        <v>0</v>
      </c>
      <c r="S54" s="194">
        <f t="shared" si="13"/>
        <v>0</v>
      </c>
      <c r="T54" s="194">
        <f t="shared" si="14"/>
        <v>5.1300000000000008</v>
      </c>
      <c r="U54" s="194">
        <f t="shared" si="15"/>
        <v>5.7329999999999997</v>
      </c>
      <c r="V54" s="194">
        <f t="shared" si="16"/>
        <v>32.31</v>
      </c>
      <c r="W54" s="194">
        <f t="shared" si="17"/>
        <v>0</v>
      </c>
      <c r="X54" s="194">
        <f t="shared" si="18"/>
        <v>2.9550000000000001</v>
      </c>
      <c r="Y54" s="194">
        <f t="shared" si="19"/>
        <v>8.5500000000000007</v>
      </c>
      <c r="Z54" s="194">
        <f t="shared" si="20"/>
        <v>43.125</v>
      </c>
      <c r="AA54" s="194">
        <f t="shared" si="21"/>
        <v>0</v>
      </c>
      <c r="AB54" s="194">
        <f t="shared" si="22"/>
        <v>130.15</v>
      </c>
      <c r="AC54" s="194">
        <f t="shared" si="23"/>
        <v>0</v>
      </c>
      <c r="AD54" s="240">
        <f t="shared" si="12"/>
        <v>2.2580782565626549</v>
      </c>
      <c r="AE54" s="234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37"/>
      <c r="AW54" s="223"/>
      <c r="AX54" s="234"/>
      <c r="AY54" s="213"/>
      <c r="AZ54" s="212"/>
      <c r="BA54" s="212"/>
      <c r="BB54" s="212"/>
      <c r="BC54" s="212"/>
      <c r="BD54" s="213"/>
      <c r="BE54" s="213"/>
    </row>
    <row r="55" spans="1:57" x14ac:dyDescent="0.25">
      <c r="A55" s="213"/>
      <c r="B55" s="191">
        <v>52</v>
      </c>
      <c r="C55" s="195">
        <v>205</v>
      </c>
      <c r="D55" s="198">
        <v>205</v>
      </c>
      <c r="E55" s="198">
        <v>17.55</v>
      </c>
      <c r="F55" s="198">
        <v>2.4900000000000002</v>
      </c>
      <c r="G55" s="198">
        <v>1.24</v>
      </c>
      <c r="H55" s="198">
        <v>0</v>
      </c>
      <c r="I55" s="198">
        <v>17.690000000000001</v>
      </c>
      <c r="J55" s="198">
        <v>0</v>
      </c>
      <c r="K55" s="198">
        <v>17.350000000000001</v>
      </c>
      <c r="L55" s="198">
        <v>14.96</v>
      </c>
      <c r="M55" s="198">
        <v>0</v>
      </c>
      <c r="N55" s="198">
        <v>0</v>
      </c>
      <c r="O55" s="198">
        <v>0</v>
      </c>
      <c r="P55" s="198">
        <v>43.12</v>
      </c>
      <c r="Q55" s="198">
        <v>6.88</v>
      </c>
      <c r="R55" s="198">
        <v>0</v>
      </c>
      <c r="S55" s="194">
        <f t="shared" si="13"/>
        <v>0</v>
      </c>
      <c r="T55" s="194">
        <f t="shared" si="14"/>
        <v>0</v>
      </c>
      <c r="U55" s="194">
        <f t="shared" si="15"/>
        <v>12.383000000000001</v>
      </c>
      <c r="V55" s="194">
        <f t="shared" si="16"/>
        <v>0</v>
      </c>
      <c r="W55" s="194">
        <f t="shared" si="17"/>
        <v>20.82</v>
      </c>
      <c r="X55" s="194">
        <f t="shared" si="18"/>
        <v>22.44</v>
      </c>
      <c r="Y55" s="194">
        <f t="shared" si="19"/>
        <v>0</v>
      </c>
      <c r="Z55" s="194">
        <f t="shared" si="20"/>
        <v>0</v>
      </c>
      <c r="AA55" s="194">
        <f t="shared" si="21"/>
        <v>0</v>
      </c>
      <c r="AB55" s="194">
        <f t="shared" si="22"/>
        <v>215.6</v>
      </c>
      <c r="AC55" s="194">
        <f t="shared" si="23"/>
        <v>48.16</v>
      </c>
      <c r="AD55" s="240">
        <f t="shared" si="12"/>
        <v>3.1549091268273415</v>
      </c>
      <c r="AE55" s="234"/>
      <c r="AF55" s="227"/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37"/>
      <c r="AW55" s="223"/>
      <c r="AX55" s="234"/>
      <c r="AY55" s="213"/>
      <c r="AZ55" s="212"/>
      <c r="BA55" s="212"/>
      <c r="BB55" s="212"/>
      <c r="BC55" s="212"/>
      <c r="BD55" s="213"/>
      <c r="BE55" s="213"/>
    </row>
    <row r="56" spans="1:57" x14ac:dyDescent="0.25">
      <c r="A56" s="213"/>
      <c r="B56" s="191">
        <v>53</v>
      </c>
      <c r="C56" s="195">
        <v>191</v>
      </c>
      <c r="D56" s="198">
        <v>191</v>
      </c>
      <c r="E56" s="198">
        <v>17.55</v>
      </c>
      <c r="F56" s="198">
        <v>2.21</v>
      </c>
      <c r="G56" s="198">
        <v>1.07</v>
      </c>
      <c r="H56" s="198">
        <v>0</v>
      </c>
      <c r="I56" s="198">
        <v>17.690000000000001</v>
      </c>
      <c r="J56" s="198">
        <v>17.350000000000001</v>
      </c>
      <c r="K56" s="198">
        <v>14.96</v>
      </c>
      <c r="L56" s="198">
        <v>0</v>
      </c>
      <c r="M56" s="198">
        <v>0</v>
      </c>
      <c r="N56" s="198">
        <v>0</v>
      </c>
      <c r="O56" s="198">
        <v>17.25</v>
      </c>
      <c r="P56" s="198">
        <v>32.75</v>
      </c>
      <c r="Q56" s="198">
        <v>0</v>
      </c>
      <c r="R56" s="198">
        <v>0</v>
      </c>
      <c r="S56" s="194">
        <f t="shared" si="13"/>
        <v>0</v>
      </c>
      <c r="T56" s="194">
        <f t="shared" si="14"/>
        <v>0</v>
      </c>
      <c r="U56" s="194">
        <f t="shared" si="15"/>
        <v>12.383000000000001</v>
      </c>
      <c r="V56" s="194">
        <f t="shared" si="16"/>
        <v>17.350000000000001</v>
      </c>
      <c r="W56" s="194">
        <f t="shared" si="17"/>
        <v>17.952000000000002</v>
      </c>
      <c r="X56" s="194">
        <f t="shared" si="18"/>
        <v>0</v>
      </c>
      <c r="Y56" s="194">
        <f t="shared" si="19"/>
        <v>0</v>
      </c>
      <c r="Z56" s="194">
        <f t="shared" si="20"/>
        <v>0</v>
      </c>
      <c r="AA56" s="194">
        <f t="shared" si="21"/>
        <v>51.75</v>
      </c>
      <c r="AB56" s="194">
        <f t="shared" si="22"/>
        <v>163.75</v>
      </c>
      <c r="AC56" s="194">
        <f t="shared" si="23"/>
        <v>0</v>
      </c>
      <c r="AD56" s="240">
        <f t="shared" si="12"/>
        <v>2.6039873355100429</v>
      </c>
      <c r="AE56" s="234"/>
      <c r="AF56" s="227"/>
      <c r="AG56" s="227"/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7"/>
      <c r="AS56" s="227"/>
      <c r="AT56" s="227"/>
      <c r="AU56" s="227"/>
      <c r="AV56" s="237"/>
      <c r="AW56" s="223"/>
      <c r="AX56" s="234"/>
      <c r="AY56" s="213"/>
      <c r="AZ56" s="212"/>
      <c r="BA56" s="212"/>
      <c r="BB56" s="212"/>
      <c r="BC56" s="212"/>
      <c r="BD56" s="213"/>
      <c r="BE56" s="213"/>
    </row>
    <row r="57" spans="1:57" x14ac:dyDescent="0.25">
      <c r="A57" s="213"/>
      <c r="B57" s="191">
        <v>54</v>
      </c>
      <c r="C57" s="195">
        <v>129</v>
      </c>
      <c r="D57" s="198">
        <v>129</v>
      </c>
      <c r="E57" s="198">
        <v>17.55</v>
      </c>
      <c r="F57" s="198">
        <v>2.1</v>
      </c>
      <c r="G57" s="198">
        <v>1.03</v>
      </c>
      <c r="H57" s="198">
        <v>0</v>
      </c>
      <c r="I57" s="198">
        <v>17.690000000000001</v>
      </c>
      <c r="J57" s="198">
        <v>17.350000000000001</v>
      </c>
      <c r="K57" s="198">
        <v>14.96</v>
      </c>
      <c r="L57" s="198">
        <v>0</v>
      </c>
      <c r="M57" s="198">
        <v>0</v>
      </c>
      <c r="N57" s="198">
        <v>8.68</v>
      </c>
      <c r="O57" s="198">
        <v>8.58</v>
      </c>
      <c r="P57" s="198">
        <v>32.75</v>
      </c>
      <c r="Q57" s="198">
        <v>0</v>
      </c>
      <c r="R57" s="198">
        <v>0</v>
      </c>
      <c r="S57" s="194">
        <f t="shared" si="13"/>
        <v>0</v>
      </c>
      <c r="T57" s="194">
        <f t="shared" si="14"/>
        <v>0</v>
      </c>
      <c r="U57" s="194">
        <f t="shared" si="15"/>
        <v>12.383000000000001</v>
      </c>
      <c r="V57" s="194">
        <f t="shared" si="16"/>
        <v>17.350000000000001</v>
      </c>
      <c r="W57" s="194">
        <f t="shared" si="17"/>
        <v>17.952000000000002</v>
      </c>
      <c r="X57" s="194">
        <f t="shared" si="18"/>
        <v>0</v>
      </c>
      <c r="Y57" s="194">
        <f t="shared" si="19"/>
        <v>0</v>
      </c>
      <c r="Z57" s="194">
        <f t="shared" si="20"/>
        <v>21.7</v>
      </c>
      <c r="AA57" s="194">
        <f t="shared" si="21"/>
        <v>25.740000000000002</v>
      </c>
      <c r="AB57" s="194">
        <f t="shared" si="22"/>
        <v>163.75</v>
      </c>
      <c r="AC57" s="194">
        <f t="shared" si="23"/>
        <v>0</v>
      </c>
      <c r="AD57" s="240">
        <f t="shared" si="12"/>
        <v>2.5621041171813141</v>
      </c>
      <c r="AE57" s="234"/>
      <c r="AF57" s="227"/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37"/>
      <c r="AW57" s="223"/>
      <c r="AX57" s="234"/>
      <c r="AY57" s="213"/>
      <c r="AZ57" s="212"/>
      <c r="BA57" s="212"/>
      <c r="BB57" s="212"/>
      <c r="BC57" s="212"/>
      <c r="BD57" s="213"/>
      <c r="BE57" s="213"/>
    </row>
    <row r="58" spans="1:57" x14ac:dyDescent="0.25">
      <c r="A58" s="213"/>
      <c r="C58" s="208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200" t="str">
        <f t="shared" si="12"/>
        <v/>
      </c>
      <c r="AE58" s="234"/>
      <c r="AF58" s="227"/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37"/>
      <c r="AW58" s="223"/>
      <c r="AX58" s="234"/>
      <c r="AY58" s="213"/>
      <c r="AZ58" s="212"/>
      <c r="BA58" s="212"/>
      <c r="BB58" s="212"/>
      <c r="BC58" s="212"/>
      <c r="BD58" s="213"/>
      <c r="BE58" s="213"/>
    </row>
    <row r="59" spans="1:57" x14ac:dyDescent="0.25">
      <c r="A59" s="213"/>
      <c r="C59" s="208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200" t="str">
        <f t="shared" si="12"/>
        <v/>
      </c>
      <c r="AE59" s="234"/>
      <c r="AF59" s="227"/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  <c r="AS59" s="227"/>
      <c r="AT59" s="227"/>
      <c r="AU59" s="227"/>
      <c r="AV59" s="237"/>
      <c r="AW59" s="223"/>
      <c r="AX59" s="234"/>
      <c r="AY59" s="213"/>
      <c r="AZ59" s="212"/>
      <c r="BA59" s="212"/>
      <c r="BB59" s="212"/>
      <c r="BC59" s="212"/>
      <c r="BD59" s="213"/>
      <c r="BE59" s="213"/>
    </row>
    <row r="60" spans="1:57" s="193" customFormat="1" x14ac:dyDescent="0.25">
      <c r="A60" s="208"/>
      <c r="B60" s="191"/>
      <c r="C60" s="208"/>
      <c r="D60" s="209"/>
      <c r="E60" s="214"/>
      <c r="F60" s="209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200" t="str">
        <f t="shared" si="12"/>
        <v/>
      </c>
      <c r="AE60" s="234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6"/>
      <c r="AW60" s="224"/>
      <c r="AX60" s="234"/>
      <c r="AY60" s="208"/>
      <c r="AZ60" s="212"/>
      <c r="BA60" s="212"/>
      <c r="BB60" s="212"/>
      <c r="BC60" s="212"/>
      <c r="BD60" s="208"/>
      <c r="BE60" s="208"/>
    </row>
    <row r="61" spans="1:57" x14ac:dyDescent="0.25">
      <c r="A61" s="213"/>
      <c r="C61" s="208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200" t="str">
        <f t="shared" si="12"/>
        <v/>
      </c>
      <c r="AE61" s="234"/>
      <c r="AF61" s="227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37"/>
      <c r="AW61" s="223"/>
      <c r="AX61" s="234"/>
      <c r="AY61" s="213"/>
      <c r="AZ61" s="212"/>
      <c r="BA61" s="212"/>
      <c r="BB61" s="212"/>
      <c r="BC61" s="212"/>
      <c r="BD61" s="213"/>
      <c r="BE61" s="213"/>
    </row>
    <row r="62" spans="1:57" x14ac:dyDescent="0.25">
      <c r="A62" s="213"/>
      <c r="C62" s="208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200" t="str">
        <f t="shared" si="12"/>
        <v/>
      </c>
      <c r="AE62" s="234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37"/>
      <c r="AW62" s="223"/>
      <c r="AX62" s="234"/>
      <c r="AY62" s="213"/>
      <c r="AZ62" s="212"/>
      <c r="BA62" s="212"/>
      <c r="BB62" s="212"/>
      <c r="BC62" s="212"/>
      <c r="BD62" s="213"/>
      <c r="BE62" s="213"/>
    </row>
    <row r="63" spans="1:57" x14ac:dyDescent="0.25">
      <c r="A63" s="213"/>
      <c r="C63" s="208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200" t="str">
        <f t="shared" si="12"/>
        <v/>
      </c>
      <c r="AE63" s="234"/>
      <c r="AF63" s="227"/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37"/>
      <c r="AW63" s="223"/>
      <c r="AX63" s="234"/>
      <c r="AY63" s="213"/>
      <c r="AZ63" s="212"/>
      <c r="BA63" s="212"/>
      <c r="BB63" s="212"/>
      <c r="BC63" s="212"/>
      <c r="BD63" s="213"/>
      <c r="BE63" s="213"/>
    </row>
    <row r="64" spans="1:57" x14ac:dyDescent="0.25">
      <c r="A64" s="213"/>
      <c r="C64" s="208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200" t="str">
        <f t="shared" si="12"/>
        <v/>
      </c>
      <c r="AE64" s="234"/>
      <c r="AF64" s="227"/>
      <c r="AG64" s="227"/>
      <c r="AH64" s="227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37"/>
      <c r="AW64" s="223"/>
      <c r="AX64" s="234"/>
      <c r="AY64" s="213"/>
      <c r="AZ64" s="212"/>
      <c r="BA64" s="212"/>
      <c r="BB64" s="212"/>
      <c r="BC64" s="212"/>
      <c r="BD64" s="213"/>
      <c r="BE64" s="213"/>
    </row>
    <row r="65" spans="1:57" x14ac:dyDescent="0.25">
      <c r="A65" s="213"/>
      <c r="C65" s="208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200" t="str">
        <f t="shared" si="12"/>
        <v/>
      </c>
      <c r="AE65" s="234"/>
      <c r="AF65" s="227"/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37"/>
      <c r="AW65" s="223"/>
      <c r="AX65" s="234"/>
      <c r="AY65" s="213"/>
      <c r="AZ65" s="212"/>
      <c r="BA65" s="212"/>
      <c r="BB65" s="212"/>
      <c r="BC65" s="212"/>
      <c r="BD65" s="213"/>
      <c r="BE65" s="213"/>
    </row>
    <row r="66" spans="1:57" x14ac:dyDescent="0.25">
      <c r="A66" s="213"/>
      <c r="C66" s="208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200" t="str">
        <f t="shared" si="12"/>
        <v/>
      </c>
      <c r="AE66" s="234"/>
      <c r="AF66" s="227"/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37"/>
      <c r="AW66" s="223"/>
      <c r="AX66" s="234"/>
      <c r="AY66" s="213"/>
      <c r="AZ66" s="212"/>
      <c r="BA66" s="212"/>
      <c r="BB66" s="212"/>
      <c r="BC66" s="212"/>
      <c r="BD66" s="213"/>
      <c r="BE66" s="213"/>
    </row>
    <row r="67" spans="1:57" x14ac:dyDescent="0.25">
      <c r="A67" s="213"/>
      <c r="C67" s="208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200" t="str">
        <f t="shared" si="12"/>
        <v/>
      </c>
      <c r="AE67" s="234"/>
      <c r="AF67" s="227"/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37"/>
      <c r="AW67" s="223"/>
      <c r="AX67" s="234"/>
      <c r="AY67" s="213"/>
      <c r="AZ67" s="212"/>
      <c r="BA67" s="212"/>
      <c r="BB67" s="212"/>
      <c r="BC67" s="212"/>
      <c r="BD67" s="213"/>
      <c r="BE67" s="213"/>
    </row>
    <row r="68" spans="1:57" x14ac:dyDescent="0.25">
      <c r="A68" s="213"/>
      <c r="C68" s="208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200" t="str">
        <f t="shared" si="12"/>
        <v/>
      </c>
      <c r="AE68" s="234"/>
      <c r="AF68" s="227"/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37"/>
      <c r="AW68" s="223"/>
      <c r="AX68" s="234"/>
      <c r="AY68" s="213"/>
      <c r="AZ68" s="212"/>
      <c r="BA68" s="212"/>
      <c r="BB68" s="212"/>
      <c r="BC68" s="212"/>
      <c r="BD68" s="213"/>
      <c r="BE68" s="213"/>
    </row>
    <row r="69" spans="1:57" x14ac:dyDescent="0.25">
      <c r="A69" s="213"/>
      <c r="C69" s="208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200" t="str">
        <f t="shared" ref="AD69:AD75" si="24">IF(C69&gt;0, SUM(S69:AC69)/SUM(G69:Q69), "")</f>
        <v/>
      </c>
      <c r="AE69" s="234"/>
      <c r="AF69" s="227"/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37"/>
      <c r="AW69" s="223"/>
      <c r="AX69" s="234"/>
      <c r="AY69" s="213"/>
      <c r="AZ69" s="212"/>
      <c r="BA69" s="212"/>
      <c r="BB69" s="212"/>
      <c r="BC69" s="212"/>
      <c r="BD69" s="213"/>
      <c r="BE69" s="213"/>
    </row>
    <row r="70" spans="1:57" x14ac:dyDescent="0.25">
      <c r="A70" s="213"/>
      <c r="C70" s="208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200" t="str">
        <f t="shared" si="24"/>
        <v/>
      </c>
      <c r="AE70" s="234"/>
      <c r="AF70" s="227"/>
      <c r="AG70" s="227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37"/>
      <c r="AW70" s="223"/>
      <c r="AX70" s="234"/>
      <c r="AY70" s="213"/>
      <c r="AZ70" s="212"/>
      <c r="BA70" s="212"/>
      <c r="BB70" s="212"/>
      <c r="BC70" s="212"/>
      <c r="BD70" s="213"/>
      <c r="BE70" s="213"/>
    </row>
    <row r="71" spans="1:57" x14ac:dyDescent="0.25">
      <c r="A71" s="213"/>
      <c r="C71" s="208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200" t="str">
        <f t="shared" si="24"/>
        <v/>
      </c>
      <c r="AE71" s="234"/>
      <c r="AF71" s="227"/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37"/>
      <c r="AW71" s="223"/>
      <c r="AX71" s="234"/>
      <c r="AY71" s="213"/>
      <c r="AZ71" s="212"/>
      <c r="BA71" s="212"/>
      <c r="BB71" s="212"/>
      <c r="BC71" s="212"/>
      <c r="BD71" s="213"/>
      <c r="BE71" s="213"/>
    </row>
    <row r="72" spans="1:57" x14ac:dyDescent="0.25">
      <c r="A72" s="213"/>
      <c r="C72" s="208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200" t="str">
        <f t="shared" si="24"/>
        <v/>
      </c>
      <c r="AE72" s="234"/>
      <c r="AF72" s="227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37"/>
      <c r="AW72" s="223"/>
      <c r="AX72" s="234"/>
      <c r="AY72" s="213"/>
      <c r="AZ72" s="212"/>
      <c r="BA72" s="212"/>
      <c r="BB72" s="212"/>
      <c r="BC72" s="212"/>
      <c r="BD72" s="213"/>
      <c r="BE72" s="213"/>
    </row>
    <row r="73" spans="1:57" x14ac:dyDescent="0.25">
      <c r="A73" s="213"/>
      <c r="C73" s="208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200" t="str">
        <f t="shared" si="24"/>
        <v/>
      </c>
      <c r="AE73" s="234"/>
      <c r="AF73" s="227"/>
      <c r="AG73" s="227"/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  <c r="AS73" s="227"/>
      <c r="AT73" s="227"/>
      <c r="AU73" s="227"/>
      <c r="AV73" s="237"/>
      <c r="AW73" s="223"/>
      <c r="AX73" s="234"/>
      <c r="AY73" s="213"/>
      <c r="AZ73" s="212"/>
      <c r="BA73" s="212"/>
      <c r="BB73" s="212"/>
      <c r="BC73" s="212"/>
      <c r="BD73" s="213"/>
      <c r="BE73" s="213"/>
    </row>
    <row r="74" spans="1:57" x14ac:dyDescent="0.25">
      <c r="A74" s="213"/>
      <c r="C74" s="208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200" t="str">
        <f t="shared" si="24"/>
        <v/>
      </c>
      <c r="AE74" s="234"/>
      <c r="AF74" s="227"/>
      <c r="AG74" s="227"/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37"/>
      <c r="AW74" s="223"/>
      <c r="AX74" s="234"/>
      <c r="AY74" s="213"/>
      <c r="AZ74" s="212"/>
      <c r="BA74" s="212"/>
      <c r="BB74" s="212"/>
      <c r="BC74" s="212"/>
      <c r="BD74" s="213"/>
      <c r="BE74" s="213"/>
    </row>
    <row r="75" spans="1:57" x14ac:dyDescent="0.25">
      <c r="A75" s="213"/>
      <c r="C75" s="208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200" t="str">
        <f t="shared" si="24"/>
        <v/>
      </c>
      <c r="AE75" s="234"/>
      <c r="AF75" s="227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37"/>
      <c r="AW75" s="223"/>
      <c r="AX75" s="234"/>
      <c r="AY75" s="213"/>
      <c r="AZ75" s="212"/>
      <c r="BA75" s="212"/>
      <c r="BB75" s="212"/>
      <c r="BC75" s="212"/>
      <c r="BD75" s="213"/>
      <c r="BE75" s="213"/>
    </row>
    <row r="76" spans="1:57" x14ac:dyDescent="0.25">
      <c r="A76" s="213"/>
      <c r="B76" s="213"/>
      <c r="C76" s="208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15"/>
      <c r="AE76" s="234"/>
      <c r="AF76" s="227"/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37"/>
      <c r="AW76" s="223"/>
      <c r="AX76" s="234"/>
      <c r="AY76" s="213"/>
      <c r="AZ76" s="212"/>
      <c r="BA76" s="212"/>
      <c r="BB76" s="212"/>
      <c r="BC76" s="212"/>
      <c r="BD76" s="213"/>
      <c r="BE76" s="213"/>
    </row>
    <row r="77" spans="1:57" x14ac:dyDescent="0.25">
      <c r="A77" s="213"/>
      <c r="B77" s="213"/>
      <c r="C77" s="208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15"/>
      <c r="AE77" s="234"/>
      <c r="AF77" s="227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37"/>
      <c r="AW77" s="223"/>
      <c r="AX77" s="234"/>
      <c r="AY77" s="213"/>
      <c r="AZ77" s="212"/>
      <c r="BA77" s="212"/>
      <c r="BB77" s="212"/>
      <c r="BC77" s="212"/>
      <c r="BD77" s="213"/>
      <c r="BE77" s="213"/>
    </row>
    <row r="78" spans="1:57" x14ac:dyDescent="0.25">
      <c r="A78" s="213"/>
      <c r="B78" s="213"/>
      <c r="C78" s="208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15"/>
      <c r="AE78" s="234"/>
      <c r="AF78" s="227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37"/>
      <c r="AW78" s="223"/>
      <c r="AX78" s="234"/>
      <c r="AY78" s="213"/>
      <c r="AZ78" s="212"/>
      <c r="BA78" s="212"/>
      <c r="BB78" s="212"/>
      <c r="BC78" s="212"/>
      <c r="BD78" s="213"/>
      <c r="BE78" s="213"/>
    </row>
    <row r="79" spans="1:57" s="193" customFormat="1" x14ac:dyDescent="0.25">
      <c r="A79" s="208"/>
      <c r="B79" s="208"/>
      <c r="C79" s="208"/>
      <c r="D79" s="209"/>
      <c r="E79" s="214"/>
      <c r="F79" s="209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10"/>
      <c r="AE79" s="234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6"/>
      <c r="AW79" s="224"/>
      <c r="AX79" s="234"/>
      <c r="AY79" s="208"/>
      <c r="AZ79" s="212"/>
      <c r="BA79" s="212"/>
      <c r="BB79" s="212"/>
      <c r="BC79" s="212"/>
      <c r="BD79" s="208"/>
      <c r="BE79" s="208"/>
    </row>
    <row r="80" spans="1:57" x14ac:dyDescent="0.25">
      <c r="A80" s="213"/>
      <c r="B80" s="213"/>
      <c r="C80" s="208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15"/>
      <c r="AE80" s="234"/>
      <c r="AF80" s="227"/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37"/>
      <c r="AW80" s="223"/>
      <c r="AX80" s="234"/>
      <c r="AY80" s="213"/>
      <c r="AZ80" s="212"/>
      <c r="BA80" s="212"/>
      <c r="BB80" s="212"/>
      <c r="BC80" s="212"/>
      <c r="BD80" s="213"/>
      <c r="BE80" s="213"/>
    </row>
    <row r="81" spans="1:57" x14ac:dyDescent="0.25">
      <c r="A81" s="213"/>
      <c r="B81" s="213"/>
      <c r="C81" s="208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15"/>
      <c r="AE81" s="234"/>
      <c r="AF81" s="227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37"/>
      <c r="AW81" s="223"/>
      <c r="AX81" s="234"/>
      <c r="AY81" s="213"/>
      <c r="AZ81" s="212"/>
      <c r="BA81" s="212"/>
      <c r="BB81" s="212"/>
      <c r="BC81" s="212"/>
      <c r="BD81" s="213"/>
      <c r="BE81" s="213"/>
    </row>
    <row r="82" spans="1:57" x14ac:dyDescent="0.25">
      <c r="A82" s="213"/>
      <c r="B82" s="213"/>
      <c r="C82" s="208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15"/>
      <c r="AE82" s="234"/>
      <c r="AF82" s="227"/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37"/>
      <c r="AW82" s="223"/>
      <c r="AX82" s="234"/>
      <c r="AY82" s="213"/>
      <c r="AZ82" s="212"/>
      <c r="BA82" s="212"/>
      <c r="BB82" s="212"/>
      <c r="BC82" s="212"/>
      <c r="BD82" s="213"/>
      <c r="BE82" s="213"/>
    </row>
    <row r="83" spans="1:57" x14ac:dyDescent="0.25">
      <c r="A83" s="213"/>
      <c r="B83" s="213"/>
      <c r="C83" s="208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15"/>
      <c r="AE83" s="234"/>
      <c r="AF83" s="227"/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37"/>
      <c r="AW83" s="223"/>
      <c r="AX83" s="234"/>
      <c r="AY83" s="213"/>
      <c r="AZ83" s="212"/>
      <c r="BA83" s="212"/>
      <c r="BB83" s="212"/>
      <c r="BC83" s="212"/>
      <c r="BD83" s="213"/>
      <c r="BE83" s="213"/>
    </row>
    <row r="84" spans="1:57" x14ac:dyDescent="0.25">
      <c r="A84" s="213"/>
      <c r="B84" s="213"/>
      <c r="C84" s="208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15"/>
      <c r="AE84" s="234"/>
      <c r="AF84" s="227"/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37"/>
      <c r="AW84" s="223"/>
      <c r="AX84" s="234"/>
      <c r="AY84" s="213"/>
      <c r="AZ84" s="212"/>
      <c r="BA84" s="212"/>
      <c r="BB84" s="212"/>
      <c r="BC84" s="212"/>
      <c r="BD84" s="213"/>
      <c r="BE84" s="213"/>
    </row>
    <row r="85" spans="1:57" x14ac:dyDescent="0.25">
      <c r="A85" s="213"/>
      <c r="B85" s="213"/>
      <c r="C85" s="208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15"/>
      <c r="AE85" s="234"/>
      <c r="AF85" s="227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37"/>
      <c r="AW85" s="223"/>
      <c r="AX85" s="234"/>
      <c r="AY85" s="213"/>
      <c r="AZ85" s="212"/>
      <c r="BA85" s="212"/>
      <c r="BB85" s="212"/>
      <c r="BC85" s="212"/>
      <c r="BD85" s="213"/>
      <c r="BE85" s="213"/>
    </row>
    <row r="86" spans="1:57" x14ac:dyDescent="0.25">
      <c r="A86" s="213"/>
      <c r="B86" s="213"/>
      <c r="C86" s="208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15"/>
      <c r="AE86" s="234"/>
      <c r="AF86" s="227"/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37"/>
      <c r="AW86" s="223"/>
      <c r="AX86" s="234"/>
      <c r="AY86" s="213"/>
      <c r="AZ86" s="212"/>
      <c r="BA86" s="212"/>
      <c r="BB86" s="212"/>
      <c r="BC86" s="212"/>
      <c r="BD86" s="213"/>
      <c r="BE86" s="213"/>
    </row>
    <row r="87" spans="1:57" x14ac:dyDescent="0.25">
      <c r="A87" s="213"/>
      <c r="B87" s="213"/>
      <c r="C87" s="208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15"/>
      <c r="AE87" s="234"/>
      <c r="AF87" s="227"/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37"/>
      <c r="AW87" s="223"/>
      <c r="AX87" s="234"/>
      <c r="AY87" s="213"/>
      <c r="AZ87" s="212"/>
      <c r="BA87" s="212"/>
      <c r="BB87" s="212"/>
      <c r="BC87" s="212"/>
      <c r="BD87" s="213"/>
      <c r="BE87" s="213"/>
    </row>
    <row r="88" spans="1:57" x14ac:dyDescent="0.25">
      <c r="A88" s="213"/>
      <c r="B88" s="213"/>
      <c r="C88" s="208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15"/>
      <c r="AE88" s="234"/>
      <c r="AF88" s="227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37"/>
      <c r="AW88" s="223"/>
      <c r="AX88" s="234"/>
      <c r="AY88" s="213"/>
      <c r="AZ88" s="212"/>
      <c r="BA88" s="212"/>
      <c r="BB88" s="212"/>
      <c r="BC88" s="212"/>
      <c r="BD88" s="213"/>
      <c r="BE88" s="213"/>
    </row>
    <row r="89" spans="1:57" x14ac:dyDescent="0.25">
      <c r="A89" s="213"/>
      <c r="B89" s="213"/>
      <c r="C89" s="208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15"/>
      <c r="AE89" s="234"/>
      <c r="AF89" s="227"/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37"/>
      <c r="AW89" s="223"/>
      <c r="AX89" s="234"/>
      <c r="AY89" s="213"/>
      <c r="AZ89" s="212"/>
      <c r="BA89" s="212"/>
      <c r="BB89" s="212"/>
      <c r="BC89" s="212"/>
      <c r="BD89" s="213"/>
      <c r="BE89" s="213"/>
    </row>
    <row r="90" spans="1:57" x14ac:dyDescent="0.25">
      <c r="A90" s="213"/>
      <c r="B90" s="213"/>
      <c r="C90" s="208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15"/>
      <c r="AE90" s="234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37"/>
      <c r="AW90" s="223"/>
      <c r="AX90" s="234"/>
      <c r="AY90" s="213"/>
      <c r="AZ90" s="212"/>
      <c r="BA90" s="212"/>
      <c r="BB90" s="212"/>
      <c r="BC90" s="212"/>
      <c r="BD90" s="213"/>
      <c r="BE90" s="213"/>
    </row>
    <row r="91" spans="1:57" x14ac:dyDescent="0.25">
      <c r="A91" s="213"/>
      <c r="B91" s="213"/>
      <c r="C91" s="208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15"/>
      <c r="AE91" s="234"/>
      <c r="AF91" s="227"/>
      <c r="AG91" s="227"/>
      <c r="AH91" s="227"/>
      <c r="AI91" s="227"/>
      <c r="AJ91" s="227"/>
      <c r="AK91" s="227"/>
      <c r="AL91" s="227"/>
      <c r="AM91" s="227"/>
      <c r="AN91" s="227"/>
      <c r="AO91" s="227"/>
      <c r="AP91" s="227"/>
      <c r="AQ91" s="227"/>
      <c r="AR91" s="227"/>
      <c r="AS91" s="227"/>
      <c r="AT91" s="227"/>
      <c r="AU91" s="227"/>
      <c r="AV91" s="237"/>
      <c r="AW91" s="223"/>
      <c r="AX91" s="234"/>
      <c r="AY91" s="213"/>
      <c r="AZ91" s="212"/>
      <c r="BA91" s="212"/>
      <c r="BB91" s="212"/>
      <c r="BC91" s="212"/>
      <c r="BD91" s="213"/>
      <c r="BE91" s="213"/>
    </row>
    <row r="92" spans="1:57" x14ac:dyDescent="0.25">
      <c r="A92" s="213"/>
      <c r="B92" s="213"/>
      <c r="C92" s="208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15"/>
      <c r="AE92" s="234"/>
      <c r="AF92" s="227"/>
      <c r="AG92" s="227"/>
      <c r="AH92" s="227"/>
      <c r="AI92" s="227"/>
      <c r="AJ92" s="227"/>
      <c r="AK92" s="227"/>
      <c r="AL92" s="227"/>
      <c r="AM92" s="227"/>
      <c r="AN92" s="227"/>
      <c r="AO92" s="227"/>
      <c r="AP92" s="227"/>
      <c r="AQ92" s="227"/>
      <c r="AR92" s="227"/>
      <c r="AS92" s="227"/>
      <c r="AT92" s="227"/>
      <c r="AU92" s="227"/>
      <c r="AV92" s="237"/>
      <c r="AW92" s="223"/>
      <c r="AX92" s="234"/>
      <c r="AY92" s="213"/>
      <c r="AZ92" s="212"/>
      <c r="BA92" s="212"/>
      <c r="BB92" s="212"/>
      <c r="BC92" s="212"/>
      <c r="BD92" s="213"/>
      <c r="BE92" s="213"/>
    </row>
    <row r="93" spans="1:57" x14ac:dyDescent="0.25">
      <c r="A93" s="213"/>
      <c r="B93" s="213"/>
      <c r="C93" s="208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22"/>
      <c r="T93" s="222"/>
      <c r="U93" s="222"/>
      <c r="V93" s="222"/>
      <c r="W93" s="222"/>
      <c r="X93" s="222"/>
      <c r="Y93" s="222"/>
      <c r="Z93" s="222"/>
      <c r="AA93" s="222"/>
      <c r="AB93" s="222"/>
      <c r="AC93" s="222"/>
      <c r="AD93" s="215"/>
      <c r="AE93" s="234"/>
      <c r="AF93" s="227"/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37"/>
      <c r="AW93" s="223"/>
      <c r="AX93" s="234"/>
      <c r="AY93" s="213"/>
      <c r="AZ93" s="212"/>
      <c r="BA93" s="212"/>
      <c r="BB93" s="212"/>
      <c r="BC93" s="212"/>
      <c r="BD93" s="213"/>
      <c r="BE93" s="213"/>
    </row>
    <row r="94" spans="1:57" x14ac:dyDescent="0.25">
      <c r="A94" s="213"/>
      <c r="B94" s="213"/>
      <c r="C94" s="208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15"/>
      <c r="AE94" s="234"/>
      <c r="AF94" s="227"/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227"/>
      <c r="AT94" s="227"/>
      <c r="AU94" s="227"/>
      <c r="AV94" s="237"/>
      <c r="AW94" s="223"/>
      <c r="AX94" s="234"/>
      <c r="AY94" s="213"/>
      <c r="AZ94" s="212"/>
      <c r="BA94" s="212"/>
      <c r="BB94" s="212"/>
      <c r="BC94" s="212"/>
      <c r="BD94" s="213"/>
      <c r="BE94" s="213"/>
    </row>
    <row r="95" spans="1:57" x14ac:dyDescent="0.25">
      <c r="A95" s="213"/>
      <c r="B95" s="213"/>
      <c r="C95" s="208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15"/>
      <c r="AE95" s="234"/>
      <c r="AF95" s="227"/>
      <c r="AG95" s="227"/>
      <c r="AH95" s="227"/>
      <c r="AI95" s="227"/>
      <c r="AJ95" s="227"/>
      <c r="AK95" s="227"/>
      <c r="AL95" s="227"/>
      <c r="AM95" s="227"/>
      <c r="AN95" s="227"/>
      <c r="AO95" s="227"/>
      <c r="AP95" s="227"/>
      <c r="AQ95" s="227"/>
      <c r="AR95" s="227"/>
      <c r="AS95" s="227"/>
      <c r="AT95" s="227"/>
      <c r="AU95" s="227"/>
      <c r="AV95" s="237"/>
      <c r="AW95" s="223"/>
      <c r="AX95" s="234"/>
      <c r="AY95" s="213"/>
      <c r="AZ95" s="212"/>
      <c r="BA95" s="212"/>
      <c r="BB95" s="212"/>
      <c r="BC95" s="212"/>
      <c r="BD95" s="213"/>
      <c r="BE95" s="213"/>
    </row>
    <row r="96" spans="1:57" x14ac:dyDescent="0.25">
      <c r="A96" s="213"/>
      <c r="B96" s="213"/>
      <c r="C96" s="208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15"/>
      <c r="AE96" s="234"/>
      <c r="AF96" s="227"/>
      <c r="AG96" s="227"/>
      <c r="AH96" s="227"/>
      <c r="AI96" s="227"/>
      <c r="AJ96" s="227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37"/>
      <c r="AW96" s="223"/>
      <c r="AX96" s="234"/>
      <c r="AY96" s="213"/>
      <c r="AZ96" s="212"/>
      <c r="BA96" s="212"/>
      <c r="BB96" s="212"/>
      <c r="BC96" s="212"/>
      <c r="BD96" s="213"/>
      <c r="BE96" s="213"/>
    </row>
    <row r="97" spans="1:57" x14ac:dyDescent="0.25">
      <c r="A97" s="213"/>
      <c r="B97" s="213"/>
      <c r="C97" s="208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15"/>
      <c r="AE97" s="234"/>
      <c r="AF97" s="227"/>
      <c r="AG97" s="227"/>
      <c r="AH97" s="227"/>
      <c r="AI97" s="227"/>
      <c r="AJ97" s="227"/>
      <c r="AK97" s="227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37"/>
      <c r="AW97" s="223"/>
      <c r="AX97" s="234"/>
      <c r="AY97" s="213"/>
      <c r="AZ97" s="212"/>
      <c r="BA97" s="212"/>
      <c r="BB97" s="212"/>
      <c r="BC97" s="212"/>
      <c r="BD97" s="213"/>
      <c r="BE97" s="213"/>
    </row>
    <row r="98" spans="1:57" s="193" customFormat="1" x14ac:dyDescent="0.25">
      <c r="A98" s="208"/>
      <c r="B98" s="208"/>
      <c r="C98" s="208"/>
      <c r="D98" s="209"/>
      <c r="E98" s="214"/>
      <c r="F98" s="209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10"/>
      <c r="AE98" s="234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6"/>
      <c r="AW98" s="224"/>
      <c r="AX98" s="234"/>
      <c r="AY98" s="208"/>
      <c r="AZ98" s="212"/>
      <c r="BA98" s="212"/>
      <c r="BB98" s="212"/>
      <c r="BC98" s="212"/>
      <c r="BD98" s="208"/>
      <c r="BE98" s="208"/>
    </row>
    <row r="99" spans="1:57" x14ac:dyDescent="0.25">
      <c r="A99" s="213"/>
      <c r="B99" s="213"/>
      <c r="C99" s="208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22"/>
      <c r="T99" s="222"/>
      <c r="U99" s="222"/>
      <c r="V99" s="222"/>
      <c r="W99" s="222"/>
      <c r="X99" s="222"/>
      <c r="Y99" s="222"/>
      <c r="Z99" s="222"/>
      <c r="AA99" s="222"/>
      <c r="AB99" s="222"/>
      <c r="AC99" s="222"/>
      <c r="AD99" s="215"/>
      <c r="AE99" s="234"/>
      <c r="AF99" s="227"/>
      <c r="AG99" s="227"/>
      <c r="AH99" s="227"/>
      <c r="AI99" s="227"/>
      <c r="AJ99" s="227"/>
      <c r="AK99" s="227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37"/>
      <c r="AW99" s="223"/>
      <c r="AX99" s="234"/>
      <c r="AY99" s="213"/>
      <c r="AZ99" s="212"/>
      <c r="BA99" s="212"/>
      <c r="BB99" s="212"/>
      <c r="BC99" s="212"/>
      <c r="BD99" s="213"/>
      <c r="BE99" s="213"/>
    </row>
    <row r="100" spans="1:57" x14ac:dyDescent="0.25">
      <c r="A100" s="213"/>
      <c r="B100" s="213"/>
      <c r="C100" s="208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15"/>
      <c r="AE100" s="234"/>
      <c r="AF100" s="227"/>
      <c r="AG100" s="227"/>
      <c r="AH100" s="227"/>
      <c r="AI100" s="227"/>
      <c r="AJ100" s="227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37"/>
      <c r="AW100" s="223"/>
      <c r="AX100" s="234"/>
      <c r="AY100" s="213"/>
      <c r="AZ100" s="212"/>
      <c r="BA100" s="212"/>
      <c r="BB100" s="212"/>
      <c r="BC100" s="212"/>
      <c r="BD100" s="213"/>
      <c r="BE100" s="213"/>
    </row>
    <row r="101" spans="1:57" x14ac:dyDescent="0.25">
      <c r="A101" s="213"/>
      <c r="B101" s="213"/>
      <c r="C101" s="208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15"/>
      <c r="AE101" s="234"/>
      <c r="AF101" s="227"/>
      <c r="AG101" s="227"/>
      <c r="AH101" s="227"/>
      <c r="AI101" s="227"/>
      <c r="AJ101" s="227"/>
      <c r="AK101" s="227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37"/>
      <c r="AW101" s="223"/>
      <c r="AX101" s="234"/>
      <c r="AY101" s="213"/>
      <c r="AZ101" s="212"/>
      <c r="BA101" s="212"/>
      <c r="BB101" s="212"/>
      <c r="BC101" s="212"/>
      <c r="BD101" s="213"/>
      <c r="BE101" s="213"/>
    </row>
    <row r="102" spans="1:57" x14ac:dyDescent="0.25">
      <c r="A102" s="213"/>
      <c r="B102" s="213"/>
      <c r="C102" s="208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15"/>
      <c r="AE102" s="234"/>
      <c r="AF102" s="227"/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  <c r="AS102" s="227"/>
      <c r="AT102" s="227"/>
      <c r="AU102" s="227"/>
      <c r="AV102" s="237"/>
      <c r="AW102" s="223"/>
      <c r="AX102" s="234"/>
      <c r="AY102" s="213"/>
      <c r="AZ102" s="212"/>
      <c r="BA102" s="212"/>
      <c r="BB102" s="212"/>
      <c r="BC102" s="212"/>
      <c r="BD102" s="213"/>
      <c r="BE102" s="213"/>
    </row>
    <row r="103" spans="1:57" x14ac:dyDescent="0.25">
      <c r="A103" s="213"/>
      <c r="B103" s="213"/>
      <c r="C103" s="208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15"/>
      <c r="AE103" s="234"/>
      <c r="AF103" s="227"/>
      <c r="AG103" s="227"/>
      <c r="AH103" s="227"/>
      <c r="AI103" s="227"/>
      <c r="AJ103" s="227"/>
      <c r="AK103" s="227"/>
      <c r="AL103" s="227"/>
      <c r="AM103" s="227"/>
      <c r="AN103" s="227"/>
      <c r="AO103" s="227"/>
      <c r="AP103" s="227"/>
      <c r="AQ103" s="227"/>
      <c r="AR103" s="227"/>
      <c r="AS103" s="227"/>
      <c r="AT103" s="227"/>
      <c r="AU103" s="227"/>
      <c r="AV103" s="237"/>
      <c r="AW103" s="223"/>
      <c r="AX103" s="234"/>
      <c r="AY103" s="213"/>
      <c r="AZ103" s="212"/>
      <c r="BA103" s="212"/>
      <c r="BB103" s="212"/>
      <c r="BC103" s="212"/>
      <c r="BD103" s="213"/>
      <c r="BE103" s="213"/>
    </row>
    <row r="104" spans="1:57" x14ac:dyDescent="0.25">
      <c r="A104" s="213"/>
      <c r="B104" s="213"/>
      <c r="C104" s="208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15"/>
      <c r="AE104" s="234"/>
      <c r="AF104" s="227"/>
      <c r="AG104" s="227"/>
      <c r="AH104" s="227"/>
      <c r="AI104" s="227"/>
      <c r="AJ104" s="227"/>
      <c r="AK104" s="227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37"/>
      <c r="AW104" s="223"/>
      <c r="AX104" s="234"/>
      <c r="AY104" s="213"/>
      <c r="AZ104" s="212"/>
      <c r="BA104" s="212"/>
      <c r="BB104" s="212"/>
      <c r="BC104" s="212"/>
      <c r="BD104" s="213"/>
      <c r="BE104" s="213"/>
    </row>
    <row r="105" spans="1:57" x14ac:dyDescent="0.25">
      <c r="A105" s="213"/>
      <c r="B105" s="213"/>
      <c r="C105" s="208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15"/>
      <c r="AE105" s="234"/>
      <c r="AF105" s="227"/>
      <c r="AG105" s="227"/>
      <c r="AH105" s="227"/>
      <c r="AI105" s="227"/>
      <c r="AJ105" s="227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37"/>
      <c r="AW105" s="223"/>
      <c r="AX105" s="234"/>
      <c r="AY105" s="213"/>
      <c r="AZ105" s="212"/>
      <c r="BA105" s="212"/>
      <c r="BB105" s="212"/>
      <c r="BC105" s="212"/>
      <c r="BD105" s="213"/>
      <c r="BE105" s="213"/>
    </row>
    <row r="106" spans="1:57" x14ac:dyDescent="0.25">
      <c r="A106" s="213"/>
      <c r="B106" s="213"/>
      <c r="C106" s="208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15"/>
      <c r="AE106" s="234"/>
      <c r="AF106" s="227"/>
      <c r="AG106" s="227"/>
      <c r="AH106" s="227"/>
      <c r="AI106" s="227"/>
      <c r="AJ106" s="227"/>
      <c r="AK106" s="227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37"/>
      <c r="AW106" s="223"/>
      <c r="AX106" s="234"/>
      <c r="AY106" s="213"/>
      <c r="AZ106" s="212"/>
      <c r="BA106" s="212"/>
      <c r="BB106" s="212"/>
      <c r="BC106" s="212"/>
      <c r="BD106" s="213"/>
      <c r="BE106" s="213"/>
    </row>
    <row r="107" spans="1:57" x14ac:dyDescent="0.25">
      <c r="A107" s="213"/>
      <c r="B107" s="213"/>
      <c r="C107" s="208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15"/>
      <c r="AE107" s="234"/>
      <c r="AF107" s="227"/>
      <c r="AG107" s="227"/>
      <c r="AH107" s="227"/>
      <c r="AI107" s="227"/>
      <c r="AJ107" s="227"/>
      <c r="AK107" s="227"/>
      <c r="AL107" s="227"/>
      <c r="AM107" s="227"/>
      <c r="AN107" s="227"/>
      <c r="AO107" s="227"/>
      <c r="AP107" s="227"/>
      <c r="AQ107" s="227"/>
      <c r="AR107" s="227"/>
      <c r="AS107" s="227"/>
      <c r="AT107" s="227"/>
      <c r="AU107" s="227"/>
      <c r="AV107" s="237"/>
      <c r="AW107" s="223"/>
      <c r="AX107" s="234"/>
      <c r="AY107" s="213"/>
      <c r="AZ107" s="212"/>
      <c r="BA107" s="212"/>
      <c r="BB107" s="212"/>
      <c r="BC107" s="212"/>
      <c r="BD107" s="213"/>
      <c r="BE107" s="213"/>
    </row>
    <row r="108" spans="1:57" x14ac:dyDescent="0.25">
      <c r="A108" s="213"/>
      <c r="B108" s="213"/>
      <c r="C108" s="208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15"/>
      <c r="AE108" s="234"/>
      <c r="AF108" s="227"/>
      <c r="AG108" s="227"/>
      <c r="AH108" s="227"/>
      <c r="AI108" s="227"/>
      <c r="AJ108" s="227"/>
      <c r="AK108" s="227"/>
      <c r="AL108" s="227"/>
      <c r="AM108" s="227"/>
      <c r="AN108" s="227"/>
      <c r="AO108" s="227"/>
      <c r="AP108" s="227"/>
      <c r="AQ108" s="227"/>
      <c r="AR108" s="227"/>
      <c r="AS108" s="227"/>
      <c r="AT108" s="227"/>
      <c r="AU108" s="227"/>
      <c r="AV108" s="237"/>
      <c r="AW108" s="223"/>
      <c r="AX108" s="234"/>
      <c r="AY108" s="213"/>
      <c r="AZ108" s="212"/>
      <c r="BA108" s="212"/>
      <c r="BB108" s="212"/>
      <c r="BC108" s="212"/>
      <c r="BD108" s="213"/>
      <c r="BE108" s="213"/>
    </row>
    <row r="109" spans="1:57" x14ac:dyDescent="0.25">
      <c r="A109" s="213"/>
      <c r="B109" s="213"/>
      <c r="C109" s="208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15"/>
      <c r="AE109" s="234"/>
      <c r="AF109" s="227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37"/>
      <c r="AW109" s="223"/>
      <c r="AX109" s="234"/>
      <c r="AY109" s="213"/>
      <c r="AZ109" s="212"/>
      <c r="BA109" s="212"/>
      <c r="BB109" s="212"/>
      <c r="BC109" s="212"/>
      <c r="BD109" s="213"/>
      <c r="BE109" s="213"/>
    </row>
    <row r="110" spans="1:57" x14ac:dyDescent="0.25">
      <c r="A110" s="213"/>
      <c r="B110" s="213"/>
      <c r="C110" s="208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15"/>
      <c r="AE110" s="234"/>
      <c r="AF110" s="227"/>
      <c r="AG110" s="227"/>
      <c r="AH110" s="227"/>
      <c r="AI110" s="227"/>
      <c r="AJ110" s="227"/>
      <c r="AK110" s="227"/>
      <c r="AL110" s="227"/>
      <c r="AM110" s="227"/>
      <c r="AN110" s="227"/>
      <c r="AO110" s="227"/>
      <c r="AP110" s="227"/>
      <c r="AQ110" s="227"/>
      <c r="AR110" s="227"/>
      <c r="AS110" s="227"/>
      <c r="AT110" s="227"/>
      <c r="AU110" s="227"/>
      <c r="AV110" s="237"/>
      <c r="AW110" s="223"/>
      <c r="AX110" s="234"/>
      <c r="AY110" s="213"/>
      <c r="AZ110" s="212"/>
      <c r="BA110" s="212"/>
      <c r="BB110" s="212"/>
      <c r="BC110" s="212"/>
      <c r="BD110" s="213"/>
      <c r="BE110" s="213"/>
    </row>
    <row r="111" spans="1:57" x14ac:dyDescent="0.25">
      <c r="A111" s="213"/>
      <c r="B111" s="213"/>
      <c r="C111" s="208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15"/>
      <c r="AE111" s="234"/>
      <c r="AF111" s="227"/>
      <c r="AG111" s="227"/>
      <c r="AH111" s="227"/>
      <c r="AI111" s="227"/>
      <c r="AJ111" s="227"/>
      <c r="AK111" s="227"/>
      <c r="AL111" s="227"/>
      <c r="AM111" s="227"/>
      <c r="AN111" s="227"/>
      <c r="AO111" s="227"/>
      <c r="AP111" s="227"/>
      <c r="AQ111" s="227"/>
      <c r="AR111" s="227"/>
      <c r="AS111" s="227"/>
      <c r="AT111" s="227"/>
      <c r="AU111" s="227"/>
      <c r="AV111" s="237"/>
      <c r="AW111" s="223"/>
      <c r="AX111" s="234"/>
      <c r="AY111" s="213"/>
      <c r="AZ111" s="212"/>
      <c r="BA111" s="212"/>
      <c r="BB111" s="212"/>
      <c r="BC111" s="212"/>
      <c r="BD111" s="213"/>
      <c r="BE111" s="213"/>
    </row>
    <row r="112" spans="1:57" x14ac:dyDescent="0.25">
      <c r="A112" s="213"/>
      <c r="B112" s="213"/>
      <c r="C112" s="208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15"/>
      <c r="AE112" s="234"/>
      <c r="AF112" s="227"/>
      <c r="AG112" s="227"/>
      <c r="AH112" s="227"/>
      <c r="AI112" s="227"/>
      <c r="AJ112" s="227"/>
      <c r="AK112" s="227"/>
      <c r="AL112" s="227"/>
      <c r="AM112" s="227"/>
      <c r="AN112" s="227"/>
      <c r="AO112" s="227"/>
      <c r="AP112" s="227"/>
      <c r="AQ112" s="227"/>
      <c r="AR112" s="227"/>
      <c r="AS112" s="227"/>
      <c r="AT112" s="227"/>
      <c r="AU112" s="227"/>
      <c r="AV112" s="237"/>
      <c r="AW112" s="223"/>
      <c r="AX112" s="234"/>
      <c r="AY112" s="213"/>
      <c r="AZ112" s="212"/>
      <c r="BA112" s="212"/>
      <c r="BB112" s="212"/>
      <c r="BC112" s="212"/>
      <c r="BD112" s="213"/>
      <c r="BE112" s="213"/>
    </row>
    <row r="113" spans="1:57" x14ac:dyDescent="0.25">
      <c r="A113" s="213"/>
      <c r="B113" s="213"/>
      <c r="C113" s="208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15"/>
      <c r="AE113" s="234"/>
      <c r="AF113" s="227"/>
      <c r="AG113" s="227"/>
      <c r="AH113" s="227"/>
      <c r="AI113" s="227"/>
      <c r="AJ113" s="227"/>
      <c r="AK113" s="227"/>
      <c r="AL113" s="227"/>
      <c r="AM113" s="227"/>
      <c r="AN113" s="227"/>
      <c r="AO113" s="227"/>
      <c r="AP113" s="227"/>
      <c r="AQ113" s="227"/>
      <c r="AR113" s="227"/>
      <c r="AS113" s="227"/>
      <c r="AT113" s="227"/>
      <c r="AU113" s="227"/>
      <c r="AV113" s="237"/>
      <c r="AW113" s="223"/>
      <c r="AX113" s="234"/>
      <c r="AY113" s="213"/>
      <c r="AZ113" s="212"/>
      <c r="BA113" s="212"/>
      <c r="BB113" s="212"/>
      <c r="BC113" s="212"/>
      <c r="BD113" s="213"/>
      <c r="BE113" s="213"/>
    </row>
    <row r="114" spans="1:57" x14ac:dyDescent="0.25">
      <c r="A114" s="213"/>
      <c r="B114" s="213"/>
      <c r="C114" s="208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15"/>
      <c r="AE114" s="234"/>
      <c r="AF114" s="227"/>
      <c r="AG114" s="227"/>
      <c r="AH114" s="227"/>
      <c r="AI114" s="227"/>
      <c r="AJ114" s="227"/>
      <c r="AK114" s="227"/>
      <c r="AL114" s="227"/>
      <c r="AM114" s="227"/>
      <c r="AN114" s="227"/>
      <c r="AO114" s="227"/>
      <c r="AP114" s="227"/>
      <c r="AQ114" s="227"/>
      <c r="AR114" s="227"/>
      <c r="AS114" s="227"/>
      <c r="AT114" s="227"/>
      <c r="AU114" s="227"/>
      <c r="AV114" s="237"/>
      <c r="AW114" s="223"/>
      <c r="AX114" s="234"/>
      <c r="AY114" s="213"/>
      <c r="AZ114" s="212"/>
      <c r="BA114" s="212"/>
      <c r="BB114" s="212"/>
      <c r="BC114" s="212"/>
      <c r="BD114" s="213"/>
      <c r="BE114" s="213"/>
    </row>
    <row r="115" spans="1:57" x14ac:dyDescent="0.25">
      <c r="A115" s="213"/>
      <c r="B115" s="213"/>
      <c r="C115" s="208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15"/>
      <c r="AE115" s="234"/>
      <c r="AF115" s="227"/>
      <c r="AG115" s="227"/>
      <c r="AH115" s="227"/>
      <c r="AI115" s="227"/>
      <c r="AJ115" s="227"/>
      <c r="AK115" s="227"/>
      <c r="AL115" s="227"/>
      <c r="AM115" s="227"/>
      <c r="AN115" s="227"/>
      <c r="AO115" s="227"/>
      <c r="AP115" s="227"/>
      <c r="AQ115" s="227"/>
      <c r="AR115" s="227"/>
      <c r="AS115" s="227"/>
      <c r="AT115" s="227"/>
      <c r="AU115" s="227"/>
      <c r="AV115" s="237"/>
      <c r="AW115" s="223"/>
      <c r="AX115" s="234"/>
      <c r="AY115" s="213"/>
      <c r="AZ115" s="212"/>
      <c r="BA115" s="212"/>
      <c r="BB115" s="212"/>
      <c r="BC115" s="212"/>
      <c r="BD115" s="213"/>
      <c r="BE115" s="213"/>
    </row>
    <row r="116" spans="1:57" x14ac:dyDescent="0.25">
      <c r="A116" s="213"/>
      <c r="B116" s="213"/>
      <c r="C116" s="208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15"/>
      <c r="AE116" s="234"/>
      <c r="AF116" s="227"/>
      <c r="AG116" s="227"/>
      <c r="AH116" s="227"/>
      <c r="AI116" s="227"/>
      <c r="AJ116" s="227"/>
      <c r="AK116" s="227"/>
      <c r="AL116" s="227"/>
      <c r="AM116" s="227"/>
      <c r="AN116" s="227"/>
      <c r="AO116" s="227"/>
      <c r="AP116" s="227"/>
      <c r="AQ116" s="227"/>
      <c r="AR116" s="227"/>
      <c r="AS116" s="227"/>
      <c r="AT116" s="227"/>
      <c r="AU116" s="227"/>
      <c r="AV116" s="237"/>
      <c r="AW116" s="223"/>
      <c r="AX116" s="234"/>
      <c r="AY116" s="213"/>
      <c r="AZ116" s="212"/>
      <c r="BA116" s="212"/>
      <c r="BB116" s="212"/>
      <c r="BC116" s="212"/>
      <c r="BD116" s="213"/>
      <c r="BE116" s="213"/>
    </row>
    <row r="117" spans="1:57" s="193" customFormat="1" x14ac:dyDescent="0.25">
      <c r="A117" s="208"/>
      <c r="B117" s="208"/>
      <c r="C117" s="208"/>
      <c r="D117" s="209"/>
      <c r="E117" s="214"/>
      <c r="F117" s="209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21"/>
      <c r="T117" s="221"/>
      <c r="U117" s="221"/>
      <c r="V117" s="221"/>
      <c r="W117" s="221"/>
      <c r="X117" s="221"/>
      <c r="Y117" s="221"/>
      <c r="Z117" s="221"/>
      <c r="AA117" s="221"/>
      <c r="AB117" s="221"/>
      <c r="AC117" s="221"/>
      <c r="AD117" s="210"/>
      <c r="AE117" s="234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6"/>
      <c r="AW117" s="224"/>
      <c r="AX117" s="234"/>
      <c r="AY117" s="208"/>
      <c r="AZ117" s="212"/>
      <c r="BA117" s="212"/>
      <c r="BB117" s="212"/>
      <c r="BC117" s="212"/>
      <c r="BD117" s="208"/>
      <c r="BE117" s="208"/>
    </row>
    <row r="118" spans="1:57" x14ac:dyDescent="0.25">
      <c r="A118" s="213"/>
      <c r="B118" s="213"/>
      <c r="C118" s="208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15"/>
      <c r="AE118" s="234"/>
      <c r="AF118" s="227"/>
      <c r="AG118" s="227"/>
      <c r="AH118" s="227"/>
      <c r="AI118" s="227"/>
      <c r="AJ118" s="227"/>
      <c r="AK118" s="227"/>
      <c r="AL118" s="227"/>
      <c r="AM118" s="227"/>
      <c r="AN118" s="227"/>
      <c r="AO118" s="227"/>
      <c r="AP118" s="227"/>
      <c r="AQ118" s="227"/>
      <c r="AR118" s="227"/>
      <c r="AS118" s="227"/>
      <c r="AT118" s="227"/>
      <c r="AU118" s="227"/>
      <c r="AV118" s="237"/>
      <c r="AW118" s="223"/>
      <c r="AX118" s="234"/>
      <c r="AY118" s="213"/>
      <c r="AZ118" s="212"/>
      <c r="BA118" s="212"/>
      <c r="BB118" s="212"/>
      <c r="BC118" s="212"/>
      <c r="BD118" s="213"/>
      <c r="BE118" s="213"/>
    </row>
    <row r="119" spans="1:57" x14ac:dyDescent="0.25">
      <c r="A119" s="213"/>
      <c r="B119" s="213"/>
      <c r="C119" s="208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15"/>
      <c r="AE119" s="234"/>
      <c r="AF119" s="227"/>
      <c r="AG119" s="227"/>
      <c r="AH119" s="227"/>
      <c r="AI119" s="227"/>
      <c r="AJ119" s="227"/>
      <c r="AK119" s="227"/>
      <c r="AL119" s="227"/>
      <c r="AM119" s="227"/>
      <c r="AN119" s="227"/>
      <c r="AO119" s="227"/>
      <c r="AP119" s="227"/>
      <c r="AQ119" s="227"/>
      <c r="AR119" s="227"/>
      <c r="AS119" s="227"/>
      <c r="AT119" s="227"/>
      <c r="AU119" s="227"/>
      <c r="AV119" s="237"/>
      <c r="AW119" s="223"/>
      <c r="AX119" s="234"/>
      <c r="AY119" s="213"/>
      <c r="AZ119" s="212"/>
      <c r="BA119" s="212"/>
      <c r="BB119" s="212"/>
      <c r="BC119" s="212"/>
      <c r="BD119" s="213"/>
      <c r="BE119" s="213"/>
    </row>
    <row r="120" spans="1:57" x14ac:dyDescent="0.25">
      <c r="A120" s="213"/>
      <c r="B120" s="213"/>
      <c r="C120" s="208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15"/>
      <c r="AE120" s="234"/>
      <c r="AF120" s="227"/>
      <c r="AG120" s="227"/>
      <c r="AH120" s="227"/>
      <c r="AI120" s="227"/>
      <c r="AJ120" s="227"/>
      <c r="AK120" s="227"/>
      <c r="AL120" s="227"/>
      <c r="AM120" s="227"/>
      <c r="AN120" s="227"/>
      <c r="AO120" s="227"/>
      <c r="AP120" s="227"/>
      <c r="AQ120" s="227"/>
      <c r="AR120" s="227"/>
      <c r="AS120" s="227"/>
      <c r="AT120" s="227"/>
      <c r="AU120" s="227"/>
      <c r="AV120" s="237"/>
      <c r="AW120" s="223"/>
      <c r="AX120" s="234"/>
      <c r="AY120" s="213"/>
      <c r="AZ120" s="212"/>
      <c r="BA120" s="212"/>
      <c r="BB120" s="212"/>
      <c r="BC120" s="212"/>
      <c r="BD120" s="213"/>
      <c r="BE120" s="213"/>
    </row>
    <row r="121" spans="1:57" x14ac:dyDescent="0.25">
      <c r="A121" s="213"/>
      <c r="B121" s="213"/>
      <c r="C121" s="208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15"/>
      <c r="AE121" s="234"/>
      <c r="AF121" s="227"/>
      <c r="AG121" s="227"/>
      <c r="AH121" s="227"/>
      <c r="AI121" s="227"/>
      <c r="AJ121" s="227"/>
      <c r="AK121" s="227"/>
      <c r="AL121" s="227"/>
      <c r="AM121" s="227"/>
      <c r="AN121" s="227"/>
      <c r="AO121" s="227"/>
      <c r="AP121" s="227"/>
      <c r="AQ121" s="227"/>
      <c r="AR121" s="227"/>
      <c r="AS121" s="227"/>
      <c r="AT121" s="227"/>
      <c r="AU121" s="227"/>
      <c r="AV121" s="237"/>
      <c r="AW121" s="223"/>
      <c r="AX121" s="234"/>
      <c r="AY121" s="213"/>
      <c r="AZ121" s="212"/>
      <c r="BA121" s="212"/>
      <c r="BB121" s="212"/>
      <c r="BC121" s="212"/>
      <c r="BD121" s="213"/>
      <c r="BE121" s="213"/>
    </row>
    <row r="122" spans="1:57" x14ac:dyDescent="0.25">
      <c r="A122" s="213"/>
      <c r="B122" s="213"/>
      <c r="C122" s="208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15"/>
      <c r="AE122" s="234"/>
      <c r="AF122" s="227"/>
      <c r="AG122" s="227"/>
      <c r="AH122" s="227"/>
      <c r="AI122" s="227"/>
      <c r="AJ122" s="227"/>
      <c r="AK122" s="227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37"/>
      <c r="AW122" s="223"/>
      <c r="AX122" s="234"/>
      <c r="AY122" s="213"/>
      <c r="AZ122" s="212"/>
      <c r="BA122" s="212"/>
      <c r="BB122" s="212"/>
      <c r="BC122" s="212"/>
      <c r="BD122" s="213"/>
      <c r="BE122" s="213"/>
    </row>
    <row r="123" spans="1:57" x14ac:dyDescent="0.25">
      <c r="A123" s="213"/>
      <c r="B123" s="213"/>
      <c r="C123" s="208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15"/>
      <c r="AE123" s="234"/>
      <c r="AF123" s="227"/>
      <c r="AG123" s="227"/>
      <c r="AH123" s="227"/>
      <c r="AI123" s="227"/>
      <c r="AJ123" s="227"/>
      <c r="AK123" s="227"/>
      <c r="AL123" s="227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37"/>
      <c r="AW123" s="223"/>
      <c r="AX123" s="234"/>
      <c r="AY123" s="213"/>
      <c r="AZ123" s="212"/>
      <c r="BA123" s="212"/>
      <c r="BB123" s="212"/>
      <c r="BC123" s="212"/>
      <c r="BD123" s="213"/>
      <c r="BE123" s="213"/>
    </row>
    <row r="124" spans="1:57" x14ac:dyDescent="0.25">
      <c r="A124" s="213"/>
      <c r="B124" s="213"/>
      <c r="C124" s="208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15"/>
      <c r="AE124" s="234"/>
      <c r="AF124" s="227"/>
      <c r="AG124" s="227"/>
      <c r="AH124" s="227"/>
      <c r="AI124" s="227"/>
      <c r="AJ124" s="227"/>
      <c r="AK124" s="227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37"/>
      <c r="AW124" s="223"/>
      <c r="AX124" s="234"/>
      <c r="AY124" s="213"/>
      <c r="AZ124" s="212"/>
      <c r="BA124" s="212"/>
      <c r="BB124" s="212"/>
      <c r="BC124" s="212"/>
      <c r="BD124" s="213"/>
      <c r="BE124" s="213"/>
    </row>
    <row r="125" spans="1:57" x14ac:dyDescent="0.25">
      <c r="A125" s="213"/>
      <c r="B125" s="213"/>
      <c r="C125" s="208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15"/>
      <c r="AE125" s="234"/>
      <c r="AF125" s="227"/>
      <c r="AG125" s="227"/>
      <c r="AH125" s="227"/>
      <c r="AI125" s="227"/>
      <c r="AJ125" s="227"/>
      <c r="AK125" s="227"/>
      <c r="AL125" s="227"/>
      <c r="AM125" s="227"/>
      <c r="AN125" s="227"/>
      <c r="AO125" s="227"/>
      <c r="AP125" s="227"/>
      <c r="AQ125" s="227"/>
      <c r="AR125" s="227"/>
      <c r="AS125" s="227"/>
      <c r="AT125" s="227"/>
      <c r="AU125" s="227"/>
      <c r="AV125" s="237"/>
      <c r="AW125" s="223"/>
      <c r="AX125" s="234"/>
      <c r="AY125" s="213"/>
      <c r="AZ125" s="212"/>
      <c r="BA125" s="212"/>
      <c r="BB125" s="212"/>
      <c r="BC125" s="212"/>
      <c r="BD125" s="213"/>
      <c r="BE125" s="213"/>
    </row>
    <row r="126" spans="1:57" x14ac:dyDescent="0.25">
      <c r="A126" s="213"/>
      <c r="B126" s="213"/>
      <c r="C126" s="208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15"/>
      <c r="AE126" s="234"/>
      <c r="AF126" s="227"/>
      <c r="AG126" s="227"/>
      <c r="AH126" s="227"/>
      <c r="AI126" s="227"/>
      <c r="AJ126" s="227"/>
      <c r="AK126" s="227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37"/>
      <c r="AW126" s="223"/>
      <c r="AX126" s="234"/>
      <c r="AY126" s="213"/>
      <c r="AZ126" s="212"/>
      <c r="BA126" s="212"/>
      <c r="BB126" s="212"/>
      <c r="BC126" s="212"/>
      <c r="BD126" s="213"/>
      <c r="BE126" s="213"/>
    </row>
    <row r="127" spans="1:57" x14ac:dyDescent="0.25">
      <c r="A127" s="213"/>
      <c r="B127" s="213"/>
      <c r="C127" s="208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15"/>
      <c r="AE127" s="234"/>
      <c r="AF127" s="227"/>
      <c r="AG127" s="227"/>
      <c r="AH127" s="227"/>
      <c r="AI127" s="227"/>
      <c r="AJ127" s="227"/>
      <c r="AK127" s="227"/>
      <c r="AL127" s="227"/>
      <c r="AM127" s="227"/>
      <c r="AN127" s="227"/>
      <c r="AO127" s="227"/>
      <c r="AP127" s="227"/>
      <c r="AQ127" s="227"/>
      <c r="AR127" s="227"/>
      <c r="AS127" s="227"/>
      <c r="AT127" s="227"/>
      <c r="AU127" s="227"/>
      <c r="AV127" s="237"/>
      <c r="AW127" s="223"/>
      <c r="AX127" s="234"/>
      <c r="AY127" s="213"/>
      <c r="AZ127" s="212"/>
      <c r="BA127" s="212"/>
      <c r="BB127" s="212"/>
      <c r="BC127" s="212"/>
      <c r="BD127" s="213"/>
      <c r="BE127" s="213"/>
    </row>
    <row r="128" spans="1:57" x14ac:dyDescent="0.25">
      <c r="A128" s="213"/>
      <c r="B128" s="213"/>
      <c r="C128" s="208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15"/>
      <c r="AE128" s="234"/>
      <c r="AF128" s="227"/>
      <c r="AG128" s="227"/>
      <c r="AH128" s="227"/>
      <c r="AI128" s="227"/>
      <c r="AJ128" s="227"/>
      <c r="AK128" s="227"/>
      <c r="AL128" s="227"/>
      <c r="AM128" s="227"/>
      <c r="AN128" s="227"/>
      <c r="AO128" s="227"/>
      <c r="AP128" s="227"/>
      <c r="AQ128" s="227"/>
      <c r="AR128" s="227"/>
      <c r="AS128" s="227"/>
      <c r="AT128" s="227"/>
      <c r="AU128" s="227"/>
      <c r="AV128" s="237"/>
      <c r="AW128" s="223"/>
      <c r="AX128" s="234"/>
      <c r="AY128" s="213"/>
      <c r="AZ128" s="212"/>
      <c r="BA128" s="212"/>
      <c r="BB128" s="212"/>
      <c r="BC128" s="212"/>
      <c r="BD128" s="213"/>
      <c r="BE128" s="213"/>
    </row>
    <row r="129" spans="1:57" x14ac:dyDescent="0.25">
      <c r="A129" s="213"/>
      <c r="B129" s="213"/>
      <c r="C129" s="208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15"/>
      <c r="AE129" s="234"/>
      <c r="AF129" s="227"/>
      <c r="AG129" s="227"/>
      <c r="AH129" s="227"/>
      <c r="AI129" s="227"/>
      <c r="AJ129" s="227"/>
      <c r="AK129" s="227"/>
      <c r="AL129" s="227"/>
      <c r="AM129" s="227"/>
      <c r="AN129" s="227"/>
      <c r="AO129" s="227"/>
      <c r="AP129" s="227"/>
      <c r="AQ129" s="227"/>
      <c r="AR129" s="227"/>
      <c r="AS129" s="227"/>
      <c r="AT129" s="227"/>
      <c r="AU129" s="227"/>
      <c r="AV129" s="237"/>
      <c r="AW129" s="223"/>
      <c r="AX129" s="234"/>
      <c r="AY129" s="213"/>
      <c r="AZ129" s="212"/>
      <c r="BA129" s="212"/>
      <c r="BB129" s="212"/>
      <c r="BC129" s="212"/>
      <c r="BD129" s="213"/>
      <c r="BE129" s="213"/>
    </row>
    <row r="130" spans="1:57" x14ac:dyDescent="0.25">
      <c r="A130" s="213"/>
      <c r="B130" s="213"/>
      <c r="C130" s="208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15"/>
      <c r="AE130" s="234"/>
      <c r="AF130" s="227"/>
      <c r="AG130" s="227"/>
      <c r="AH130" s="227"/>
      <c r="AI130" s="227"/>
      <c r="AJ130" s="227"/>
      <c r="AK130" s="227"/>
      <c r="AL130" s="227"/>
      <c r="AM130" s="227"/>
      <c r="AN130" s="227"/>
      <c r="AO130" s="227"/>
      <c r="AP130" s="227"/>
      <c r="AQ130" s="227"/>
      <c r="AR130" s="227"/>
      <c r="AS130" s="227"/>
      <c r="AT130" s="227"/>
      <c r="AU130" s="227"/>
      <c r="AV130" s="237"/>
      <c r="AW130" s="223"/>
      <c r="AX130" s="234"/>
      <c r="AY130" s="213"/>
      <c r="AZ130" s="212"/>
      <c r="BA130" s="212"/>
      <c r="BB130" s="212"/>
      <c r="BC130" s="212"/>
      <c r="BD130" s="213"/>
      <c r="BE130" s="213"/>
    </row>
    <row r="131" spans="1:57" x14ac:dyDescent="0.25">
      <c r="A131" s="213"/>
      <c r="B131" s="213"/>
      <c r="C131" s="208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15"/>
      <c r="AE131" s="234"/>
      <c r="AF131" s="227"/>
      <c r="AG131" s="227"/>
      <c r="AH131" s="227"/>
      <c r="AI131" s="227"/>
      <c r="AJ131" s="227"/>
      <c r="AK131" s="227"/>
      <c r="AL131" s="227"/>
      <c r="AM131" s="227"/>
      <c r="AN131" s="227"/>
      <c r="AO131" s="227"/>
      <c r="AP131" s="227"/>
      <c r="AQ131" s="227"/>
      <c r="AR131" s="227"/>
      <c r="AS131" s="227"/>
      <c r="AT131" s="227"/>
      <c r="AU131" s="227"/>
      <c r="AV131" s="237"/>
      <c r="AW131" s="223"/>
      <c r="AX131" s="234"/>
      <c r="AY131" s="213"/>
      <c r="AZ131" s="212"/>
      <c r="BA131" s="212"/>
      <c r="BB131" s="212"/>
      <c r="BC131" s="212"/>
      <c r="BD131" s="213"/>
      <c r="BE131" s="213"/>
    </row>
    <row r="132" spans="1:57" x14ac:dyDescent="0.25">
      <c r="A132" s="213"/>
      <c r="B132" s="213"/>
      <c r="C132" s="208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15"/>
      <c r="AE132" s="234"/>
      <c r="AF132" s="227"/>
      <c r="AG132" s="227"/>
      <c r="AH132" s="227"/>
      <c r="AI132" s="227"/>
      <c r="AJ132" s="227"/>
      <c r="AK132" s="227"/>
      <c r="AL132" s="227"/>
      <c r="AM132" s="227"/>
      <c r="AN132" s="227"/>
      <c r="AO132" s="227"/>
      <c r="AP132" s="227"/>
      <c r="AQ132" s="227"/>
      <c r="AR132" s="227"/>
      <c r="AS132" s="227"/>
      <c r="AT132" s="227"/>
      <c r="AU132" s="227"/>
      <c r="AV132" s="237"/>
      <c r="AW132" s="223"/>
      <c r="AX132" s="234"/>
      <c r="AY132" s="213"/>
      <c r="AZ132" s="212"/>
      <c r="BA132" s="212"/>
      <c r="BB132" s="212"/>
      <c r="BC132" s="212"/>
      <c r="BD132" s="213"/>
      <c r="BE132" s="213"/>
    </row>
    <row r="133" spans="1:57" x14ac:dyDescent="0.25">
      <c r="A133" s="213"/>
      <c r="B133" s="213"/>
      <c r="C133" s="208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15"/>
      <c r="AE133" s="234"/>
      <c r="AF133" s="227"/>
      <c r="AG133" s="227"/>
      <c r="AH133" s="227"/>
      <c r="AI133" s="227"/>
      <c r="AJ133" s="227"/>
      <c r="AK133" s="227"/>
      <c r="AL133" s="227"/>
      <c r="AM133" s="227"/>
      <c r="AN133" s="227"/>
      <c r="AO133" s="227"/>
      <c r="AP133" s="227"/>
      <c r="AQ133" s="227"/>
      <c r="AR133" s="227"/>
      <c r="AS133" s="227"/>
      <c r="AT133" s="227"/>
      <c r="AU133" s="227"/>
      <c r="AV133" s="237"/>
      <c r="AW133" s="223"/>
      <c r="AX133" s="234"/>
      <c r="AY133" s="213"/>
      <c r="AZ133" s="212"/>
      <c r="BA133" s="212"/>
      <c r="BB133" s="212"/>
      <c r="BC133" s="212"/>
      <c r="BD133" s="213"/>
      <c r="BE133" s="213"/>
    </row>
    <row r="134" spans="1:57" x14ac:dyDescent="0.25">
      <c r="A134" s="213"/>
      <c r="B134" s="213"/>
      <c r="C134" s="208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15"/>
      <c r="AE134" s="234"/>
      <c r="AF134" s="227"/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37"/>
      <c r="AW134" s="223"/>
      <c r="AX134" s="234"/>
      <c r="AY134" s="213"/>
      <c r="AZ134" s="212"/>
      <c r="BA134" s="212"/>
      <c r="BB134" s="212"/>
      <c r="BC134" s="212"/>
      <c r="BD134" s="213"/>
      <c r="BE134" s="213"/>
    </row>
    <row r="135" spans="1:57" x14ac:dyDescent="0.25">
      <c r="A135" s="213"/>
      <c r="B135" s="213"/>
      <c r="C135" s="208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15"/>
      <c r="AE135" s="234"/>
      <c r="AF135" s="227"/>
      <c r="AG135" s="227"/>
      <c r="AH135" s="227"/>
      <c r="AI135" s="227"/>
      <c r="AJ135" s="227"/>
      <c r="AK135" s="227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37"/>
      <c r="AW135" s="223"/>
      <c r="AX135" s="234"/>
      <c r="AY135" s="213"/>
      <c r="AZ135" s="212"/>
      <c r="BA135" s="212"/>
      <c r="BB135" s="212"/>
      <c r="BC135" s="212"/>
      <c r="BD135" s="213"/>
      <c r="BE135" s="213"/>
    </row>
    <row r="136" spans="1:57" s="193" customFormat="1" x14ac:dyDescent="0.25">
      <c r="A136" s="208"/>
      <c r="B136" s="208"/>
      <c r="C136" s="208"/>
      <c r="D136" s="209"/>
      <c r="E136" s="214"/>
      <c r="F136" s="209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10"/>
      <c r="AE136" s="234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6"/>
      <c r="AW136" s="224"/>
      <c r="AX136" s="234"/>
      <c r="AY136" s="208"/>
      <c r="AZ136" s="212"/>
      <c r="BA136" s="212"/>
      <c r="BB136" s="212"/>
      <c r="BC136" s="212"/>
      <c r="BD136" s="208"/>
      <c r="BE136" s="208"/>
    </row>
    <row r="137" spans="1:57" x14ac:dyDescent="0.25">
      <c r="A137" s="213"/>
      <c r="B137" s="213"/>
      <c r="C137" s="208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15"/>
      <c r="AE137" s="234"/>
      <c r="AF137" s="227"/>
      <c r="AG137" s="227"/>
      <c r="AH137" s="227"/>
      <c r="AI137" s="227"/>
      <c r="AJ137" s="227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37"/>
      <c r="AW137" s="223"/>
      <c r="AX137" s="234"/>
      <c r="AY137" s="213"/>
      <c r="AZ137" s="212"/>
      <c r="BA137" s="212"/>
      <c r="BB137" s="212"/>
      <c r="BC137" s="212"/>
      <c r="BD137" s="213"/>
      <c r="BE137" s="213"/>
    </row>
    <row r="138" spans="1:57" x14ac:dyDescent="0.25">
      <c r="A138" s="213"/>
      <c r="B138" s="213"/>
      <c r="C138" s="208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15"/>
      <c r="AE138" s="234"/>
      <c r="AF138" s="227"/>
      <c r="AG138" s="227"/>
      <c r="AH138" s="227"/>
      <c r="AI138" s="227"/>
      <c r="AJ138" s="227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37"/>
      <c r="AW138" s="223"/>
      <c r="AX138" s="234"/>
      <c r="AY138" s="213"/>
      <c r="AZ138" s="212"/>
      <c r="BA138" s="212"/>
      <c r="BB138" s="212"/>
      <c r="BC138" s="212"/>
      <c r="BD138" s="213"/>
      <c r="BE138" s="213"/>
    </row>
    <row r="139" spans="1:57" x14ac:dyDescent="0.25">
      <c r="A139" s="213"/>
      <c r="B139" s="213"/>
      <c r="C139" s="208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15"/>
      <c r="AE139" s="234"/>
      <c r="AF139" s="227"/>
      <c r="AG139" s="227"/>
      <c r="AH139" s="227"/>
      <c r="AI139" s="227"/>
      <c r="AJ139" s="227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37"/>
      <c r="AW139" s="223"/>
      <c r="AX139" s="234"/>
      <c r="AY139" s="213"/>
      <c r="AZ139" s="212"/>
      <c r="BA139" s="212"/>
      <c r="BB139" s="212"/>
      <c r="BC139" s="212"/>
      <c r="BD139" s="213"/>
      <c r="BE139" s="213"/>
    </row>
    <row r="140" spans="1:57" x14ac:dyDescent="0.25">
      <c r="A140" s="213"/>
      <c r="B140" s="213"/>
      <c r="C140" s="208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15"/>
      <c r="AE140" s="234"/>
      <c r="AF140" s="227"/>
      <c r="AG140" s="227"/>
      <c r="AH140" s="227"/>
      <c r="AI140" s="227"/>
      <c r="AJ140" s="227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37"/>
      <c r="AW140" s="223"/>
      <c r="AX140" s="234"/>
      <c r="AY140" s="213"/>
      <c r="AZ140" s="212"/>
      <c r="BA140" s="212"/>
      <c r="BB140" s="212"/>
      <c r="BC140" s="212"/>
      <c r="BD140" s="213"/>
      <c r="BE140" s="213"/>
    </row>
    <row r="141" spans="1:57" x14ac:dyDescent="0.25">
      <c r="A141" s="213"/>
      <c r="B141" s="213"/>
      <c r="C141" s="208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15"/>
      <c r="AE141" s="234"/>
      <c r="AF141" s="227"/>
      <c r="AG141" s="227"/>
      <c r="AH141" s="227"/>
      <c r="AI141" s="227"/>
      <c r="AJ141" s="227"/>
      <c r="AK141" s="227"/>
      <c r="AL141" s="227"/>
      <c r="AM141" s="227"/>
      <c r="AN141" s="227"/>
      <c r="AO141" s="227"/>
      <c r="AP141" s="227"/>
      <c r="AQ141" s="227"/>
      <c r="AR141" s="227"/>
      <c r="AS141" s="227"/>
      <c r="AT141" s="227"/>
      <c r="AU141" s="227"/>
      <c r="AV141" s="237"/>
      <c r="AW141" s="223"/>
      <c r="AX141" s="234"/>
      <c r="AY141" s="213"/>
      <c r="AZ141" s="212"/>
      <c r="BA141" s="212"/>
      <c r="BB141" s="212"/>
      <c r="BC141" s="212"/>
      <c r="BD141" s="213"/>
      <c r="BE141" s="213"/>
    </row>
    <row r="142" spans="1:57" x14ac:dyDescent="0.25">
      <c r="A142" s="213"/>
      <c r="B142" s="213"/>
      <c r="C142" s="208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15"/>
      <c r="AE142" s="234"/>
      <c r="AF142" s="227"/>
      <c r="AG142" s="227"/>
      <c r="AH142" s="227"/>
      <c r="AI142" s="227"/>
      <c r="AJ142" s="227"/>
      <c r="AK142" s="227"/>
      <c r="AL142" s="227"/>
      <c r="AM142" s="227"/>
      <c r="AN142" s="227"/>
      <c r="AO142" s="227"/>
      <c r="AP142" s="227"/>
      <c r="AQ142" s="227"/>
      <c r="AR142" s="227"/>
      <c r="AS142" s="227"/>
      <c r="AT142" s="227"/>
      <c r="AU142" s="227"/>
      <c r="AV142" s="237"/>
      <c r="AW142" s="223"/>
      <c r="AX142" s="234"/>
      <c r="AY142" s="213"/>
      <c r="AZ142" s="212"/>
      <c r="BA142" s="212"/>
      <c r="BB142" s="212"/>
      <c r="BC142" s="212"/>
      <c r="BD142" s="213"/>
      <c r="BE142" s="213"/>
    </row>
    <row r="143" spans="1:57" x14ac:dyDescent="0.25">
      <c r="A143" s="213"/>
      <c r="B143" s="213"/>
      <c r="C143" s="208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15"/>
      <c r="AE143" s="234"/>
      <c r="AF143" s="227"/>
      <c r="AG143" s="227"/>
      <c r="AH143" s="227"/>
      <c r="AI143" s="227"/>
      <c r="AJ143" s="227"/>
      <c r="AK143" s="227"/>
      <c r="AL143" s="227"/>
      <c r="AM143" s="227"/>
      <c r="AN143" s="227"/>
      <c r="AO143" s="227"/>
      <c r="AP143" s="227"/>
      <c r="AQ143" s="227"/>
      <c r="AR143" s="227"/>
      <c r="AS143" s="227"/>
      <c r="AT143" s="227"/>
      <c r="AU143" s="227"/>
      <c r="AV143" s="237"/>
      <c r="AW143" s="223"/>
      <c r="AX143" s="234"/>
      <c r="AY143" s="213"/>
      <c r="AZ143" s="212"/>
      <c r="BA143" s="212"/>
      <c r="BB143" s="212"/>
      <c r="BC143" s="212"/>
      <c r="BD143" s="213"/>
      <c r="BE143" s="213"/>
    </row>
    <row r="144" spans="1:57" x14ac:dyDescent="0.25">
      <c r="A144" s="213"/>
      <c r="B144" s="213"/>
      <c r="C144" s="208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15"/>
      <c r="AE144" s="234"/>
      <c r="AF144" s="227"/>
      <c r="AG144" s="227"/>
      <c r="AH144" s="227"/>
      <c r="AI144" s="227"/>
      <c r="AJ144" s="227"/>
      <c r="AK144" s="227"/>
      <c r="AL144" s="227"/>
      <c r="AM144" s="227"/>
      <c r="AN144" s="227"/>
      <c r="AO144" s="227"/>
      <c r="AP144" s="227"/>
      <c r="AQ144" s="227"/>
      <c r="AR144" s="227"/>
      <c r="AS144" s="227"/>
      <c r="AT144" s="227"/>
      <c r="AU144" s="227"/>
      <c r="AV144" s="237"/>
      <c r="AW144" s="223"/>
      <c r="AX144" s="234"/>
      <c r="AY144" s="213"/>
      <c r="AZ144" s="212"/>
      <c r="BA144" s="212"/>
      <c r="BB144" s="212"/>
      <c r="BC144" s="212"/>
      <c r="BD144" s="213"/>
      <c r="BE144" s="213"/>
    </row>
    <row r="145" spans="1:57" x14ac:dyDescent="0.25">
      <c r="A145" s="213"/>
      <c r="B145" s="213"/>
      <c r="C145" s="208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15"/>
      <c r="AE145" s="234"/>
      <c r="AF145" s="227"/>
      <c r="AG145" s="227"/>
      <c r="AH145" s="227"/>
      <c r="AI145" s="227"/>
      <c r="AJ145" s="227"/>
      <c r="AK145" s="227"/>
      <c r="AL145" s="227"/>
      <c r="AM145" s="227"/>
      <c r="AN145" s="227"/>
      <c r="AO145" s="227"/>
      <c r="AP145" s="227"/>
      <c r="AQ145" s="227"/>
      <c r="AR145" s="227"/>
      <c r="AS145" s="227"/>
      <c r="AT145" s="227"/>
      <c r="AU145" s="227"/>
      <c r="AV145" s="237"/>
      <c r="AW145" s="223"/>
      <c r="AX145" s="234"/>
      <c r="AY145" s="213"/>
      <c r="AZ145" s="212"/>
      <c r="BA145" s="212"/>
      <c r="BB145" s="212"/>
      <c r="BC145" s="212"/>
      <c r="BD145" s="213"/>
      <c r="BE145" s="213"/>
    </row>
    <row r="146" spans="1:57" x14ac:dyDescent="0.25">
      <c r="A146" s="213"/>
      <c r="B146" s="213"/>
      <c r="C146" s="208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22"/>
      <c r="T146" s="222"/>
      <c r="U146" s="222"/>
      <c r="V146" s="222"/>
      <c r="W146" s="222"/>
      <c r="X146" s="222"/>
      <c r="Y146" s="222"/>
      <c r="Z146" s="222"/>
      <c r="AA146" s="222"/>
      <c r="AB146" s="222"/>
      <c r="AC146" s="222"/>
      <c r="AD146" s="215"/>
      <c r="AE146" s="234"/>
      <c r="AF146" s="227"/>
      <c r="AG146" s="227"/>
      <c r="AH146" s="227"/>
      <c r="AI146" s="227"/>
      <c r="AJ146" s="227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37"/>
      <c r="AW146" s="223"/>
      <c r="AX146" s="234"/>
      <c r="AY146" s="213"/>
      <c r="AZ146" s="212"/>
      <c r="BA146" s="212"/>
      <c r="BB146" s="212"/>
      <c r="BC146" s="212"/>
      <c r="BD146" s="213"/>
      <c r="BE146" s="213"/>
    </row>
    <row r="147" spans="1:57" x14ac:dyDescent="0.25">
      <c r="A147" s="213"/>
      <c r="B147" s="213"/>
      <c r="C147" s="208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22"/>
      <c r="T147" s="222"/>
      <c r="U147" s="222"/>
      <c r="V147" s="222"/>
      <c r="W147" s="222"/>
      <c r="X147" s="222"/>
      <c r="Y147" s="222"/>
      <c r="Z147" s="222"/>
      <c r="AA147" s="222"/>
      <c r="AB147" s="222"/>
      <c r="AC147" s="222"/>
      <c r="AD147" s="215"/>
      <c r="AE147" s="234"/>
      <c r="AF147" s="227"/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37"/>
      <c r="AW147" s="223"/>
      <c r="AX147" s="234"/>
      <c r="AY147" s="213"/>
      <c r="AZ147" s="212"/>
      <c r="BA147" s="212"/>
      <c r="BB147" s="212"/>
      <c r="BC147" s="212"/>
      <c r="BD147" s="213"/>
      <c r="BE147" s="213"/>
    </row>
    <row r="148" spans="1:57" x14ac:dyDescent="0.25">
      <c r="A148" s="213"/>
      <c r="B148" s="213"/>
      <c r="C148" s="208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15"/>
      <c r="AE148" s="234"/>
      <c r="AF148" s="227"/>
      <c r="AG148" s="227"/>
      <c r="AH148" s="227"/>
      <c r="AI148" s="227"/>
      <c r="AJ148" s="227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37"/>
      <c r="AW148" s="223"/>
      <c r="AX148" s="234"/>
      <c r="AY148" s="213"/>
      <c r="AZ148" s="212"/>
      <c r="BA148" s="212"/>
      <c r="BB148" s="212"/>
      <c r="BC148" s="212"/>
      <c r="BD148" s="213"/>
      <c r="BE148" s="213"/>
    </row>
    <row r="149" spans="1:57" x14ac:dyDescent="0.25">
      <c r="A149" s="213"/>
      <c r="B149" s="213"/>
      <c r="C149" s="208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15"/>
      <c r="AE149" s="234"/>
      <c r="AF149" s="227"/>
      <c r="AG149" s="227"/>
      <c r="AH149" s="227"/>
      <c r="AI149" s="227"/>
      <c r="AJ149" s="227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37"/>
      <c r="AW149" s="223"/>
      <c r="AX149" s="234"/>
      <c r="AY149" s="213"/>
      <c r="AZ149" s="212"/>
      <c r="BA149" s="212"/>
      <c r="BB149" s="212"/>
      <c r="BC149" s="212"/>
      <c r="BD149" s="213"/>
      <c r="BE149" s="213"/>
    </row>
    <row r="150" spans="1:57" x14ac:dyDescent="0.25">
      <c r="A150" s="213"/>
      <c r="B150" s="213"/>
      <c r="C150" s="208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15"/>
      <c r="AE150" s="234"/>
      <c r="AF150" s="227"/>
      <c r="AG150" s="227"/>
      <c r="AH150" s="227"/>
      <c r="AI150" s="227"/>
      <c r="AJ150" s="227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37"/>
      <c r="AW150" s="223"/>
      <c r="AX150" s="234"/>
      <c r="AY150" s="213"/>
      <c r="AZ150" s="212"/>
      <c r="BA150" s="212"/>
      <c r="BB150" s="212"/>
      <c r="BC150" s="212"/>
      <c r="BD150" s="213"/>
      <c r="BE150" s="213"/>
    </row>
    <row r="151" spans="1:57" x14ac:dyDescent="0.25">
      <c r="A151" s="213"/>
      <c r="B151" s="213"/>
      <c r="C151" s="208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15"/>
      <c r="AE151" s="234"/>
      <c r="AF151" s="227"/>
      <c r="AG151" s="227"/>
      <c r="AH151" s="227"/>
      <c r="AI151" s="227"/>
      <c r="AJ151" s="227"/>
      <c r="AK151" s="227"/>
      <c r="AL151" s="227"/>
      <c r="AM151" s="227"/>
      <c r="AN151" s="227"/>
      <c r="AO151" s="227"/>
      <c r="AP151" s="227"/>
      <c r="AQ151" s="227"/>
      <c r="AR151" s="227"/>
      <c r="AS151" s="227"/>
      <c r="AT151" s="227"/>
      <c r="AU151" s="227"/>
      <c r="AV151" s="237"/>
      <c r="AW151" s="223"/>
      <c r="AX151" s="234"/>
      <c r="AY151" s="213"/>
      <c r="AZ151" s="212"/>
      <c r="BA151" s="212"/>
      <c r="BB151" s="212"/>
      <c r="BC151" s="212"/>
      <c r="BD151" s="213"/>
      <c r="BE151" s="213"/>
    </row>
    <row r="152" spans="1:57" x14ac:dyDescent="0.25">
      <c r="A152" s="213"/>
      <c r="B152" s="213"/>
      <c r="C152" s="208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15"/>
      <c r="AE152" s="234"/>
      <c r="AF152" s="227"/>
      <c r="AG152" s="227"/>
      <c r="AH152" s="227"/>
      <c r="AI152" s="227"/>
      <c r="AJ152" s="227"/>
      <c r="AK152" s="227"/>
      <c r="AL152" s="227"/>
      <c r="AM152" s="227"/>
      <c r="AN152" s="227"/>
      <c r="AO152" s="227"/>
      <c r="AP152" s="227"/>
      <c r="AQ152" s="227"/>
      <c r="AR152" s="227"/>
      <c r="AS152" s="227"/>
      <c r="AT152" s="227"/>
      <c r="AU152" s="227"/>
      <c r="AV152" s="237"/>
      <c r="AW152" s="223"/>
      <c r="AX152" s="234"/>
      <c r="AY152" s="213"/>
      <c r="AZ152" s="212"/>
      <c r="BA152" s="212"/>
      <c r="BB152" s="212"/>
      <c r="BC152" s="212"/>
      <c r="BD152" s="213"/>
      <c r="BE152" s="213"/>
    </row>
    <row r="153" spans="1:57" x14ac:dyDescent="0.25">
      <c r="A153" s="213"/>
      <c r="B153" s="213"/>
      <c r="C153" s="208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15"/>
      <c r="AE153" s="234"/>
      <c r="AF153" s="227"/>
      <c r="AG153" s="227"/>
      <c r="AH153" s="227"/>
      <c r="AI153" s="227"/>
      <c r="AJ153" s="227"/>
      <c r="AK153" s="227"/>
      <c r="AL153" s="227"/>
      <c r="AM153" s="227"/>
      <c r="AN153" s="227"/>
      <c r="AO153" s="227"/>
      <c r="AP153" s="227"/>
      <c r="AQ153" s="227"/>
      <c r="AR153" s="227"/>
      <c r="AS153" s="227"/>
      <c r="AT153" s="227"/>
      <c r="AU153" s="227"/>
      <c r="AV153" s="237"/>
      <c r="AW153" s="223"/>
      <c r="AX153" s="234"/>
      <c r="AY153" s="213"/>
      <c r="AZ153" s="212"/>
      <c r="BA153" s="212"/>
      <c r="BB153" s="212"/>
      <c r="BC153" s="212"/>
      <c r="BD153" s="213"/>
      <c r="BE153" s="213"/>
    </row>
    <row r="154" spans="1:57" x14ac:dyDescent="0.25">
      <c r="A154" s="213"/>
      <c r="B154" s="213"/>
      <c r="C154" s="208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15"/>
      <c r="AE154" s="234"/>
      <c r="AF154" s="227"/>
      <c r="AG154" s="227"/>
      <c r="AH154" s="227"/>
      <c r="AI154" s="227"/>
      <c r="AJ154" s="227"/>
      <c r="AK154" s="227"/>
      <c r="AL154" s="227"/>
      <c r="AM154" s="227"/>
      <c r="AN154" s="227"/>
      <c r="AO154" s="227"/>
      <c r="AP154" s="227"/>
      <c r="AQ154" s="227"/>
      <c r="AR154" s="227"/>
      <c r="AS154" s="227"/>
      <c r="AT154" s="227"/>
      <c r="AU154" s="227"/>
      <c r="AV154" s="237"/>
      <c r="AW154" s="223"/>
      <c r="AX154" s="234"/>
      <c r="AY154" s="213"/>
      <c r="AZ154" s="212"/>
      <c r="BA154" s="212"/>
      <c r="BB154" s="212"/>
      <c r="BC154" s="212"/>
      <c r="BD154" s="213"/>
      <c r="BE154" s="213"/>
    </row>
    <row r="155" spans="1:57" s="193" customFormat="1" x14ac:dyDescent="0.25">
      <c r="A155" s="208"/>
      <c r="B155" s="208"/>
      <c r="C155" s="208"/>
      <c r="D155" s="209"/>
      <c r="E155" s="214"/>
      <c r="F155" s="209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21"/>
      <c r="T155" s="221"/>
      <c r="U155" s="221"/>
      <c r="V155" s="221"/>
      <c r="W155" s="221"/>
      <c r="X155" s="221"/>
      <c r="Y155" s="221"/>
      <c r="Z155" s="221"/>
      <c r="AA155" s="221"/>
      <c r="AB155" s="221"/>
      <c r="AC155" s="221"/>
      <c r="AD155" s="210"/>
      <c r="AE155" s="234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  <c r="AS155" s="235"/>
      <c r="AT155" s="235"/>
      <c r="AU155" s="235"/>
      <c r="AV155" s="236"/>
      <c r="AW155" s="224"/>
      <c r="AX155" s="234"/>
      <c r="AY155" s="208"/>
      <c r="AZ155" s="212"/>
      <c r="BA155" s="212"/>
      <c r="BB155" s="212"/>
      <c r="BC155" s="212"/>
      <c r="BD155" s="208"/>
      <c r="BE155" s="208"/>
    </row>
    <row r="156" spans="1:57" x14ac:dyDescent="0.25">
      <c r="A156" s="213"/>
      <c r="B156" s="213"/>
      <c r="C156" s="208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15"/>
      <c r="AE156" s="234"/>
      <c r="AF156" s="227"/>
      <c r="AG156" s="227"/>
      <c r="AH156" s="227"/>
      <c r="AI156" s="227"/>
      <c r="AJ156" s="227"/>
      <c r="AK156" s="227"/>
      <c r="AL156" s="227"/>
      <c r="AM156" s="227"/>
      <c r="AN156" s="227"/>
      <c r="AO156" s="227"/>
      <c r="AP156" s="227"/>
      <c r="AQ156" s="227"/>
      <c r="AR156" s="227"/>
      <c r="AS156" s="227"/>
      <c r="AT156" s="227"/>
      <c r="AU156" s="227"/>
      <c r="AV156" s="237"/>
      <c r="AW156" s="223"/>
      <c r="AX156" s="234"/>
      <c r="AY156" s="213"/>
      <c r="AZ156" s="212"/>
      <c r="BA156" s="212"/>
      <c r="BB156" s="212"/>
      <c r="BC156" s="212"/>
      <c r="BD156" s="213"/>
      <c r="BE156" s="213"/>
    </row>
    <row r="157" spans="1:57" x14ac:dyDescent="0.25">
      <c r="A157" s="213"/>
      <c r="B157" s="213"/>
      <c r="C157" s="208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15"/>
      <c r="AE157" s="234"/>
      <c r="AF157" s="227"/>
      <c r="AG157" s="227"/>
      <c r="AH157" s="227"/>
      <c r="AI157" s="227"/>
      <c r="AJ157" s="227"/>
      <c r="AK157" s="227"/>
      <c r="AL157" s="227"/>
      <c r="AM157" s="227"/>
      <c r="AN157" s="227"/>
      <c r="AO157" s="227"/>
      <c r="AP157" s="227"/>
      <c r="AQ157" s="227"/>
      <c r="AR157" s="227"/>
      <c r="AS157" s="227"/>
      <c r="AT157" s="227"/>
      <c r="AU157" s="227"/>
      <c r="AV157" s="237"/>
      <c r="AW157" s="223"/>
      <c r="AX157" s="234"/>
      <c r="AY157" s="213"/>
      <c r="AZ157" s="212"/>
      <c r="BA157" s="212"/>
      <c r="BB157" s="212"/>
      <c r="BC157" s="212"/>
      <c r="BD157" s="213"/>
      <c r="BE157" s="213"/>
    </row>
    <row r="158" spans="1:57" x14ac:dyDescent="0.25">
      <c r="A158" s="213"/>
      <c r="B158" s="213"/>
      <c r="C158" s="208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15"/>
      <c r="AE158" s="234"/>
      <c r="AF158" s="227"/>
      <c r="AG158" s="227"/>
      <c r="AH158" s="227"/>
      <c r="AI158" s="227"/>
      <c r="AJ158" s="227"/>
      <c r="AK158" s="227"/>
      <c r="AL158" s="227"/>
      <c r="AM158" s="227"/>
      <c r="AN158" s="227"/>
      <c r="AO158" s="227"/>
      <c r="AP158" s="227"/>
      <c r="AQ158" s="227"/>
      <c r="AR158" s="227"/>
      <c r="AS158" s="227"/>
      <c r="AT158" s="227"/>
      <c r="AU158" s="227"/>
      <c r="AV158" s="237"/>
      <c r="AW158" s="223"/>
      <c r="AX158" s="234"/>
      <c r="AY158" s="213"/>
      <c r="AZ158" s="212"/>
      <c r="BA158" s="212"/>
      <c r="BB158" s="212"/>
      <c r="BC158" s="212"/>
      <c r="BD158" s="213"/>
      <c r="BE158" s="213"/>
    </row>
    <row r="159" spans="1:57" x14ac:dyDescent="0.25">
      <c r="A159" s="213"/>
      <c r="B159" s="213"/>
      <c r="C159" s="208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15"/>
      <c r="AE159" s="234"/>
      <c r="AF159" s="227"/>
      <c r="AG159" s="227"/>
      <c r="AH159" s="227"/>
      <c r="AI159" s="227"/>
      <c r="AJ159" s="227"/>
      <c r="AK159" s="227"/>
      <c r="AL159" s="227"/>
      <c r="AM159" s="227"/>
      <c r="AN159" s="227"/>
      <c r="AO159" s="227"/>
      <c r="AP159" s="227"/>
      <c r="AQ159" s="227"/>
      <c r="AR159" s="227"/>
      <c r="AS159" s="227"/>
      <c r="AT159" s="227"/>
      <c r="AU159" s="227"/>
      <c r="AV159" s="237"/>
      <c r="AW159" s="223"/>
      <c r="AX159" s="234"/>
      <c r="AY159" s="213"/>
      <c r="AZ159" s="212"/>
      <c r="BA159" s="212"/>
      <c r="BB159" s="212"/>
      <c r="BC159" s="212"/>
      <c r="BD159" s="213"/>
      <c r="BE159" s="213"/>
    </row>
    <row r="160" spans="1:57" x14ac:dyDescent="0.25">
      <c r="A160" s="213"/>
      <c r="B160" s="213"/>
      <c r="C160" s="208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15"/>
      <c r="AE160" s="234"/>
      <c r="AF160" s="227"/>
      <c r="AG160" s="227"/>
      <c r="AH160" s="227"/>
      <c r="AI160" s="227"/>
      <c r="AJ160" s="227"/>
      <c r="AK160" s="227"/>
      <c r="AL160" s="227"/>
      <c r="AM160" s="227"/>
      <c r="AN160" s="227"/>
      <c r="AO160" s="227"/>
      <c r="AP160" s="227"/>
      <c r="AQ160" s="227"/>
      <c r="AR160" s="227"/>
      <c r="AS160" s="227"/>
      <c r="AT160" s="227"/>
      <c r="AU160" s="227"/>
      <c r="AV160" s="237"/>
      <c r="AW160" s="223"/>
      <c r="AX160" s="234"/>
      <c r="AY160" s="213"/>
      <c r="AZ160" s="212"/>
      <c r="BA160" s="212"/>
      <c r="BB160" s="212"/>
      <c r="BC160" s="212"/>
      <c r="BD160" s="213"/>
      <c r="BE160" s="213"/>
    </row>
    <row r="161" spans="1:57" x14ac:dyDescent="0.25">
      <c r="A161" s="213"/>
      <c r="B161" s="213"/>
      <c r="C161" s="208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15"/>
      <c r="AE161" s="234"/>
      <c r="AF161" s="227"/>
      <c r="AG161" s="227"/>
      <c r="AH161" s="227"/>
      <c r="AI161" s="227"/>
      <c r="AJ161" s="227"/>
      <c r="AK161" s="227"/>
      <c r="AL161" s="227"/>
      <c r="AM161" s="227"/>
      <c r="AN161" s="227"/>
      <c r="AO161" s="227"/>
      <c r="AP161" s="227"/>
      <c r="AQ161" s="227"/>
      <c r="AR161" s="227"/>
      <c r="AS161" s="227"/>
      <c r="AT161" s="227"/>
      <c r="AU161" s="227"/>
      <c r="AV161" s="237"/>
      <c r="AW161" s="223"/>
      <c r="AX161" s="234"/>
      <c r="AY161" s="213"/>
      <c r="AZ161" s="212"/>
      <c r="BA161" s="212"/>
      <c r="BB161" s="212"/>
      <c r="BC161" s="212"/>
      <c r="BD161" s="213"/>
      <c r="BE161" s="213"/>
    </row>
    <row r="162" spans="1:57" x14ac:dyDescent="0.25">
      <c r="A162" s="213"/>
      <c r="B162" s="213"/>
      <c r="C162" s="208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15"/>
      <c r="AE162" s="234"/>
      <c r="AF162" s="227"/>
      <c r="AG162" s="227"/>
      <c r="AH162" s="227"/>
      <c r="AI162" s="227"/>
      <c r="AJ162" s="227"/>
      <c r="AK162" s="227"/>
      <c r="AL162" s="227"/>
      <c r="AM162" s="227"/>
      <c r="AN162" s="227"/>
      <c r="AO162" s="227"/>
      <c r="AP162" s="227"/>
      <c r="AQ162" s="227"/>
      <c r="AR162" s="227"/>
      <c r="AS162" s="227"/>
      <c r="AT162" s="227"/>
      <c r="AU162" s="227"/>
      <c r="AV162" s="237"/>
      <c r="AW162" s="223"/>
      <c r="AX162" s="234"/>
      <c r="AY162" s="213"/>
      <c r="AZ162" s="212"/>
      <c r="BA162" s="212"/>
      <c r="BB162" s="212"/>
      <c r="BC162" s="212"/>
      <c r="BD162" s="213"/>
      <c r="BE162" s="213"/>
    </row>
    <row r="163" spans="1:57" x14ac:dyDescent="0.25">
      <c r="A163" s="213"/>
      <c r="B163" s="213"/>
      <c r="C163" s="208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15"/>
      <c r="AE163" s="234"/>
      <c r="AF163" s="227"/>
      <c r="AG163" s="227"/>
      <c r="AH163" s="227"/>
      <c r="AI163" s="227"/>
      <c r="AJ163" s="227"/>
      <c r="AK163" s="227"/>
      <c r="AL163" s="227"/>
      <c r="AM163" s="227"/>
      <c r="AN163" s="227"/>
      <c r="AO163" s="227"/>
      <c r="AP163" s="227"/>
      <c r="AQ163" s="227"/>
      <c r="AR163" s="227"/>
      <c r="AS163" s="227"/>
      <c r="AT163" s="227"/>
      <c r="AU163" s="227"/>
      <c r="AV163" s="237"/>
      <c r="AW163" s="223"/>
      <c r="AX163" s="234"/>
      <c r="AY163" s="213"/>
      <c r="AZ163" s="212"/>
      <c r="BA163" s="212"/>
      <c r="BB163" s="212"/>
      <c r="BC163" s="212"/>
      <c r="BD163" s="213"/>
      <c r="BE163" s="213"/>
    </row>
    <row r="164" spans="1:57" x14ac:dyDescent="0.25">
      <c r="A164" s="213"/>
      <c r="B164" s="213"/>
      <c r="C164" s="208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15"/>
      <c r="AE164" s="234"/>
      <c r="AF164" s="227"/>
      <c r="AG164" s="227"/>
      <c r="AH164" s="227"/>
      <c r="AI164" s="227"/>
      <c r="AJ164" s="227"/>
      <c r="AK164" s="227"/>
      <c r="AL164" s="227"/>
      <c r="AM164" s="227"/>
      <c r="AN164" s="227"/>
      <c r="AO164" s="227"/>
      <c r="AP164" s="227"/>
      <c r="AQ164" s="227"/>
      <c r="AR164" s="227"/>
      <c r="AS164" s="227"/>
      <c r="AT164" s="227"/>
      <c r="AU164" s="227"/>
      <c r="AV164" s="237"/>
      <c r="AW164" s="223"/>
      <c r="AX164" s="234"/>
      <c r="AY164" s="213"/>
      <c r="AZ164" s="212"/>
      <c r="BA164" s="212"/>
      <c r="BB164" s="212"/>
      <c r="BC164" s="212"/>
      <c r="BD164" s="213"/>
      <c r="BE164" s="213"/>
    </row>
    <row r="165" spans="1:57" x14ac:dyDescent="0.25">
      <c r="A165" s="213"/>
      <c r="B165" s="213"/>
      <c r="C165" s="208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15"/>
      <c r="AE165" s="234"/>
      <c r="AF165" s="227"/>
      <c r="AG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7"/>
      <c r="AT165" s="227"/>
      <c r="AU165" s="227"/>
      <c r="AV165" s="237"/>
      <c r="AW165" s="223"/>
      <c r="AX165" s="234"/>
      <c r="AY165" s="213"/>
      <c r="AZ165" s="212"/>
      <c r="BA165" s="212"/>
      <c r="BB165" s="212"/>
      <c r="BC165" s="212"/>
      <c r="BD165" s="213"/>
      <c r="BE165" s="213"/>
    </row>
    <row r="166" spans="1:57" x14ac:dyDescent="0.25">
      <c r="A166" s="213"/>
      <c r="B166" s="213"/>
      <c r="C166" s="208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15"/>
      <c r="AE166" s="234"/>
      <c r="AF166" s="227"/>
      <c r="AG166" s="227"/>
      <c r="AH166" s="227"/>
      <c r="AI166" s="227"/>
      <c r="AJ166" s="227"/>
      <c r="AK166" s="227"/>
      <c r="AL166" s="227"/>
      <c r="AM166" s="227"/>
      <c r="AN166" s="227"/>
      <c r="AO166" s="227"/>
      <c r="AP166" s="227"/>
      <c r="AQ166" s="227"/>
      <c r="AR166" s="227"/>
      <c r="AS166" s="227"/>
      <c r="AT166" s="227"/>
      <c r="AU166" s="227"/>
      <c r="AV166" s="237"/>
      <c r="AW166" s="223"/>
      <c r="AX166" s="234"/>
      <c r="AY166" s="213"/>
      <c r="AZ166" s="212"/>
      <c r="BA166" s="212"/>
      <c r="BB166" s="212"/>
      <c r="BC166" s="212"/>
      <c r="BD166" s="213"/>
      <c r="BE166" s="213"/>
    </row>
    <row r="167" spans="1:57" x14ac:dyDescent="0.25">
      <c r="A167" s="213"/>
      <c r="B167" s="213"/>
      <c r="C167" s="208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15"/>
      <c r="AE167" s="234"/>
      <c r="AF167" s="227"/>
      <c r="AG167" s="227"/>
      <c r="AH167" s="227"/>
      <c r="AI167" s="227"/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7"/>
      <c r="AT167" s="227"/>
      <c r="AU167" s="227"/>
      <c r="AV167" s="237"/>
      <c r="AW167" s="223"/>
      <c r="AX167" s="234"/>
      <c r="AY167" s="213"/>
      <c r="AZ167" s="212"/>
      <c r="BA167" s="212"/>
      <c r="BB167" s="212"/>
      <c r="BC167" s="212"/>
      <c r="BD167" s="213"/>
      <c r="BE167" s="213"/>
    </row>
    <row r="168" spans="1:57" x14ac:dyDescent="0.25">
      <c r="A168" s="213"/>
      <c r="B168" s="213"/>
      <c r="C168" s="208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15"/>
      <c r="AE168" s="234"/>
      <c r="AF168" s="227"/>
      <c r="AG168" s="227"/>
      <c r="AH168" s="227"/>
      <c r="AI168" s="227"/>
      <c r="AJ168" s="227"/>
      <c r="AK168" s="227"/>
      <c r="AL168" s="227"/>
      <c r="AM168" s="227"/>
      <c r="AN168" s="227"/>
      <c r="AO168" s="227"/>
      <c r="AP168" s="227"/>
      <c r="AQ168" s="227"/>
      <c r="AR168" s="227"/>
      <c r="AS168" s="227"/>
      <c r="AT168" s="227"/>
      <c r="AU168" s="227"/>
      <c r="AV168" s="237"/>
      <c r="AW168" s="223"/>
      <c r="AX168" s="234"/>
      <c r="AY168" s="213"/>
      <c r="AZ168" s="212"/>
      <c r="BA168" s="212"/>
      <c r="BB168" s="212"/>
      <c r="BC168" s="212"/>
      <c r="BD168" s="213"/>
      <c r="BE168" s="213"/>
    </row>
    <row r="169" spans="1:57" x14ac:dyDescent="0.25">
      <c r="A169" s="213"/>
      <c r="B169" s="213"/>
      <c r="C169" s="208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22"/>
      <c r="T169" s="222"/>
      <c r="U169" s="222"/>
      <c r="V169" s="222"/>
      <c r="W169" s="222"/>
      <c r="X169" s="222"/>
      <c r="Y169" s="222"/>
      <c r="Z169" s="222"/>
      <c r="AA169" s="222"/>
      <c r="AB169" s="222"/>
      <c r="AC169" s="222"/>
      <c r="AD169" s="215"/>
      <c r="AE169" s="234"/>
      <c r="AF169" s="227"/>
      <c r="AG169" s="227"/>
      <c r="AH169" s="227"/>
      <c r="AI169" s="227"/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7"/>
      <c r="AT169" s="227"/>
      <c r="AU169" s="227"/>
      <c r="AV169" s="237"/>
      <c r="AW169" s="223"/>
      <c r="AX169" s="234"/>
      <c r="AY169" s="213"/>
      <c r="AZ169" s="212"/>
      <c r="BA169" s="212"/>
      <c r="BB169" s="212"/>
      <c r="BC169" s="212"/>
      <c r="BD169" s="213"/>
      <c r="BE169" s="213"/>
    </row>
    <row r="170" spans="1:57" x14ac:dyDescent="0.25">
      <c r="A170" s="213"/>
      <c r="B170" s="213"/>
      <c r="C170" s="208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15"/>
      <c r="AE170" s="234"/>
      <c r="AF170" s="227"/>
      <c r="AG170" s="227"/>
      <c r="AH170" s="227"/>
      <c r="AI170" s="227"/>
      <c r="AJ170" s="227"/>
      <c r="AK170" s="227"/>
      <c r="AL170" s="227"/>
      <c r="AM170" s="227"/>
      <c r="AN170" s="227"/>
      <c r="AO170" s="227"/>
      <c r="AP170" s="227"/>
      <c r="AQ170" s="227"/>
      <c r="AR170" s="227"/>
      <c r="AS170" s="227"/>
      <c r="AT170" s="227"/>
      <c r="AU170" s="227"/>
      <c r="AV170" s="237"/>
      <c r="AW170" s="223"/>
      <c r="AX170" s="234"/>
      <c r="AY170" s="213"/>
      <c r="AZ170" s="212"/>
      <c r="BA170" s="212"/>
      <c r="BB170" s="212"/>
      <c r="BC170" s="212"/>
      <c r="BD170" s="213"/>
      <c r="BE170" s="213"/>
    </row>
    <row r="171" spans="1:57" x14ac:dyDescent="0.25">
      <c r="A171" s="213"/>
      <c r="B171" s="213"/>
      <c r="C171" s="208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15"/>
      <c r="AE171" s="234"/>
      <c r="AF171" s="227"/>
      <c r="AG171" s="227"/>
      <c r="AH171" s="227"/>
      <c r="AI171" s="227"/>
      <c r="AJ171" s="227"/>
      <c r="AK171" s="227"/>
      <c r="AL171" s="227"/>
      <c r="AM171" s="227"/>
      <c r="AN171" s="227"/>
      <c r="AO171" s="227"/>
      <c r="AP171" s="227"/>
      <c r="AQ171" s="227"/>
      <c r="AR171" s="227"/>
      <c r="AS171" s="227"/>
      <c r="AT171" s="227"/>
      <c r="AU171" s="227"/>
      <c r="AV171" s="237"/>
      <c r="AW171" s="223"/>
      <c r="AX171" s="234"/>
      <c r="AY171" s="213"/>
      <c r="AZ171" s="212"/>
      <c r="BA171" s="212"/>
      <c r="BB171" s="212"/>
      <c r="BC171" s="212"/>
      <c r="BD171" s="213"/>
      <c r="BE171" s="213"/>
    </row>
    <row r="172" spans="1:57" x14ac:dyDescent="0.25">
      <c r="A172" s="213"/>
      <c r="B172" s="213"/>
      <c r="C172" s="208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15"/>
      <c r="AE172" s="234"/>
      <c r="AF172" s="227"/>
      <c r="AG172" s="227"/>
      <c r="AH172" s="227"/>
      <c r="AI172" s="227"/>
      <c r="AJ172" s="227"/>
      <c r="AK172" s="227"/>
      <c r="AL172" s="227"/>
      <c r="AM172" s="227"/>
      <c r="AN172" s="227"/>
      <c r="AO172" s="227"/>
      <c r="AP172" s="227"/>
      <c r="AQ172" s="227"/>
      <c r="AR172" s="227"/>
      <c r="AS172" s="227"/>
      <c r="AT172" s="227"/>
      <c r="AU172" s="227"/>
      <c r="AV172" s="237"/>
      <c r="AW172" s="223"/>
      <c r="AX172" s="234"/>
      <c r="AY172" s="213"/>
      <c r="AZ172" s="212"/>
      <c r="BA172" s="212"/>
      <c r="BB172" s="212"/>
      <c r="BC172" s="212"/>
      <c r="BD172" s="213"/>
      <c r="BE172" s="213"/>
    </row>
    <row r="173" spans="1:57" x14ac:dyDescent="0.25">
      <c r="A173" s="213"/>
      <c r="B173" s="213"/>
      <c r="C173" s="208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15"/>
      <c r="AE173" s="234"/>
      <c r="AF173" s="227"/>
      <c r="AG173" s="227"/>
      <c r="AH173" s="227"/>
      <c r="AI173" s="227"/>
      <c r="AJ173" s="227"/>
      <c r="AK173" s="227"/>
      <c r="AL173" s="227"/>
      <c r="AM173" s="227"/>
      <c r="AN173" s="227"/>
      <c r="AO173" s="227"/>
      <c r="AP173" s="227"/>
      <c r="AQ173" s="227"/>
      <c r="AR173" s="227"/>
      <c r="AS173" s="227"/>
      <c r="AT173" s="227"/>
      <c r="AU173" s="227"/>
      <c r="AV173" s="237"/>
      <c r="AW173" s="223"/>
      <c r="AX173" s="234"/>
      <c r="AY173" s="213"/>
      <c r="AZ173" s="212"/>
      <c r="BA173" s="212"/>
      <c r="BB173" s="212"/>
      <c r="BC173" s="212"/>
      <c r="BD173" s="213"/>
      <c r="BE173" s="213"/>
    </row>
    <row r="174" spans="1:57" s="193" customFormat="1" x14ac:dyDescent="0.25">
      <c r="A174" s="208"/>
      <c r="B174" s="208"/>
      <c r="C174" s="208"/>
      <c r="D174" s="209"/>
      <c r="E174" s="214"/>
      <c r="F174" s="209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21"/>
      <c r="T174" s="221"/>
      <c r="U174" s="221"/>
      <c r="V174" s="221"/>
      <c r="W174" s="221"/>
      <c r="X174" s="221"/>
      <c r="Y174" s="221"/>
      <c r="Z174" s="221"/>
      <c r="AA174" s="221"/>
      <c r="AB174" s="221"/>
      <c r="AC174" s="221"/>
      <c r="AD174" s="210"/>
      <c r="AE174" s="234"/>
      <c r="AF174" s="235"/>
      <c r="AG174" s="235"/>
      <c r="AH174" s="235"/>
      <c r="AI174" s="235"/>
      <c r="AJ174" s="235"/>
      <c r="AK174" s="235"/>
      <c r="AL174" s="235"/>
      <c r="AM174" s="235"/>
      <c r="AN174" s="235"/>
      <c r="AO174" s="235"/>
      <c r="AP174" s="235"/>
      <c r="AQ174" s="235"/>
      <c r="AR174" s="235"/>
      <c r="AS174" s="235"/>
      <c r="AT174" s="235"/>
      <c r="AU174" s="235"/>
      <c r="AV174" s="236"/>
      <c r="AW174" s="224"/>
      <c r="AX174" s="234"/>
      <c r="AY174" s="208"/>
      <c r="AZ174" s="212"/>
      <c r="BA174" s="212"/>
      <c r="BB174" s="212"/>
      <c r="BC174" s="212"/>
      <c r="BD174" s="208"/>
      <c r="BE174" s="208"/>
    </row>
    <row r="175" spans="1:57" x14ac:dyDescent="0.25">
      <c r="A175" s="213"/>
      <c r="B175" s="213"/>
      <c r="C175" s="208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22"/>
      <c r="T175" s="222"/>
      <c r="U175" s="222"/>
      <c r="V175" s="222"/>
      <c r="W175" s="222"/>
      <c r="X175" s="222"/>
      <c r="Y175" s="222"/>
      <c r="Z175" s="222"/>
      <c r="AA175" s="222"/>
      <c r="AB175" s="222"/>
      <c r="AC175" s="222"/>
      <c r="AD175" s="215"/>
      <c r="AE175" s="234"/>
      <c r="AF175" s="227"/>
      <c r="AG175" s="227"/>
      <c r="AH175" s="227"/>
      <c r="AI175" s="227"/>
      <c r="AJ175" s="227"/>
      <c r="AK175" s="227"/>
      <c r="AL175" s="227"/>
      <c r="AM175" s="227"/>
      <c r="AN175" s="227"/>
      <c r="AO175" s="227"/>
      <c r="AP175" s="227"/>
      <c r="AQ175" s="227"/>
      <c r="AR175" s="227"/>
      <c r="AS175" s="227"/>
      <c r="AT175" s="227"/>
      <c r="AU175" s="227"/>
      <c r="AV175" s="237"/>
      <c r="AW175" s="223"/>
      <c r="AX175" s="234"/>
      <c r="AY175" s="213"/>
      <c r="AZ175" s="212"/>
      <c r="BA175" s="212"/>
      <c r="BB175" s="212"/>
      <c r="BC175" s="212"/>
      <c r="BD175" s="213"/>
      <c r="BE175" s="213"/>
    </row>
    <row r="176" spans="1:57" x14ac:dyDescent="0.25">
      <c r="A176" s="213"/>
      <c r="B176" s="213"/>
      <c r="C176" s="208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15"/>
      <c r="AE176" s="234"/>
      <c r="AF176" s="227"/>
      <c r="AG176" s="227"/>
      <c r="AH176" s="227"/>
      <c r="AI176" s="227"/>
      <c r="AJ176" s="227"/>
      <c r="AK176" s="227"/>
      <c r="AL176" s="227"/>
      <c r="AM176" s="227"/>
      <c r="AN176" s="227"/>
      <c r="AO176" s="227"/>
      <c r="AP176" s="227"/>
      <c r="AQ176" s="227"/>
      <c r="AR176" s="227"/>
      <c r="AS176" s="227"/>
      <c r="AT176" s="227"/>
      <c r="AU176" s="227"/>
      <c r="AV176" s="237"/>
      <c r="AW176" s="223"/>
      <c r="AX176" s="234"/>
      <c r="AY176" s="213"/>
      <c r="AZ176" s="212"/>
      <c r="BA176" s="212"/>
      <c r="BB176" s="212"/>
      <c r="BC176" s="212"/>
      <c r="BD176" s="213"/>
      <c r="BE176" s="213"/>
    </row>
    <row r="177" spans="1:57" x14ac:dyDescent="0.25">
      <c r="A177" s="213"/>
      <c r="B177" s="213"/>
      <c r="C177" s="208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22"/>
      <c r="T177" s="222"/>
      <c r="U177" s="222"/>
      <c r="V177" s="222"/>
      <c r="W177" s="222"/>
      <c r="X177" s="222"/>
      <c r="Y177" s="222"/>
      <c r="Z177" s="222"/>
      <c r="AA177" s="222"/>
      <c r="AB177" s="222"/>
      <c r="AC177" s="222"/>
      <c r="AD177" s="215"/>
      <c r="AE177" s="234"/>
      <c r="AF177" s="227"/>
      <c r="AG177" s="227"/>
      <c r="AH177" s="227"/>
      <c r="AI177" s="227"/>
      <c r="AJ177" s="227"/>
      <c r="AK177" s="227"/>
      <c r="AL177" s="227"/>
      <c r="AM177" s="227"/>
      <c r="AN177" s="227"/>
      <c r="AO177" s="227"/>
      <c r="AP177" s="227"/>
      <c r="AQ177" s="227"/>
      <c r="AR177" s="227"/>
      <c r="AS177" s="227"/>
      <c r="AT177" s="227"/>
      <c r="AU177" s="227"/>
      <c r="AV177" s="237"/>
      <c r="AW177" s="223"/>
      <c r="AX177" s="234"/>
      <c r="AY177" s="213"/>
      <c r="AZ177" s="212"/>
      <c r="BA177" s="212"/>
      <c r="BB177" s="212"/>
      <c r="BC177" s="212"/>
      <c r="BD177" s="213"/>
      <c r="BE177" s="213"/>
    </row>
    <row r="178" spans="1:57" x14ac:dyDescent="0.25">
      <c r="A178" s="213"/>
      <c r="B178" s="213"/>
      <c r="C178" s="208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15"/>
      <c r="AE178" s="234"/>
      <c r="AF178" s="227"/>
      <c r="AG178" s="227"/>
      <c r="AH178" s="227"/>
      <c r="AI178" s="227"/>
      <c r="AJ178" s="227"/>
      <c r="AK178" s="227"/>
      <c r="AL178" s="227"/>
      <c r="AM178" s="227"/>
      <c r="AN178" s="227"/>
      <c r="AO178" s="227"/>
      <c r="AP178" s="227"/>
      <c r="AQ178" s="227"/>
      <c r="AR178" s="227"/>
      <c r="AS178" s="227"/>
      <c r="AT178" s="227"/>
      <c r="AU178" s="227"/>
      <c r="AV178" s="237"/>
      <c r="AW178" s="223"/>
      <c r="AX178" s="234"/>
      <c r="AY178" s="213"/>
      <c r="AZ178" s="212"/>
      <c r="BA178" s="212"/>
      <c r="BB178" s="212"/>
      <c r="BC178" s="212"/>
      <c r="BD178" s="213"/>
      <c r="BE178" s="213"/>
    </row>
    <row r="179" spans="1:57" x14ac:dyDescent="0.25">
      <c r="A179" s="213"/>
      <c r="B179" s="213"/>
      <c r="C179" s="208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15"/>
      <c r="AE179" s="234"/>
      <c r="AF179" s="227"/>
      <c r="AG179" s="227"/>
      <c r="AH179" s="227"/>
      <c r="AI179" s="227"/>
      <c r="AJ179" s="227"/>
      <c r="AK179" s="227"/>
      <c r="AL179" s="227"/>
      <c r="AM179" s="227"/>
      <c r="AN179" s="227"/>
      <c r="AO179" s="227"/>
      <c r="AP179" s="227"/>
      <c r="AQ179" s="227"/>
      <c r="AR179" s="227"/>
      <c r="AS179" s="227"/>
      <c r="AT179" s="227"/>
      <c r="AU179" s="227"/>
      <c r="AV179" s="237"/>
      <c r="AW179" s="223"/>
      <c r="AX179" s="234"/>
      <c r="AY179" s="213"/>
      <c r="AZ179" s="212"/>
      <c r="BA179" s="212"/>
      <c r="BB179" s="212"/>
      <c r="BC179" s="212"/>
      <c r="BD179" s="213"/>
      <c r="BE179" s="213"/>
    </row>
    <row r="180" spans="1:57" x14ac:dyDescent="0.25">
      <c r="A180" s="213"/>
      <c r="B180" s="213"/>
      <c r="C180" s="208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15"/>
      <c r="AE180" s="234"/>
      <c r="AF180" s="227"/>
      <c r="AG180" s="227"/>
      <c r="AH180" s="227"/>
      <c r="AI180" s="227"/>
      <c r="AJ180" s="227"/>
      <c r="AK180" s="227"/>
      <c r="AL180" s="227"/>
      <c r="AM180" s="227"/>
      <c r="AN180" s="227"/>
      <c r="AO180" s="227"/>
      <c r="AP180" s="227"/>
      <c r="AQ180" s="227"/>
      <c r="AR180" s="227"/>
      <c r="AS180" s="227"/>
      <c r="AT180" s="227"/>
      <c r="AU180" s="227"/>
      <c r="AV180" s="237"/>
      <c r="AW180" s="223"/>
      <c r="AX180" s="234"/>
      <c r="AY180" s="213"/>
      <c r="AZ180" s="212"/>
      <c r="BA180" s="212"/>
      <c r="BB180" s="212"/>
      <c r="BC180" s="212"/>
      <c r="BD180" s="213"/>
      <c r="BE180" s="213"/>
    </row>
    <row r="181" spans="1:57" x14ac:dyDescent="0.25">
      <c r="A181" s="213"/>
      <c r="B181" s="213"/>
      <c r="C181" s="208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15"/>
      <c r="AE181" s="234"/>
      <c r="AF181" s="227"/>
      <c r="AG181" s="227"/>
      <c r="AH181" s="227"/>
      <c r="AI181" s="227"/>
      <c r="AJ181" s="227"/>
      <c r="AK181" s="227"/>
      <c r="AL181" s="227"/>
      <c r="AM181" s="227"/>
      <c r="AN181" s="227"/>
      <c r="AO181" s="227"/>
      <c r="AP181" s="227"/>
      <c r="AQ181" s="227"/>
      <c r="AR181" s="227"/>
      <c r="AS181" s="227"/>
      <c r="AT181" s="227"/>
      <c r="AU181" s="227"/>
      <c r="AV181" s="237"/>
      <c r="AW181" s="223"/>
      <c r="AX181" s="234"/>
      <c r="AY181" s="213"/>
      <c r="AZ181" s="212"/>
      <c r="BA181" s="212"/>
      <c r="BB181" s="212"/>
      <c r="BC181" s="212"/>
      <c r="BD181" s="213"/>
      <c r="BE181" s="213"/>
    </row>
    <row r="182" spans="1:57" x14ac:dyDescent="0.25">
      <c r="A182" s="213"/>
      <c r="B182" s="213"/>
      <c r="C182" s="208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22"/>
      <c r="T182" s="222"/>
      <c r="U182" s="222"/>
      <c r="V182" s="222"/>
      <c r="W182" s="222"/>
      <c r="X182" s="222"/>
      <c r="Y182" s="222"/>
      <c r="Z182" s="222"/>
      <c r="AA182" s="222"/>
      <c r="AB182" s="222"/>
      <c r="AC182" s="222"/>
      <c r="AD182" s="215"/>
      <c r="AE182" s="234"/>
      <c r="AF182" s="227"/>
      <c r="AG182" s="227"/>
      <c r="AH182" s="227"/>
      <c r="AI182" s="227"/>
      <c r="AJ182" s="227"/>
      <c r="AK182" s="227"/>
      <c r="AL182" s="227"/>
      <c r="AM182" s="227"/>
      <c r="AN182" s="227"/>
      <c r="AO182" s="227"/>
      <c r="AP182" s="227"/>
      <c r="AQ182" s="227"/>
      <c r="AR182" s="227"/>
      <c r="AS182" s="227"/>
      <c r="AT182" s="227"/>
      <c r="AU182" s="227"/>
      <c r="AV182" s="237"/>
      <c r="AW182" s="223"/>
      <c r="AX182" s="234"/>
      <c r="AY182" s="213"/>
      <c r="AZ182" s="212"/>
      <c r="BA182" s="212"/>
      <c r="BB182" s="212"/>
      <c r="BC182" s="212"/>
      <c r="BD182" s="213"/>
      <c r="BE182" s="213"/>
    </row>
    <row r="183" spans="1:57" x14ac:dyDescent="0.25">
      <c r="A183" s="213"/>
      <c r="B183" s="213"/>
      <c r="C183" s="208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22"/>
      <c r="T183" s="222"/>
      <c r="U183" s="222"/>
      <c r="V183" s="222"/>
      <c r="W183" s="222"/>
      <c r="X183" s="222"/>
      <c r="Y183" s="222"/>
      <c r="Z183" s="222"/>
      <c r="AA183" s="222"/>
      <c r="AB183" s="222"/>
      <c r="AC183" s="222"/>
      <c r="AD183" s="215"/>
      <c r="AE183" s="234"/>
      <c r="AF183" s="227"/>
      <c r="AG183" s="227"/>
      <c r="AH183" s="227"/>
      <c r="AI183" s="227"/>
      <c r="AJ183" s="227"/>
      <c r="AK183" s="227"/>
      <c r="AL183" s="227"/>
      <c r="AM183" s="227"/>
      <c r="AN183" s="227"/>
      <c r="AO183" s="227"/>
      <c r="AP183" s="227"/>
      <c r="AQ183" s="227"/>
      <c r="AR183" s="227"/>
      <c r="AS183" s="227"/>
      <c r="AT183" s="227"/>
      <c r="AU183" s="227"/>
      <c r="AV183" s="237"/>
      <c r="AW183" s="223"/>
      <c r="AX183" s="234"/>
      <c r="AY183" s="213"/>
      <c r="AZ183" s="212"/>
      <c r="BA183" s="212"/>
      <c r="BB183" s="212"/>
      <c r="BC183" s="212"/>
      <c r="BD183" s="213"/>
      <c r="BE183" s="213"/>
    </row>
    <row r="184" spans="1:57" x14ac:dyDescent="0.25">
      <c r="A184" s="213"/>
      <c r="B184" s="213"/>
      <c r="C184" s="208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15"/>
      <c r="AE184" s="234"/>
      <c r="AF184" s="227"/>
      <c r="AG184" s="227"/>
      <c r="AH184" s="227"/>
      <c r="AI184" s="227"/>
      <c r="AJ184" s="227"/>
      <c r="AK184" s="227"/>
      <c r="AL184" s="227"/>
      <c r="AM184" s="227"/>
      <c r="AN184" s="227"/>
      <c r="AO184" s="227"/>
      <c r="AP184" s="227"/>
      <c r="AQ184" s="227"/>
      <c r="AR184" s="227"/>
      <c r="AS184" s="227"/>
      <c r="AT184" s="227"/>
      <c r="AU184" s="227"/>
      <c r="AV184" s="237"/>
      <c r="AW184" s="223"/>
      <c r="AX184" s="234"/>
      <c r="AY184" s="213"/>
      <c r="AZ184" s="212"/>
      <c r="BA184" s="212"/>
      <c r="BB184" s="212"/>
      <c r="BC184" s="212"/>
      <c r="BD184" s="213"/>
      <c r="BE184" s="213"/>
    </row>
    <row r="185" spans="1:57" x14ac:dyDescent="0.25">
      <c r="A185" s="213"/>
      <c r="B185" s="213"/>
      <c r="C185" s="208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15"/>
      <c r="AE185" s="234"/>
      <c r="AF185" s="227"/>
      <c r="AG185" s="227"/>
      <c r="AH185" s="227"/>
      <c r="AI185" s="227"/>
      <c r="AJ185" s="227"/>
      <c r="AK185" s="227"/>
      <c r="AL185" s="227"/>
      <c r="AM185" s="227"/>
      <c r="AN185" s="227"/>
      <c r="AO185" s="227"/>
      <c r="AP185" s="227"/>
      <c r="AQ185" s="227"/>
      <c r="AR185" s="227"/>
      <c r="AS185" s="227"/>
      <c r="AT185" s="227"/>
      <c r="AU185" s="227"/>
      <c r="AV185" s="237"/>
      <c r="AW185" s="223"/>
      <c r="AX185" s="234"/>
      <c r="AY185" s="213"/>
      <c r="AZ185" s="212"/>
      <c r="BA185" s="212"/>
      <c r="BB185" s="212"/>
      <c r="BC185" s="212"/>
      <c r="BD185" s="213"/>
      <c r="BE185" s="213"/>
    </row>
    <row r="186" spans="1:57" x14ac:dyDescent="0.25">
      <c r="A186" s="213"/>
      <c r="B186" s="213"/>
      <c r="C186" s="208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15"/>
      <c r="AE186" s="234"/>
      <c r="AF186" s="227"/>
      <c r="AG186" s="227"/>
      <c r="AH186" s="227"/>
      <c r="AI186" s="227"/>
      <c r="AJ186" s="227"/>
      <c r="AK186" s="227"/>
      <c r="AL186" s="227"/>
      <c r="AM186" s="227"/>
      <c r="AN186" s="227"/>
      <c r="AO186" s="227"/>
      <c r="AP186" s="227"/>
      <c r="AQ186" s="227"/>
      <c r="AR186" s="227"/>
      <c r="AS186" s="227"/>
      <c r="AT186" s="227"/>
      <c r="AU186" s="227"/>
      <c r="AV186" s="237"/>
      <c r="AW186" s="223"/>
      <c r="AX186" s="234"/>
      <c r="AY186" s="213"/>
      <c r="AZ186" s="212"/>
      <c r="BA186" s="212"/>
      <c r="BB186" s="212"/>
      <c r="BC186" s="212"/>
      <c r="BD186" s="213"/>
      <c r="BE186" s="213"/>
    </row>
    <row r="187" spans="1:57" x14ac:dyDescent="0.25">
      <c r="A187" s="213"/>
      <c r="B187" s="213"/>
      <c r="C187" s="208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15"/>
      <c r="AE187" s="234"/>
      <c r="AF187" s="227"/>
      <c r="AG187" s="227"/>
      <c r="AH187" s="227"/>
      <c r="AI187" s="227"/>
      <c r="AJ187" s="227"/>
      <c r="AK187" s="227"/>
      <c r="AL187" s="227"/>
      <c r="AM187" s="227"/>
      <c r="AN187" s="227"/>
      <c r="AO187" s="227"/>
      <c r="AP187" s="227"/>
      <c r="AQ187" s="227"/>
      <c r="AR187" s="227"/>
      <c r="AS187" s="227"/>
      <c r="AT187" s="227"/>
      <c r="AU187" s="227"/>
      <c r="AV187" s="237"/>
      <c r="AW187" s="223"/>
      <c r="AX187" s="234"/>
      <c r="AY187" s="213"/>
      <c r="AZ187" s="212"/>
      <c r="BA187" s="212"/>
      <c r="BB187" s="212"/>
      <c r="BC187" s="212"/>
      <c r="BD187" s="213"/>
      <c r="BE187" s="213"/>
    </row>
    <row r="188" spans="1:57" x14ac:dyDescent="0.25">
      <c r="A188" s="213"/>
      <c r="B188" s="213"/>
      <c r="C188" s="208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15"/>
      <c r="AE188" s="234"/>
      <c r="AF188" s="227"/>
      <c r="AG188" s="227"/>
      <c r="AH188" s="227"/>
      <c r="AI188" s="227"/>
      <c r="AJ188" s="227"/>
      <c r="AK188" s="227"/>
      <c r="AL188" s="227"/>
      <c r="AM188" s="227"/>
      <c r="AN188" s="227"/>
      <c r="AO188" s="227"/>
      <c r="AP188" s="227"/>
      <c r="AQ188" s="227"/>
      <c r="AR188" s="227"/>
      <c r="AS188" s="227"/>
      <c r="AT188" s="227"/>
      <c r="AU188" s="227"/>
      <c r="AV188" s="237"/>
      <c r="AW188" s="223"/>
      <c r="AX188" s="234"/>
      <c r="AY188" s="213"/>
      <c r="AZ188" s="212"/>
      <c r="BA188" s="212"/>
      <c r="BB188" s="212"/>
      <c r="BC188" s="212"/>
      <c r="BD188" s="213"/>
      <c r="BE188" s="213"/>
    </row>
    <row r="189" spans="1:57" x14ac:dyDescent="0.25">
      <c r="A189" s="213"/>
      <c r="B189" s="213"/>
      <c r="C189" s="208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15"/>
      <c r="AE189" s="234"/>
      <c r="AF189" s="227"/>
      <c r="AG189" s="227"/>
      <c r="AH189" s="227"/>
      <c r="AI189" s="227"/>
      <c r="AJ189" s="227"/>
      <c r="AK189" s="227"/>
      <c r="AL189" s="227"/>
      <c r="AM189" s="227"/>
      <c r="AN189" s="227"/>
      <c r="AO189" s="227"/>
      <c r="AP189" s="227"/>
      <c r="AQ189" s="227"/>
      <c r="AR189" s="227"/>
      <c r="AS189" s="227"/>
      <c r="AT189" s="227"/>
      <c r="AU189" s="227"/>
      <c r="AV189" s="237"/>
      <c r="AW189" s="223"/>
      <c r="AX189" s="234"/>
      <c r="AY189" s="213"/>
      <c r="AZ189" s="212"/>
      <c r="BA189" s="212"/>
      <c r="BB189" s="212"/>
      <c r="BC189" s="212"/>
      <c r="BD189" s="213"/>
      <c r="BE189" s="213"/>
    </row>
    <row r="190" spans="1:57" x14ac:dyDescent="0.25">
      <c r="A190" s="213"/>
      <c r="B190" s="213"/>
      <c r="C190" s="208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15"/>
      <c r="AE190" s="234"/>
      <c r="AF190" s="227"/>
      <c r="AG190" s="227"/>
      <c r="AH190" s="227"/>
      <c r="AI190" s="227"/>
      <c r="AJ190" s="227"/>
      <c r="AK190" s="227"/>
      <c r="AL190" s="227"/>
      <c r="AM190" s="227"/>
      <c r="AN190" s="227"/>
      <c r="AO190" s="227"/>
      <c r="AP190" s="227"/>
      <c r="AQ190" s="227"/>
      <c r="AR190" s="227"/>
      <c r="AS190" s="227"/>
      <c r="AT190" s="227"/>
      <c r="AU190" s="227"/>
      <c r="AV190" s="237"/>
      <c r="AW190" s="223"/>
      <c r="AX190" s="234"/>
      <c r="AY190" s="213"/>
      <c r="AZ190" s="212"/>
      <c r="BA190" s="212"/>
      <c r="BB190" s="212"/>
      <c r="BC190" s="212"/>
      <c r="BD190" s="213"/>
      <c r="BE190" s="213"/>
    </row>
    <row r="191" spans="1:57" x14ac:dyDescent="0.25">
      <c r="A191" s="213"/>
      <c r="B191" s="213"/>
      <c r="C191" s="208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15"/>
      <c r="AE191" s="234"/>
      <c r="AF191" s="227"/>
      <c r="AG191" s="227"/>
      <c r="AH191" s="227"/>
      <c r="AI191" s="227"/>
      <c r="AJ191" s="227"/>
      <c r="AK191" s="227"/>
      <c r="AL191" s="227"/>
      <c r="AM191" s="227"/>
      <c r="AN191" s="227"/>
      <c r="AO191" s="227"/>
      <c r="AP191" s="227"/>
      <c r="AQ191" s="227"/>
      <c r="AR191" s="227"/>
      <c r="AS191" s="227"/>
      <c r="AT191" s="227"/>
      <c r="AU191" s="227"/>
      <c r="AV191" s="237"/>
      <c r="AW191" s="223"/>
      <c r="AX191" s="234"/>
      <c r="AY191" s="213"/>
      <c r="AZ191" s="212"/>
      <c r="BA191" s="212"/>
      <c r="BB191" s="212"/>
      <c r="BC191" s="212"/>
      <c r="BD191" s="213"/>
      <c r="BE191" s="213"/>
    </row>
    <row r="192" spans="1:57" x14ac:dyDescent="0.25">
      <c r="A192" s="213"/>
      <c r="B192" s="213"/>
      <c r="C192" s="208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15"/>
      <c r="AE192" s="234"/>
      <c r="AF192" s="227"/>
      <c r="AG192" s="227"/>
      <c r="AH192" s="227"/>
      <c r="AI192" s="227"/>
      <c r="AJ192" s="227"/>
      <c r="AK192" s="227"/>
      <c r="AL192" s="227"/>
      <c r="AM192" s="227"/>
      <c r="AN192" s="227"/>
      <c r="AO192" s="227"/>
      <c r="AP192" s="227"/>
      <c r="AQ192" s="227"/>
      <c r="AR192" s="227"/>
      <c r="AS192" s="227"/>
      <c r="AT192" s="227"/>
      <c r="AU192" s="227"/>
      <c r="AV192" s="237"/>
      <c r="AW192" s="223"/>
      <c r="AX192" s="234"/>
      <c r="AY192" s="213"/>
      <c r="AZ192" s="212"/>
      <c r="BA192" s="212"/>
      <c r="BB192" s="212"/>
      <c r="BC192" s="212"/>
      <c r="BD192" s="213"/>
      <c r="BE192" s="213"/>
    </row>
    <row r="193" spans="1:57" s="193" customFormat="1" x14ac:dyDescent="0.25">
      <c r="A193" s="208"/>
      <c r="B193" s="208"/>
      <c r="C193" s="208"/>
      <c r="D193" s="209"/>
      <c r="E193" s="214"/>
      <c r="F193" s="209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21"/>
      <c r="T193" s="221"/>
      <c r="U193" s="221"/>
      <c r="V193" s="221"/>
      <c r="W193" s="221"/>
      <c r="X193" s="221"/>
      <c r="Y193" s="221"/>
      <c r="Z193" s="221"/>
      <c r="AA193" s="221"/>
      <c r="AB193" s="221"/>
      <c r="AC193" s="221"/>
      <c r="AD193" s="210"/>
      <c r="AE193" s="234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  <c r="AS193" s="235"/>
      <c r="AT193" s="235"/>
      <c r="AU193" s="235"/>
      <c r="AV193" s="236"/>
      <c r="AW193" s="224"/>
      <c r="AX193" s="234"/>
      <c r="AY193" s="208"/>
      <c r="AZ193" s="212"/>
      <c r="BA193" s="212"/>
      <c r="BB193" s="212"/>
      <c r="BC193" s="212"/>
      <c r="BD193" s="208"/>
      <c r="BE193" s="208"/>
    </row>
    <row r="194" spans="1:57" x14ac:dyDescent="0.25">
      <c r="A194" s="213"/>
      <c r="B194" s="213"/>
      <c r="C194" s="208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15"/>
      <c r="AE194" s="234"/>
      <c r="AF194" s="227"/>
      <c r="AG194" s="227"/>
      <c r="AH194" s="227"/>
      <c r="AI194" s="227"/>
      <c r="AJ194" s="227"/>
      <c r="AK194" s="227"/>
      <c r="AL194" s="227"/>
      <c r="AM194" s="227"/>
      <c r="AN194" s="227"/>
      <c r="AO194" s="227"/>
      <c r="AP194" s="227"/>
      <c r="AQ194" s="227"/>
      <c r="AR194" s="227"/>
      <c r="AS194" s="227"/>
      <c r="AT194" s="227"/>
      <c r="AU194" s="227"/>
      <c r="AV194" s="237"/>
      <c r="AW194" s="223"/>
      <c r="AX194" s="234"/>
      <c r="AY194" s="213"/>
      <c r="AZ194" s="212"/>
      <c r="BA194" s="212"/>
      <c r="BB194" s="212"/>
      <c r="BC194" s="212"/>
      <c r="BD194" s="213"/>
      <c r="BE194" s="213"/>
    </row>
    <row r="195" spans="1:57" x14ac:dyDescent="0.25">
      <c r="A195" s="213"/>
      <c r="B195" s="213"/>
      <c r="C195" s="208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15"/>
      <c r="AE195" s="234"/>
      <c r="AF195" s="227"/>
      <c r="AG195" s="227"/>
      <c r="AH195" s="227"/>
      <c r="AI195" s="227"/>
      <c r="AJ195" s="227"/>
      <c r="AK195" s="227"/>
      <c r="AL195" s="227"/>
      <c r="AM195" s="227"/>
      <c r="AN195" s="227"/>
      <c r="AO195" s="227"/>
      <c r="AP195" s="227"/>
      <c r="AQ195" s="227"/>
      <c r="AR195" s="227"/>
      <c r="AS195" s="227"/>
      <c r="AT195" s="227"/>
      <c r="AU195" s="227"/>
      <c r="AV195" s="237"/>
      <c r="AW195" s="223"/>
      <c r="AX195" s="234"/>
      <c r="AY195" s="213"/>
      <c r="AZ195" s="212"/>
      <c r="BA195" s="212"/>
      <c r="BB195" s="212"/>
      <c r="BC195" s="212"/>
      <c r="BD195" s="213"/>
      <c r="BE195" s="213"/>
    </row>
    <row r="196" spans="1:57" x14ac:dyDescent="0.25">
      <c r="A196" s="213"/>
      <c r="B196" s="213"/>
      <c r="C196" s="208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15"/>
      <c r="AE196" s="234"/>
      <c r="AF196" s="227"/>
      <c r="AG196" s="227"/>
      <c r="AH196" s="227"/>
      <c r="AI196" s="227"/>
      <c r="AJ196" s="227"/>
      <c r="AK196" s="227"/>
      <c r="AL196" s="227"/>
      <c r="AM196" s="227"/>
      <c r="AN196" s="227"/>
      <c r="AO196" s="227"/>
      <c r="AP196" s="227"/>
      <c r="AQ196" s="227"/>
      <c r="AR196" s="227"/>
      <c r="AS196" s="227"/>
      <c r="AT196" s="227"/>
      <c r="AU196" s="227"/>
      <c r="AV196" s="237"/>
      <c r="AW196" s="223"/>
      <c r="AX196" s="234"/>
      <c r="AY196" s="213"/>
      <c r="AZ196" s="212"/>
      <c r="BA196" s="212"/>
      <c r="BB196" s="212"/>
      <c r="BC196" s="212"/>
      <c r="BD196" s="213"/>
      <c r="BE196" s="213"/>
    </row>
    <row r="197" spans="1:57" x14ac:dyDescent="0.25">
      <c r="A197" s="213"/>
      <c r="B197" s="213"/>
      <c r="C197" s="208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15"/>
      <c r="AE197" s="234"/>
      <c r="AF197" s="227"/>
      <c r="AG197" s="227"/>
      <c r="AH197" s="227"/>
      <c r="AI197" s="227"/>
      <c r="AJ197" s="227"/>
      <c r="AK197" s="227"/>
      <c r="AL197" s="227"/>
      <c r="AM197" s="227"/>
      <c r="AN197" s="227"/>
      <c r="AO197" s="227"/>
      <c r="AP197" s="227"/>
      <c r="AQ197" s="227"/>
      <c r="AR197" s="227"/>
      <c r="AS197" s="227"/>
      <c r="AT197" s="227"/>
      <c r="AU197" s="227"/>
      <c r="AV197" s="237"/>
      <c r="AW197" s="223"/>
      <c r="AX197" s="234"/>
      <c r="AY197" s="213"/>
      <c r="AZ197" s="212"/>
      <c r="BA197" s="212"/>
      <c r="BB197" s="212"/>
      <c r="BC197" s="212"/>
      <c r="BD197" s="213"/>
      <c r="BE197" s="213"/>
    </row>
    <row r="198" spans="1:57" x14ac:dyDescent="0.25">
      <c r="A198" s="213"/>
      <c r="B198" s="213"/>
      <c r="C198" s="208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15"/>
      <c r="AE198" s="234"/>
      <c r="AF198" s="227"/>
      <c r="AG198" s="227"/>
      <c r="AH198" s="227"/>
      <c r="AI198" s="227"/>
      <c r="AJ198" s="227"/>
      <c r="AK198" s="227"/>
      <c r="AL198" s="227"/>
      <c r="AM198" s="227"/>
      <c r="AN198" s="227"/>
      <c r="AO198" s="227"/>
      <c r="AP198" s="227"/>
      <c r="AQ198" s="227"/>
      <c r="AR198" s="227"/>
      <c r="AS198" s="227"/>
      <c r="AT198" s="227"/>
      <c r="AU198" s="227"/>
      <c r="AV198" s="237"/>
      <c r="AW198" s="223"/>
      <c r="AX198" s="234"/>
      <c r="AY198" s="213"/>
      <c r="AZ198" s="212"/>
      <c r="BA198" s="212"/>
      <c r="BB198" s="212"/>
      <c r="BC198" s="212"/>
      <c r="BD198" s="213"/>
      <c r="BE198" s="213"/>
    </row>
    <row r="199" spans="1:57" x14ac:dyDescent="0.25">
      <c r="A199" s="213"/>
      <c r="B199" s="213"/>
      <c r="C199" s="208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15"/>
      <c r="AE199" s="234"/>
      <c r="AF199" s="227"/>
      <c r="AG199" s="227"/>
      <c r="AH199" s="227"/>
      <c r="AI199" s="227"/>
      <c r="AJ199" s="227"/>
      <c r="AK199" s="227"/>
      <c r="AL199" s="227"/>
      <c r="AM199" s="227"/>
      <c r="AN199" s="227"/>
      <c r="AO199" s="227"/>
      <c r="AP199" s="227"/>
      <c r="AQ199" s="227"/>
      <c r="AR199" s="227"/>
      <c r="AS199" s="227"/>
      <c r="AT199" s="227"/>
      <c r="AU199" s="227"/>
      <c r="AV199" s="237"/>
      <c r="AW199" s="223"/>
      <c r="AX199" s="234"/>
      <c r="AY199" s="213"/>
      <c r="AZ199" s="212"/>
      <c r="BA199" s="212"/>
      <c r="BB199" s="212"/>
      <c r="BC199" s="212"/>
      <c r="BD199" s="213"/>
      <c r="BE199" s="213"/>
    </row>
    <row r="200" spans="1:57" x14ac:dyDescent="0.25">
      <c r="A200" s="213"/>
      <c r="B200" s="213"/>
      <c r="C200" s="208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15"/>
      <c r="AE200" s="234"/>
      <c r="AF200" s="227"/>
      <c r="AG200" s="227"/>
      <c r="AH200" s="227"/>
      <c r="AI200" s="227"/>
      <c r="AJ200" s="227"/>
      <c r="AK200" s="227"/>
      <c r="AL200" s="227"/>
      <c r="AM200" s="227"/>
      <c r="AN200" s="227"/>
      <c r="AO200" s="227"/>
      <c r="AP200" s="227"/>
      <c r="AQ200" s="227"/>
      <c r="AR200" s="227"/>
      <c r="AS200" s="227"/>
      <c r="AT200" s="227"/>
      <c r="AU200" s="227"/>
      <c r="AV200" s="237"/>
      <c r="AW200" s="223"/>
      <c r="AX200" s="234"/>
      <c r="AY200" s="213"/>
      <c r="AZ200" s="212"/>
      <c r="BA200" s="212"/>
      <c r="BB200" s="212"/>
      <c r="BC200" s="212"/>
      <c r="BD200" s="213"/>
      <c r="BE200" s="213"/>
    </row>
    <row r="201" spans="1:57" x14ac:dyDescent="0.25">
      <c r="A201" s="213"/>
      <c r="B201" s="213"/>
      <c r="C201" s="208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15"/>
      <c r="AE201" s="234"/>
      <c r="AF201" s="227"/>
      <c r="AG201" s="227"/>
      <c r="AH201" s="227"/>
      <c r="AI201" s="227"/>
      <c r="AJ201" s="227"/>
      <c r="AK201" s="227"/>
      <c r="AL201" s="227"/>
      <c r="AM201" s="227"/>
      <c r="AN201" s="227"/>
      <c r="AO201" s="227"/>
      <c r="AP201" s="227"/>
      <c r="AQ201" s="227"/>
      <c r="AR201" s="227"/>
      <c r="AS201" s="227"/>
      <c r="AT201" s="227"/>
      <c r="AU201" s="227"/>
      <c r="AV201" s="237"/>
      <c r="AW201" s="223"/>
      <c r="AX201" s="234"/>
      <c r="AY201" s="213"/>
      <c r="AZ201" s="212"/>
      <c r="BA201" s="212"/>
      <c r="BB201" s="212"/>
      <c r="BC201" s="212"/>
      <c r="BD201" s="213"/>
      <c r="BE201" s="213"/>
    </row>
    <row r="202" spans="1:57" x14ac:dyDescent="0.25">
      <c r="A202" s="213"/>
      <c r="B202" s="213"/>
      <c r="C202" s="208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22"/>
      <c r="T202" s="222"/>
      <c r="U202" s="222"/>
      <c r="V202" s="222"/>
      <c r="W202" s="222"/>
      <c r="X202" s="222"/>
      <c r="Y202" s="222"/>
      <c r="Z202" s="222"/>
      <c r="AA202" s="222"/>
      <c r="AB202" s="222"/>
      <c r="AC202" s="222"/>
      <c r="AD202" s="215"/>
      <c r="AE202" s="234"/>
      <c r="AF202" s="227"/>
      <c r="AG202" s="227"/>
      <c r="AH202" s="227"/>
      <c r="AI202" s="227"/>
      <c r="AJ202" s="227"/>
      <c r="AK202" s="227"/>
      <c r="AL202" s="227"/>
      <c r="AM202" s="227"/>
      <c r="AN202" s="227"/>
      <c r="AO202" s="227"/>
      <c r="AP202" s="227"/>
      <c r="AQ202" s="227"/>
      <c r="AR202" s="227"/>
      <c r="AS202" s="227"/>
      <c r="AT202" s="227"/>
      <c r="AU202" s="227"/>
      <c r="AV202" s="237"/>
      <c r="AW202" s="223"/>
      <c r="AX202" s="234"/>
      <c r="AY202" s="213"/>
      <c r="AZ202" s="212"/>
      <c r="BA202" s="212"/>
      <c r="BB202" s="212"/>
      <c r="BC202" s="212"/>
      <c r="BD202" s="213"/>
      <c r="BE202" s="213"/>
    </row>
    <row r="203" spans="1:57" x14ac:dyDescent="0.25">
      <c r="A203" s="213"/>
      <c r="B203" s="213"/>
      <c r="C203" s="208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15"/>
      <c r="AE203" s="234"/>
      <c r="AF203" s="227"/>
      <c r="AG203" s="227"/>
      <c r="AH203" s="227"/>
      <c r="AI203" s="227"/>
      <c r="AJ203" s="227"/>
      <c r="AK203" s="227"/>
      <c r="AL203" s="227"/>
      <c r="AM203" s="227"/>
      <c r="AN203" s="227"/>
      <c r="AO203" s="227"/>
      <c r="AP203" s="227"/>
      <c r="AQ203" s="227"/>
      <c r="AR203" s="227"/>
      <c r="AS203" s="227"/>
      <c r="AT203" s="227"/>
      <c r="AU203" s="227"/>
      <c r="AV203" s="237"/>
      <c r="AW203" s="223"/>
      <c r="AX203" s="234"/>
      <c r="AY203" s="213"/>
      <c r="AZ203" s="212"/>
      <c r="BA203" s="212"/>
      <c r="BB203" s="212"/>
      <c r="BC203" s="212"/>
      <c r="BD203" s="213"/>
      <c r="BE203" s="213"/>
    </row>
    <row r="204" spans="1:57" x14ac:dyDescent="0.25">
      <c r="A204" s="213"/>
      <c r="B204" s="213"/>
      <c r="C204" s="208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22"/>
      <c r="T204" s="222"/>
      <c r="U204" s="222"/>
      <c r="V204" s="222"/>
      <c r="W204" s="222"/>
      <c r="X204" s="222"/>
      <c r="Y204" s="222"/>
      <c r="Z204" s="222"/>
      <c r="AA204" s="222"/>
      <c r="AB204" s="222"/>
      <c r="AC204" s="222"/>
      <c r="AD204" s="215"/>
      <c r="AE204" s="234"/>
      <c r="AF204" s="227"/>
      <c r="AG204" s="227"/>
      <c r="AH204" s="227"/>
      <c r="AI204" s="227"/>
      <c r="AJ204" s="227"/>
      <c r="AK204" s="227"/>
      <c r="AL204" s="227"/>
      <c r="AM204" s="227"/>
      <c r="AN204" s="227"/>
      <c r="AO204" s="227"/>
      <c r="AP204" s="227"/>
      <c r="AQ204" s="227"/>
      <c r="AR204" s="227"/>
      <c r="AS204" s="227"/>
      <c r="AT204" s="227"/>
      <c r="AU204" s="227"/>
      <c r="AV204" s="237"/>
      <c r="AW204" s="223"/>
      <c r="AX204" s="234"/>
      <c r="AY204" s="213"/>
      <c r="AZ204" s="212"/>
      <c r="BA204" s="212"/>
      <c r="BB204" s="212"/>
      <c r="BC204" s="212"/>
      <c r="BD204" s="213"/>
      <c r="BE204" s="213"/>
    </row>
    <row r="205" spans="1:57" x14ac:dyDescent="0.25">
      <c r="A205" s="213"/>
      <c r="B205" s="213"/>
      <c r="C205" s="208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22"/>
      <c r="T205" s="222"/>
      <c r="U205" s="222"/>
      <c r="V205" s="222"/>
      <c r="W205" s="222"/>
      <c r="X205" s="222"/>
      <c r="Y205" s="222"/>
      <c r="Z205" s="222"/>
      <c r="AA205" s="222"/>
      <c r="AB205" s="222"/>
      <c r="AC205" s="222"/>
      <c r="AD205" s="215"/>
      <c r="AE205" s="234"/>
      <c r="AF205" s="227"/>
      <c r="AG205" s="227"/>
      <c r="AH205" s="227"/>
      <c r="AI205" s="227"/>
      <c r="AJ205" s="227"/>
      <c r="AK205" s="227"/>
      <c r="AL205" s="227"/>
      <c r="AM205" s="227"/>
      <c r="AN205" s="227"/>
      <c r="AO205" s="227"/>
      <c r="AP205" s="227"/>
      <c r="AQ205" s="227"/>
      <c r="AR205" s="227"/>
      <c r="AS205" s="227"/>
      <c r="AT205" s="227"/>
      <c r="AU205" s="227"/>
      <c r="AV205" s="237"/>
      <c r="AW205" s="223"/>
      <c r="AX205" s="234"/>
      <c r="AY205" s="213"/>
      <c r="AZ205" s="212"/>
      <c r="BA205" s="212"/>
      <c r="BB205" s="212"/>
      <c r="BC205" s="212"/>
      <c r="BD205" s="213"/>
      <c r="BE205" s="213"/>
    </row>
    <row r="206" spans="1:57" x14ac:dyDescent="0.25">
      <c r="A206" s="213"/>
      <c r="B206" s="213"/>
      <c r="C206" s="208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22"/>
      <c r="T206" s="222"/>
      <c r="U206" s="222"/>
      <c r="V206" s="222"/>
      <c r="W206" s="222"/>
      <c r="X206" s="222"/>
      <c r="Y206" s="222"/>
      <c r="Z206" s="222"/>
      <c r="AA206" s="222"/>
      <c r="AB206" s="222"/>
      <c r="AC206" s="222"/>
      <c r="AD206" s="215"/>
      <c r="AE206" s="234"/>
      <c r="AF206" s="227"/>
      <c r="AG206" s="227"/>
      <c r="AH206" s="227"/>
      <c r="AI206" s="227"/>
      <c r="AJ206" s="227"/>
      <c r="AK206" s="227"/>
      <c r="AL206" s="227"/>
      <c r="AM206" s="227"/>
      <c r="AN206" s="227"/>
      <c r="AO206" s="227"/>
      <c r="AP206" s="227"/>
      <c r="AQ206" s="227"/>
      <c r="AR206" s="227"/>
      <c r="AS206" s="227"/>
      <c r="AT206" s="227"/>
      <c r="AU206" s="227"/>
      <c r="AV206" s="237"/>
      <c r="AW206" s="223"/>
      <c r="AX206" s="234"/>
      <c r="AY206" s="213"/>
      <c r="AZ206" s="212"/>
      <c r="BA206" s="212"/>
      <c r="BB206" s="212"/>
      <c r="BC206" s="212"/>
      <c r="BD206" s="213"/>
      <c r="BE206" s="213"/>
    </row>
    <row r="207" spans="1:57" x14ac:dyDescent="0.25">
      <c r="A207" s="213"/>
      <c r="B207" s="213"/>
      <c r="C207" s="208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15"/>
      <c r="AE207" s="234"/>
      <c r="AF207" s="227"/>
      <c r="AG207" s="227"/>
      <c r="AH207" s="227"/>
      <c r="AI207" s="227"/>
      <c r="AJ207" s="227"/>
      <c r="AK207" s="227"/>
      <c r="AL207" s="227"/>
      <c r="AM207" s="227"/>
      <c r="AN207" s="227"/>
      <c r="AO207" s="227"/>
      <c r="AP207" s="227"/>
      <c r="AQ207" s="227"/>
      <c r="AR207" s="227"/>
      <c r="AS207" s="227"/>
      <c r="AT207" s="227"/>
      <c r="AU207" s="227"/>
      <c r="AV207" s="237"/>
      <c r="AW207" s="223"/>
      <c r="AX207" s="234"/>
      <c r="AY207" s="213"/>
      <c r="AZ207" s="212"/>
      <c r="BA207" s="212"/>
      <c r="BB207" s="212"/>
      <c r="BC207" s="212"/>
      <c r="BD207" s="213"/>
      <c r="BE207" s="213"/>
    </row>
    <row r="208" spans="1:57" x14ac:dyDescent="0.25">
      <c r="A208" s="213"/>
      <c r="B208" s="213"/>
      <c r="C208" s="208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15"/>
      <c r="AE208" s="234"/>
      <c r="AF208" s="227"/>
      <c r="AG208" s="227"/>
      <c r="AH208" s="227"/>
      <c r="AI208" s="227"/>
      <c r="AJ208" s="227"/>
      <c r="AK208" s="227"/>
      <c r="AL208" s="227"/>
      <c r="AM208" s="227"/>
      <c r="AN208" s="227"/>
      <c r="AO208" s="227"/>
      <c r="AP208" s="227"/>
      <c r="AQ208" s="227"/>
      <c r="AR208" s="227"/>
      <c r="AS208" s="227"/>
      <c r="AT208" s="227"/>
      <c r="AU208" s="227"/>
      <c r="AV208" s="237"/>
      <c r="AW208" s="223"/>
      <c r="AX208" s="234"/>
      <c r="AY208" s="213"/>
      <c r="AZ208" s="212"/>
      <c r="BA208" s="212"/>
      <c r="BB208" s="212"/>
      <c r="BC208" s="212"/>
      <c r="BD208" s="213"/>
      <c r="BE208" s="213"/>
    </row>
    <row r="209" spans="1:57" x14ac:dyDescent="0.25">
      <c r="A209" s="213"/>
      <c r="B209" s="213"/>
      <c r="C209" s="208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15"/>
      <c r="AE209" s="234"/>
      <c r="AF209" s="227"/>
      <c r="AG209" s="227"/>
      <c r="AH209" s="227"/>
      <c r="AI209" s="227"/>
      <c r="AJ209" s="227"/>
      <c r="AK209" s="227"/>
      <c r="AL209" s="227"/>
      <c r="AM209" s="227"/>
      <c r="AN209" s="227"/>
      <c r="AO209" s="227"/>
      <c r="AP209" s="227"/>
      <c r="AQ209" s="227"/>
      <c r="AR209" s="227"/>
      <c r="AS209" s="227"/>
      <c r="AT209" s="227"/>
      <c r="AU209" s="227"/>
      <c r="AV209" s="237"/>
      <c r="AW209" s="223"/>
      <c r="AX209" s="234"/>
      <c r="AY209" s="213"/>
      <c r="AZ209" s="212"/>
      <c r="BA209" s="212"/>
      <c r="BB209" s="212"/>
      <c r="BC209" s="212"/>
      <c r="BD209" s="213"/>
      <c r="BE209" s="213"/>
    </row>
    <row r="210" spans="1:57" x14ac:dyDescent="0.25">
      <c r="A210" s="213"/>
      <c r="B210" s="213"/>
      <c r="C210" s="208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22"/>
      <c r="T210" s="222"/>
      <c r="U210" s="222"/>
      <c r="V210" s="222"/>
      <c r="W210" s="222"/>
      <c r="X210" s="222"/>
      <c r="Y210" s="222"/>
      <c r="Z210" s="222"/>
      <c r="AA210" s="222"/>
      <c r="AB210" s="222"/>
      <c r="AC210" s="222"/>
      <c r="AD210" s="215"/>
      <c r="AE210" s="234"/>
      <c r="AF210" s="227"/>
      <c r="AG210" s="227"/>
      <c r="AH210" s="227"/>
      <c r="AI210" s="227"/>
      <c r="AJ210" s="227"/>
      <c r="AK210" s="227"/>
      <c r="AL210" s="227"/>
      <c r="AM210" s="227"/>
      <c r="AN210" s="227"/>
      <c r="AO210" s="227"/>
      <c r="AP210" s="227"/>
      <c r="AQ210" s="227"/>
      <c r="AR210" s="227"/>
      <c r="AS210" s="227"/>
      <c r="AT210" s="227"/>
      <c r="AU210" s="227"/>
      <c r="AV210" s="237"/>
      <c r="AW210" s="223"/>
      <c r="AX210" s="234"/>
      <c r="AY210" s="213"/>
      <c r="AZ210" s="212"/>
      <c r="BA210" s="212"/>
      <c r="BB210" s="212"/>
      <c r="BC210" s="212"/>
      <c r="BD210" s="213"/>
      <c r="BE210" s="213"/>
    </row>
    <row r="211" spans="1:57" x14ac:dyDescent="0.25">
      <c r="A211" s="213"/>
      <c r="B211" s="213"/>
      <c r="C211" s="208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22"/>
      <c r="T211" s="222"/>
      <c r="U211" s="222"/>
      <c r="V211" s="222"/>
      <c r="W211" s="222"/>
      <c r="X211" s="222"/>
      <c r="Y211" s="222"/>
      <c r="Z211" s="222"/>
      <c r="AA211" s="222"/>
      <c r="AB211" s="222"/>
      <c r="AC211" s="222"/>
      <c r="AD211" s="215"/>
      <c r="AE211" s="234"/>
      <c r="AF211" s="227"/>
      <c r="AG211" s="227"/>
      <c r="AH211" s="227"/>
      <c r="AI211" s="227"/>
      <c r="AJ211" s="227"/>
      <c r="AK211" s="227"/>
      <c r="AL211" s="227"/>
      <c r="AM211" s="227"/>
      <c r="AN211" s="227"/>
      <c r="AO211" s="227"/>
      <c r="AP211" s="227"/>
      <c r="AQ211" s="227"/>
      <c r="AR211" s="227"/>
      <c r="AS211" s="227"/>
      <c r="AT211" s="227"/>
      <c r="AU211" s="227"/>
      <c r="AV211" s="237"/>
      <c r="AW211" s="223"/>
      <c r="AX211" s="234"/>
      <c r="AY211" s="213"/>
      <c r="AZ211" s="212"/>
      <c r="BA211" s="212"/>
      <c r="BB211" s="212"/>
      <c r="BC211" s="212"/>
      <c r="BD211" s="213"/>
      <c r="BE211" s="213"/>
    </row>
    <row r="212" spans="1:57" s="193" customFormat="1" x14ac:dyDescent="0.25">
      <c r="A212" s="208"/>
      <c r="B212" s="208"/>
      <c r="C212" s="208"/>
      <c r="D212" s="209"/>
      <c r="E212" s="214"/>
      <c r="F212" s="209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21"/>
      <c r="T212" s="221"/>
      <c r="U212" s="221"/>
      <c r="V212" s="221"/>
      <c r="W212" s="221"/>
      <c r="X212" s="221"/>
      <c r="Y212" s="221"/>
      <c r="Z212" s="221"/>
      <c r="AA212" s="221"/>
      <c r="AB212" s="221"/>
      <c r="AC212" s="221"/>
      <c r="AD212" s="210"/>
      <c r="AE212" s="234"/>
      <c r="AF212" s="235"/>
      <c r="AG212" s="235"/>
      <c r="AH212" s="235"/>
      <c r="AI212" s="235"/>
      <c r="AJ212" s="235"/>
      <c r="AK212" s="235"/>
      <c r="AL212" s="235"/>
      <c r="AM212" s="235"/>
      <c r="AN212" s="235"/>
      <c r="AO212" s="235"/>
      <c r="AP212" s="235"/>
      <c r="AQ212" s="235"/>
      <c r="AR212" s="235"/>
      <c r="AS212" s="235"/>
      <c r="AT212" s="235"/>
      <c r="AU212" s="235"/>
      <c r="AV212" s="236"/>
      <c r="AW212" s="224"/>
      <c r="AX212" s="234"/>
      <c r="AY212" s="208"/>
      <c r="AZ212" s="212"/>
      <c r="BA212" s="212"/>
      <c r="BB212" s="212"/>
      <c r="BC212" s="212"/>
      <c r="BD212" s="208"/>
      <c r="BE212" s="208"/>
    </row>
    <row r="213" spans="1:57" x14ac:dyDescent="0.25">
      <c r="A213" s="213"/>
      <c r="B213" s="213"/>
      <c r="C213" s="208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15"/>
      <c r="AE213" s="234"/>
      <c r="AF213" s="227"/>
      <c r="AG213" s="227"/>
      <c r="AH213" s="227"/>
      <c r="AI213" s="227"/>
      <c r="AJ213" s="227"/>
      <c r="AK213" s="227"/>
      <c r="AL213" s="227"/>
      <c r="AM213" s="227"/>
      <c r="AN213" s="227"/>
      <c r="AO213" s="227"/>
      <c r="AP213" s="227"/>
      <c r="AQ213" s="227"/>
      <c r="AR213" s="227"/>
      <c r="AS213" s="227"/>
      <c r="AT213" s="227"/>
      <c r="AU213" s="227"/>
      <c r="AV213" s="237"/>
      <c r="AW213" s="223"/>
      <c r="AX213" s="234"/>
      <c r="AY213" s="213"/>
      <c r="AZ213" s="212"/>
      <c r="BA213" s="212"/>
      <c r="BB213" s="212"/>
      <c r="BC213" s="212"/>
      <c r="BD213" s="213"/>
      <c r="BE213" s="213"/>
    </row>
    <row r="214" spans="1:57" x14ac:dyDescent="0.25">
      <c r="A214" s="213"/>
      <c r="B214" s="213"/>
      <c r="C214" s="208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15"/>
      <c r="AE214" s="234"/>
      <c r="AF214" s="227"/>
      <c r="AG214" s="227"/>
      <c r="AH214" s="227"/>
      <c r="AI214" s="227"/>
      <c r="AJ214" s="227"/>
      <c r="AK214" s="227"/>
      <c r="AL214" s="227"/>
      <c r="AM214" s="227"/>
      <c r="AN214" s="227"/>
      <c r="AO214" s="227"/>
      <c r="AP214" s="227"/>
      <c r="AQ214" s="227"/>
      <c r="AR214" s="227"/>
      <c r="AS214" s="227"/>
      <c r="AT214" s="227"/>
      <c r="AU214" s="227"/>
      <c r="AV214" s="237"/>
      <c r="AW214" s="223"/>
      <c r="AX214" s="234"/>
      <c r="AY214" s="213"/>
      <c r="AZ214" s="212"/>
      <c r="BA214" s="212"/>
      <c r="BB214" s="212"/>
      <c r="BC214" s="212"/>
      <c r="BD214" s="213"/>
      <c r="BE214" s="213"/>
    </row>
    <row r="215" spans="1:57" x14ac:dyDescent="0.25">
      <c r="A215" s="213"/>
      <c r="B215" s="213"/>
      <c r="C215" s="208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15"/>
      <c r="AE215" s="234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37"/>
      <c r="AW215" s="223"/>
      <c r="AX215" s="234"/>
      <c r="AY215" s="213"/>
      <c r="AZ215" s="212"/>
      <c r="BA215" s="212"/>
      <c r="BB215" s="212"/>
      <c r="BC215" s="212"/>
      <c r="BD215" s="213"/>
      <c r="BE215" s="213"/>
    </row>
    <row r="216" spans="1:57" x14ac:dyDescent="0.25">
      <c r="A216" s="213"/>
      <c r="B216" s="213"/>
      <c r="C216" s="208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15"/>
      <c r="AE216" s="234"/>
      <c r="AF216" s="227"/>
      <c r="AG216" s="227"/>
      <c r="AH216" s="227"/>
      <c r="AI216" s="227"/>
      <c r="AJ216" s="227"/>
      <c r="AK216" s="227"/>
      <c r="AL216" s="227"/>
      <c r="AM216" s="227"/>
      <c r="AN216" s="227"/>
      <c r="AO216" s="227"/>
      <c r="AP216" s="227"/>
      <c r="AQ216" s="227"/>
      <c r="AR216" s="227"/>
      <c r="AS216" s="227"/>
      <c r="AT216" s="227"/>
      <c r="AU216" s="227"/>
      <c r="AV216" s="237"/>
      <c r="AW216" s="223"/>
      <c r="AX216" s="234"/>
      <c r="AY216" s="213"/>
      <c r="AZ216" s="212"/>
      <c r="BA216" s="212"/>
      <c r="BB216" s="212"/>
      <c r="BC216" s="212"/>
      <c r="BD216" s="213"/>
      <c r="BE216" s="213"/>
    </row>
    <row r="217" spans="1:57" x14ac:dyDescent="0.25">
      <c r="A217" s="213"/>
      <c r="B217" s="213"/>
      <c r="C217" s="208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15"/>
      <c r="AE217" s="234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37"/>
      <c r="AW217" s="223"/>
      <c r="AX217" s="234"/>
      <c r="AY217" s="213"/>
      <c r="AZ217" s="212"/>
      <c r="BA217" s="212"/>
      <c r="BB217" s="212"/>
      <c r="BC217" s="212"/>
      <c r="BD217" s="213"/>
      <c r="BE217" s="213"/>
    </row>
    <row r="218" spans="1:57" x14ac:dyDescent="0.25">
      <c r="A218" s="213"/>
      <c r="B218" s="213"/>
      <c r="C218" s="208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15"/>
      <c r="AE218" s="234"/>
      <c r="AF218" s="227"/>
      <c r="AG218" s="227"/>
      <c r="AH218" s="227"/>
      <c r="AI218" s="227"/>
      <c r="AJ218" s="227"/>
      <c r="AK218" s="227"/>
      <c r="AL218" s="227"/>
      <c r="AM218" s="227"/>
      <c r="AN218" s="227"/>
      <c r="AO218" s="227"/>
      <c r="AP218" s="227"/>
      <c r="AQ218" s="227"/>
      <c r="AR218" s="227"/>
      <c r="AS218" s="227"/>
      <c r="AT218" s="227"/>
      <c r="AU218" s="227"/>
      <c r="AV218" s="237"/>
      <c r="AW218" s="223"/>
      <c r="AX218" s="234"/>
      <c r="AY218" s="213"/>
      <c r="AZ218" s="212"/>
      <c r="BA218" s="212"/>
      <c r="BB218" s="212"/>
      <c r="BC218" s="212"/>
      <c r="BD218" s="213"/>
      <c r="BE218" s="213"/>
    </row>
    <row r="219" spans="1:57" x14ac:dyDescent="0.25">
      <c r="A219" s="213"/>
      <c r="B219" s="213"/>
      <c r="C219" s="208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15"/>
      <c r="AE219" s="234"/>
      <c r="AF219" s="227"/>
      <c r="AG219" s="227"/>
      <c r="AH219" s="227"/>
      <c r="AI219" s="227"/>
      <c r="AJ219" s="227"/>
      <c r="AK219" s="227"/>
      <c r="AL219" s="227"/>
      <c r="AM219" s="227"/>
      <c r="AN219" s="227"/>
      <c r="AO219" s="227"/>
      <c r="AP219" s="227"/>
      <c r="AQ219" s="227"/>
      <c r="AR219" s="227"/>
      <c r="AS219" s="227"/>
      <c r="AT219" s="227"/>
      <c r="AU219" s="227"/>
      <c r="AV219" s="237"/>
      <c r="AW219" s="223"/>
      <c r="AX219" s="234"/>
      <c r="AY219" s="213"/>
      <c r="AZ219" s="212"/>
      <c r="BA219" s="212"/>
      <c r="BB219" s="212"/>
      <c r="BC219" s="212"/>
      <c r="BD219" s="213"/>
      <c r="BE219" s="213"/>
    </row>
    <row r="220" spans="1:57" x14ac:dyDescent="0.25">
      <c r="A220" s="213"/>
      <c r="B220" s="213"/>
      <c r="C220" s="208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15"/>
      <c r="AE220" s="234"/>
      <c r="AF220" s="227"/>
      <c r="AG220" s="227"/>
      <c r="AH220" s="227"/>
      <c r="AI220" s="227"/>
      <c r="AJ220" s="227"/>
      <c r="AK220" s="227"/>
      <c r="AL220" s="227"/>
      <c r="AM220" s="227"/>
      <c r="AN220" s="227"/>
      <c r="AO220" s="227"/>
      <c r="AP220" s="227"/>
      <c r="AQ220" s="227"/>
      <c r="AR220" s="227"/>
      <c r="AS220" s="227"/>
      <c r="AT220" s="227"/>
      <c r="AU220" s="227"/>
      <c r="AV220" s="237"/>
      <c r="AW220" s="223"/>
      <c r="AX220" s="234"/>
      <c r="AY220" s="213"/>
      <c r="AZ220" s="212"/>
      <c r="BA220" s="212"/>
      <c r="BB220" s="212"/>
      <c r="BC220" s="212"/>
      <c r="BD220" s="213"/>
      <c r="BE220" s="213"/>
    </row>
    <row r="221" spans="1:57" x14ac:dyDescent="0.25">
      <c r="A221" s="213"/>
      <c r="B221" s="213"/>
      <c r="C221" s="208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15"/>
      <c r="AE221" s="234"/>
      <c r="AF221" s="227"/>
      <c r="AG221" s="227"/>
      <c r="AH221" s="227"/>
      <c r="AI221" s="227"/>
      <c r="AJ221" s="227"/>
      <c r="AK221" s="227"/>
      <c r="AL221" s="227"/>
      <c r="AM221" s="227"/>
      <c r="AN221" s="227"/>
      <c r="AO221" s="227"/>
      <c r="AP221" s="227"/>
      <c r="AQ221" s="227"/>
      <c r="AR221" s="227"/>
      <c r="AS221" s="227"/>
      <c r="AT221" s="227"/>
      <c r="AU221" s="227"/>
      <c r="AV221" s="237"/>
      <c r="AW221" s="223"/>
      <c r="AX221" s="234"/>
      <c r="AY221" s="213"/>
      <c r="AZ221" s="212"/>
      <c r="BA221" s="212"/>
      <c r="BB221" s="212"/>
      <c r="BC221" s="212"/>
      <c r="BD221" s="213"/>
      <c r="BE221" s="213"/>
    </row>
    <row r="222" spans="1:57" x14ac:dyDescent="0.25">
      <c r="A222" s="213"/>
      <c r="B222" s="213"/>
      <c r="C222" s="208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15"/>
      <c r="AE222" s="234"/>
      <c r="AF222" s="227"/>
      <c r="AG222" s="227"/>
      <c r="AH222" s="227"/>
      <c r="AI222" s="227"/>
      <c r="AJ222" s="227"/>
      <c r="AK222" s="227"/>
      <c r="AL222" s="227"/>
      <c r="AM222" s="227"/>
      <c r="AN222" s="227"/>
      <c r="AO222" s="227"/>
      <c r="AP222" s="227"/>
      <c r="AQ222" s="227"/>
      <c r="AR222" s="227"/>
      <c r="AS222" s="227"/>
      <c r="AT222" s="227"/>
      <c r="AU222" s="227"/>
      <c r="AV222" s="237"/>
      <c r="AW222" s="223"/>
      <c r="AX222" s="234"/>
      <c r="AY222" s="213"/>
      <c r="AZ222" s="212"/>
      <c r="BA222" s="212"/>
      <c r="BB222" s="212"/>
      <c r="BC222" s="212"/>
      <c r="BD222" s="213"/>
      <c r="BE222" s="213"/>
    </row>
    <row r="223" spans="1:57" x14ac:dyDescent="0.25">
      <c r="A223" s="213"/>
      <c r="B223" s="213"/>
      <c r="C223" s="208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15"/>
      <c r="AE223" s="234"/>
      <c r="AF223" s="227"/>
      <c r="AG223" s="227"/>
      <c r="AH223" s="227"/>
      <c r="AI223" s="227"/>
      <c r="AJ223" s="227"/>
      <c r="AK223" s="227"/>
      <c r="AL223" s="227"/>
      <c r="AM223" s="227"/>
      <c r="AN223" s="227"/>
      <c r="AO223" s="227"/>
      <c r="AP223" s="227"/>
      <c r="AQ223" s="227"/>
      <c r="AR223" s="227"/>
      <c r="AS223" s="227"/>
      <c r="AT223" s="227"/>
      <c r="AU223" s="227"/>
      <c r="AV223" s="237"/>
      <c r="AW223" s="223"/>
      <c r="AX223" s="234"/>
      <c r="AY223" s="213"/>
      <c r="AZ223" s="212"/>
      <c r="BA223" s="212"/>
      <c r="BB223" s="212"/>
      <c r="BC223" s="212"/>
      <c r="BD223" s="213"/>
      <c r="BE223" s="213"/>
    </row>
    <row r="224" spans="1:57" x14ac:dyDescent="0.25">
      <c r="A224" s="213"/>
      <c r="B224" s="213"/>
      <c r="C224" s="208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22"/>
      <c r="T224" s="222"/>
      <c r="U224" s="222"/>
      <c r="V224" s="222"/>
      <c r="W224" s="222"/>
      <c r="X224" s="222"/>
      <c r="Y224" s="222"/>
      <c r="Z224" s="222"/>
      <c r="AA224" s="222"/>
      <c r="AB224" s="222"/>
      <c r="AC224" s="222"/>
      <c r="AD224" s="215"/>
      <c r="AE224" s="234"/>
      <c r="AF224" s="227"/>
      <c r="AG224" s="227"/>
      <c r="AH224" s="227"/>
      <c r="AI224" s="227"/>
      <c r="AJ224" s="227"/>
      <c r="AK224" s="227"/>
      <c r="AL224" s="227"/>
      <c r="AM224" s="227"/>
      <c r="AN224" s="227"/>
      <c r="AO224" s="227"/>
      <c r="AP224" s="227"/>
      <c r="AQ224" s="227"/>
      <c r="AR224" s="227"/>
      <c r="AS224" s="227"/>
      <c r="AT224" s="227"/>
      <c r="AU224" s="227"/>
      <c r="AV224" s="237"/>
      <c r="AW224" s="223"/>
      <c r="AX224" s="234"/>
      <c r="AY224" s="213"/>
      <c r="AZ224" s="212"/>
      <c r="BA224" s="212"/>
      <c r="BB224" s="212"/>
      <c r="BC224" s="212"/>
      <c r="BD224" s="213"/>
      <c r="BE224" s="213"/>
    </row>
    <row r="225" spans="1:57" x14ac:dyDescent="0.25">
      <c r="A225" s="213"/>
      <c r="B225" s="213"/>
      <c r="C225" s="208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22"/>
      <c r="T225" s="222"/>
      <c r="U225" s="222"/>
      <c r="V225" s="222"/>
      <c r="W225" s="222"/>
      <c r="X225" s="222"/>
      <c r="Y225" s="222"/>
      <c r="Z225" s="222"/>
      <c r="AA225" s="222"/>
      <c r="AB225" s="222"/>
      <c r="AC225" s="222"/>
      <c r="AD225" s="215"/>
      <c r="AE225" s="234"/>
      <c r="AF225" s="227"/>
      <c r="AG225" s="227"/>
      <c r="AH225" s="227"/>
      <c r="AI225" s="227"/>
      <c r="AJ225" s="227"/>
      <c r="AK225" s="227"/>
      <c r="AL225" s="227"/>
      <c r="AM225" s="227"/>
      <c r="AN225" s="227"/>
      <c r="AO225" s="227"/>
      <c r="AP225" s="227"/>
      <c r="AQ225" s="227"/>
      <c r="AR225" s="227"/>
      <c r="AS225" s="227"/>
      <c r="AT225" s="227"/>
      <c r="AU225" s="227"/>
      <c r="AV225" s="237"/>
      <c r="AW225" s="223"/>
      <c r="AX225" s="234"/>
      <c r="AY225" s="213"/>
      <c r="AZ225" s="212"/>
      <c r="BA225" s="212"/>
      <c r="BB225" s="212"/>
      <c r="BC225" s="212"/>
      <c r="BD225" s="213"/>
      <c r="BE225" s="213"/>
    </row>
    <row r="226" spans="1:57" x14ac:dyDescent="0.25">
      <c r="A226" s="213"/>
      <c r="B226" s="213"/>
      <c r="C226" s="208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15"/>
      <c r="AE226" s="234"/>
      <c r="AF226" s="227"/>
      <c r="AG226" s="227"/>
      <c r="AH226" s="227"/>
      <c r="AI226" s="227"/>
      <c r="AJ226" s="227"/>
      <c r="AK226" s="227"/>
      <c r="AL226" s="227"/>
      <c r="AM226" s="227"/>
      <c r="AN226" s="227"/>
      <c r="AO226" s="227"/>
      <c r="AP226" s="227"/>
      <c r="AQ226" s="227"/>
      <c r="AR226" s="227"/>
      <c r="AS226" s="227"/>
      <c r="AT226" s="227"/>
      <c r="AU226" s="227"/>
      <c r="AV226" s="237"/>
      <c r="AW226" s="223"/>
      <c r="AX226" s="234"/>
      <c r="AY226" s="213"/>
      <c r="AZ226" s="212"/>
      <c r="BA226" s="212"/>
      <c r="BB226" s="212"/>
      <c r="BC226" s="212"/>
      <c r="BD226" s="213"/>
      <c r="BE226" s="213"/>
    </row>
    <row r="227" spans="1:57" x14ac:dyDescent="0.25">
      <c r="A227" s="213"/>
      <c r="B227" s="213"/>
      <c r="C227" s="208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15"/>
      <c r="AE227" s="234"/>
      <c r="AF227" s="227"/>
      <c r="AG227" s="227"/>
      <c r="AH227" s="227"/>
      <c r="AI227" s="227"/>
      <c r="AJ227" s="227"/>
      <c r="AK227" s="227"/>
      <c r="AL227" s="227"/>
      <c r="AM227" s="227"/>
      <c r="AN227" s="227"/>
      <c r="AO227" s="227"/>
      <c r="AP227" s="227"/>
      <c r="AQ227" s="227"/>
      <c r="AR227" s="227"/>
      <c r="AS227" s="227"/>
      <c r="AT227" s="227"/>
      <c r="AU227" s="227"/>
      <c r="AV227" s="237"/>
      <c r="AW227" s="223"/>
      <c r="AX227" s="234"/>
      <c r="AY227" s="213"/>
      <c r="AZ227" s="212"/>
      <c r="BA227" s="212"/>
      <c r="BB227" s="212"/>
      <c r="BC227" s="212"/>
      <c r="BD227" s="213"/>
      <c r="BE227" s="213"/>
    </row>
    <row r="228" spans="1:57" x14ac:dyDescent="0.25">
      <c r="A228" s="213"/>
      <c r="B228" s="213"/>
      <c r="C228" s="208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15"/>
      <c r="AE228" s="234"/>
      <c r="AF228" s="227"/>
      <c r="AG228" s="227"/>
      <c r="AH228" s="227"/>
      <c r="AI228" s="227"/>
      <c r="AJ228" s="227"/>
      <c r="AK228" s="227"/>
      <c r="AL228" s="227"/>
      <c r="AM228" s="227"/>
      <c r="AN228" s="227"/>
      <c r="AO228" s="227"/>
      <c r="AP228" s="227"/>
      <c r="AQ228" s="227"/>
      <c r="AR228" s="227"/>
      <c r="AS228" s="227"/>
      <c r="AT228" s="227"/>
      <c r="AU228" s="227"/>
      <c r="AV228" s="237"/>
      <c r="AW228" s="223"/>
      <c r="AX228" s="234"/>
      <c r="AY228" s="213"/>
      <c r="AZ228" s="212"/>
      <c r="BA228" s="212"/>
      <c r="BB228" s="212"/>
      <c r="BC228" s="212"/>
      <c r="BD228" s="213"/>
      <c r="BE228" s="213"/>
    </row>
    <row r="229" spans="1:57" x14ac:dyDescent="0.25">
      <c r="A229" s="213"/>
      <c r="B229" s="213"/>
      <c r="C229" s="208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15"/>
      <c r="AE229" s="234"/>
      <c r="AF229" s="227"/>
      <c r="AG229" s="227"/>
      <c r="AH229" s="227"/>
      <c r="AI229" s="227"/>
      <c r="AJ229" s="227"/>
      <c r="AK229" s="227"/>
      <c r="AL229" s="227"/>
      <c r="AM229" s="227"/>
      <c r="AN229" s="227"/>
      <c r="AO229" s="227"/>
      <c r="AP229" s="227"/>
      <c r="AQ229" s="227"/>
      <c r="AR229" s="227"/>
      <c r="AS229" s="227"/>
      <c r="AT229" s="227"/>
      <c r="AU229" s="227"/>
      <c r="AV229" s="237"/>
      <c r="AW229" s="223"/>
      <c r="AX229" s="234"/>
      <c r="AY229" s="213"/>
      <c r="AZ229" s="212"/>
      <c r="BA229" s="212"/>
      <c r="BB229" s="212"/>
      <c r="BC229" s="212"/>
      <c r="BD229" s="213"/>
      <c r="BE229" s="213"/>
    </row>
    <row r="230" spans="1:57" s="199" customFormat="1" x14ac:dyDescent="0.25">
      <c r="A230" s="218"/>
      <c r="B230" s="218"/>
      <c r="C230" s="208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  <c r="AC230" s="225"/>
      <c r="AD230" s="215"/>
      <c r="AE230" s="234"/>
      <c r="AF230" s="227"/>
      <c r="AG230" s="227"/>
      <c r="AH230" s="227"/>
      <c r="AI230" s="227"/>
      <c r="AJ230" s="227"/>
      <c r="AK230" s="227"/>
      <c r="AL230" s="227"/>
      <c r="AM230" s="227"/>
      <c r="AN230" s="227"/>
      <c r="AO230" s="227"/>
      <c r="AP230" s="227"/>
      <c r="AQ230" s="227"/>
      <c r="AR230" s="227"/>
      <c r="AS230" s="227"/>
      <c r="AT230" s="227"/>
      <c r="AU230" s="227"/>
      <c r="AV230" s="237"/>
      <c r="AW230" s="223"/>
      <c r="AX230" s="234"/>
      <c r="AY230" s="218"/>
      <c r="AZ230" s="212"/>
      <c r="BA230" s="212"/>
      <c r="BB230" s="212"/>
      <c r="BC230" s="212"/>
      <c r="BD230" s="218"/>
      <c r="BE230" s="218"/>
    </row>
    <row r="231" spans="1:57" x14ac:dyDescent="0.25">
      <c r="AE231" s="238"/>
      <c r="AF231" s="228"/>
      <c r="AG231" s="228"/>
      <c r="AH231" s="228"/>
      <c r="AI231" s="228"/>
      <c r="AJ231" s="228"/>
      <c r="AK231" s="228"/>
      <c r="AL231" s="228"/>
      <c r="AM231" s="228"/>
      <c r="AN231" s="228"/>
      <c r="AO231" s="228"/>
      <c r="AP231" s="228"/>
      <c r="AQ231" s="228"/>
      <c r="AR231" s="228"/>
      <c r="AS231" s="228"/>
      <c r="AT231" s="228"/>
      <c r="AU231" s="228"/>
      <c r="AV231" s="189"/>
      <c r="AX231" s="238"/>
    </row>
    <row r="232" spans="1:57" x14ac:dyDescent="0.25">
      <c r="AE232" s="238"/>
      <c r="AF232" s="228"/>
      <c r="AG232" s="228"/>
      <c r="AH232" s="228"/>
      <c r="AI232" s="228"/>
      <c r="AJ232" s="228"/>
      <c r="AK232" s="228"/>
      <c r="AL232" s="228"/>
      <c r="AM232" s="228"/>
      <c r="AN232" s="228"/>
      <c r="AO232" s="228"/>
      <c r="AP232" s="228"/>
      <c r="AQ232" s="228"/>
      <c r="AR232" s="228"/>
      <c r="AS232" s="228"/>
      <c r="AT232" s="228"/>
      <c r="AU232" s="228"/>
      <c r="AV232" s="189"/>
      <c r="AX232" s="238"/>
    </row>
    <row r="233" spans="1:57" x14ac:dyDescent="0.25">
      <c r="AE233" s="238"/>
      <c r="AF233" s="228"/>
      <c r="AG233" s="228"/>
      <c r="AH233" s="228"/>
      <c r="AI233" s="228"/>
      <c r="AJ233" s="228"/>
      <c r="AK233" s="228"/>
      <c r="AL233" s="228"/>
      <c r="AM233" s="228"/>
      <c r="AN233" s="228"/>
      <c r="AO233" s="228"/>
      <c r="AP233" s="228"/>
      <c r="AQ233" s="228"/>
      <c r="AR233" s="228"/>
      <c r="AS233" s="228"/>
      <c r="AT233" s="228"/>
      <c r="AU233" s="228"/>
      <c r="AV233" s="189"/>
      <c r="AX233" s="238"/>
    </row>
    <row r="234" spans="1:57" x14ac:dyDescent="0.25">
      <c r="AE234" s="238"/>
      <c r="AF234" s="228"/>
      <c r="AG234" s="228"/>
      <c r="AH234" s="228"/>
      <c r="AI234" s="228"/>
      <c r="AJ234" s="228"/>
      <c r="AK234" s="228"/>
      <c r="AL234" s="228"/>
      <c r="AM234" s="228"/>
      <c r="AN234" s="228"/>
      <c r="AO234" s="228"/>
      <c r="AP234" s="228"/>
      <c r="AQ234" s="228"/>
      <c r="AR234" s="228"/>
      <c r="AS234" s="228"/>
      <c r="AT234" s="228"/>
      <c r="AU234" s="228"/>
      <c r="AV234" s="189"/>
      <c r="AX234" s="238"/>
    </row>
    <row r="235" spans="1:57" x14ac:dyDescent="0.25">
      <c r="AE235" s="238"/>
      <c r="AF235" s="228"/>
      <c r="AG235" s="228"/>
      <c r="AH235" s="228"/>
      <c r="AI235" s="228"/>
      <c r="AJ235" s="228"/>
      <c r="AK235" s="228"/>
      <c r="AL235" s="228"/>
      <c r="AM235" s="228"/>
      <c r="AN235" s="228"/>
      <c r="AO235" s="228"/>
      <c r="AP235" s="228"/>
      <c r="AQ235" s="228"/>
      <c r="AR235" s="228"/>
      <c r="AS235" s="228"/>
      <c r="AT235" s="228"/>
      <c r="AU235" s="228"/>
      <c r="AV235" s="189"/>
      <c r="AX235" s="238"/>
    </row>
    <row r="236" spans="1:57" x14ac:dyDescent="0.25">
      <c r="AE236" s="238"/>
      <c r="AF236" s="228"/>
      <c r="AG236" s="228"/>
      <c r="AH236" s="228"/>
      <c r="AI236" s="228"/>
      <c r="AJ236" s="228"/>
      <c r="AK236" s="228"/>
      <c r="AL236" s="228"/>
      <c r="AM236" s="228"/>
      <c r="AN236" s="228"/>
      <c r="AO236" s="228"/>
      <c r="AP236" s="228"/>
      <c r="AQ236" s="228"/>
      <c r="AR236" s="228"/>
      <c r="AS236" s="228"/>
      <c r="AT236" s="228"/>
      <c r="AU236" s="228"/>
      <c r="AV236" s="189"/>
      <c r="AX236" s="238"/>
    </row>
    <row r="237" spans="1:57" x14ac:dyDescent="0.25">
      <c r="AE237" s="238"/>
      <c r="AF237" s="228"/>
      <c r="AG237" s="228"/>
      <c r="AH237" s="228"/>
      <c r="AI237" s="228"/>
      <c r="AJ237" s="228"/>
      <c r="AK237" s="228"/>
      <c r="AL237" s="228"/>
      <c r="AM237" s="228"/>
      <c r="AN237" s="228"/>
      <c r="AO237" s="228"/>
      <c r="AP237" s="228"/>
      <c r="AQ237" s="228"/>
      <c r="AR237" s="228"/>
      <c r="AS237" s="228"/>
      <c r="AT237" s="228"/>
      <c r="AU237" s="228"/>
      <c r="AV237" s="189"/>
      <c r="AX237" s="238"/>
    </row>
    <row r="238" spans="1:57" x14ac:dyDescent="0.25">
      <c r="AE238" s="238"/>
      <c r="AF238" s="228"/>
      <c r="AG238" s="228"/>
      <c r="AH238" s="228"/>
      <c r="AI238" s="228"/>
      <c r="AJ238" s="228"/>
      <c r="AK238" s="228"/>
      <c r="AL238" s="228"/>
      <c r="AM238" s="228"/>
      <c r="AN238" s="228"/>
      <c r="AO238" s="228"/>
      <c r="AP238" s="228"/>
      <c r="AQ238" s="228"/>
      <c r="AR238" s="228"/>
      <c r="AS238" s="228"/>
      <c r="AT238" s="228"/>
      <c r="AU238" s="228"/>
      <c r="AV238" s="189"/>
      <c r="AX238" s="238"/>
    </row>
    <row r="239" spans="1:57" x14ac:dyDescent="0.25">
      <c r="AE239" s="238"/>
      <c r="AF239" s="228"/>
      <c r="AG239" s="228"/>
      <c r="AH239" s="228"/>
      <c r="AI239" s="228"/>
      <c r="AJ239" s="228"/>
      <c r="AK239" s="228"/>
      <c r="AL239" s="228"/>
      <c r="AM239" s="228"/>
      <c r="AN239" s="228"/>
      <c r="AO239" s="228"/>
      <c r="AP239" s="228"/>
      <c r="AQ239" s="228"/>
      <c r="AR239" s="228"/>
      <c r="AS239" s="228"/>
      <c r="AT239" s="228"/>
      <c r="AU239" s="228"/>
      <c r="AV239" s="189"/>
      <c r="AX239" s="238"/>
    </row>
    <row r="240" spans="1:57" x14ac:dyDescent="0.25">
      <c r="AE240" s="238"/>
      <c r="AF240" s="228"/>
      <c r="AG240" s="228"/>
      <c r="AH240" s="228"/>
      <c r="AI240" s="228"/>
      <c r="AJ240" s="228"/>
      <c r="AK240" s="228"/>
      <c r="AL240" s="228"/>
      <c r="AM240" s="228"/>
      <c r="AN240" s="228"/>
      <c r="AO240" s="228"/>
      <c r="AP240" s="228"/>
      <c r="AQ240" s="228"/>
      <c r="AR240" s="228"/>
      <c r="AS240" s="228"/>
      <c r="AT240" s="228"/>
      <c r="AU240" s="228"/>
      <c r="AV240" s="189"/>
      <c r="AX240" s="238"/>
    </row>
    <row r="241" spans="31:50" x14ac:dyDescent="0.25">
      <c r="AE241" s="238"/>
      <c r="AF241" s="228"/>
      <c r="AG241" s="228"/>
      <c r="AH241" s="228"/>
      <c r="AI241" s="228"/>
      <c r="AJ241" s="228"/>
      <c r="AK241" s="228"/>
      <c r="AL241" s="228"/>
      <c r="AM241" s="228"/>
      <c r="AN241" s="228"/>
      <c r="AO241" s="228"/>
      <c r="AP241" s="228"/>
      <c r="AQ241" s="228"/>
      <c r="AR241" s="228"/>
      <c r="AS241" s="228"/>
      <c r="AT241" s="228"/>
      <c r="AU241" s="228"/>
      <c r="AV241" s="189"/>
      <c r="AX241" s="238"/>
    </row>
    <row r="242" spans="31:50" x14ac:dyDescent="0.25">
      <c r="AE242" s="238"/>
      <c r="AF242" s="228"/>
      <c r="AG242" s="228"/>
      <c r="AH242" s="228"/>
      <c r="AI242" s="228"/>
      <c r="AJ242" s="228"/>
      <c r="AK242" s="228"/>
      <c r="AL242" s="228"/>
      <c r="AM242" s="228"/>
      <c r="AN242" s="228"/>
      <c r="AO242" s="228"/>
      <c r="AP242" s="228"/>
      <c r="AQ242" s="228"/>
      <c r="AR242" s="228"/>
      <c r="AS242" s="228"/>
      <c r="AT242" s="228"/>
      <c r="AU242" s="228"/>
      <c r="AV242" s="189"/>
      <c r="AX242" s="238"/>
    </row>
    <row r="243" spans="31:50" x14ac:dyDescent="0.25">
      <c r="AE243" s="238"/>
      <c r="AF243" s="228"/>
      <c r="AG243" s="228"/>
      <c r="AH243" s="228"/>
      <c r="AI243" s="228"/>
      <c r="AJ243" s="228"/>
      <c r="AK243" s="228"/>
      <c r="AL243" s="228"/>
      <c r="AM243" s="228"/>
      <c r="AN243" s="228"/>
      <c r="AO243" s="228"/>
      <c r="AP243" s="228"/>
      <c r="AQ243" s="228"/>
      <c r="AR243" s="228"/>
      <c r="AS243" s="228"/>
      <c r="AT243" s="228"/>
      <c r="AU243" s="228"/>
      <c r="AV243" s="189"/>
      <c r="AX243" s="238"/>
    </row>
    <row r="244" spans="31:50" x14ac:dyDescent="0.25">
      <c r="AE244" s="238"/>
      <c r="AF244" s="228"/>
      <c r="AG244" s="228"/>
      <c r="AH244" s="228"/>
      <c r="AI244" s="228"/>
      <c r="AJ244" s="228"/>
      <c r="AK244" s="228"/>
      <c r="AL244" s="228"/>
      <c r="AM244" s="228"/>
      <c r="AN244" s="228"/>
      <c r="AO244" s="228"/>
      <c r="AP244" s="228"/>
      <c r="AQ244" s="228"/>
      <c r="AR244" s="228"/>
      <c r="AS244" s="228"/>
      <c r="AT244" s="228"/>
      <c r="AU244" s="228"/>
      <c r="AV244" s="189"/>
      <c r="AX244" s="238"/>
    </row>
    <row r="245" spans="31:50" x14ac:dyDescent="0.25">
      <c r="AE245" s="238"/>
      <c r="AF245" s="228"/>
      <c r="AG245" s="228"/>
      <c r="AH245" s="228"/>
      <c r="AI245" s="228"/>
      <c r="AJ245" s="228"/>
      <c r="AK245" s="228"/>
      <c r="AL245" s="228"/>
      <c r="AM245" s="228"/>
      <c r="AN245" s="228"/>
      <c r="AO245" s="228"/>
      <c r="AP245" s="228"/>
      <c r="AQ245" s="228"/>
      <c r="AR245" s="228"/>
      <c r="AS245" s="228"/>
      <c r="AT245" s="228"/>
      <c r="AU245" s="228"/>
      <c r="AV245" s="189"/>
      <c r="AX245" s="238"/>
    </row>
    <row r="246" spans="31:50" x14ac:dyDescent="0.25">
      <c r="AE246" s="238"/>
      <c r="AF246" s="228"/>
      <c r="AG246" s="228"/>
      <c r="AH246" s="228"/>
      <c r="AI246" s="228"/>
      <c r="AJ246" s="228"/>
      <c r="AK246" s="228"/>
      <c r="AL246" s="228"/>
      <c r="AM246" s="228"/>
      <c r="AN246" s="228"/>
      <c r="AO246" s="228"/>
      <c r="AP246" s="228"/>
      <c r="AQ246" s="228"/>
      <c r="AR246" s="228"/>
      <c r="AS246" s="228"/>
      <c r="AT246" s="228"/>
      <c r="AU246" s="228"/>
      <c r="AV246" s="189"/>
      <c r="AX246" s="238"/>
    </row>
    <row r="247" spans="31:50" x14ac:dyDescent="0.25">
      <c r="AE247" s="238"/>
      <c r="AF247" s="228"/>
      <c r="AG247" s="228"/>
      <c r="AH247" s="228"/>
      <c r="AI247" s="228"/>
      <c r="AJ247" s="228"/>
      <c r="AK247" s="228"/>
      <c r="AL247" s="228"/>
      <c r="AM247" s="228"/>
      <c r="AN247" s="228"/>
      <c r="AO247" s="228"/>
      <c r="AP247" s="228"/>
      <c r="AQ247" s="228"/>
      <c r="AR247" s="228"/>
      <c r="AS247" s="228"/>
      <c r="AT247" s="228"/>
      <c r="AU247" s="228"/>
      <c r="AV247" s="189"/>
      <c r="AX247" s="238"/>
    </row>
    <row r="248" spans="31:50" x14ac:dyDescent="0.25">
      <c r="AE248" s="238"/>
      <c r="AF248" s="228"/>
      <c r="AG248" s="228"/>
      <c r="AH248" s="228"/>
      <c r="AI248" s="228"/>
      <c r="AJ248" s="228"/>
      <c r="AK248" s="228"/>
      <c r="AL248" s="228"/>
      <c r="AM248" s="228"/>
      <c r="AN248" s="228"/>
      <c r="AO248" s="228"/>
      <c r="AP248" s="228"/>
      <c r="AQ248" s="228"/>
      <c r="AR248" s="228"/>
      <c r="AS248" s="228"/>
      <c r="AT248" s="228"/>
      <c r="AU248" s="228"/>
      <c r="AV248" s="189"/>
      <c r="AX248" s="238"/>
    </row>
    <row r="249" spans="31:50" x14ac:dyDescent="0.25">
      <c r="AE249" s="238"/>
      <c r="AF249" s="228"/>
      <c r="AG249" s="228"/>
      <c r="AH249" s="228"/>
      <c r="AI249" s="228"/>
      <c r="AJ249" s="228"/>
      <c r="AK249" s="228"/>
      <c r="AL249" s="228"/>
      <c r="AM249" s="228"/>
      <c r="AN249" s="228"/>
      <c r="AO249" s="228"/>
      <c r="AP249" s="228"/>
      <c r="AQ249" s="228"/>
      <c r="AR249" s="228"/>
      <c r="AS249" s="228"/>
      <c r="AT249" s="228"/>
      <c r="AU249" s="228"/>
      <c r="AV249" s="189"/>
      <c r="AX249" s="238"/>
    </row>
    <row r="250" spans="31:50" x14ac:dyDescent="0.25">
      <c r="AE250" s="238"/>
      <c r="AF250" s="228"/>
      <c r="AG250" s="228"/>
      <c r="AH250" s="228"/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189"/>
      <c r="AX250" s="238"/>
    </row>
    <row r="251" spans="31:50" x14ac:dyDescent="0.25">
      <c r="AE251" s="238"/>
      <c r="AF251" s="228"/>
      <c r="AG251" s="228"/>
      <c r="AH251" s="228"/>
      <c r="AI251" s="228"/>
      <c r="AJ251" s="228"/>
      <c r="AK251" s="228"/>
      <c r="AL251" s="228"/>
      <c r="AM251" s="228"/>
      <c r="AN251" s="228"/>
      <c r="AO251" s="228"/>
      <c r="AP251" s="228"/>
      <c r="AQ251" s="228"/>
      <c r="AR251" s="228"/>
      <c r="AS251" s="228"/>
      <c r="AT251" s="228"/>
      <c r="AU251" s="228"/>
      <c r="AV251" s="189"/>
      <c r="AX251" s="238"/>
    </row>
    <row r="252" spans="31:50" x14ac:dyDescent="0.25">
      <c r="AE252" s="238"/>
      <c r="AF252" s="228"/>
      <c r="AG252" s="228"/>
      <c r="AH252" s="228"/>
      <c r="AI252" s="228"/>
      <c r="AJ252" s="228"/>
      <c r="AK252" s="228"/>
      <c r="AL252" s="228"/>
      <c r="AM252" s="228"/>
      <c r="AN252" s="228"/>
      <c r="AO252" s="228"/>
      <c r="AP252" s="228"/>
      <c r="AQ252" s="228"/>
      <c r="AR252" s="228"/>
      <c r="AS252" s="228"/>
      <c r="AT252" s="228"/>
      <c r="AU252" s="228"/>
      <c r="AV252" s="189"/>
      <c r="AX252" s="238"/>
    </row>
    <row r="253" spans="31:50" x14ac:dyDescent="0.25">
      <c r="AE253" s="238"/>
      <c r="AF253" s="228"/>
      <c r="AG253" s="228"/>
      <c r="AH253" s="228"/>
      <c r="AI253" s="228"/>
      <c r="AJ253" s="228"/>
      <c r="AK253" s="228"/>
      <c r="AL253" s="228"/>
      <c r="AM253" s="228"/>
      <c r="AN253" s="228"/>
      <c r="AO253" s="228"/>
      <c r="AP253" s="228"/>
      <c r="AQ253" s="228"/>
      <c r="AR253" s="228"/>
      <c r="AS253" s="228"/>
      <c r="AT253" s="228"/>
      <c r="AU253" s="228"/>
      <c r="AV253" s="189"/>
      <c r="AX253" s="238"/>
    </row>
    <row r="254" spans="31:50" x14ac:dyDescent="0.25">
      <c r="AE254" s="238"/>
      <c r="AF254" s="228"/>
      <c r="AG254" s="228"/>
      <c r="AH254" s="228"/>
      <c r="AI254" s="228"/>
      <c r="AJ254" s="228"/>
      <c r="AK254" s="228"/>
      <c r="AL254" s="228"/>
      <c r="AM254" s="228"/>
      <c r="AN254" s="228"/>
      <c r="AO254" s="228"/>
      <c r="AP254" s="228"/>
      <c r="AQ254" s="228"/>
      <c r="AR254" s="228"/>
      <c r="AS254" s="228"/>
      <c r="AT254" s="228"/>
      <c r="AU254" s="228"/>
      <c r="AV254" s="189"/>
      <c r="AX254" s="238"/>
    </row>
    <row r="255" spans="31:50" x14ac:dyDescent="0.25">
      <c r="AE255" s="238"/>
      <c r="AF255" s="228"/>
      <c r="AG255" s="228"/>
      <c r="AH255" s="228"/>
      <c r="AI255" s="228"/>
      <c r="AJ255" s="228"/>
      <c r="AK255" s="228"/>
      <c r="AL255" s="228"/>
      <c r="AM255" s="228"/>
      <c r="AN255" s="228"/>
      <c r="AO255" s="228"/>
      <c r="AP255" s="228"/>
      <c r="AQ255" s="228"/>
      <c r="AR255" s="228"/>
      <c r="AS255" s="228"/>
      <c r="AT255" s="228"/>
      <c r="AU255" s="228"/>
      <c r="AV255" s="189"/>
      <c r="AX255" s="238"/>
    </row>
    <row r="256" spans="31:50" x14ac:dyDescent="0.25">
      <c r="AE256" s="238"/>
      <c r="AF256" s="228"/>
      <c r="AG256" s="228"/>
      <c r="AH256" s="228"/>
      <c r="AI256" s="228"/>
      <c r="AJ256" s="228"/>
      <c r="AK256" s="228"/>
      <c r="AL256" s="228"/>
      <c r="AM256" s="228"/>
      <c r="AN256" s="228"/>
      <c r="AO256" s="228"/>
      <c r="AP256" s="228"/>
      <c r="AQ256" s="228"/>
      <c r="AR256" s="228"/>
      <c r="AS256" s="228"/>
      <c r="AT256" s="228"/>
      <c r="AU256" s="228"/>
      <c r="AV256" s="189"/>
      <c r="AX256" s="238"/>
    </row>
    <row r="257" spans="31:50" x14ac:dyDescent="0.25">
      <c r="AE257" s="238"/>
      <c r="AF257" s="228"/>
      <c r="AG257" s="228"/>
      <c r="AH257" s="228"/>
      <c r="AI257" s="228"/>
      <c r="AJ257" s="228"/>
      <c r="AK257" s="228"/>
      <c r="AL257" s="228"/>
      <c r="AM257" s="228"/>
      <c r="AN257" s="228"/>
      <c r="AO257" s="228"/>
      <c r="AP257" s="228"/>
      <c r="AQ257" s="228"/>
      <c r="AR257" s="228"/>
      <c r="AS257" s="228"/>
      <c r="AT257" s="228"/>
      <c r="AU257" s="228"/>
      <c r="AV257" s="189"/>
      <c r="AX257" s="238"/>
    </row>
    <row r="258" spans="31:50" x14ac:dyDescent="0.25">
      <c r="AE258" s="238"/>
      <c r="AF258" s="228"/>
      <c r="AG258" s="228"/>
      <c r="AH258" s="228"/>
      <c r="AI258" s="228"/>
      <c r="AJ258" s="228"/>
      <c r="AK258" s="228"/>
      <c r="AL258" s="228"/>
      <c r="AM258" s="228"/>
      <c r="AN258" s="228"/>
      <c r="AO258" s="228"/>
      <c r="AP258" s="228"/>
      <c r="AQ258" s="228"/>
      <c r="AR258" s="228"/>
      <c r="AS258" s="228"/>
      <c r="AT258" s="228"/>
      <c r="AU258" s="228"/>
      <c r="AV258" s="189"/>
      <c r="AX258" s="238"/>
    </row>
    <row r="259" spans="31:50" x14ac:dyDescent="0.25">
      <c r="AE259" s="238"/>
      <c r="AF259" s="228"/>
      <c r="AG259" s="228"/>
      <c r="AH259" s="228"/>
      <c r="AI259" s="228"/>
      <c r="AJ259" s="228"/>
      <c r="AK259" s="228"/>
      <c r="AL259" s="228"/>
      <c r="AM259" s="228"/>
      <c r="AN259" s="228"/>
      <c r="AO259" s="228"/>
      <c r="AP259" s="228"/>
      <c r="AQ259" s="228"/>
      <c r="AR259" s="228"/>
      <c r="AS259" s="228"/>
      <c r="AT259" s="228"/>
      <c r="AU259" s="228"/>
      <c r="AV259" s="189"/>
      <c r="AX259" s="238"/>
    </row>
    <row r="260" spans="31:50" x14ac:dyDescent="0.25">
      <c r="AE260" s="238"/>
      <c r="AF260" s="228"/>
      <c r="AG260" s="228"/>
      <c r="AH260" s="228"/>
      <c r="AI260" s="228"/>
      <c r="AJ260" s="228"/>
      <c r="AK260" s="228"/>
      <c r="AL260" s="228"/>
      <c r="AM260" s="228"/>
      <c r="AN260" s="228"/>
      <c r="AO260" s="228"/>
      <c r="AP260" s="228"/>
      <c r="AQ260" s="228"/>
      <c r="AR260" s="228"/>
      <c r="AS260" s="228"/>
      <c r="AT260" s="228"/>
      <c r="AU260" s="228"/>
      <c r="AV260" s="189"/>
      <c r="AX260" s="238"/>
    </row>
    <row r="261" spans="31:50" x14ac:dyDescent="0.25">
      <c r="AE261" s="238"/>
      <c r="AF261" s="228"/>
      <c r="AG261" s="228"/>
      <c r="AH261" s="228"/>
      <c r="AI261" s="228"/>
      <c r="AJ261" s="228"/>
      <c r="AK261" s="228"/>
      <c r="AL261" s="228"/>
      <c r="AM261" s="228"/>
      <c r="AN261" s="228"/>
      <c r="AO261" s="228"/>
      <c r="AP261" s="228"/>
      <c r="AQ261" s="228"/>
      <c r="AR261" s="228"/>
      <c r="AS261" s="228"/>
      <c r="AT261" s="228"/>
      <c r="AU261" s="228"/>
      <c r="AV261" s="189"/>
      <c r="AX261" s="238"/>
    </row>
    <row r="262" spans="31:50" x14ac:dyDescent="0.25">
      <c r="AE262" s="238"/>
      <c r="AF262" s="228"/>
      <c r="AG262" s="228"/>
      <c r="AH262" s="228"/>
      <c r="AI262" s="228"/>
      <c r="AJ262" s="228"/>
      <c r="AK262" s="228"/>
      <c r="AL262" s="228"/>
      <c r="AM262" s="228"/>
      <c r="AN262" s="228"/>
      <c r="AO262" s="228"/>
      <c r="AP262" s="228"/>
      <c r="AQ262" s="228"/>
      <c r="AR262" s="228"/>
      <c r="AS262" s="228"/>
      <c r="AT262" s="228"/>
      <c r="AU262" s="228"/>
      <c r="AV262" s="189"/>
      <c r="AX262" s="238"/>
    </row>
    <row r="263" spans="31:50" x14ac:dyDescent="0.25">
      <c r="AE263" s="238"/>
      <c r="AF263" s="228"/>
      <c r="AG263" s="228"/>
      <c r="AH263" s="228"/>
      <c r="AI263" s="228"/>
      <c r="AJ263" s="228"/>
      <c r="AK263" s="228"/>
      <c r="AL263" s="228"/>
      <c r="AM263" s="228"/>
      <c r="AN263" s="228"/>
      <c r="AO263" s="228"/>
      <c r="AP263" s="228"/>
      <c r="AQ263" s="228"/>
      <c r="AR263" s="228"/>
      <c r="AS263" s="228"/>
      <c r="AT263" s="228"/>
      <c r="AU263" s="228"/>
      <c r="AV263" s="189"/>
      <c r="AX263" s="238"/>
    </row>
    <row r="264" spans="31:50" x14ac:dyDescent="0.25">
      <c r="AE264" s="238"/>
      <c r="AF264" s="228"/>
      <c r="AG264" s="228"/>
      <c r="AH264" s="228"/>
      <c r="AI264" s="228"/>
      <c r="AJ264" s="228"/>
      <c r="AK264" s="228"/>
      <c r="AL264" s="228"/>
      <c r="AM264" s="228"/>
      <c r="AN264" s="228"/>
      <c r="AO264" s="228"/>
      <c r="AP264" s="228"/>
      <c r="AQ264" s="228"/>
      <c r="AR264" s="228"/>
      <c r="AS264" s="228"/>
      <c r="AT264" s="228"/>
      <c r="AU264" s="228"/>
      <c r="AV264" s="189"/>
      <c r="AX264" s="238"/>
    </row>
    <row r="265" spans="31:50" x14ac:dyDescent="0.25">
      <c r="AE265" s="238"/>
      <c r="AF265" s="228"/>
      <c r="AG265" s="228"/>
      <c r="AH265" s="228"/>
      <c r="AI265" s="228"/>
      <c r="AJ265" s="228"/>
      <c r="AK265" s="228"/>
      <c r="AL265" s="228"/>
      <c r="AM265" s="228"/>
      <c r="AN265" s="228"/>
      <c r="AO265" s="228"/>
      <c r="AP265" s="228"/>
      <c r="AQ265" s="228"/>
      <c r="AR265" s="228"/>
      <c r="AS265" s="228"/>
      <c r="AT265" s="228"/>
      <c r="AU265" s="228"/>
      <c r="AV265" s="189"/>
      <c r="AX265" s="238"/>
    </row>
    <row r="266" spans="31:50" x14ac:dyDescent="0.25">
      <c r="AE266" s="238"/>
      <c r="AF266" s="228"/>
      <c r="AG266" s="228"/>
      <c r="AH266" s="228"/>
      <c r="AI266" s="228"/>
      <c r="AJ266" s="228"/>
      <c r="AK266" s="228"/>
      <c r="AL266" s="228"/>
      <c r="AM266" s="228"/>
      <c r="AN266" s="228"/>
      <c r="AO266" s="228"/>
      <c r="AP266" s="228"/>
      <c r="AQ266" s="228"/>
      <c r="AR266" s="228"/>
      <c r="AS266" s="228"/>
      <c r="AT266" s="228"/>
      <c r="AU266" s="228"/>
      <c r="AV266" s="189"/>
      <c r="AX266" s="238"/>
    </row>
    <row r="267" spans="31:50" x14ac:dyDescent="0.25">
      <c r="AE267" s="238"/>
      <c r="AF267" s="228"/>
      <c r="AG267" s="228"/>
      <c r="AH267" s="228"/>
      <c r="AI267" s="228"/>
      <c r="AJ267" s="228"/>
      <c r="AK267" s="228"/>
      <c r="AL267" s="228"/>
      <c r="AM267" s="228"/>
      <c r="AN267" s="228"/>
      <c r="AO267" s="228"/>
      <c r="AP267" s="228"/>
      <c r="AQ267" s="228"/>
      <c r="AR267" s="228"/>
      <c r="AS267" s="228"/>
      <c r="AT267" s="228"/>
      <c r="AU267" s="228"/>
      <c r="AV267" s="189"/>
      <c r="AX267" s="238"/>
    </row>
    <row r="268" spans="31:50" x14ac:dyDescent="0.25">
      <c r="AE268" s="23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  <c r="AS268" s="228"/>
      <c r="AT268" s="228"/>
      <c r="AU268" s="228"/>
      <c r="AV268" s="189"/>
      <c r="AX268" s="238"/>
    </row>
    <row r="269" spans="31:50" x14ac:dyDescent="0.25">
      <c r="AE269" s="238"/>
      <c r="AF269" s="228"/>
      <c r="AG269" s="228"/>
      <c r="AH269" s="228"/>
      <c r="AI269" s="228"/>
      <c r="AJ269" s="228"/>
      <c r="AK269" s="228"/>
      <c r="AL269" s="228"/>
      <c r="AM269" s="228"/>
      <c r="AN269" s="228"/>
      <c r="AO269" s="228"/>
      <c r="AP269" s="228"/>
      <c r="AQ269" s="228"/>
      <c r="AR269" s="228"/>
      <c r="AS269" s="228"/>
      <c r="AT269" s="228"/>
      <c r="AU269" s="228"/>
      <c r="AV269" s="189"/>
      <c r="AX269" s="238"/>
    </row>
    <row r="270" spans="31:50" x14ac:dyDescent="0.25">
      <c r="AE270" s="238"/>
      <c r="AF270" s="228"/>
      <c r="AG270" s="228"/>
      <c r="AH270" s="228"/>
      <c r="AI270" s="228"/>
      <c r="AJ270" s="228"/>
      <c r="AK270" s="228"/>
      <c r="AL270" s="228"/>
      <c r="AM270" s="228"/>
      <c r="AN270" s="228"/>
      <c r="AO270" s="228"/>
      <c r="AP270" s="228"/>
      <c r="AQ270" s="228"/>
      <c r="AR270" s="228"/>
      <c r="AS270" s="228"/>
      <c r="AT270" s="228"/>
      <c r="AU270" s="228"/>
      <c r="AV270" s="189"/>
      <c r="AX270" s="238"/>
    </row>
    <row r="271" spans="31:50" x14ac:dyDescent="0.25">
      <c r="AE271" s="238"/>
      <c r="AF271" s="228"/>
      <c r="AG271" s="228"/>
      <c r="AH271" s="228"/>
      <c r="AI271" s="228"/>
      <c r="AJ271" s="228"/>
      <c r="AK271" s="228"/>
      <c r="AL271" s="228"/>
      <c r="AM271" s="228"/>
      <c r="AN271" s="228"/>
      <c r="AO271" s="228"/>
      <c r="AP271" s="228"/>
      <c r="AQ271" s="228"/>
      <c r="AR271" s="228"/>
      <c r="AS271" s="228"/>
      <c r="AT271" s="228"/>
      <c r="AU271" s="228"/>
      <c r="AV271" s="189"/>
      <c r="AX271" s="238"/>
    </row>
    <row r="272" spans="31:50" x14ac:dyDescent="0.25">
      <c r="AE272" s="238"/>
      <c r="AF272" s="228"/>
      <c r="AG272" s="228"/>
      <c r="AH272" s="228"/>
      <c r="AI272" s="228"/>
      <c r="AJ272" s="228"/>
      <c r="AK272" s="228"/>
      <c r="AL272" s="228"/>
      <c r="AM272" s="228"/>
      <c r="AN272" s="228"/>
      <c r="AO272" s="228"/>
      <c r="AP272" s="228"/>
      <c r="AQ272" s="228"/>
      <c r="AR272" s="228"/>
      <c r="AS272" s="228"/>
      <c r="AT272" s="228"/>
      <c r="AU272" s="228"/>
      <c r="AV272" s="189"/>
      <c r="AX272" s="238"/>
    </row>
    <row r="273" spans="31:50" x14ac:dyDescent="0.25">
      <c r="AE273" s="238"/>
      <c r="AF273" s="228"/>
      <c r="AG273" s="228"/>
      <c r="AH273" s="228"/>
      <c r="AI273" s="228"/>
      <c r="AJ273" s="228"/>
      <c r="AK273" s="228"/>
      <c r="AL273" s="228"/>
      <c r="AM273" s="228"/>
      <c r="AN273" s="228"/>
      <c r="AO273" s="228"/>
      <c r="AP273" s="228"/>
      <c r="AQ273" s="228"/>
      <c r="AR273" s="228"/>
      <c r="AS273" s="228"/>
      <c r="AT273" s="228"/>
      <c r="AU273" s="228"/>
      <c r="AV273" s="189"/>
      <c r="AX273" s="238"/>
    </row>
    <row r="274" spans="31:50" x14ac:dyDescent="0.25">
      <c r="AE274" s="238"/>
      <c r="AF274" s="228"/>
      <c r="AG274" s="228"/>
      <c r="AH274" s="228"/>
      <c r="AI274" s="228"/>
      <c r="AJ274" s="228"/>
      <c r="AK274" s="228"/>
      <c r="AL274" s="228"/>
      <c r="AM274" s="228"/>
      <c r="AN274" s="228"/>
      <c r="AO274" s="228"/>
      <c r="AP274" s="228"/>
      <c r="AQ274" s="228"/>
      <c r="AR274" s="228"/>
      <c r="AS274" s="228"/>
      <c r="AT274" s="228"/>
      <c r="AU274" s="228"/>
      <c r="AV274" s="189"/>
      <c r="AX274" s="238"/>
    </row>
    <row r="275" spans="31:50" x14ac:dyDescent="0.25">
      <c r="AE275" s="238"/>
      <c r="AF275" s="228"/>
      <c r="AG275" s="228"/>
      <c r="AH275" s="228"/>
      <c r="AI275" s="228"/>
      <c r="AJ275" s="228"/>
      <c r="AK275" s="228"/>
      <c r="AL275" s="228"/>
      <c r="AM275" s="228"/>
      <c r="AN275" s="228"/>
      <c r="AO275" s="228"/>
      <c r="AP275" s="228"/>
      <c r="AQ275" s="228"/>
      <c r="AR275" s="228"/>
      <c r="AS275" s="228"/>
      <c r="AT275" s="228"/>
      <c r="AU275" s="228"/>
      <c r="AV275" s="189"/>
      <c r="AX275" s="238"/>
    </row>
    <row r="276" spans="31:50" x14ac:dyDescent="0.25">
      <c r="AE276" s="238"/>
      <c r="AF276" s="228"/>
      <c r="AG276" s="228"/>
      <c r="AH276" s="228"/>
      <c r="AI276" s="228"/>
      <c r="AJ276" s="228"/>
      <c r="AK276" s="228"/>
      <c r="AL276" s="228"/>
      <c r="AM276" s="228"/>
      <c r="AN276" s="228"/>
      <c r="AO276" s="228"/>
      <c r="AP276" s="228"/>
      <c r="AQ276" s="228"/>
      <c r="AR276" s="228"/>
      <c r="AS276" s="228"/>
      <c r="AT276" s="228"/>
      <c r="AU276" s="228"/>
      <c r="AV276" s="189"/>
      <c r="AX276" s="238"/>
    </row>
    <row r="277" spans="31:50" x14ac:dyDescent="0.25">
      <c r="AE277" s="238"/>
      <c r="AF277" s="228"/>
      <c r="AG277" s="228"/>
      <c r="AH277" s="228"/>
      <c r="AI277" s="228"/>
      <c r="AJ277" s="228"/>
      <c r="AK277" s="228"/>
      <c r="AL277" s="228"/>
      <c r="AM277" s="228"/>
      <c r="AN277" s="228"/>
      <c r="AO277" s="228"/>
      <c r="AP277" s="228"/>
      <c r="AQ277" s="228"/>
      <c r="AR277" s="228"/>
      <c r="AS277" s="228"/>
      <c r="AT277" s="228"/>
      <c r="AU277" s="228"/>
      <c r="AV277" s="189"/>
      <c r="AX277" s="238"/>
    </row>
    <row r="278" spans="31:50" x14ac:dyDescent="0.25">
      <c r="AE278" s="238"/>
      <c r="AF278" s="228"/>
      <c r="AG278" s="228"/>
      <c r="AH278" s="228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189"/>
      <c r="AX278" s="238"/>
    </row>
    <row r="279" spans="31:50" x14ac:dyDescent="0.25">
      <c r="AE279" s="238"/>
      <c r="AF279" s="228"/>
      <c r="AG279" s="228"/>
      <c r="AH279" s="228"/>
      <c r="AI279" s="228"/>
      <c r="AJ279" s="228"/>
      <c r="AK279" s="228"/>
      <c r="AL279" s="228"/>
      <c r="AM279" s="228"/>
      <c r="AN279" s="228"/>
      <c r="AO279" s="228"/>
      <c r="AP279" s="228"/>
      <c r="AQ279" s="228"/>
      <c r="AR279" s="228"/>
      <c r="AS279" s="228"/>
      <c r="AT279" s="228"/>
      <c r="AU279" s="228"/>
      <c r="AV279" s="189"/>
      <c r="AX279" s="238"/>
    </row>
    <row r="280" spans="31:50" x14ac:dyDescent="0.25">
      <c r="AE280" s="238"/>
      <c r="AF280" s="228"/>
      <c r="AG280" s="228"/>
      <c r="AH280" s="228"/>
      <c r="AI280" s="228"/>
      <c r="AJ280" s="228"/>
      <c r="AK280" s="228"/>
      <c r="AL280" s="228"/>
      <c r="AM280" s="228"/>
      <c r="AN280" s="228"/>
      <c r="AO280" s="228"/>
      <c r="AP280" s="228"/>
      <c r="AQ280" s="228"/>
      <c r="AR280" s="228"/>
      <c r="AS280" s="228"/>
      <c r="AT280" s="228"/>
      <c r="AU280" s="228"/>
      <c r="AV280" s="189"/>
      <c r="AX280" s="238"/>
    </row>
    <row r="281" spans="31:50" x14ac:dyDescent="0.25">
      <c r="AE281" s="238"/>
      <c r="AF281" s="228"/>
      <c r="AG281" s="228"/>
      <c r="AH281" s="228"/>
      <c r="AI281" s="228"/>
      <c r="AJ281" s="228"/>
      <c r="AK281" s="228"/>
      <c r="AL281" s="228"/>
      <c r="AM281" s="228"/>
      <c r="AN281" s="228"/>
      <c r="AO281" s="228"/>
      <c r="AP281" s="228"/>
      <c r="AQ281" s="228"/>
      <c r="AR281" s="228"/>
      <c r="AS281" s="228"/>
      <c r="AT281" s="228"/>
      <c r="AU281" s="228"/>
      <c r="AV281" s="189"/>
      <c r="AX281" s="238"/>
    </row>
    <row r="282" spans="31:50" x14ac:dyDescent="0.25">
      <c r="AE282" s="238"/>
      <c r="AF282" s="228"/>
      <c r="AG282" s="228"/>
      <c r="AH282" s="228"/>
      <c r="AI282" s="228"/>
      <c r="AJ282" s="228"/>
      <c r="AK282" s="228"/>
      <c r="AL282" s="228"/>
      <c r="AM282" s="228"/>
      <c r="AN282" s="228"/>
      <c r="AO282" s="228"/>
      <c r="AP282" s="228"/>
      <c r="AQ282" s="228"/>
      <c r="AR282" s="228"/>
      <c r="AS282" s="228"/>
      <c r="AT282" s="228"/>
      <c r="AU282" s="228"/>
      <c r="AV282" s="189"/>
      <c r="AX282" s="238"/>
    </row>
    <row r="283" spans="31:50" x14ac:dyDescent="0.25">
      <c r="AE283" s="238"/>
      <c r="AF283" s="228"/>
      <c r="AG283" s="228"/>
      <c r="AH283" s="228"/>
      <c r="AI283" s="228"/>
      <c r="AJ283" s="228"/>
      <c r="AK283" s="228"/>
      <c r="AL283" s="228"/>
      <c r="AM283" s="228"/>
      <c r="AN283" s="228"/>
      <c r="AO283" s="228"/>
      <c r="AP283" s="228"/>
      <c r="AQ283" s="228"/>
      <c r="AR283" s="228"/>
      <c r="AS283" s="228"/>
      <c r="AT283" s="228"/>
      <c r="AU283" s="228"/>
      <c r="AV283" s="189"/>
      <c r="AX283" s="238"/>
    </row>
    <row r="284" spans="31:50" x14ac:dyDescent="0.25">
      <c r="AE284" s="238"/>
      <c r="AF284" s="228"/>
      <c r="AG284" s="228"/>
      <c r="AH284" s="228"/>
      <c r="AI284" s="228"/>
      <c r="AJ284" s="228"/>
      <c r="AK284" s="228"/>
      <c r="AL284" s="228"/>
      <c r="AM284" s="228"/>
      <c r="AN284" s="228"/>
      <c r="AO284" s="228"/>
      <c r="AP284" s="228"/>
      <c r="AQ284" s="228"/>
      <c r="AR284" s="228"/>
      <c r="AS284" s="228"/>
      <c r="AT284" s="228"/>
      <c r="AU284" s="228"/>
      <c r="AV284" s="189"/>
      <c r="AX284" s="238"/>
    </row>
    <row r="285" spans="31:50" x14ac:dyDescent="0.25">
      <c r="AE285" s="238"/>
      <c r="AF285" s="228"/>
      <c r="AG285" s="228"/>
      <c r="AH285" s="228"/>
      <c r="AI285" s="228"/>
      <c r="AJ285" s="228"/>
      <c r="AK285" s="228"/>
      <c r="AL285" s="228"/>
      <c r="AM285" s="228"/>
      <c r="AN285" s="228"/>
      <c r="AO285" s="228"/>
      <c r="AP285" s="228"/>
      <c r="AQ285" s="228"/>
      <c r="AR285" s="228"/>
      <c r="AS285" s="228"/>
      <c r="AT285" s="228"/>
      <c r="AU285" s="228"/>
      <c r="AV285" s="189"/>
      <c r="AX285" s="238"/>
    </row>
    <row r="286" spans="31:50" x14ac:dyDescent="0.25">
      <c r="AE286" s="238"/>
      <c r="AF286" s="228"/>
      <c r="AG286" s="228"/>
      <c r="AH286" s="228"/>
      <c r="AI286" s="228"/>
      <c r="AJ286" s="228"/>
      <c r="AK286" s="228"/>
      <c r="AL286" s="228"/>
      <c r="AM286" s="228"/>
      <c r="AN286" s="228"/>
      <c r="AO286" s="228"/>
      <c r="AP286" s="228"/>
      <c r="AQ286" s="228"/>
      <c r="AR286" s="228"/>
      <c r="AS286" s="228"/>
      <c r="AT286" s="228"/>
      <c r="AU286" s="228"/>
      <c r="AV286" s="189"/>
      <c r="AX286" s="238"/>
    </row>
    <row r="287" spans="31:50" x14ac:dyDescent="0.25">
      <c r="AE287" s="238"/>
      <c r="AF287" s="228"/>
      <c r="AG287" s="228"/>
      <c r="AH287" s="228"/>
      <c r="AI287" s="228"/>
      <c r="AJ287" s="228"/>
      <c r="AK287" s="228"/>
      <c r="AL287" s="228"/>
      <c r="AM287" s="228"/>
      <c r="AN287" s="228"/>
      <c r="AO287" s="228"/>
      <c r="AP287" s="228"/>
      <c r="AQ287" s="228"/>
      <c r="AR287" s="228"/>
      <c r="AS287" s="228"/>
      <c r="AT287" s="228"/>
      <c r="AU287" s="228"/>
      <c r="AV287" s="189"/>
      <c r="AX287" s="238"/>
    </row>
    <row r="288" spans="31:50" x14ac:dyDescent="0.25">
      <c r="AE288" s="238"/>
      <c r="AF288" s="228"/>
      <c r="AG288" s="228"/>
      <c r="AH288" s="228"/>
      <c r="AI288" s="228"/>
      <c r="AJ288" s="228"/>
      <c r="AK288" s="228"/>
      <c r="AL288" s="228"/>
      <c r="AM288" s="228"/>
      <c r="AN288" s="228"/>
      <c r="AO288" s="228"/>
      <c r="AP288" s="228"/>
      <c r="AQ288" s="228"/>
      <c r="AR288" s="228"/>
      <c r="AS288" s="228"/>
      <c r="AT288" s="228"/>
      <c r="AU288" s="228"/>
      <c r="AV288" s="189"/>
      <c r="AX288" s="238"/>
    </row>
  </sheetData>
  <mergeCells count="2">
    <mergeCell ref="AZ1:BC2"/>
    <mergeCell ref="B1:R1"/>
  </mergeCells>
  <conditionalFormatting sqref="AE4:AE1048576 AE1:AE2 AX1:AX2">
    <cfRule type="beginsWith" dxfId="43" priority="31" operator="beginsWith" text="Non conforme">
      <formula>LEFT(AE1,LEN("Non conforme"))="Non conforme"</formula>
    </cfRule>
    <cfRule type="beginsWith" dxfId="42" priority="32" operator="beginsWith" text="Conforme">
      <formula>LEFT(AE1,LEN("Conforme"))="Conforme"</formula>
    </cfRule>
  </conditionalFormatting>
  <conditionalFormatting sqref="AD1">
    <cfRule type="beginsWith" dxfId="41" priority="29" operator="beginsWith" text="Non conforme">
      <formula>LEFT(AD1,LEN("Non conforme"))="Non conforme"</formula>
    </cfRule>
    <cfRule type="beginsWith" dxfId="40" priority="30" operator="beginsWith" text="Conforme">
      <formula>LEFT(AD1,LEN("Conforme"))="Conforme"</formula>
    </cfRule>
  </conditionalFormatting>
  <conditionalFormatting sqref="AX22 AX79 AX98 AX117 AX136 AX155 AX174 AX193 AX212 AX231:AX1048576 AX41:AX60">
    <cfRule type="beginsWith" dxfId="39" priority="27" operator="beginsWith" text="Non conforme">
      <formula>LEFT(AX22,LEN("Non conforme"))="Non conforme"</formula>
    </cfRule>
    <cfRule type="beginsWith" dxfId="38" priority="28" operator="beginsWith" text="Conforme">
      <formula>LEFT(AX22,LEN("Conforme"))="Conforme"</formula>
    </cfRule>
  </conditionalFormatting>
  <conditionalFormatting sqref="AX4:AX21">
    <cfRule type="beginsWith" dxfId="37" priority="23" operator="beginsWith" text="Non conforme">
      <formula>LEFT(AX4,LEN("Non conforme"))="Non conforme"</formula>
    </cfRule>
    <cfRule type="beginsWith" dxfId="36" priority="24" operator="beginsWith" text="Conforme">
      <formula>LEFT(AX4,LEN("Conforme"))="Conforme"</formula>
    </cfRule>
  </conditionalFormatting>
  <conditionalFormatting sqref="AW1">
    <cfRule type="beginsWith" dxfId="35" priority="25" operator="beginsWith" text="Non conforme">
      <formula>LEFT(AW1,LEN("Non conforme"))="Non conforme"</formula>
    </cfRule>
    <cfRule type="beginsWith" dxfId="34" priority="26" operator="beginsWith" text="Conforme">
      <formula>LEFT(AW1,LEN("Conforme"))="Conforme"</formula>
    </cfRule>
  </conditionalFormatting>
  <conditionalFormatting sqref="AX23:AX40">
    <cfRule type="beginsWith" dxfId="33" priority="21" operator="beginsWith" text="Non conforme">
      <formula>LEFT(AX23,LEN("Non conforme"))="Non conforme"</formula>
    </cfRule>
    <cfRule type="beginsWith" dxfId="32" priority="22" operator="beginsWith" text="Conforme">
      <formula>LEFT(AX23,LEN("Conforme"))="Conforme"</formula>
    </cfRule>
  </conditionalFormatting>
  <conditionalFormatting sqref="AX61:AX78">
    <cfRule type="beginsWith" dxfId="31" priority="19" operator="beginsWith" text="Non conforme">
      <formula>LEFT(AX61,LEN("Non conforme"))="Non conforme"</formula>
    </cfRule>
    <cfRule type="beginsWith" dxfId="30" priority="20" operator="beginsWith" text="Conforme">
      <formula>LEFT(AX61,LEN("Conforme"))="Conforme"</formula>
    </cfRule>
  </conditionalFormatting>
  <conditionalFormatting sqref="AX80:AX97">
    <cfRule type="beginsWith" dxfId="29" priority="17" operator="beginsWith" text="Non conforme">
      <formula>LEFT(AX80,LEN("Non conforme"))="Non conforme"</formula>
    </cfRule>
    <cfRule type="beginsWith" dxfId="28" priority="18" operator="beginsWith" text="Conforme">
      <formula>LEFT(AX80,LEN("Conforme"))="Conforme"</formula>
    </cfRule>
  </conditionalFormatting>
  <conditionalFormatting sqref="AX99:AX116">
    <cfRule type="beginsWith" dxfId="27" priority="15" operator="beginsWith" text="Non conforme">
      <formula>LEFT(AX99,LEN("Non conforme"))="Non conforme"</formula>
    </cfRule>
    <cfRule type="beginsWith" dxfId="26" priority="16" operator="beginsWith" text="Conforme">
      <formula>LEFT(AX99,LEN("Conforme"))="Conforme"</formula>
    </cfRule>
  </conditionalFormatting>
  <conditionalFormatting sqref="AX118:AX135">
    <cfRule type="beginsWith" dxfId="25" priority="13" operator="beginsWith" text="Non conforme">
      <formula>LEFT(AX118,LEN("Non conforme"))="Non conforme"</formula>
    </cfRule>
    <cfRule type="beginsWith" dxfId="24" priority="14" operator="beginsWith" text="Conforme">
      <formula>LEFT(AX118,LEN("Conforme"))="Conforme"</formula>
    </cfRule>
  </conditionalFormatting>
  <conditionalFormatting sqref="AX137:AX154">
    <cfRule type="beginsWith" dxfId="23" priority="11" operator="beginsWith" text="Non conforme">
      <formula>LEFT(AX137,LEN("Non conforme"))="Non conforme"</formula>
    </cfRule>
    <cfRule type="beginsWith" dxfId="22" priority="12" operator="beginsWith" text="Conforme">
      <formula>LEFT(AX137,LEN("Conforme"))="Conforme"</formula>
    </cfRule>
  </conditionalFormatting>
  <conditionalFormatting sqref="AX156:AX173">
    <cfRule type="beginsWith" dxfId="21" priority="9" operator="beginsWith" text="Non conforme">
      <formula>LEFT(AX156,LEN("Non conforme"))="Non conforme"</formula>
    </cfRule>
    <cfRule type="beginsWith" dxfId="20" priority="10" operator="beginsWith" text="Conforme">
      <formula>LEFT(AX156,LEN("Conforme"))="Conforme"</formula>
    </cfRule>
  </conditionalFormatting>
  <conditionalFormatting sqref="AX175:AX192">
    <cfRule type="beginsWith" dxfId="19" priority="7" operator="beginsWith" text="Non conforme">
      <formula>LEFT(AX175,LEN("Non conforme"))="Non conforme"</formula>
    </cfRule>
    <cfRule type="beginsWith" dxfId="18" priority="8" operator="beginsWith" text="Conforme">
      <formula>LEFT(AX175,LEN("Conforme"))="Conforme"</formula>
    </cfRule>
  </conditionalFormatting>
  <conditionalFormatting sqref="AX194:AX211">
    <cfRule type="beginsWith" dxfId="17" priority="5" operator="beginsWith" text="Non conforme">
      <formula>LEFT(AX194,LEN("Non conforme"))="Non conforme"</formula>
    </cfRule>
    <cfRule type="beginsWith" dxfId="16" priority="6" operator="beginsWith" text="Conforme">
      <formula>LEFT(AX194,LEN("Conforme"))="Conforme"</formula>
    </cfRule>
  </conditionalFormatting>
  <conditionalFormatting sqref="AX213:AX230">
    <cfRule type="beginsWith" dxfId="15" priority="3" operator="beginsWith" text="Non conforme">
      <formula>LEFT(AX213,LEN("Non conforme"))="Non conforme"</formula>
    </cfRule>
    <cfRule type="beginsWith" dxfId="14" priority="4" operator="beginsWith" text="Conforme">
      <formula>LEFT(AX213,LEN("Conforme"))="Conforme"</formula>
    </cfRule>
  </conditionalFormatting>
  <dataValidations count="1">
    <dataValidation type="list" allowBlank="1" showInputMessage="1" showErrorMessage="1" sqref="AX1">
      <formula1>$AF$3:$AL$3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31"/>
  <sheetViews>
    <sheetView zoomScale="120" zoomScaleNormal="120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B2" sqref="B2"/>
    </sheetView>
  </sheetViews>
  <sheetFormatPr baseColWidth="10" defaultRowHeight="15" x14ac:dyDescent="0.25"/>
  <cols>
    <col min="1" max="1" width="14.42578125" style="191" customWidth="1"/>
    <col min="2" max="2" width="5.85546875" style="191" bestFit="1" customWidth="1"/>
    <col min="3" max="3" width="9.7109375" style="193" customWidth="1"/>
    <col min="4" max="4" width="18.140625" style="191" bestFit="1" customWidth="1"/>
    <col min="5" max="5" width="21" style="191" bestFit="1" customWidth="1"/>
    <col min="6" max="17" width="8.7109375" style="191" customWidth="1"/>
    <col min="18" max="18" width="44.5703125" style="201" customWidth="1"/>
    <col min="19" max="19" width="44.5703125" style="204" customWidth="1"/>
    <col min="20" max="20" width="11.42578125" style="190"/>
    <col min="21" max="23" width="22.28515625" style="205" customWidth="1"/>
    <col min="24" max="16384" width="11.42578125" style="191"/>
  </cols>
  <sheetData>
    <row r="1" spans="2:24" x14ac:dyDescent="0.25">
      <c r="B1" s="309" t="s">
        <v>150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12"/>
      <c r="R1" s="305"/>
      <c r="S1" s="242"/>
      <c r="T1" s="207"/>
      <c r="U1" s="310"/>
      <c r="V1" s="310"/>
      <c r="W1" s="310"/>
      <c r="X1" s="213"/>
    </row>
    <row r="2" spans="2:24" x14ac:dyDescent="0.25">
      <c r="E2" s="191" t="s">
        <v>112</v>
      </c>
      <c r="F2" s="311" t="s">
        <v>113</v>
      </c>
      <c r="G2" s="311"/>
      <c r="H2" s="311"/>
      <c r="I2" s="311"/>
      <c r="J2" s="311"/>
      <c r="K2" s="311"/>
      <c r="L2" s="311"/>
      <c r="M2" s="311"/>
      <c r="N2" s="311"/>
      <c r="O2" s="311"/>
      <c r="P2" s="311"/>
      <c r="R2" s="306"/>
      <c r="S2" s="227"/>
      <c r="T2" s="207"/>
      <c r="U2" s="310"/>
      <c r="V2" s="310"/>
      <c r="W2" s="310"/>
      <c r="X2" s="213"/>
    </row>
    <row r="3" spans="2:24" s="193" customFormat="1" ht="45" customHeight="1" x14ac:dyDescent="0.25">
      <c r="B3" s="301" t="s">
        <v>116</v>
      </c>
      <c r="C3" s="195" t="s">
        <v>107</v>
      </c>
      <c r="D3" s="196" t="s">
        <v>108</v>
      </c>
      <c r="E3" s="196" t="s">
        <v>114</v>
      </c>
      <c r="F3" s="195">
        <v>0</v>
      </c>
      <c r="G3" s="195">
        <v>5</v>
      </c>
      <c r="H3" s="195">
        <v>10</v>
      </c>
      <c r="I3" s="195">
        <v>30</v>
      </c>
      <c r="J3" s="195">
        <v>40</v>
      </c>
      <c r="K3" s="195">
        <v>45</v>
      </c>
      <c r="L3" s="195">
        <v>50</v>
      </c>
      <c r="M3" s="195">
        <v>55</v>
      </c>
      <c r="N3" s="195">
        <v>60</v>
      </c>
      <c r="O3" s="195">
        <v>65</v>
      </c>
      <c r="P3" s="195">
        <v>100</v>
      </c>
      <c r="Q3" s="195"/>
      <c r="R3" s="304" t="s">
        <v>134</v>
      </c>
      <c r="S3" s="236"/>
      <c r="T3" s="241"/>
      <c r="U3" s="243"/>
      <c r="V3" s="243"/>
      <c r="W3" s="243"/>
      <c r="X3" s="208"/>
    </row>
    <row r="4" spans="2:24" x14ac:dyDescent="0.25">
      <c r="B4" s="191">
        <v>1</v>
      </c>
      <c r="C4" s="198">
        <v>136</v>
      </c>
      <c r="D4" s="198">
        <v>136</v>
      </c>
      <c r="E4" s="198">
        <v>12.15</v>
      </c>
      <c r="F4" s="198">
        <v>0</v>
      </c>
      <c r="G4" s="198">
        <v>0</v>
      </c>
      <c r="H4" s="198">
        <v>21.03</v>
      </c>
      <c r="I4" s="198">
        <v>19.100000000000001</v>
      </c>
      <c r="J4" s="198">
        <v>0</v>
      </c>
      <c r="K4" s="198">
        <v>0</v>
      </c>
      <c r="L4" s="198">
        <v>12.83</v>
      </c>
      <c r="M4" s="198">
        <v>12.83</v>
      </c>
      <c r="N4" s="198">
        <v>0</v>
      </c>
      <c r="O4" s="198">
        <v>34.21</v>
      </c>
      <c r="P4" s="198">
        <v>0</v>
      </c>
      <c r="Q4" s="198"/>
      <c r="R4" s="200">
        <f>(F4*$F$3+G4*$G$3+H4*$H$3+I4*$I$3+J4*$J$3+K4*$K$3+L4*$L$3+M4*$M$3+N4*$N$3+O4*$O$3+P4*$P$3)/100</f>
        <v>43.541000000000004</v>
      </c>
      <c r="S4" s="244"/>
      <c r="T4" s="245"/>
      <c r="U4" s="243"/>
      <c r="V4" s="243"/>
      <c r="W4" s="243"/>
      <c r="X4" s="213"/>
    </row>
    <row r="5" spans="2:24" x14ac:dyDescent="0.25">
      <c r="B5" s="191">
        <v>2</v>
      </c>
      <c r="C5" s="198">
        <v>156</v>
      </c>
      <c r="D5" s="198">
        <v>156</v>
      </c>
      <c r="E5" s="198">
        <v>12.15</v>
      </c>
      <c r="F5" s="198">
        <v>0</v>
      </c>
      <c r="G5" s="198">
        <v>0</v>
      </c>
      <c r="H5" s="198">
        <v>28.04</v>
      </c>
      <c r="I5" s="198">
        <v>12.09</v>
      </c>
      <c r="J5" s="198">
        <v>0</v>
      </c>
      <c r="K5" s="198">
        <v>12.83</v>
      </c>
      <c r="L5" s="198">
        <v>12.83</v>
      </c>
      <c r="M5" s="198">
        <v>0</v>
      </c>
      <c r="N5" s="198">
        <v>34.21</v>
      </c>
      <c r="O5" s="198">
        <v>0</v>
      </c>
      <c r="P5" s="198">
        <v>0</v>
      </c>
      <c r="Q5" s="198"/>
      <c r="R5" s="200">
        <f t="shared" ref="R5:R57" si="0">(F5*$F$3+G5*$G$3+H5*$H$3+I5*$I$3+J5*$J$3+K5*$K$3+L5*$L$3+M5*$M$3+N5*$N$3+O5*$O$3+P5*$P$3)/100</f>
        <v>39.145499999999998</v>
      </c>
      <c r="S5" s="244"/>
      <c r="T5" s="245"/>
      <c r="U5" s="243"/>
      <c r="V5" s="243"/>
      <c r="W5" s="243"/>
      <c r="X5" s="213"/>
    </row>
    <row r="6" spans="2:24" x14ac:dyDescent="0.25">
      <c r="B6" s="191">
        <v>3</v>
      </c>
      <c r="C6" s="198">
        <v>139</v>
      </c>
      <c r="D6" s="198">
        <v>139</v>
      </c>
      <c r="E6" s="198">
        <v>12.15</v>
      </c>
      <c r="F6" s="198">
        <v>0</v>
      </c>
      <c r="G6" s="198">
        <v>0</v>
      </c>
      <c r="H6" s="198">
        <v>28.04</v>
      </c>
      <c r="I6" s="198">
        <v>12.09</v>
      </c>
      <c r="J6" s="198">
        <v>12.83</v>
      </c>
      <c r="K6" s="198">
        <v>12.83</v>
      </c>
      <c r="L6" s="198">
        <v>0</v>
      </c>
      <c r="M6" s="198">
        <v>12.09</v>
      </c>
      <c r="N6" s="198">
        <v>22.12</v>
      </c>
      <c r="O6" s="198">
        <v>0</v>
      </c>
      <c r="P6" s="198">
        <v>0</v>
      </c>
      <c r="Q6" s="198"/>
      <c r="R6" s="200">
        <f t="shared" si="0"/>
        <v>37.258000000000003</v>
      </c>
      <c r="S6" s="244"/>
      <c r="T6" s="245"/>
      <c r="U6" s="243"/>
      <c r="V6" s="243"/>
      <c r="W6" s="243"/>
      <c r="X6" s="213"/>
    </row>
    <row r="7" spans="2:24" x14ac:dyDescent="0.25">
      <c r="B7" s="191">
        <v>4</v>
      </c>
      <c r="C7" s="198">
        <v>211</v>
      </c>
      <c r="D7" s="198">
        <v>211</v>
      </c>
      <c r="E7" s="198">
        <v>12.15</v>
      </c>
      <c r="F7" s="198">
        <v>0</v>
      </c>
      <c r="G7" s="198">
        <v>0</v>
      </c>
      <c r="H7" s="198">
        <v>7.01</v>
      </c>
      <c r="I7" s="198">
        <v>21.03</v>
      </c>
      <c r="J7" s="198">
        <v>12.09</v>
      </c>
      <c r="K7" s="198">
        <v>0</v>
      </c>
      <c r="L7" s="198">
        <v>0</v>
      </c>
      <c r="M7" s="198">
        <v>12.83</v>
      </c>
      <c r="N7" s="198">
        <v>12.83</v>
      </c>
      <c r="O7" s="198">
        <v>34.21</v>
      </c>
      <c r="P7" s="198">
        <v>0</v>
      </c>
      <c r="Q7" s="198"/>
      <c r="R7" s="200">
        <f t="shared" si="0"/>
        <v>48.83700000000001</v>
      </c>
      <c r="S7" s="244"/>
      <c r="T7" s="245"/>
      <c r="U7" s="243"/>
      <c r="V7" s="243"/>
      <c r="W7" s="243"/>
      <c r="X7" s="213"/>
    </row>
    <row r="8" spans="2:24" x14ac:dyDescent="0.25">
      <c r="B8" s="191">
        <v>5</v>
      </c>
      <c r="C8" s="198">
        <v>129</v>
      </c>
      <c r="D8" s="198">
        <v>129</v>
      </c>
      <c r="E8" s="198">
        <v>12.15</v>
      </c>
      <c r="F8" s="198">
        <v>0</v>
      </c>
      <c r="G8" s="198">
        <v>0</v>
      </c>
      <c r="H8" s="198">
        <v>7.01</v>
      </c>
      <c r="I8" s="198">
        <v>33.119999999999997</v>
      </c>
      <c r="J8" s="198">
        <v>0</v>
      </c>
      <c r="K8" s="198">
        <v>0</v>
      </c>
      <c r="L8" s="198">
        <v>12.83</v>
      </c>
      <c r="M8" s="198">
        <v>12.83</v>
      </c>
      <c r="N8" s="198">
        <v>12.09</v>
      </c>
      <c r="O8" s="198">
        <v>22.12</v>
      </c>
      <c r="P8" s="198">
        <v>0</v>
      </c>
      <c r="Q8" s="198"/>
      <c r="R8" s="200">
        <f t="shared" si="0"/>
        <v>45.740500000000004</v>
      </c>
      <c r="S8" s="244"/>
      <c r="T8" s="245"/>
      <c r="U8" s="243"/>
      <c r="V8" s="243"/>
      <c r="W8" s="243"/>
      <c r="X8" s="213"/>
    </row>
    <row r="9" spans="2:24" x14ac:dyDescent="0.25">
      <c r="B9" s="191">
        <v>6</v>
      </c>
      <c r="C9" s="198">
        <v>168</v>
      </c>
      <c r="D9" s="198">
        <v>168</v>
      </c>
      <c r="E9" s="198">
        <v>12.15</v>
      </c>
      <c r="F9" s="198">
        <v>0</v>
      </c>
      <c r="G9" s="198">
        <v>0</v>
      </c>
      <c r="H9" s="198">
        <v>21.03</v>
      </c>
      <c r="I9" s="198">
        <v>19.100000000000001</v>
      </c>
      <c r="J9" s="198">
        <v>0</v>
      </c>
      <c r="K9" s="198">
        <v>12.83</v>
      </c>
      <c r="L9" s="198">
        <v>12.83</v>
      </c>
      <c r="M9" s="198">
        <v>0</v>
      </c>
      <c r="N9" s="198">
        <v>34.21</v>
      </c>
      <c r="O9" s="198">
        <v>0</v>
      </c>
      <c r="P9" s="198">
        <v>0</v>
      </c>
      <c r="Q9" s="198"/>
      <c r="R9" s="200">
        <f t="shared" si="0"/>
        <v>40.547499999999999</v>
      </c>
      <c r="S9" s="244"/>
      <c r="T9" s="245"/>
      <c r="U9" s="243"/>
      <c r="V9" s="243"/>
      <c r="W9" s="243"/>
      <c r="X9" s="213"/>
    </row>
    <row r="10" spans="2:24" x14ac:dyDescent="0.25">
      <c r="B10" s="191">
        <v>7</v>
      </c>
      <c r="C10" s="198">
        <v>158</v>
      </c>
      <c r="D10" s="198">
        <v>158</v>
      </c>
      <c r="E10" s="198">
        <v>12.15</v>
      </c>
      <c r="F10" s="198">
        <v>0</v>
      </c>
      <c r="G10" s="198">
        <v>0</v>
      </c>
      <c r="H10" s="198">
        <v>0</v>
      </c>
      <c r="I10" s="198">
        <v>21.03</v>
      </c>
      <c r="J10" s="198">
        <v>0</v>
      </c>
      <c r="K10" s="198">
        <v>19.100000000000001</v>
      </c>
      <c r="L10" s="198">
        <v>0</v>
      </c>
      <c r="M10" s="198">
        <v>12.83</v>
      </c>
      <c r="N10" s="198">
        <v>12.83</v>
      </c>
      <c r="O10" s="198">
        <v>34.21</v>
      </c>
      <c r="P10" s="198">
        <v>0</v>
      </c>
      <c r="Q10" s="198"/>
      <c r="R10" s="200">
        <f t="shared" si="0"/>
        <v>51.895000000000003</v>
      </c>
      <c r="S10" s="244"/>
      <c r="T10" s="245"/>
      <c r="U10" s="243"/>
      <c r="V10" s="243"/>
      <c r="W10" s="243"/>
      <c r="X10" s="213"/>
    </row>
    <row r="11" spans="2:24" x14ac:dyDescent="0.25">
      <c r="B11" s="191">
        <v>8</v>
      </c>
      <c r="C11" s="198">
        <v>184</v>
      </c>
      <c r="D11" s="198">
        <v>184</v>
      </c>
      <c r="E11" s="198">
        <v>12.15</v>
      </c>
      <c r="F11" s="198">
        <v>0</v>
      </c>
      <c r="G11" s="198">
        <v>0</v>
      </c>
      <c r="H11" s="198">
        <v>0</v>
      </c>
      <c r="I11" s="198">
        <v>28.04</v>
      </c>
      <c r="J11" s="198">
        <v>12.09</v>
      </c>
      <c r="K11" s="198">
        <v>0</v>
      </c>
      <c r="L11" s="198">
        <v>12.83</v>
      </c>
      <c r="M11" s="198">
        <v>12.83</v>
      </c>
      <c r="N11" s="198">
        <v>0</v>
      </c>
      <c r="O11" s="198">
        <v>34.21</v>
      </c>
      <c r="P11" s="198">
        <v>0</v>
      </c>
      <c r="Q11" s="198"/>
      <c r="R11" s="200">
        <f t="shared" si="0"/>
        <v>48.956000000000003</v>
      </c>
      <c r="S11" s="244"/>
      <c r="T11" s="245"/>
      <c r="U11" s="243"/>
      <c r="V11" s="243"/>
      <c r="W11" s="243"/>
      <c r="X11" s="213"/>
    </row>
    <row r="12" spans="2:24" x14ac:dyDescent="0.25">
      <c r="B12" s="191">
        <v>9</v>
      </c>
      <c r="C12" s="198">
        <v>186</v>
      </c>
      <c r="D12" s="198">
        <v>186</v>
      </c>
      <c r="E12" s="198">
        <v>12.15</v>
      </c>
      <c r="F12" s="198">
        <v>0</v>
      </c>
      <c r="G12" s="198">
        <v>0</v>
      </c>
      <c r="H12" s="198">
        <v>7.01</v>
      </c>
      <c r="I12" s="198">
        <v>33.119999999999997</v>
      </c>
      <c r="J12" s="198">
        <v>0</v>
      </c>
      <c r="K12" s="198">
        <v>0</v>
      </c>
      <c r="L12" s="198">
        <v>12.83</v>
      </c>
      <c r="M12" s="198">
        <v>12.83</v>
      </c>
      <c r="N12" s="198">
        <v>12.09</v>
      </c>
      <c r="O12" s="198">
        <v>22.12</v>
      </c>
      <c r="P12" s="198">
        <v>0</v>
      </c>
      <c r="Q12" s="198"/>
      <c r="R12" s="200">
        <f t="shared" si="0"/>
        <v>45.740500000000004</v>
      </c>
      <c r="S12" s="244"/>
      <c r="T12" s="245"/>
      <c r="U12" s="243"/>
      <c r="V12" s="243"/>
      <c r="W12" s="243"/>
      <c r="X12" s="213"/>
    </row>
    <row r="13" spans="2:24" x14ac:dyDescent="0.25">
      <c r="B13" s="191">
        <v>10</v>
      </c>
      <c r="C13" s="196">
        <v>211</v>
      </c>
      <c r="D13" s="198">
        <v>211</v>
      </c>
      <c r="E13" s="198">
        <v>12.15</v>
      </c>
      <c r="F13" s="198">
        <v>0</v>
      </c>
      <c r="G13" s="198">
        <v>0</v>
      </c>
      <c r="H13" s="198">
        <v>0</v>
      </c>
      <c r="I13" s="198">
        <v>0</v>
      </c>
      <c r="J13" s="198">
        <v>21.03</v>
      </c>
      <c r="K13" s="198">
        <v>19.100000000000001</v>
      </c>
      <c r="L13" s="198">
        <v>0</v>
      </c>
      <c r="M13" s="198">
        <v>0</v>
      </c>
      <c r="N13" s="198">
        <v>12.83</v>
      </c>
      <c r="O13" s="198">
        <v>47.04</v>
      </c>
      <c r="P13" s="198">
        <v>0</v>
      </c>
      <c r="Q13" s="198"/>
      <c r="R13" s="200">
        <f t="shared" si="0"/>
        <v>55.281000000000006</v>
      </c>
      <c r="S13" s="244"/>
      <c r="T13" s="245"/>
      <c r="U13" s="243"/>
      <c r="V13" s="243"/>
      <c r="W13" s="243"/>
      <c r="X13" s="213"/>
    </row>
    <row r="14" spans="2:24" x14ac:dyDescent="0.25">
      <c r="B14" s="191">
        <v>11</v>
      </c>
      <c r="C14" s="196">
        <v>162</v>
      </c>
      <c r="D14" s="198">
        <v>162</v>
      </c>
      <c r="E14" s="198">
        <v>12.15</v>
      </c>
      <c r="F14" s="198">
        <v>0</v>
      </c>
      <c r="G14" s="198">
        <v>0</v>
      </c>
      <c r="H14" s="198">
        <v>0</v>
      </c>
      <c r="I14" s="198">
        <v>21.03</v>
      </c>
      <c r="J14" s="198">
        <v>19.100000000000001</v>
      </c>
      <c r="K14" s="198">
        <v>0</v>
      </c>
      <c r="L14" s="198">
        <v>0</v>
      </c>
      <c r="M14" s="198">
        <v>12.83</v>
      </c>
      <c r="N14" s="198">
        <v>12.83</v>
      </c>
      <c r="O14" s="198">
        <v>34.21</v>
      </c>
      <c r="P14" s="198">
        <v>0</v>
      </c>
      <c r="Q14" s="198"/>
      <c r="R14" s="200">
        <f t="shared" si="0"/>
        <v>50.94</v>
      </c>
      <c r="S14" s="244"/>
      <c r="T14" s="245"/>
      <c r="U14" s="243"/>
      <c r="V14" s="243"/>
      <c r="W14" s="243"/>
      <c r="X14" s="213"/>
    </row>
    <row r="15" spans="2:24" x14ac:dyDescent="0.25">
      <c r="B15" s="191">
        <v>12</v>
      </c>
      <c r="C15" s="198">
        <v>153</v>
      </c>
      <c r="D15" s="198">
        <v>153</v>
      </c>
      <c r="E15" s="198">
        <v>12.15</v>
      </c>
      <c r="F15" s="198">
        <v>0</v>
      </c>
      <c r="G15" s="198">
        <v>0</v>
      </c>
      <c r="H15" s="198">
        <v>0</v>
      </c>
      <c r="I15" s="198">
        <v>28.04</v>
      </c>
      <c r="J15" s="198">
        <v>12.09</v>
      </c>
      <c r="K15" s="198">
        <v>0</v>
      </c>
      <c r="L15" s="198">
        <v>12.83</v>
      </c>
      <c r="M15" s="198">
        <v>12.83</v>
      </c>
      <c r="N15" s="198">
        <v>12.09</v>
      </c>
      <c r="O15" s="198">
        <v>22.12</v>
      </c>
      <c r="P15" s="198">
        <v>0</v>
      </c>
      <c r="Q15" s="198"/>
      <c r="R15" s="200">
        <f t="shared" si="0"/>
        <v>48.351499999999994</v>
      </c>
      <c r="S15" s="244"/>
      <c r="T15" s="245"/>
      <c r="U15" s="243"/>
      <c r="V15" s="243"/>
      <c r="W15" s="243"/>
      <c r="X15" s="213"/>
    </row>
    <row r="16" spans="2:24" x14ac:dyDescent="0.25">
      <c r="B16" s="191">
        <v>13</v>
      </c>
      <c r="C16" s="198">
        <v>213</v>
      </c>
      <c r="D16" s="198">
        <v>213</v>
      </c>
      <c r="E16" s="198">
        <v>12.15</v>
      </c>
      <c r="F16" s="198">
        <v>0</v>
      </c>
      <c r="G16" s="198">
        <v>0</v>
      </c>
      <c r="H16" s="198">
        <v>0</v>
      </c>
      <c r="I16" s="198">
        <v>0</v>
      </c>
      <c r="J16" s="198">
        <v>14.02</v>
      </c>
      <c r="K16" s="198">
        <v>19.100000000000001</v>
      </c>
      <c r="L16" s="198">
        <v>7.01</v>
      </c>
      <c r="M16" s="198">
        <v>0</v>
      </c>
      <c r="N16" s="198">
        <v>12.83</v>
      </c>
      <c r="O16" s="198">
        <v>47.04</v>
      </c>
      <c r="P16" s="198">
        <v>0</v>
      </c>
      <c r="Q16" s="198"/>
      <c r="R16" s="200">
        <f t="shared" si="0"/>
        <v>55.982000000000006</v>
      </c>
      <c r="S16" s="244"/>
      <c r="T16" s="245"/>
      <c r="U16" s="243"/>
      <c r="V16" s="243"/>
      <c r="W16" s="243"/>
      <c r="X16" s="213"/>
    </row>
    <row r="17" spans="1:24" x14ac:dyDescent="0.25">
      <c r="B17" s="191">
        <v>14</v>
      </c>
      <c r="C17" s="196">
        <v>160</v>
      </c>
      <c r="D17" s="198">
        <v>160</v>
      </c>
      <c r="E17" s="198">
        <v>12.15</v>
      </c>
      <c r="F17" s="198">
        <v>0</v>
      </c>
      <c r="G17" s="198">
        <v>0</v>
      </c>
      <c r="H17" s="198">
        <v>0</v>
      </c>
      <c r="I17" s="198">
        <v>0</v>
      </c>
      <c r="J17" s="198">
        <v>14.02</v>
      </c>
      <c r="K17" s="198">
        <v>19.100000000000001</v>
      </c>
      <c r="L17" s="198">
        <v>7.01</v>
      </c>
      <c r="M17" s="198">
        <v>0</v>
      </c>
      <c r="N17" s="198">
        <v>25.66</v>
      </c>
      <c r="O17" s="198">
        <v>34.21</v>
      </c>
      <c r="P17" s="198">
        <v>0</v>
      </c>
      <c r="Q17" s="198"/>
      <c r="R17" s="200">
        <f t="shared" si="0"/>
        <v>55.340499999999999</v>
      </c>
      <c r="S17" s="244"/>
      <c r="T17" s="245"/>
      <c r="U17" s="243"/>
      <c r="V17" s="243"/>
      <c r="W17" s="243"/>
      <c r="X17" s="213"/>
    </row>
    <row r="18" spans="1:24" x14ac:dyDescent="0.25">
      <c r="B18" s="191">
        <v>15</v>
      </c>
      <c r="C18" s="196">
        <v>126</v>
      </c>
      <c r="D18" s="198">
        <v>126</v>
      </c>
      <c r="E18" s="198">
        <v>12.15</v>
      </c>
      <c r="F18" s="198">
        <v>0</v>
      </c>
      <c r="G18" s="198">
        <v>0</v>
      </c>
      <c r="H18" s="198">
        <v>0</v>
      </c>
      <c r="I18" s="198">
        <v>21.03</v>
      </c>
      <c r="J18" s="198">
        <v>19.100000000000001</v>
      </c>
      <c r="K18" s="198">
        <v>0</v>
      </c>
      <c r="L18" s="198">
        <v>0</v>
      </c>
      <c r="M18" s="198">
        <v>25.66</v>
      </c>
      <c r="N18" s="198">
        <v>12.09</v>
      </c>
      <c r="O18" s="198">
        <v>22.12</v>
      </c>
      <c r="P18" s="198">
        <v>0</v>
      </c>
      <c r="Q18" s="198"/>
      <c r="R18" s="200">
        <f t="shared" si="0"/>
        <v>49.693999999999996</v>
      </c>
      <c r="S18" s="244"/>
      <c r="T18" s="245"/>
      <c r="U18" s="243"/>
      <c r="V18" s="243"/>
      <c r="W18" s="243"/>
      <c r="X18" s="213"/>
    </row>
    <row r="19" spans="1:24" x14ac:dyDescent="0.25">
      <c r="B19" s="191">
        <v>16</v>
      </c>
      <c r="C19" s="196">
        <v>216</v>
      </c>
      <c r="D19" s="198">
        <v>216</v>
      </c>
      <c r="E19" s="198">
        <v>12.15</v>
      </c>
      <c r="F19" s="198">
        <v>0</v>
      </c>
      <c r="G19" s="198">
        <v>0</v>
      </c>
      <c r="H19" s="198">
        <v>0</v>
      </c>
      <c r="I19" s="198">
        <v>0</v>
      </c>
      <c r="J19" s="198">
        <v>0</v>
      </c>
      <c r="K19" s="198">
        <v>14.02</v>
      </c>
      <c r="L19" s="198">
        <v>12.09</v>
      </c>
      <c r="M19" s="198">
        <v>0</v>
      </c>
      <c r="N19" s="198">
        <v>7.01</v>
      </c>
      <c r="O19" s="198">
        <v>66.88</v>
      </c>
      <c r="P19" s="198">
        <v>0</v>
      </c>
      <c r="Q19" s="198"/>
      <c r="R19" s="200">
        <f t="shared" si="0"/>
        <v>60.031999999999996</v>
      </c>
      <c r="S19" s="244"/>
      <c r="T19" s="245"/>
      <c r="U19" s="243"/>
      <c r="V19" s="243"/>
      <c r="W19" s="243"/>
      <c r="X19" s="213"/>
    </row>
    <row r="20" spans="1:24" x14ac:dyDescent="0.25">
      <c r="B20" s="191">
        <v>17</v>
      </c>
      <c r="C20" s="196">
        <v>134</v>
      </c>
      <c r="D20" s="198">
        <v>134</v>
      </c>
      <c r="E20" s="198">
        <v>12.15</v>
      </c>
      <c r="F20" s="198">
        <v>0</v>
      </c>
      <c r="G20" s="198">
        <v>0</v>
      </c>
      <c r="H20" s="198">
        <v>0</v>
      </c>
      <c r="I20" s="198">
        <v>0</v>
      </c>
      <c r="J20" s="198">
        <v>7.01</v>
      </c>
      <c r="K20" s="198">
        <v>7.01</v>
      </c>
      <c r="L20" s="198">
        <v>12.09</v>
      </c>
      <c r="M20" s="198">
        <v>0</v>
      </c>
      <c r="N20" s="198">
        <v>19.84</v>
      </c>
      <c r="O20" s="198">
        <v>54.05</v>
      </c>
      <c r="P20" s="198">
        <v>0</v>
      </c>
      <c r="Q20" s="198"/>
      <c r="R20" s="200">
        <f t="shared" si="0"/>
        <v>59.04</v>
      </c>
      <c r="S20" s="244"/>
      <c r="T20" s="245"/>
      <c r="U20" s="243"/>
      <c r="V20" s="243"/>
      <c r="W20" s="243"/>
      <c r="X20" s="213"/>
    </row>
    <row r="21" spans="1:24" x14ac:dyDescent="0.25">
      <c r="B21" s="191">
        <v>18</v>
      </c>
      <c r="C21" s="196">
        <v>14</v>
      </c>
      <c r="D21" s="198">
        <v>14</v>
      </c>
      <c r="E21" s="198">
        <v>12.15</v>
      </c>
      <c r="F21" s="198">
        <v>0</v>
      </c>
      <c r="G21" s="198">
        <v>0</v>
      </c>
      <c r="H21" s="198">
        <v>0</v>
      </c>
      <c r="I21" s="198">
        <v>0</v>
      </c>
      <c r="J21" s="198">
        <v>14.02</v>
      </c>
      <c r="K21" s="198">
        <v>12.09</v>
      </c>
      <c r="L21" s="198">
        <v>0</v>
      </c>
      <c r="M21" s="198">
        <v>7.01</v>
      </c>
      <c r="N21" s="198">
        <v>32.67</v>
      </c>
      <c r="O21" s="198">
        <v>34.21</v>
      </c>
      <c r="P21" s="198">
        <v>0</v>
      </c>
      <c r="Q21" s="198"/>
      <c r="R21" s="200">
        <f t="shared" si="0"/>
        <v>56.7425</v>
      </c>
      <c r="S21" s="244"/>
      <c r="T21" s="245"/>
      <c r="U21" s="243"/>
      <c r="V21" s="243"/>
      <c r="W21" s="243"/>
      <c r="X21" s="213"/>
    </row>
    <row r="22" spans="1:24" s="193" customFormat="1" x14ac:dyDescent="0.25">
      <c r="A22" s="208"/>
      <c r="B22" s="191">
        <v>19</v>
      </c>
      <c r="C22" s="195">
        <v>176</v>
      </c>
      <c r="D22" s="196">
        <v>176</v>
      </c>
      <c r="E22" s="196">
        <v>14.85</v>
      </c>
      <c r="F22" s="195">
        <v>0</v>
      </c>
      <c r="G22" s="195">
        <v>0</v>
      </c>
      <c r="H22" s="195">
        <v>39.82</v>
      </c>
      <c r="I22" s="195">
        <v>0</v>
      </c>
      <c r="J22" s="195">
        <v>0</v>
      </c>
      <c r="K22" s="195">
        <v>25.88</v>
      </c>
      <c r="L22" s="195">
        <v>0</v>
      </c>
      <c r="M22" s="195">
        <v>22.31</v>
      </c>
      <c r="N22" s="195">
        <v>0</v>
      </c>
      <c r="O22" s="195">
        <v>12</v>
      </c>
      <c r="P22" s="195">
        <v>0</v>
      </c>
      <c r="Q22" s="195"/>
      <c r="R22" s="200">
        <f t="shared" si="0"/>
        <v>35.698499999999996</v>
      </c>
      <c r="S22" s="236"/>
      <c r="T22" s="241"/>
      <c r="U22" s="243"/>
      <c r="V22" s="243"/>
      <c r="W22" s="243"/>
      <c r="X22" s="208"/>
    </row>
    <row r="23" spans="1:24" x14ac:dyDescent="0.25">
      <c r="A23" s="213"/>
      <c r="B23" s="191">
        <v>20</v>
      </c>
      <c r="C23" s="195">
        <v>203</v>
      </c>
      <c r="D23" s="198">
        <v>203</v>
      </c>
      <c r="E23" s="198">
        <v>14.85</v>
      </c>
      <c r="F23" s="198">
        <v>0</v>
      </c>
      <c r="G23" s="198">
        <v>0</v>
      </c>
      <c r="H23" s="198">
        <v>39.82</v>
      </c>
      <c r="I23" s="198">
        <v>0</v>
      </c>
      <c r="J23" s="198">
        <v>25.88</v>
      </c>
      <c r="K23" s="198">
        <v>0</v>
      </c>
      <c r="L23" s="198">
        <v>22.31</v>
      </c>
      <c r="M23" s="198">
        <v>0</v>
      </c>
      <c r="N23" s="198">
        <v>12</v>
      </c>
      <c r="O23" s="198">
        <v>0</v>
      </c>
      <c r="P23" s="198">
        <v>0</v>
      </c>
      <c r="Q23" s="198"/>
      <c r="R23" s="200">
        <f t="shared" si="0"/>
        <v>32.689</v>
      </c>
      <c r="S23" s="244"/>
      <c r="T23" s="245"/>
      <c r="U23" s="243"/>
      <c r="V23" s="243"/>
      <c r="W23" s="243"/>
      <c r="X23" s="213"/>
    </row>
    <row r="24" spans="1:24" x14ac:dyDescent="0.25">
      <c r="A24" s="213"/>
      <c r="B24" s="191">
        <v>21</v>
      </c>
      <c r="C24" s="195">
        <v>216</v>
      </c>
      <c r="D24" s="198">
        <v>216</v>
      </c>
      <c r="E24" s="198">
        <v>14.85</v>
      </c>
      <c r="F24" s="198">
        <v>0</v>
      </c>
      <c r="G24" s="198">
        <v>13.91</v>
      </c>
      <c r="H24" s="198">
        <v>25.91</v>
      </c>
      <c r="I24" s="198">
        <v>12.94</v>
      </c>
      <c r="J24" s="198">
        <v>12.94</v>
      </c>
      <c r="K24" s="198">
        <v>0</v>
      </c>
      <c r="L24" s="198">
        <v>22.31</v>
      </c>
      <c r="M24" s="198">
        <v>12</v>
      </c>
      <c r="N24" s="198">
        <v>0</v>
      </c>
      <c r="O24" s="198">
        <v>0</v>
      </c>
      <c r="P24" s="198">
        <v>0</v>
      </c>
      <c r="Q24" s="198"/>
      <c r="R24" s="200">
        <f t="shared" si="0"/>
        <v>30.099499999999999</v>
      </c>
      <c r="S24" s="244"/>
      <c r="T24" s="245"/>
      <c r="U24" s="243"/>
      <c r="V24" s="243"/>
      <c r="W24" s="243"/>
      <c r="X24" s="213"/>
    </row>
    <row r="25" spans="1:24" x14ac:dyDescent="0.25">
      <c r="A25" s="213"/>
      <c r="B25" s="191">
        <v>22</v>
      </c>
      <c r="C25" s="195">
        <v>217</v>
      </c>
      <c r="D25" s="198">
        <v>217</v>
      </c>
      <c r="E25" s="198">
        <v>14.85</v>
      </c>
      <c r="F25" s="198">
        <v>0</v>
      </c>
      <c r="G25" s="198">
        <v>0</v>
      </c>
      <c r="H25" s="198">
        <v>32.869999999999997</v>
      </c>
      <c r="I25" s="198">
        <v>6.96</v>
      </c>
      <c r="J25" s="198">
        <v>0</v>
      </c>
      <c r="K25" s="198">
        <v>12.94</v>
      </c>
      <c r="L25" s="198">
        <v>12.94</v>
      </c>
      <c r="M25" s="198">
        <v>22.31</v>
      </c>
      <c r="N25" s="198">
        <v>0</v>
      </c>
      <c r="O25" s="198">
        <v>12</v>
      </c>
      <c r="P25" s="198">
        <v>0</v>
      </c>
      <c r="Q25" s="198"/>
      <c r="R25" s="200">
        <f t="shared" si="0"/>
        <v>37.738500000000002</v>
      </c>
      <c r="S25" s="244"/>
      <c r="T25" s="245"/>
      <c r="U25" s="243"/>
      <c r="V25" s="243"/>
      <c r="W25" s="243"/>
      <c r="X25" s="213"/>
    </row>
    <row r="26" spans="1:24" x14ac:dyDescent="0.25">
      <c r="A26" s="213"/>
      <c r="B26" s="191">
        <v>23</v>
      </c>
      <c r="C26" s="195">
        <v>174</v>
      </c>
      <c r="D26" s="198">
        <v>174</v>
      </c>
      <c r="E26" s="198">
        <v>14.85</v>
      </c>
      <c r="F26" s="198">
        <v>0</v>
      </c>
      <c r="G26" s="198">
        <v>0</v>
      </c>
      <c r="H26" s="198">
        <v>32.869999999999997</v>
      </c>
      <c r="I26" s="198">
        <v>6.96</v>
      </c>
      <c r="J26" s="198">
        <v>12.94</v>
      </c>
      <c r="K26" s="198">
        <v>12.94</v>
      </c>
      <c r="L26" s="198">
        <v>0</v>
      </c>
      <c r="M26" s="198">
        <v>22.31</v>
      </c>
      <c r="N26" s="198">
        <v>12</v>
      </c>
      <c r="O26" s="198">
        <v>0</v>
      </c>
      <c r="P26" s="198">
        <v>0</v>
      </c>
      <c r="Q26" s="198"/>
      <c r="R26" s="200">
        <f t="shared" si="0"/>
        <v>35.844499999999996</v>
      </c>
      <c r="S26" s="244"/>
      <c r="T26" s="245"/>
      <c r="U26" s="243"/>
      <c r="V26" s="243"/>
      <c r="W26" s="243"/>
      <c r="X26" s="213"/>
    </row>
    <row r="27" spans="1:24" x14ac:dyDescent="0.25">
      <c r="A27" s="213"/>
      <c r="B27" s="191">
        <v>24</v>
      </c>
      <c r="C27" s="195">
        <v>200</v>
      </c>
      <c r="D27" s="198">
        <v>200</v>
      </c>
      <c r="E27" s="198">
        <v>14.85</v>
      </c>
      <c r="F27" s="198">
        <v>0</v>
      </c>
      <c r="G27" s="198">
        <v>0</v>
      </c>
      <c r="H27" s="198">
        <v>39.82</v>
      </c>
      <c r="I27" s="198">
        <v>0</v>
      </c>
      <c r="J27" s="198">
        <v>25.88</v>
      </c>
      <c r="K27" s="198">
        <v>0</v>
      </c>
      <c r="L27" s="198">
        <v>0</v>
      </c>
      <c r="M27" s="198">
        <v>22.31</v>
      </c>
      <c r="N27" s="198">
        <v>12</v>
      </c>
      <c r="O27" s="198">
        <v>0</v>
      </c>
      <c r="P27" s="198">
        <v>0</v>
      </c>
      <c r="Q27" s="198"/>
      <c r="R27" s="200">
        <f t="shared" si="0"/>
        <v>33.804499999999997</v>
      </c>
      <c r="S27" s="244"/>
      <c r="T27" s="245"/>
      <c r="U27" s="243"/>
      <c r="V27" s="243"/>
      <c r="W27" s="243"/>
      <c r="X27" s="213"/>
    </row>
    <row r="28" spans="1:24" x14ac:dyDescent="0.25">
      <c r="A28" s="213"/>
      <c r="B28" s="191">
        <v>25</v>
      </c>
      <c r="C28" s="195">
        <v>182</v>
      </c>
      <c r="D28" s="198">
        <v>182</v>
      </c>
      <c r="E28" s="198">
        <v>14.85</v>
      </c>
      <c r="F28" s="198">
        <v>0</v>
      </c>
      <c r="G28" s="198">
        <v>0</v>
      </c>
      <c r="H28" s="198">
        <v>25.91</v>
      </c>
      <c r="I28" s="198">
        <v>6.96</v>
      </c>
      <c r="J28" s="198">
        <v>6.96</v>
      </c>
      <c r="K28" s="198">
        <v>0</v>
      </c>
      <c r="L28" s="198">
        <v>12.94</v>
      </c>
      <c r="M28" s="198">
        <v>12.94</v>
      </c>
      <c r="N28" s="198">
        <v>22.31</v>
      </c>
      <c r="O28" s="198">
        <v>12</v>
      </c>
      <c r="P28" s="198">
        <v>0</v>
      </c>
      <c r="Q28" s="198"/>
      <c r="R28" s="200">
        <f t="shared" si="0"/>
        <v>42.236000000000004</v>
      </c>
      <c r="S28" s="244"/>
      <c r="T28" s="245"/>
      <c r="U28" s="243"/>
      <c r="V28" s="243"/>
      <c r="W28" s="243"/>
      <c r="X28" s="213"/>
    </row>
    <row r="29" spans="1:24" x14ac:dyDescent="0.25">
      <c r="A29" s="213"/>
      <c r="B29" s="191">
        <v>26</v>
      </c>
      <c r="C29" s="195">
        <v>243</v>
      </c>
      <c r="D29" s="198">
        <v>243</v>
      </c>
      <c r="E29" s="198">
        <v>14.85</v>
      </c>
      <c r="F29" s="198">
        <v>0</v>
      </c>
      <c r="G29" s="198">
        <v>0</v>
      </c>
      <c r="H29" s="198">
        <v>25.91</v>
      </c>
      <c r="I29" s="198">
        <v>13.91</v>
      </c>
      <c r="J29" s="198">
        <v>0</v>
      </c>
      <c r="K29" s="198">
        <v>12.94</v>
      </c>
      <c r="L29" s="198">
        <v>12.94</v>
      </c>
      <c r="M29" s="198">
        <v>22.31</v>
      </c>
      <c r="N29" s="198">
        <v>12</v>
      </c>
      <c r="O29" s="198">
        <v>0</v>
      </c>
      <c r="P29" s="198">
        <v>0</v>
      </c>
      <c r="Q29" s="198"/>
      <c r="R29" s="200">
        <f t="shared" si="0"/>
        <v>38.527500000000003</v>
      </c>
      <c r="S29" s="244"/>
      <c r="T29" s="245"/>
      <c r="U29" s="243"/>
      <c r="V29" s="243"/>
      <c r="W29" s="243"/>
      <c r="X29" s="213"/>
    </row>
    <row r="30" spans="1:24" x14ac:dyDescent="0.25">
      <c r="A30" s="213"/>
      <c r="B30" s="191">
        <v>27</v>
      </c>
      <c r="C30" s="195">
        <v>201</v>
      </c>
      <c r="D30" s="198">
        <v>201</v>
      </c>
      <c r="E30" s="198">
        <v>14.85</v>
      </c>
      <c r="F30" s="198">
        <v>0</v>
      </c>
      <c r="G30" s="198">
        <v>0</v>
      </c>
      <c r="H30" s="198">
        <v>32.869999999999997</v>
      </c>
      <c r="I30" s="198">
        <v>6.96</v>
      </c>
      <c r="J30" s="198">
        <v>12.94</v>
      </c>
      <c r="K30" s="198">
        <v>12.94</v>
      </c>
      <c r="L30" s="198">
        <v>0</v>
      </c>
      <c r="M30" s="198">
        <v>22.31</v>
      </c>
      <c r="N30" s="198">
        <v>12</v>
      </c>
      <c r="O30" s="198">
        <v>0</v>
      </c>
      <c r="P30" s="198">
        <v>0</v>
      </c>
      <c r="Q30" s="198"/>
      <c r="R30" s="200">
        <f t="shared" si="0"/>
        <v>35.844499999999996</v>
      </c>
      <c r="S30" s="244"/>
      <c r="T30" s="245"/>
      <c r="U30" s="243"/>
      <c r="V30" s="243"/>
      <c r="W30" s="243"/>
      <c r="X30" s="213"/>
    </row>
    <row r="31" spans="1:24" x14ac:dyDescent="0.25">
      <c r="A31" s="213"/>
      <c r="B31" s="191">
        <v>28</v>
      </c>
      <c r="C31" s="195">
        <v>230</v>
      </c>
      <c r="D31" s="198">
        <v>230</v>
      </c>
      <c r="E31" s="198">
        <v>14.85</v>
      </c>
      <c r="F31" s="198">
        <v>0</v>
      </c>
      <c r="G31" s="198">
        <v>0</v>
      </c>
      <c r="H31" s="198">
        <v>13.91</v>
      </c>
      <c r="I31" s="198">
        <v>12</v>
      </c>
      <c r="J31" s="198">
        <v>13.91</v>
      </c>
      <c r="K31" s="198">
        <v>0</v>
      </c>
      <c r="L31" s="198">
        <v>12.94</v>
      </c>
      <c r="M31" s="198">
        <v>12.94</v>
      </c>
      <c r="N31" s="198">
        <v>22.31</v>
      </c>
      <c r="O31" s="198">
        <v>12</v>
      </c>
      <c r="P31" s="198">
        <v>0</v>
      </c>
      <c r="Q31" s="198"/>
      <c r="R31" s="200">
        <f t="shared" si="0"/>
        <v>45.327999999999996</v>
      </c>
      <c r="S31" s="244"/>
      <c r="T31" s="245"/>
      <c r="U31" s="243"/>
      <c r="V31" s="243"/>
      <c r="W31" s="243"/>
      <c r="X31" s="213"/>
    </row>
    <row r="32" spans="1:24" x14ac:dyDescent="0.25">
      <c r="A32" s="213"/>
      <c r="B32" s="191">
        <v>29</v>
      </c>
      <c r="C32" s="195">
        <v>193</v>
      </c>
      <c r="D32" s="198">
        <v>193</v>
      </c>
      <c r="E32" s="198">
        <v>14.85</v>
      </c>
      <c r="F32" s="198">
        <v>0</v>
      </c>
      <c r="G32" s="198">
        <v>0</v>
      </c>
      <c r="H32" s="198">
        <v>25.91</v>
      </c>
      <c r="I32" s="198">
        <v>6.96</v>
      </c>
      <c r="J32" s="198">
        <v>6.96</v>
      </c>
      <c r="K32" s="198">
        <v>0</v>
      </c>
      <c r="L32" s="198">
        <v>25.88</v>
      </c>
      <c r="M32" s="198">
        <v>22.31</v>
      </c>
      <c r="N32" s="198">
        <v>0</v>
      </c>
      <c r="O32" s="198">
        <v>12</v>
      </c>
      <c r="P32" s="198">
        <v>0</v>
      </c>
      <c r="Q32" s="198"/>
      <c r="R32" s="200">
        <f t="shared" si="0"/>
        <v>40.473500000000001</v>
      </c>
      <c r="S32" s="244"/>
      <c r="T32" s="245"/>
      <c r="U32" s="243"/>
      <c r="V32" s="243"/>
      <c r="W32" s="243"/>
      <c r="X32" s="213"/>
    </row>
    <row r="33" spans="1:24" x14ac:dyDescent="0.25">
      <c r="A33" s="213"/>
      <c r="B33" s="191">
        <v>30</v>
      </c>
      <c r="C33" s="195">
        <v>139</v>
      </c>
      <c r="D33" s="198">
        <v>139</v>
      </c>
      <c r="E33" s="198">
        <v>14.85</v>
      </c>
      <c r="F33" s="198">
        <v>0</v>
      </c>
      <c r="G33" s="198">
        <v>0</v>
      </c>
      <c r="H33" s="198">
        <v>25.91</v>
      </c>
      <c r="I33" s="198">
        <v>13.91</v>
      </c>
      <c r="J33" s="198">
        <v>0</v>
      </c>
      <c r="K33" s="198">
        <v>25.88</v>
      </c>
      <c r="L33" s="198">
        <v>0</v>
      </c>
      <c r="M33" s="198">
        <v>22.31</v>
      </c>
      <c r="N33" s="198">
        <v>12</v>
      </c>
      <c r="O33" s="198">
        <v>0</v>
      </c>
      <c r="P33" s="198">
        <v>0</v>
      </c>
      <c r="Q33" s="198"/>
      <c r="R33" s="200">
        <f t="shared" si="0"/>
        <v>37.880500000000005</v>
      </c>
      <c r="S33" s="244"/>
      <c r="T33" s="245"/>
      <c r="U33" s="243"/>
      <c r="V33" s="243"/>
      <c r="W33" s="243"/>
      <c r="X33" s="213"/>
    </row>
    <row r="34" spans="1:24" x14ac:dyDescent="0.25">
      <c r="A34" s="213"/>
      <c r="B34" s="191">
        <v>31</v>
      </c>
      <c r="C34" s="195">
        <v>188</v>
      </c>
      <c r="D34" s="198">
        <v>188</v>
      </c>
      <c r="E34" s="198">
        <v>14.85</v>
      </c>
      <c r="F34" s="198">
        <v>0</v>
      </c>
      <c r="G34" s="198">
        <v>0</v>
      </c>
      <c r="H34" s="198">
        <v>13.91</v>
      </c>
      <c r="I34" s="198">
        <v>12</v>
      </c>
      <c r="J34" s="198">
        <v>0</v>
      </c>
      <c r="K34" s="198">
        <v>6.96</v>
      </c>
      <c r="L34" s="198">
        <v>6.96</v>
      </c>
      <c r="M34" s="198">
        <v>25.88</v>
      </c>
      <c r="N34" s="198">
        <v>22.31</v>
      </c>
      <c r="O34" s="198">
        <v>12</v>
      </c>
      <c r="P34" s="198">
        <v>0</v>
      </c>
      <c r="Q34" s="198"/>
      <c r="R34" s="200">
        <f t="shared" si="0"/>
        <v>47.022999999999996</v>
      </c>
      <c r="S34" s="244"/>
      <c r="T34" s="245"/>
      <c r="U34" s="243"/>
      <c r="V34" s="243"/>
      <c r="W34" s="243"/>
      <c r="X34" s="213"/>
    </row>
    <row r="35" spans="1:24" x14ac:dyDescent="0.25">
      <c r="A35" s="213"/>
      <c r="B35" s="191">
        <v>32</v>
      </c>
      <c r="C35" s="195">
        <v>221</v>
      </c>
      <c r="D35" s="198">
        <v>221</v>
      </c>
      <c r="E35" s="198">
        <v>14.85</v>
      </c>
      <c r="F35" s="198">
        <v>0</v>
      </c>
      <c r="G35" s="198">
        <v>0</v>
      </c>
      <c r="H35" s="198">
        <v>13.91</v>
      </c>
      <c r="I35" s="198">
        <v>12</v>
      </c>
      <c r="J35" s="198">
        <v>0</v>
      </c>
      <c r="K35" s="198">
        <v>6.96</v>
      </c>
      <c r="L35" s="198">
        <v>19.89</v>
      </c>
      <c r="M35" s="198">
        <v>12.94</v>
      </c>
      <c r="N35" s="198">
        <v>22.31</v>
      </c>
      <c r="O35" s="198">
        <v>12</v>
      </c>
      <c r="P35" s="198">
        <v>0</v>
      </c>
      <c r="Q35" s="198"/>
      <c r="R35" s="200">
        <f t="shared" si="0"/>
        <v>46.371000000000002</v>
      </c>
      <c r="S35" s="244"/>
      <c r="T35" s="245"/>
      <c r="U35" s="243"/>
      <c r="V35" s="243"/>
      <c r="W35" s="243"/>
      <c r="X35" s="213"/>
    </row>
    <row r="36" spans="1:24" x14ac:dyDescent="0.25">
      <c r="A36" s="213"/>
      <c r="B36" s="191">
        <v>33</v>
      </c>
      <c r="C36" s="195">
        <v>164</v>
      </c>
      <c r="D36" s="198">
        <v>164</v>
      </c>
      <c r="E36" s="198">
        <v>14.85</v>
      </c>
      <c r="F36" s="198">
        <v>0</v>
      </c>
      <c r="G36" s="198">
        <v>0</v>
      </c>
      <c r="H36" s="198">
        <v>13.91</v>
      </c>
      <c r="I36" s="198">
        <v>12</v>
      </c>
      <c r="J36" s="198">
        <v>6.96</v>
      </c>
      <c r="K36" s="198">
        <v>0</v>
      </c>
      <c r="L36" s="198">
        <v>32.83</v>
      </c>
      <c r="M36" s="198">
        <v>0</v>
      </c>
      <c r="N36" s="198">
        <v>34.299999999999997</v>
      </c>
      <c r="O36" s="198">
        <v>0</v>
      </c>
      <c r="P36" s="198">
        <v>0</v>
      </c>
      <c r="Q36" s="198"/>
      <c r="R36" s="200">
        <f t="shared" si="0"/>
        <v>44.77</v>
      </c>
      <c r="S36" s="244"/>
      <c r="T36" s="245"/>
      <c r="U36" s="243"/>
      <c r="V36" s="243"/>
      <c r="W36" s="243"/>
      <c r="X36" s="213"/>
    </row>
    <row r="37" spans="1:24" x14ac:dyDescent="0.25">
      <c r="A37" s="213"/>
      <c r="B37" s="191">
        <v>34</v>
      </c>
      <c r="C37" s="195">
        <v>217</v>
      </c>
      <c r="D37" s="198">
        <v>217</v>
      </c>
      <c r="E37" s="198">
        <v>14.85</v>
      </c>
      <c r="F37" s="198">
        <v>0</v>
      </c>
      <c r="G37" s="198">
        <v>0</v>
      </c>
      <c r="H37" s="198">
        <v>6.96</v>
      </c>
      <c r="I37" s="198">
        <v>18.95</v>
      </c>
      <c r="J37" s="198">
        <v>0</v>
      </c>
      <c r="K37" s="198">
        <v>0</v>
      </c>
      <c r="L37" s="198">
        <v>0</v>
      </c>
      <c r="M37" s="198">
        <v>12.94</v>
      </c>
      <c r="N37" s="198">
        <v>19.89</v>
      </c>
      <c r="O37" s="198">
        <v>41.26</v>
      </c>
      <c r="P37" s="198">
        <v>0</v>
      </c>
      <c r="Q37" s="198"/>
      <c r="R37" s="200">
        <f t="shared" si="0"/>
        <v>52.251000000000005</v>
      </c>
      <c r="S37" s="244"/>
      <c r="T37" s="245"/>
      <c r="U37" s="243"/>
      <c r="V37" s="243"/>
      <c r="W37" s="243"/>
      <c r="X37" s="213"/>
    </row>
    <row r="38" spans="1:24" x14ac:dyDescent="0.25">
      <c r="A38" s="213"/>
      <c r="B38" s="191">
        <v>35</v>
      </c>
      <c r="C38" s="195">
        <v>191</v>
      </c>
      <c r="D38" s="198">
        <v>191</v>
      </c>
      <c r="E38" s="198">
        <v>14.85</v>
      </c>
      <c r="F38" s="198">
        <v>0</v>
      </c>
      <c r="G38" s="198">
        <v>0</v>
      </c>
      <c r="H38" s="198">
        <v>13.91</v>
      </c>
      <c r="I38" s="198">
        <v>12</v>
      </c>
      <c r="J38" s="198">
        <v>0</v>
      </c>
      <c r="K38" s="198">
        <v>0</v>
      </c>
      <c r="L38" s="198">
        <v>0</v>
      </c>
      <c r="M38" s="198">
        <v>25.88</v>
      </c>
      <c r="N38" s="198">
        <v>29.26</v>
      </c>
      <c r="O38" s="198">
        <v>18.95</v>
      </c>
      <c r="P38" s="198">
        <v>0</v>
      </c>
      <c r="Q38" s="198"/>
      <c r="R38" s="200">
        <f t="shared" si="0"/>
        <v>49.098500000000001</v>
      </c>
      <c r="S38" s="244"/>
      <c r="T38" s="245"/>
      <c r="U38" s="243"/>
      <c r="V38" s="243"/>
      <c r="W38" s="243"/>
      <c r="X38" s="213"/>
    </row>
    <row r="39" spans="1:24" x14ac:dyDescent="0.25">
      <c r="A39" s="213"/>
      <c r="B39" s="191">
        <v>36</v>
      </c>
      <c r="C39" s="195">
        <v>114</v>
      </c>
      <c r="D39" s="198">
        <v>114</v>
      </c>
      <c r="E39" s="198">
        <v>14.85</v>
      </c>
      <c r="F39" s="198">
        <v>0</v>
      </c>
      <c r="G39" s="198">
        <v>0</v>
      </c>
      <c r="H39" s="198">
        <v>13.91</v>
      </c>
      <c r="I39" s="198">
        <v>12</v>
      </c>
      <c r="J39" s="198">
        <v>0</v>
      </c>
      <c r="K39" s="198">
        <v>0</v>
      </c>
      <c r="L39" s="198">
        <v>12.94</v>
      </c>
      <c r="M39" s="198">
        <v>19.89</v>
      </c>
      <c r="N39" s="198">
        <v>29.26</v>
      </c>
      <c r="O39" s="198">
        <v>12</v>
      </c>
      <c r="P39" s="198">
        <v>0</v>
      </c>
      <c r="Q39" s="198"/>
      <c r="R39" s="200">
        <f t="shared" si="0"/>
        <v>47.756500000000003</v>
      </c>
      <c r="S39" s="244"/>
      <c r="T39" s="245"/>
      <c r="U39" s="243"/>
      <c r="V39" s="243"/>
      <c r="W39" s="243"/>
      <c r="X39" s="213"/>
    </row>
    <row r="40" spans="1:24" x14ac:dyDescent="0.25">
      <c r="A40" s="213"/>
      <c r="B40" s="191">
        <v>37</v>
      </c>
      <c r="C40" s="195">
        <v>206</v>
      </c>
      <c r="D40" s="198">
        <v>206</v>
      </c>
      <c r="E40" s="198">
        <v>17.55</v>
      </c>
      <c r="F40" s="198">
        <v>4.75</v>
      </c>
      <c r="G40" s="198">
        <v>12.94</v>
      </c>
      <c r="H40" s="198">
        <v>39.020000000000003</v>
      </c>
      <c r="I40" s="198">
        <v>0</v>
      </c>
      <c r="J40" s="198">
        <v>4.24</v>
      </c>
      <c r="K40" s="198">
        <v>0</v>
      </c>
      <c r="L40" s="198">
        <v>8.68</v>
      </c>
      <c r="M40" s="198">
        <v>8.58</v>
      </c>
      <c r="N40" s="198">
        <v>0</v>
      </c>
      <c r="O40" s="198">
        <v>21.79</v>
      </c>
      <c r="P40" s="198">
        <v>0</v>
      </c>
      <c r="Q40" s="198"/>
      <c r="R40" s="200">
        <f t="shared" si="0"/>
        <v>29.467500000000001</v>
      </c>
      <c r="S40" s="244"/>
      <c r="T40" s="245"/>
      <c r="U40" s="243"/>
      <c r="V40" s="243"/>
      <c r="W40" s="243"/>
      <c r="X40" s="213"/>
    </row>
    <row r="41" spans="1:24" s="193" customFormat="1" x14ac:dyDescent="0.25">
      <c r="A41" s="208"/>
      <c r="B41" s="191">
        <v>38</v>
      </c>
      <c r="C41" s="195">
        <v>205</v>
      </c>
      <c r="D41" s="196">
        <v>205</v>
      </c>
      <c r="E41" s="196">
        <v>17.55</v>
      </c>
      <c r="F41" s="195">
        <v>17.690000000000001</v>
      </c>
      <c r="G41" s="195">
        <v>0</v>
      </c>
      <c r="H41" s="195">
        <v>39.020000000000003</v>
      </c>
      <c r="I41" s="195">
        <v>4.24</v>
      </c>
      <c r="J41" s="195">
        <v>0</v>
      </c>
      <c r="K41" s="195">
        <v>8.68</v>
      </c>
      <c r="L41" s="195">
        <v>8.58</v>
      </c>
      <c r="M41" s="195">
        <v>0</v>
      </c>
      <c r="N41" s="195">
        <v>21.79</v>
      </c>
      <c r="O41" s="195">
        <v>0</v>
      </c>
      <c r="P41" s="195">
        <v>0</v>
      </c>
      <c r="Q41" s="195"/>
      <c r="R41" s="200">
        <f t="shared" si="0"/>
        <v>26.443999999999996</v>
      </c>
      <c r="S41" s="236"/>
      <c r="T41" s="241"/>
      <c r="U41" s="243"/>
      <c r="V41" s="243"/>
      <c r="W41" s="243"/>
      <c r="X41" s="208"/>
    </row>
    <row r="42" spans="1:24" x14ac:dyDescent="0.25">
      <c r="A42" s="213"/>
      <c r="B42" s="191">
        <v>39</v>
      </c>
      <c r="C42" s="195">
        <v>196</v>
      </c>
      <c r="D42" s="198">
        <v>196</v>
      </c>
      <c r="E42" s="198">
        <v>17.55</v>
      </c>
      <c r="F42" s="198">
        <v>9.5</v>
      </c>
      <c r="G42" s="198">
        <v>8.19</v>
      </c>
      <c r="H42" s="198">
        <v>39.020000000000003</v>
      </c>
      <c r="I42" s="198">
        <v>12.91</v>
      </c>
      <c r="J42" s="198">
        <v>0</v>
      </c>
      <c r="K42" s="198">
        <v>8.58</v>
      </c>
      <c r="L42" s="198">
        <v>0</v>
      </c>
      <c r="M42" s="198">
        <v>6.88</v>
      </c>
      <c r="N42" s="198">
        <v>14.91</v>
      </c>
      <c r="O42" s="198">
        <v>0</v>
      </c>
      <c r="P42" s="198">
        <v>0</v>
      </c>
      <c r="Q42" s="198"/>
      <c r="R42" s="200">
        <f t="shared" si="0"/>
        <v>24.775500000000001</v>
      </c>
      <c r="S42" s="244"/>
      <c r="T42" s="245"/>
      <c r="U42" s="243"/>
      <c r="V42" s="243"/>
      <c r="W42" s="243"/>
      <c r="X42" s="213"/>
    </row>
    <row r="43" spans="1:24" x14ac:dyDescent="0.25">
      <c r="A43" s="213"/>
      <c r="B43" s="191">
        <v>40</v>
      </c>
      <c r="C43" s="195">
        <v>159</v>
      </c>
      <c r="D43" s="198">
        <v>159</v>
      </c>
      <c r="E43" s="198">
        <v>17.55</v>
      </c>
      <c r="F43" s="198">
        <v>0</v>
      </c>
      <c r="G43" s="198">
        <v>9.5</v>
      </c>
      <c r="H43" s="198">
        <v>42.46</v>
      </c>
      <c r="I43" s="198">
        <v>4.75</v>
      </c>
      <c r="J43" s="198">
        <v>0</v>
      </c>
      <c r="K43" s="198">
        <v>0</v>
      </c>
      <c r="L43" s="198">
        <v>8.68</v>
      </c>
      <c r="M43" s="198">
        <v>8.58</v>
      </c>
      <c r="N43" s="198">
        <v>4.24</v>
      </c>
      <c r="O43" s="198">
        <v>21.79</v>
      </c>
      <c r="P43" s="198">
        <v>0</v>
      </c>
      <c r="Q43" s="198"/>
      <c r="R43" s="200">
        <f t="shared" si="0"/>
        <v>31.912500000000001</v>
      </c>
      <c r="S43" s="244"/>
      <c r="T43" s="245"/>
      <c r="U43" s="243"/>
      <c r="V43" s="243"/>
      <c r="W43" s="243"/>
      <c r="X43" s="213"/>
    </row>
    <row r="44" spans="1:24" x14ac:dyDescent="0.25">
      <c r="A44" s="213"/>
      <c r="B44" s="191">
        <v>41</v>
      </c>
      <c r="C44" s="195">
        <v>186</v>
      </c>
      <c r="D44" s="198">
        <v>186</v>
      </c>
      <c r="E44" s="198">
        <v>17.55</v>
      </c>
      <c r="F44" s="198">
        <v>4.75</v>
      </c>
      <c r="G44" s="198">
        <v>12.94</v>
      </c>
      <c r="H44" s="198">
        <v>39.020000000000003</v>
      </c>
      <c r="I44" s="198">
        <v>0</v>
      </c>
      <c r="J44" s="198">
        <v>0</v>
      </c>
      <c r="K44" s="198">
        <v>0</v>
      </c>
      <c r="L44" s="198">
        <v>8.68</v>
      </c>
      <c r="M44" s="198">
        <v>12.82</v>
      </c>
      <c r="N44" s="198">
        <v>6.88</v>
      </c>
      <c r="O44" s="198">
        <v>14.91</v>
      </c>
      <c r="P44" s="198">
        <v>0</v>
      </c>
      <c r="Q44" s="198"/>
      <c r="R44" s="200">
        <f t="shared" si="0"/>
        <v>29.759499999999999</v>
      </c>
      <c r="S44" s="244"/>
      <c r="T44" s="245"/>
      <c r="U44" s="243"/>
      <c r="V44" s="243"/>
      <c r="W44" s="243"/>
      <c r="X44" s="213"/>
    </row>
    <row r="45" spans="1:24" x14ac:dyDescent="0.25">
      <c r="A45" s="213"/>
      <c r="B45" s="191">
        <v>42</v>
      </c>
      <c r="C45" s="195">
        <v>170</v>
      </c>
      <c r="D45" s="198">
        <v>170</v>
      </c>
      <c r="E45" s="198">
        <v>17.55</v>
      </c>
      <c r="F45" s="198">
        <v>4.75</v>
      </c>
      <c r="G45" s="198">
        <v>12.94</v>
      </c>
      <c r="H45" s="198">
        <v>39.020000000000003</v>
      </c>
      <c r="I45" s="198">
        <v>0</v>
      </c>
      <c r="J45" s="198">
        <v>8.68</v>
      </c>
      <c r="K45" s="198">
        <v>0</v>
      </c>
      <c r="L45" s="198">
        <v>12.82</v>
      </c>
      <c r="M45" s="198">
        <v>0</v>
      </c>
      <c r="N45" s="198">
        <v>21.79</v>
      </c>
      <c r="O45" s="198">
        <v>0</v>
      </c>
      <c r="P45" s="198">
        <v>0</v>
      </c>
      <c r="Q45" s="198"/>
      <c r="R45" s="200">
        <f t="shared" si="0"/>
        <v>27.504999999999999</v>
      </c>
      <c r="S45" s="244"/>
      <c r="T45" s="245"/>
      <c r="U45" s="243"/>
      <c r="V45" s="243"/>
      <c r="W45" s="243"/>
      <c r="X45" s="213"/>
    </row>
    <row r="46" spans="1:24" x14ac:dyDescent="0.25">
      <c r="A46" s="213"/>
      <c r="B46" s="191">
        <v>43</v>
      </c>
      <c r="C46" s="195">
        <v>228</v>
      </c>
      <c r="D46" s="198">
        <v>228</v>
      </c>
      <c r="E46" s="198">
        <v>17.55</v>
      </c>
      <c r="F46" s="198">
        <v>0</v>
      </c>
      <c r="G46" s="198">
        <v>9.5</v>
      </c>
      <c r="H46" s="198">
        <v>25.54</v>
      </c>
      <c r="I46" s="198">
        <v>16.920000000000002</v>
      </c>
      <c r="J46" s="198">
        <v>4.75</v>
      </c>
      <c r="K46" s="198">
        <v>0</v>
      </c>
      <c r="L46" s="198">
        <v>0</v>
      </c>
      <c r="M46" s="198">
        <v>8.68</v>
      </c>
      <c r="N46" s="198">
        <v>12.82</v>
      </c>
      <c r="O46" s="198">
        <v>21.79</v>
      </c>
      <c r="P46" s="198">
        <v>0</v>
      </c>
      <c r="Q46" s="198"/>
      <c r="R46" s="200">
        <f t="shared" si="0"/>
        <v>36.634500000000003</v>
      </c>
      <c r="S46" s="244"/>
      <c r="T46" s="245"/>
      <c r="U46" s="243"/>
      <c r="V46" s="243"/>
      <c r="W46" s="243"/>
      <c r="X46" s="213"/>
    </row>
    <row r="47" spans="1:24" x14ac:dyDescent="0.25">
      <c r="A47" s="213"/>
      <c r="B47" s="191">
        <v>44</v>
      </c>
      <c r="C47" s="195">
        <v>243</v>
      </c>
      <c r="D47" s="198">
        <v>243</v>
      </c>
      <c r="E47" s="198">
        <v>17.55</v>
      </c>
      <c r="F47" s="198">
        <v>0</v>
      </c>
      <c r="G47" s="198">
        <v>9.5</v>
      </c>
      <c r="H47" s="198">
        <v>42.46</v>
      </c>
      <c r="I47" s="198">
        <v>4.75</v>
      </c>
      <c r="J47" s="198">
        <v>0</v>
      </c>
      <c r="K47" s="198">
        <v>0</v>
      </c>
      <c r="L47" s="198">
        <v>8.68</v>
      </c>
      <c r="M47" s="198">
        <v>12.82</v>
      </c>
      <c r="N47" s="198">
        <v>0</v>
      </c>
      <c r="O47" s="198">
        <v>21.79</v>
      </c>
      <c r="P47" s="198">
        <v>0</v>
      </c>
      <c r="Q47" s="198"/>
      <c r="R47" s="200">
        <f t="shared" si="0"/>
        <v>31.700499999999998</v>
      </c>
      <c r="S47" s="244"/>
      <c r="T47" s="245"/>
      <c r="U47" s="243"/>
      <c r="V47" s="243"/>
      <c r="W47" s="243"/>
      <c r="X47" s="213"/>
    </row>
    <row r="48" spans="1:24" x14ac:dyDescent="0.25">
      <c r="A48" s="213"/>
      <c r="B48" s="191">
        <v>45</v>
      </c>
      <c r="C48" s="195">
        <v>233</v>
      </c>
      <c r="D48" s="198">
        <v>233</v>
      </c>
      <c r="E48" s="198">
        <v>17.55</v>
      </c>
      <c r="F48" s="198">
        <v>0</v>
      </c>
      <c r="G48" s="198">
        <v>9.5</v>
      </c>
      <c r="H48" s="198">
        <v>42.46</v>
      </c>
      <c r="I48" s="198">
        <v>4.75</v>
      </c>
      <c r="J48" s="198">
        <v>0</v>
      </c>
      <c r="K48" s="198">
        <v>0</v>
      </c>
      <c r="L48" s="198">
        <v>12.91</v>
      </c>
      <c r="M48" s="198">
        <v>8.58</v>
      </c>
      <c r="N48" s="198">
        <v>6.88</v>
      </c>
      <c r="O48" s="198">
        <v>14.91</v>
      </c>
      <c r="P48" s="198">
        <v>0</v>
      </c>
      <c r="Q48" s="198"/>
      <c r="R48" s="200">
        <f t="shared" si="0"/>
        <v>31.139500000000002</v>
      </c>
      <c r="S48" s="244"/>
      <c r="T48" s="245"/>
      <c r="U48" s="243"/>
      <c r="V48" s="243"/>
      <c r="W48" s="243"/>
      <c r="X48" s="213"/>
    </row>
    <row r="49" spans="1:24" x14ac:dyDescent="0.25">
      <c r="A49" s="213"/>
      <c r="B49" s="191">
        <v>46</v>
      </c>
      <c r="C49" s="195">
        <v>240</v>
      </c>
      <c r="D49" s="198">
        <v>240</v>
      </c>
      <c r="E49" s="198">
        <v>17.55</v>
      </c>
      <c r="F49" s="198">
        <v>0</v>
      </c>
      <c r="G49" s="198">
        <v>4.75</v>
      </c>
      <c r="H49" s="198">
        <v>21.62</v>
      </c>
      <c r="I49" s="198">
        <v>23.63</v>
      </c>
      <c r="J49" s="198">
        <v>1.97</v>
      </c>
      <c r="K49" s="198">
        <v>4.75</v>
      </c>
      <c r="L49" s="198">
        <v>0</v>
      </c>
      <c r="M49" s="198">
        <v>0</v>
      </c>
      <c r="N49" s="198">
        <v>8.68</v>
      </c>
      <c r="O49" s="198">
        <v>34.61</v>
      </c>
      <c r="P49" s="198">
        <v>0</v>
      </c>
      <c r="Q49" s="198"/>
      <c r="R49" s="200">
        <f t="shared" si="0"/>
        <v>40.118500000000004</v>
      </c>
      <c r="S49" s="244"/>
      <c r="T49" s="245"/>
      <c r="U49" s="243"/>
      <c r="V49" s="243"/>
      <c r="W49" s="243"/>
      <c r="X49" s="213"/>
    </row>
    <row r="50" spans="1:24" x14ac:dyDescent="0.25">
      <c r="A50" s="213"/>
      <c r="B50" s="191">
        <v>47</v>
      </c>
      <c r="C50" s="195">
        <v>220</v>
      </c>
      <c r="D50" s="198">
        <v>220</v>
      </c>
      <c r="E50" s="198">
        <v>17.55</v>
      </c>
      <c r="F50" s="198">
        <v>0</v>
      </c>
      <c r="G50" s="198">
        <v>9.5</v>
      </c>
      <c r="H50" s="198">
        <v>25.54</v>
      </c>
      <c r="I50" s="198">
        <v>16.920000000000002</v>
      </c>
      <c r="J50" s="198">
        <v>4.75</v>
      </c>
      <c r="K50" s="198">
        <v>0</v>
      </c>
      <c r="L50" s="198">
        <v>0</v>
      </c>
      <c r="M50" s="198">
        <v>8.68</v>
      </c>
      <c r="N50" s="198">
        <v>12.82</v>
      </c>
      <c r="O50" s="198">
        <v>21.79</v>
      </c>
      <c r="P50" s="198">
        <v>0</v>
      </c>
      <c r="Q50" s="198"/>
      <c r="R50" s="200">
        <f t="shared" si="0"/>
        <v>36.634500000000003</v>
      </c>
      <c r="S50" s="244"/>
      <c r="T50" s="245"/>
      <c r="U50" s="243"/>
      <c r="V50" s="243"/>
      <c r="W50" s="243"/>
      <c r="X50" s="213"/>
    </row>
    <row r="51" spans="1:24" x14ac:dyDescent="0.25">
      <c r="A51" s="213"/>
      <c r="B51" s="191">
        <v>48</v>
      </c>
      <c r="C51" s="195">
        <v>179</v>
      </c>
      <c r="D51" s="198">
        <v>179</v>
      </c>
      <c r="E51" s="198">
        <v>17.55</v>
      </c>
      <c r="F51" s="198">
        <v>0</v>
      </c>
      <c r="G51" s="198">
        <v>9.5</v>
      </c>
      <c r="H51" s="198">
        <v>42.46</v>
      </c>
      <c r="I51" s="198">
        <v>4.75</v>
      </c>
      <c r="J51" s="198">
        <v>0</v>
      </c>
      <c r="K51" s="198">
        <v>0</v>
      </c>
      <c r="L51" s="198">
        <v>8.68</v>
      </c>
      <c r="M51" s="198">
        <v>12.82</v>
      </c>
      <c r="N51" s="198">
        <v>6.88</v>
      </c>
      <c r="O51" s="198">
        <v>14.91</v>
      </c>
      <c r="P51" s="198">
        <v>0</v>
      </c>
      <c r="Q51" s="198"/>
      <c r="R51" s="200">
        <f t="shared" si="0"/>
        <v>31.3565</v>
      </c>
      <c r="S51" s="244"/>
      <c r="T51" s="245"/>
      <c r="U51" s="243"/>
      <c r="V51" s="243"/>
      <c r="W51" s="243"/>
      <c r="X51" s="213"/>
    </row>
    <row r="52" spans="1:24" x14ac:dyDescent="0.25">
      <c r="A52" s="213"/>
      <c r="B52" s="191">
        <v>49</v>
      </c>
      <c r="C52" s="195">
        <v>140</v>
      </c>
      <c r="D52" s="198">
        <v>140</v>
      </c>
      <c r="E52" s="198">
        <v>17.55</v>
      </c>
      <c r="F52" s="198">
        <v>0</v>
      </c>
      <c r="G52" s="198">
        <v>0</v>
      </c>
      <c r="H52" s="198">
        <v>17.690000000000001</v>
      </c>
      <c r="I52" s="198">
        <v>32.31</v>
      </c>
      <c r="J52" s="198">
        <v>0</v>
      </c>
      <c r="K52" s="198">
        <v>1.97</v>
      </c>
      <c r="L52" s="198">
        <v>4.75</v>
      </c>
      <c r="M52" s="198">
        <v>0</v>
      </c>
      <c r="N52" s="198">
        <v>8.68</v>
      </c>
      <c r="O52" s="198">
        <v>34.61</v>
      </c>
      <c r="P52" s="198">
        <v>0</v>
      </c>
      <c r="Q52" s="198"/>
      <c r="R52" s="200">
        <f t="shared" si="0"/>
        <v>42.428000000000004</v>
      </c>
      <c r="S52" s="216"/>
      <c r="T52" s="217"/>
      <c r="U52" s="212"/>
      <c r="V52" s="212"/>
      <c r="W52" s="212"/>
      <c r="X52" s="213"/>
    </row>
    <row r="53" spans="1:24" x14ac:dyDescent="0.25">
      <c r="A53" s="213"/>
      <c r="B53" s="191">
        <v>50</v>
      </c>
      <c r="C53" s="195">
        <v>207</v>
      </c>
      <c r="D53" s="198">
        <v>207</v>
      </c>
      <c r="E53" s="198">
        <v>17.55</v>
      </c>
      <c r="F53" s="198">
        <v>0</v>
      </c>
      <c r="G53" s="198">
        <v>9.5</v>
      </c>
      <c r="H53" s="198">
        <v>25.54</v>
      </c>
      <c r="I53" s="198">
        <v>14.96</v>
      </c>
      <c r="J53" s="198">
        <v>1.97</v>
      </c>
      <c r="K53" s="198">
        <v>0</v>
      </c>
      <c r="L53" s="198">
        <v>4.75</v>
      </c>
      <c r="M53" s="198">
        <v>8.68</v>
      </c>
      <c r="N53" s="198">
        <v>12.82</v>
      </c>
      <c r="O53" s="198">
        <v>21.79</v>
      </c>
      <c r="P53" s="198">
        <v>0</v>
      </c>
      <c r="Q53" s="198"/>
      <c r="R53" s="200">
        <f t="shared" si="0"/>
        <v>37.3095</v>
      </c>
      <c r="S53" s="216"/>
      <c r="T53" s="217"/>
      <c r="U53" s="212"/>
      <c r="V53" s="212"/>
      <c r="W53" s="212"/>
      <c r="X53" s="213"/>
    </row>
    <row r="54" spans="1:24" x14ac:dyDescent="0.25">
      <c r="A54" s="213"/>
      <c r="B54" s="191">
        <v>51</v>
      </c>
      <c r="C54" s="195">
        <v>175</v>
      </c>
      <c r="D54" s="198">
        <v>175</v>
      </c>
      <c r="E54" s="198">
        <v>17.55</v>
      </c>
      <c r="F54" s="198">
        <v>0</v>
      </c>
      <c r="G54" s="198">
        <v>9.5</v>
      </c>
      <c r="H54" s="198">
        <v>25.54</v>
      </c>
      <c r="I54" s="198">
        <v>14.96</v>
      </c>
      <c r="J54" s="198">
        <v>1.97</v>
      </c>
      <c r="K54" s="198">
        <v>4.75</v>
      </c>
      <c r="L54" s="198">
        <v>0</v>
      </c>
      <c r="M54" s="198">
        <v>8.68</v>
      </c>
      <c r="N54" s="198">
        <v>19.7</v>
      </c>
      <c r="O54" s="198">
        <v>14.91</v>
      </c>
      <c r="P54" s="198">
        <v>0</v>
      </c>
      <c r="Q54" s="198"/>
      <c r="R54" s="200">
        <f t="shared" si="0"/>
        <v>36.728000000000002</v>
      </c>
      <c r="S54" s="216"/>
      <c r="T54" s="217"/>
      <c r="U54" s="212"/>
      <c r="V54" s="212"/>
      <c r="W54" s="212"/>
      <c r="X54" s="213"/>
    </row>
    <row r="55" spans="1:24" x14ac:dyDescent="0.25">
      <c r="A55" s="213"/>
      <c r="B55" s="191">
        <v>52</v>
      </c>
      <c r="C55" s="195">
        <v>205</v>
      </c>
      <c r="D55" s="198">
        <v>205</v>
      </c>
      <c r="E55" s="198">
        <v>17.55</v>
      </c>
      <c r="F55" s="198">
        <v>0</v>
      </c>
      <c r="G55" s="198">
        <v>0</v>
      </c>
      <c r="H55" s="198">
        <v>17.690000000000001</v>
      </c>
      <c r="I55" s="198">
        <v>17.350000000000001</v>
      </c>
      <c r="J55" s="198">
        <v>14.96</v>
      </c>
      <c r="K55" s="198">
        <v>0</v>
      </c>
      <c r="L55" s="198">
        <v>0</v>
      </c>
      <c r="M55" s="198">
        <v>0</v>
      </c>
      <c r="N55" s="198">
        <v>1.97</v>
      </c>
      <c r="O55" s="198">
        <v>48.03</v>
      </c>
      <c r="P55" s="198">
        <v>0</v>
      </c>
      <c r="Q55" s="198"/>
      <c r="R55" s="200">
        <f t="shared" si="0"/>
        <v>45.359500000000004</v>
      </c>
      <c r="S55" s="216"/>
      <c r="T55" s="217"/>
      <c r="U55" s="212"/>
      <c r="V55" s="212"/>
      <c r="W55" s="212"/>
      <c r="X55" s="213"/>
    </row>
    <row r="56" spans="1:24" x14ac:dyDescent="0.25">
      <c r="A56" s="213"/>
      <c r="B56" s="191">
        <v>53</v>
      </c>
      <c r="C56" s="195">
        <v>191</v>
      </c>
      <c r="D56" s="198">
        <v>191</v>
      </c>
      <c r="E56" s="198">
        <v>17.55</v>
      </c>
      <c r="F56" s="198">
        <v>0</v>
      </c>
      <c r="G56" s="198">
        <v>0</v>
      </c>
      <c r="H56" s="198">
        <v>17.690000000000001</v>
      </c>
      <c r="I56" s="198">
        <v>32.31</v>
      </c>
      <c r="J56" s="198">
        <v>0</v>
      </c>
      <c r="K56" s="198">
        <v>0</v>
      </c>
      <c r="L56" s="198">
        <v>0</v>
      </c>
      <c r="M56" s="198">
        <v>0</v>
      </c>
      <c r="N56" s="198">
        <v>10.64</v>
      </c>
      <c r="O56" s="198">
        <v>39.36</v>
      </c>
      <c r="P56" s="198">
        <v>0</v>
      </c>
      <c r="Q56" s="198"/>
      <c r="R56" s="200">
        <f t="shared" si="0"/>
        <v>43.43</v>
      </c>
      <c r="S56" s="216"/>
      <c r="T56" s="217"/>
      <c r="U56" s="212"/>
      <c r="V56" s="212"/>
      <c r="W56" s="212"/>
      <c r="X56" s="213"/>
    </row>
    <row r="57" spans="1:24" x14ac:dyDescent="0.25">
      <c r="A57" s="213"/>
      <c r="B57" s="191">
        <v>54</v>
      </c>
      <c r="C57" s="195">
        <v>129</v>
      </c>
      <c r="D57" s="198">
        <v>129</v>
      </c>
      <c r="E57" s="198">
        <v>17.55</v>
      </c>
      <c r="F57" s="198">
        <v>0</v>
      </c>
      <c r="G57" s="198">
        <v>0</v>
      </c>
      <c r="H57" s="198">
        <v>26.37</v>
      </c>
      <c r="I57" s="198">
        <v>23.63</v>
      </c>
      <c r="J57" s="198">
        <v>0</v>
      </c>
      <c r="K57" s="198">
        <v>0</v>
      </c>
      <c r="L57" s="198">
        <v>0</v>
      </c>
      <c r="M57" s="198">
        <v>1.97</v>
      </c>
      <c r="N57" s="198">
        <v>26.24</v>
      </c>
      <c r="O57" s="198">
        <v>21.79</v>
      </c>
      <c r="P57" s="198">
        <v>0</v>
      </c>
      <c r="Q57" s="198"/>
      <c r="R57" s="200">
        <f t="shared" si="0"/>
        <v>40.716999999999992</v>
      </c>
      <c r="S57" s="216"/>
      <c r="T57" s="217"/>
      <c r="U57" s="212"/>
      <c r="V57" s="212"/>
      <c r="W57" s="212"/>
      <c r="X57" s="213"/>
    </row>
    <row r="58" spans="1:24" x14ac:dyDescent="0.25">
      <c r="A58" s="213"/>
      <c r="B58" s="213"/>
      <c r="C58" s="208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5"/>
      <c r="S58" s="216"/>
      <c r="T58" s="217"/>
      <c r="U58" s="212"/>
      <c r="V58" s="212"/>
      <c r="W58" s="212"/>
      <c r="X58" s="213"/>
    </row>
    <row r="59" spans="1:24" x14ac:dyDescent="0.25">
      <c r="A59" s="213"/>
      <c r="B59" s="213"/>
      <c r="C59" s="208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5"/>
      <c r="S59" s="216"/>
      <c r="T59" s="217"/>
      <c r="U59" s="212"/>
      <c r="V59" s="212"/>
      <c r="W59" s="212"/>
      <c r="X59" s="213"/>
    </row>
    <row r="60" spans="1:24" s="193" customFormat="1" x14ac:dyDescent="0.25">
      <c r="A60" s="208"/>
      <c r="B60" s="213"/>
      <c r="C60" s="208"/>
      <c r="D60" s="209"/>
      <c r="E60" s="209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10"/>
      <c r="S60" s="211"/>
      <c r="T60" s="208"/>
      <c r="U60" s="212"/>
      <c r="V60" s="212"/>
      <c r="W60" s="212"/>
      <c r="X60" s="208"/>
    </row>
    <row r="61" spans="1:24" x14ac:dyDescent="0.25">
      <c r="A61" s="213"/>
      <c r="B61" s="213"/>
      <c r="C61" s="208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5"/>
      <c r="S61" s="216"/>
      <c r="T61" s="217"/>
      <c r="U61" s="212"/>
      <c r="V61" s="212"/>
      <c r="W61" s="212"/>
      <c r="X61" s="213"/>
    </row>
    <row r="62" spans="1:24" x14ac:dyDescent="0.25">
      <c r="A62" s="213"/>
      <c r="B62" s="213"/>
      <c r="C62" s="208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5"/>
      <c r="S62" s="216"/>
      <c r="T62" s="217"/>
      <c r="U62" s="212"/>
      <c r="V62" s="212"/>
      <c r="W62" s="212"/>
      <c r="X62" s="213"/>
    </row>
    <row r="63" spans="1:24" x14ac:dyDescent="0.25">
      <c r="A63" s="213"/>
      <c r="B63" s="213"/>
      <c r="C63" s="208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5"/>
      <c r="S63" s="216"/>
      <c r="T63" s="217"/>
      <c r="U63" s="212"/>
      <c r="V63" s="212"/>
      <c r="W63" s="212"/>
      <c r="X63" s="213"/>
    </row>
    <row r="64" spans="1:24" x14ac:dyDescent="0.25">
      <c r="A64" s="213"/>
      <c r="B64" s="213"/>
      <c r="C64" s="208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5"/>
      <c r="S64" s="216"/>
      <c r="T64" s="217"/>
      <c r="U64" s="212"/>
      <c r="V64" s="212"/>
      <c r="W64" s="212"/>
      <c r="X64" s="213"/>
    </row>
    <row r="65" spans="1:24" x14ac:dyDescent="0.25">
      <c r="A65" s="213"/>
      <c r="B65" s="213"/>
      <c r="C65" s="208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5"/>
      <c r="S65" s="216"/>
      <c r="T65" s="217"/>
      <c r="U65" s="212"/>
      <c r="V65" s="212"/>
      <c r="W65" s="212"/>
      <c r="X65" s="213"/>
    </row>
    <row r="66" spans="1:24" x14ac:dyDescent="0.25">
      <c r="A66" s="213"/>
      <c r="B66" s="213"/>
      <c r="C66" s="208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5"/>
      <c r="S66" s="216"/>
      <c r="T66" s="217"/>
      <c r="U66" s="212"/>
      <c r="V66" s="212"/>
      <c r="W66" s="212"/>
      <c r="X66" s="213"/>
    </row>
    <row r="67" spans="1:24" x14ac:dyDescent="0.25">
      <c r="A67" s="213"/>
      <c r="B67" s="213"/>
      <c r="C67" s="208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5"/>
      <c r="S67" s="216"/>
      <c r="T67" s="217"/>
      <c r="U67" s="212"/>
      <c r="V67" s="212"/>
      <c r="W67" s="212"/>
      <c r="X67" s="213"/>
    </row>
    <row r="68" spans="1:24" x14ac:dyDescent="0.25">
      <c r="A68" s="213"/>
      <c r="B68" s="213"/>
      <c r="C68" s="208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5"/>
      <c r="S68" s="216"/>
      <c r="T68" s="217"/>
      <c r="U68" s="212"/>
      <c r="V68" s="212"/>
      <c r="W68" s="212"/>
      <c r="X68" s="213"/>
    </row>
    <row r="69" spans="1:24" x14ac:dyDescent="0.25">
      <c r="A69" s="213"/>
      <c r="B69" s="213"/>
      <c r="C69" s="208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5"/>
      <c r="S69" s="216"/>
      <c r="T69" s="217"/>
      <c r="U69" s="212"/>
      <c r="V69" s="212"/>
      <c r="W69" s="212"/>
      <c r="X69" s="213"/>
    </row>
    <row r="70" spans="1:24" x14ac:dyDescent="0.25">
      <c r="A70" s="213"/>
      <c r="B70" s="213"/>
      <c r="C70" s="208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5"/>
      <c r="S70" s="216"/>
      <c r="T70" s="217"/>
      <c r="U70" s="212"/>
      <c r="V70" s="212"/>
      <c r="W70" s="212"/>
      <c r="X70" s="213"/>
    </row>
    <row r="71" spans="1:24" x14ac:dyDescent="0.25">
      <c r="A71" s="213"/>
      <c r="B71" s="213"/>
      <c r="C71" s="208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5"/>
      <c r="S71" s="216"/>
      <c r="T71" s="217"/>
      <c r="U71" s="212"/>
      <c r="V71" s="212"/>
      <c r="W71" s="212"/>
      <c r="X71" s="213"/>
    </row>
    <row r="72" spans="1:24" x14ac:dyDescent="0.25">
      <c r="A72" s="213"/>
      <c r="B72" s="213"/>
      <c r="C72" s="208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5"/>
      <c r="S72" s="216"/>
      <c r="T72" s="217"/>
      <c r="U72" s="212"/>
      <c r="V72" s="212"/>
      <c r="W72" s="212"/>
      <c r="X72" s="213"/>
    </row>
    <row r="73" spans="1:24" x14ac:dyDescent="0.25">
      <c r="A73" s="213"/>
      <c r="B73" s="213"/>
      <c r="C73" s="208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5"/>
      <c r="S73" s="216"/>
      <c r="T73" s="217"/>
      <c r="U73" s="212"/>
      <c r="V73" s="212"/>
      <c r="W73" s="212"/>
      <c r="X73" s="213"/>
    </row>
    <row r="74" spans="1:24" x14ac:dyDescent="0.25">
      <c r="A74" s="213"/>
      <c r="B74" s="213"/>
      <c r="C74" s="208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5"/>
      <c r="S74" s="216"/>
      <c r="T74" s="217"/>
      <c r="U74" s="212"/>
      <c r="V74" s="212"/>
      <c r="W74" s="212"/>
      <c r="X74" s="213"/>
    </row>
    <row r="75" spans="1:24" x14ac:dyDescent="0.25">
      <c r="A75" s="213"/>
      <c r="B75" s="213"/>
      <c r="C75" s="208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5"/>
      <c r="S75" s="216"/>
      <c r="T75" s="217"/>
      <c r="U75" s="212"/>
      <c r="V75" s="212"/>
      <c r="W75" s="212"/>
    </row>
    <row r="76" spans="1:24" x14ac:dyDescent="0.25">
      <c r="A76" s="213"/>
      <c r="B76" s="213"/>
      <c r="C76" s="208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5"/>
      <c r="S76" s="216"/>
      <c r="T76" s="217"/>
      <c r="U76" s="212"/>
      <c r="V76" s="212"/>
      <c r="W76" s="212"/>
    </row>
    <row r="77" spans="1:24" x14ac:dyDescent="0.25">
      <c r="A77" s="213"/>
      <c r="B77" s="213"/>
      <c r="C77" s="208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5"/>
      <c r="S77" s="216"/>
      <c r="T77" s="217"/>
      <c r="U77" s="212"/>
      <c r="V77" s="212"/>
      <c r="W77" s="212"/>
    </row>
    <row r="78" spans="1:24" x14ac:dyDescent="0.25">
      <c r="A78" s="213"/>
      <c r="B78" s="213"/>
      <c r="C78" s="208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5"/>
      <c r="S78" s="216"/>
      <c r="T78" s="217"/>
      <c r="U78" s="212"/>
      <c r="V78" s="212"/>
      <c r="W78" s="212"/>
    </row>
    <row r="79" spans="1:24" s="193" customFormat="1" x14ac:dyDescent="0.25">
      <c r="A79" s="208"/>
      <c r="B79" s="208"/>
      <c r="C79" s="208"/>
      <c r="D79" s="209"/>
      <c r="E79" s="209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10"/>
      <c r="S79" s="211"/>
      <c r="T79" s="208"/>
      <c r="U79" s="212"/>
      <c r="V79" s="212"/>
      <c r="W79" s="212"/>
    </row>
    <row r="80" spans="1:24" x14ac:dyDescent="0.25">
      <c r="A80" s="213"/>
      <c r="B80" s="213"/>
      <c r="C80" s="208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5"/>
      <c r="S80" s="216"/>
      <c r="T80" s="217"/>
      <c r="U80" s="212"/>
      <c r="V80" s="212"/>
      <c r="W80" s="212"/>
    </row>
    <row r="81" spans="1:23" x14ac:dyDescent="0.25">
      <c r="A81" s="213"/>
      <c r="B81" s="213"/>
      <c r="C81" s="208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5"/>
      <c r="S81" s="216"/>
      <c r="T81" s="217"/>
      <c r="U81" s="212"/>
      <c r="V81" s="212"/>
      <c r="W81" s="212"/>
    </row>
    <row r="82" spans="1:23" x14ac:dyDescent="0.25">
      <c r="A82" s="213"/>
      <c r="B82" s="213"/>
      <c r="C82" s="208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5"/>
      <c r="S82" s="216"/>
      <c r="T82" s="217"/>
      <c r="U82" s="212"/>
      <c r="V82" s="212"/>
      <c r="W82" s="212"/>
    </row>
    <row r="83" spans="1:23" x14ac:dyDescent="0.25">
      <c r="A83" s="213"/>
      <c r="B83" s="213"/>
      <c r="C83" s="208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5"/>
      <c r="S83" s="216"/>
      <c r="T83" s="217"/>
      <c r="U83" s="212"/>
      <c r="V83" s="212"/>
      <c r="W83" s="212"/>
    </row>
    <row r="84" spans="1:23" x14ac:dyDescent="0.25">
      <c r="A84" s="213"/>
      <c r="B84" s="213"/>
      <c r="C84" s="208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5"/>
      <c r="S84" s="216"/>
      <c r="T84" s="217"/>
      <c r="U84" s="212"/>
      <c r="V84" s="212"/>
      <c r="W84" s="212"/>
    </row>
    <row r="85" spans="1:23" x14ac:dyDescent="0.25">
      <c r="A85" s="213"/>
      <c r="B85" s="213"/>
      <c r="C85" s="208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5"/>
      <c r="S85" s="216"/>
      <c r="T85" s="217"/>
      <c r="U85" s="212"/>
      <c r="V85" s="212"/>
      <c r="W85" s="212"/>
    </row>
    <row r="86" spans="1:23" x14ac:dyDescent="0.25">
      <c r="A86" s="213"/>
      <c r="B86" s="213"/>
      <c r="C86" s="208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5"/>
      <c r="S86" s="216"/>
      <c r="T86" s="217"/>
      <c r="U86" s="212"/>
      <c r="V86" s="212"/>
      <c r="W86" s="212"/>
    </row>
    <row r="87" spans="1:23" x14ac:dyDescent="0.25">
      <c r="A87" s="213"/>
      <c r="B87" s="213"/>
      <c r="C87" s="208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5"/>
      <c r="S87" s="216"/>
      <c r="T87" s="217"/>
      <c r="U87" s="212"/>
      <c r="V87" s="212"/>
      <c r="W87" s="212"/>
    </row>
    <row r="88" spans="1:23" x14ac:dyDescent="0.25">
      <c r="A88" s="213"/>
      <c r="B88" s="213"/>
      <c r="C88" s="208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5"/>
      <c r="S88" s="216"/>
      <c r="T88" s="217"/>
      <c r="U88" s="212"/>
      <c r="V88" s="212"/>
      <c r="W88" s="212"/>
    </row>
    <row r="89" spans="1:23" x14ac:dyDescent="0.25">
      <c r="A89" s="213"/>
      <c r="B89" s="213"/>
      <c r="C89" s="208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5"/>
      <c r="S89" s="216"/>
      <c r="T89" s="217"/>
      <c r="U89" s="212"/>
      <c r="V89" s="212"/>
      <c r="W89" s="212"/>
    </row>
    <row r="90" spans="1:23" x14ac:dyDescent="0.25">
      <c r="A90" s="213"/>
      <c r="B90" s="213"/>
      <c r="C90" s="208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5"/>
      <c r="S90" s="216"/>
      <c r="T90" s="217"/>
      <c r="U90" s="212"/>
      <c r="V90" s="212"/>
      <c r="W90" s="212"/>
    </row>
    <row r="91" spans="1:23" x14ac:dyDescent="0.25">
      <c r="A91" s="213"/>
      <c r="B91" s="213"/>
      <c r="C91" s="208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5"/>
      <c r="S91" s="216"/>
      <c r="T91" s="217"/>
      <c r="U91" s="212"/>
      <c r="V91" s="212"/>
      <c r="W91" s="212"/>
    </row>
    <row r="92" spans="1:23" x14ac:dyDescent="0.25">
      <c r="A92" s="213"/>
      <c r="B92" s="213"/>
      <c r="C92" s="208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5"/>
      <c r="S92" s="216"/>
      <c r="T92" s="217"/>
      <c r="U92" s="212"/>
      <c r="V92" s="212"/>
      <c r="W92" s="212"/>
    </row>
    <row r="93" spans="1:23" x14ac:dyDescent="0.25">
      <c r="A93" s="213"/>
      <c r="B93" s="213"/>
      <c r="C93" s="208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5"/>
      <c r="S93" s="216"/>
      <c r="T93" s="217"/>
      <c r="U93" s="212"/>
      <c r="V93" s="212"/>
      <c r="W93" s="212"/>
    </row>
    <row r="94" spans="1:23" x14ac:dyDescent="0.25">
      <c r="A94" s="213"/>
      <c r="B94" s="213"/>
      <c r="C94" s="208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5"/>
      <c r="S94" s="216"/>
      <c r="T94" s="217"/>
      <c r="U94" s="212"/>
      <c r="V94" s="212"/>
      <c r="W94" s="212"/>
    </row>
    <row r="95" spans="1:23" x14ac:dyDescent="0.25">
      <c r="A95" s="213"/>
      <c r="B95" s="213"/>
      <c r="C95" s="208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5"/>
      <c r="S95" s="216"/>
      <c r="T95" s="217"/>
      <c r="U95" s="212"/>
      <c r="V95" s="212"/>
      <c r="W95" s="212"/>
    </row>
    <row r="96" spans="1:23" x14ac:dyDescent="0.25">
      <c r="A96" s="213"/>
      <c r="B96" s="213"/>
      <c r="C96" s="208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5"/>
      <c r="S96" s="216"/>
      <c r="T96" s="217"/>
      <c r="U96" s="212"/>
      <c r="V96" s="212"/>
      <c r="W96" s="212"/>
    </row>
    <row r="97" spans="1:23" x14ac:dyDescent="0.25">
      <c r="A97" s="213"/>
      <c r="B97" s="213"/>
      <c r="C97" s="208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5"/>
      <c r="S97" s="216"/>
      <c r="T97" s="217"/>
      <c r="U97" s="212"/>
      <c r="V97" s="212"/>
      <c r="W97" s="212"/>
    </row>
    <row r="98" spans="1:23" s="193" customFormat="1" x14ac:dyDescent="0.25">
      <c r="A98" s="208"/>
      <c r="B98" s="208"/>
      <c r="C98" s="208"/>
      <c r="D98" s="209"/>
      <c r="E98" s="209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10"/>
      <c r="S98" s="211"/>
      <c r="T98" s="208"/>
      <c r="U98" s="212"/>
      <c r="V98" s="212"/>
      <c r="W98" s="212"/>
    </row>
    <row r="99" spans="1:23" x14ac:dyDescent="0.25">
      <c r="A99" s="213"/>
      <c r="B99" s="213"/>
      <c r="C99" s="208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5"/>
      <c r="S99" s="216"/>
      <c r="T99" s="217"/>
      <c r="U99" s="212"/>
      <c r="V99" s="212"/>
      <c r="W99" s="212"/>
    </row>
    <row r="100" spans="1:23" x14ac:dyDescent="0.25">
      <c r="A100" s="213"/>
      <c r="B100" s="213"/>
      <c r="C100" s="208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5"/>
      <c r="S100" s="216"/>
      <c r="T100" s="217"/>
      <c r="U100" s="212"/>
      <c r="V100" s="212"/>
      <c r="W100" s="212"/>
    </row>
    <row r="101" spans="1:23" x14ac:dyDescent="0.25">
      <c r="A101" s="213"/>
      <c r="B101" s="213"/>
      <c r="C101" s="208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5"/>
      <c r="S101" s="216"/>
      <c r="T101" s="217"/>
      <c r="U101" s="212"/>
      <c r="V101" s="212"/>
      <c r="W101" s="212"/>
    </row>
    <row r="102" spans="1:23" x14ac:dyDescent="0.25">
      <c r="A102" s="213"/>
      <c r="B102" s="213"/>
      <c r="C102" s="208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5"/>
      <c r="S102" s="216"/>
      <c r="T102" s="217"/>
      <c r="U102" s="212"/>
      <c r="V102" s="212"/>
      <c r="W102" s="212"/>
    </row>
    <row r="103" spans="1:23" x14ac:dyDescent="0.25">
      <c r="A103" s="213"/>
      <c r="B103" s="213"/>
      <c r="C103" s="208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5"/>
      <c r="S103" s="216"/>
      <c r="T103" s="217"/>
      <c r="U103" s="212"/>
      <c r="V103" s="212"/>
      <c r="W103" s="212"/>
    </row>
    <row r="104" spans="1:23" x14ac:dyDescent="0.25">
      <c r="A104" s="213"/>
      <c r="B104" s="213"/>
      <c r="C104" s="208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5"/>
      <c r="S104" s="216"/>
      <c r="T104" s="217"/>
      <c r="U104" s="212"/>
      <c r="V104" s="212"/>
      <c r="W104" s="212"/>
    </row>
    <row r="105" spans="1:23" x14ac:dyDescent="0.25">
      <c r="A105" s="213"/>
      <c r="B105" s="213"/>
      <c r="C105" s="208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5"/>
      <c r="S105" s="216"/>
      <c r="T105" s="217"/>
      <c r="U105" s="212"/>
      <c r="V105" s="212"/>
      <c r="W105" s="212"/>
    </row>
    <row r="106" spans="1:23" x14ac:dyDescent="0.25">
      <c r="A106" s="213"/>
      <c r="B106" s="213"/>
      <c r="C106" s="208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5"/>
      <c r="S106" s="216"/>
      <c r="T106" s="217"/>
      <c r="U106" s="212"/>
      <c r="V106" s="212"/>
      <c r="W106" s="212"/>
    </row>
    <row r="107" spans="1:23" x14ac:dyDescent="0.25">
      <c r="A107" s="213"/>
      <c r="B107" s="213"/>
      <c r="C107" s="208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5"/>
      <c r="S107" s="216"/>
      <c r="T107" s="217"/>
      <c r="U107" s="212"/>
      <c r="V107" s="212"/>
      <c r="W107" s="212"/>
    </row>
    <row r="108" spans="1:23" x14ac:dyDescent="0.25">
      <c r="A108" s="213"/>
      <c r="B108" s="213"/>
      <c r="C108" s="208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5"/>
      <c r="S108" s="216"/>
      <c r="T108" s="217"/>
      <c r="U108" s="212"/>
      <c r="V108" s="212"/>
      <c r="W108" s="212"/>
    </row>
    <row r="109" spans="1:23" x14ac:dyDescent="0.25">
      <c r="A109" s="213"/>
      <c r="B109" s="213"/>
      <c r="C109" s="208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5"/>
      <c r="S109" s="216"/>
      <c r="T109" s="217"/>
      <c r="U109" s="212"/>
      <c r="V109" s="212"/>
      <c r="W109" s="212"/>
    </row>
    <row r="110" spans="1:23" x14ac:dyDescent="0.25">
      <c r="A110" s="213"/>
      <c r="B110" s="213"/>
      <c r="C110" s="208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5"/>
      <c r="S110" s="216"/>
      <c r="T110" s="217"/>
      <c r="U110" s="212"/>
      <c r="V110" s="212"/>
      <c r="W110" s="212"/>
    </row>
    <row r="111" spans="1:23" x14ac:dyDescent="0.25">
      <c r="A111" s="213"/>
      <c r="B111" s="213"/>
      <c r="C111" s="208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5"/>
      <c r="S111" s="216"/>
      <c r="T111" s="217"/>
      <c r="U111" s="212"/>
      <c r="V111" s="212"/>
      <c r="W111" s="212"/>
    </row>
    <row r="112" spans="1:23" x14ac:dyDescent="0.25">
      <c r="A112" s="213"/>
      <c r="B112" s="213"/>
      <c r="C112" s="208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5"/>
      <c r="S112" s="216"/>
      <c r="T112" s="217"/>
      <c r="U112" s="212"/>
      <c r="V112" s="212"/>
      <c r="W112" s="212"/>
    </row>
    <row r="113" spans="1:23" x14ac:dyDescent="0.25">
      <c r="A113" s="213"/>
      <c r="B113" s="213"/>
      <c r="C113" s="208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5"/>
      <c r="S113" s="216"/>
      <c r="T113" s="217"/>
      <c r="U113" s="212"/>
      <c r="V113" s="212"/>
      <c r="W113" s="212"/>
    </row>
    <row r="114" spans="1:23" x14ac:dyDescent="0.25">
      <c r="A114" s="213"/>
      <c r="B114" s="213"/>
      <c r="C114" s="208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5"/>
      <c r="S114" s="216"/>
      <c r="T114" s="217"/>
      <c r="U114" s="212"/>
      <c r="V114" s="212"/>
      <c r="W114" s="212"/>
    </row>
    <row r="115" spans="1:23" x14ac:dyDescent="0.25">
      <c r="A115" s="213"/>
      <c r="B115" s="213"/>
      <c r="C115" s="208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5"/>
      <c r="S115" s="216"/>
      <c r="T115" s="217"/>
      <c r="U115" s="212"/>
      <c r="V115" s="212"/>
      <c r="W115" s="212"/>
    </row>
    <row r="116" spans="1:23" x14ac:dyDescent="0.25">
      <c r="A116" s="213"/>
      <c r="B116" s="213"/>
      <c r="C116" s="208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5"/>
      <c r="S116" s="216"/>
      <c r="T116" s="217"/>
      <c r="U116" s="212"/>
      <c r="V116" s="212"/>
      <c r="W116" s="212"/>
    </row>
    <row r="117" spans="1:23" s="193" customFormat="1" x14ac:dyDescent="0.25">
      <c r="A117" s="208"/>
      <c r="B117" s="208"/>
      <c r="C117" s="208"/>
      <c r="D117" s="209"/>
      <c r="E117" s="209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10"/>
      <c r="S117" s="211"/>
      <c r="T117" s="208"/>
      <c r="U117" s="212"/>
      <c r="V117" s="212"/>
      <c r="W117" s="212"/>
    </row>
    <row r="118" spans="1:23" x14ac:dyDescent="0.25">
      <c r="A118" s="213"/>
      <c r="B118" s="213"/>
      <c r="C118" s="208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5"/>
      <c r="S118" s="216"/>
      <c r="T118" s="217"/>
      <c r="U118" s="212"/>
      <c r="V118" s="212"/>
      <c r="W118" s="212"/>
    </row>
    <row r="119" spans="1:23" x14ac:dyDescent="0.25">
      <c r="A119" s="213"/>
      <c r="B119" s="213"/>
      <c r="C119" s="208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5"/>
      <c r="S119" s="216"/>
      <c r="T119" s="217"/>
      <c r="U119" s="212"/>
      <c r="V119" s="212"/>
      <c r="W119" s="212"/>
    </row>
    <row r="120" spans="1:23" x14ac:dyDescent="0.25">
      <c r="A120" s="213"/>
      <c r="B120" s="213"/>
      <c r="C120" s="208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5"/>
      <c r="S120" s="216"/>
      <c r="T120" s="217"/>
      <c r="U120" s="212"/>
      <c r="V120" s="212"/>
      <c r="W120" s="212"/>
    </row>
    <row r="121" spans="1:23" x14ac:dyDescent="0.25">
      <c r="A121" s="213"/>
      <c r="B121" s="213"/>
      <c r="C121" s="208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5"/>
      <c r="S121" s="216"/>
      <c r="T121" s="217"/>
      <c r="U121" s="212"/>
      <c r="V121" s="212"/>
      <c r="W121" s="212"/>
    </row>
    <row r="122" spans="1:23" x14ac:dyDescent="0.25">
      <c r="A122" s="213"/>
      <c r="B122" s="213"/>
      <c r="C122" s="208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5"/>
      <c r="S122" s="216"/>
      <c r="T122" s="217"/>
      <c r="U122" s="212"/>
      <c r="V122" s="212"/>
      <c r="W122" s="212"/>
    </row>
    <row r="123" spans="1:23" x14ac:dyDescent="0.25">
      <c r="A123" s="213"/>
      <c r="B123" s="213"/>
      <c r="C123" s="208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5"/>
      <c r="S123" s="216"/>
      <c r="T123" s="217"/>
      <c r="U123" s="212"/>
      <c r="V123" s="212"/>
      <c r="W123" s="212"/>
    </row>
    <row r="124" spans="1:23" x14ac:dyDescent="0.25">
      <c r="A124" s="213"/>
      <c r="B124" s="213"/>
      <c r="C124" s="208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5"/>
      <c r="S124" s="216"/>
      <c r="T124" s="217"/>
      <c r="U124" s="212"/>
      <c r="V124" s="212"/>
      <c r="W124" s="212"/>
    </row>
    <row r="125" spans="1:23" x14ac:dyDescent="0.25">
      <c r="A125" s="213"/>
      <c r="B125" s="213"/>
      <c r="C125" s="208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5"/>
      <c r="S125" s="216"/>
      <c r="T125" s="217"/>
      <c r="U125" s="212"/>
      <c r="V125" s="212"/>
      <c r="W125" s="212"/>
    </row>
    <row r="126" spans="1:23" x14ac:dyDescent="0.25">
      <c r="A126" s="213"/>
      <c r="B126" s="213"/>
      <c r="C126" s="208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5"/>
      <c r="S126" s="216"/>
      <c r="T126" s="217"/>
      <c r="U126" s="212"/>
      <c r="V126" s="212"/>
      <c r="W126" s="212"/>
    </row>
    <row r="127" spans="1:23" x14ac:dyDescent="0.25">
      <c r="A127" s="213"/>
      <c r="B127" s="213"/>
      <c r="C127" s="208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5"/>
      <c r="S127" s="216"/>
      <c r="T127" s="217"/>
      <c r="U127" s="212"/>
      <c r="V127" s="212"/>
      <c r="W127" s="212"/>
    </row>
    <row r="128" spans="1:23" x14ac:dyDescent="0.25">
      <c r="A128" s="213"/>
      <c r="B128" s="213"/>
      <c r="C128" s="208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5"/>
      <c r="S128" s="216"/>
      <c r="T128" s="217"/>
      <c r="U128" s="212"/>
      <c r="V128" s="212"/>
      <c r="W128" s="212"/>
    </row>
    <row r="129" spans="1:23" x14ac:dyDescent="0.25">
      <c r="A129" s="213"/>
      <c r="B129" s="213"/>
      <c r="C129" s="208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5"/>
      <c r="S129" s="216"/>
      <c r="T129" s="217"/>
      <c r="U129" s="212"/>
      <c r="V129" s="212"/>
      <c r="W129" s="212"/>
    </row>
    <row r="130" spans="1:23" x14ac:dyDescent="0.25">
      <c r="A130" s="213"/>
      <c r="B130" s="213"/>
      <c r="C130" s="208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5"/>
      <c r="S130" s="216"/>
      <c r="T130" s="217"/>
      <c r="U130" s="212"/>
      <c r="V130" s="212"/>
      <c r="W130" s="212"/>
    </row>
    <row r="131" spans="1:23" x14ac:dyDescent="0.25">
      <c r="A131" s="213"/>
      <c r="B131" s="213"/>
      <c r="C131" s="208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5"/>
      <c r="S131" s="216"/>
      <c r="T131" s="217"/>
      <c r="U131" s="212"/>
      <c r="V131" s="212"/>
      <c r="W131" s="212"/>
    </row>
    <row r="132" spans="1:23" x14ac:dyDescent="0.25">
      <c r="A132" s="213"/>
      <c r="B132" s="213"/>
      <c r="C132" s="208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5"/>
      <c r="S132" s="216"/>
      <c r="T132" s="217"/>
      <c r="U132" s="212"/>
      <c r="V132" s="212"/>
      <c r="W132" s="212"/>
    </row>
    <row r="133" spans="1:23" x14ac:dyDescent="0.25">
      <c r="A133" s="213"/>
      <c r="B133" s="213"/>
      <c r="C133" s="208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5"/>
      <c r="S133" s="216"/>
      <c r="T133" s="217"/>
      <c r="U133" s="212"/>
      <c r="V133" s="212"/>
      <c r="W133" s="212"/>
    </row>
    <row r="134" spans="1:23" x14ac:dyDescent="0.25">
      <c r="A134" s="213"/>
      <c r="B134" s="213"/>
      <c r="C134" s="208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5"/>
      <c r="S134" s="216"/>
      <c r="T134" s="217"/>
      <c r="U134" s="212"/>
      <c r="V134" s="212"/>
      <c r="W134" s="212"/>
    </row>
    <row r="135" spans="1:23" x14ac:dyDescent="0.25">
      <c r="A135" s="213"/>
      <c r="B135" s="213"/>
      <c r="C135" s="208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5"/>
      <c r="S135" s="216"/>
      <c r="T135" s="217"/>
      <c r="U135" s="212"/>
      <c r="V135" s="212"/>
      <c r="W135" s="212"/>
    </row>
    <row r="136" spans="1:23" s="193" customFormat="1" x14ac:dyDescent="0.25">
      <c r="A136" s="208"/>
      <c r="B136" s="208"/>
      <c r="C136" s="208"/>
      <c r="D136" s="209"/>
      <c r="E136" s="209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10"/>
      <c r="S136" s="211"/>
      <c r="T136" s="208"/>
      <c r="U136" s="212"/>
      <c r="V136" s="212"/>
      <c r="W136" s="212"/>
    </row>
    <row r="137" spans="1:23" x14ac:dyDescent="0.25">
      <c r="A137" s="213"/>
      <c r="B137" s="213"/>
      <c r="C137" s="208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5"/>
      <c r="S137" s="216"/>
      <c r="T137" s="217"/>
      <c r="U137" s="212"/>
      <c r="V137" s="212"/>
      <c r="W137" s="212"/>
    </row>
    <row r="138" spans="1:23" x14ac:dyDescent="0.25">
      <c r="A138" s="213"/>
      <c r="B138" s="213"/>
      <c r="C138" s="208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5"/>
      <c r="S138" s="216"/>
      <c r="T138" s="217"/>
      <c r="U138" s="212"/>
      <c r="V138" s="212"/>
      <c r="W138" s="212"/>
    </row>
    <row r="139" spans="1:23" x14ac:dyDescent="0.25">
      <c r="A139" s="213"/>
      <c r="B139" s="213"/>
      <c r="C139" s="208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5"/>
      <c r="S139" s="216"/>
      <c r="T139" s="217"/>
      <c r="U139" s="212"/>
      <c r="V139" s="212"/>
      <c r="W139" s="212"/>
    </row>
    <row r="140" spans="1:23" x14ac:dyDescent="0.25">
      <c r="A140" s="213"/>
      <c r="B140" s="213"/>
      <c r="C140" s="208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5"/>
      <c r="S140" s="216"/>
      <c r="T140" s="217"/>
      <c r="U140" s="212"/>
      <c r="V140" s="212"/>
      <c r="W140" s="212"/>
    </row>
    <row r="141" spans="1:23" x14ac:dyDescent="0.25">
      <c r="A141" s="213"/>
      <c r="B141" s="213"/>
      <c r="C141" s="208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5"/>
      <c r="S141" s="216"/>
      <c r="T141" s="217"/>
      <c r="U141" s="212"/>
      <c r="V141" s="212"/>
      <c r="W141" s="212"/>
    </row>
    <row r="142" spans="1:23" x14ac:dyDescent="0.25">
      <c r="A142" s="213"/>
      <c r="B142" s="213"/>
      <c r="C142" s="208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5"/>
      <c r="S142" s="216"/>
      <c r="T142" s="217"/>
      <c r="U142" s="212"/>
      <c r="V142" s="212"/>
      <c r="W142" s="212"/>
    </row>
    <row r="143" spans="1:23" x14ac:dyDescent="0.25">
      <c r="A143" s="213"/>
      <c r="B143" s="213"/>
      <c r="C143" s="208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5"/>
      <c r="S143" s="216"/>
      <c r="T143" s="217"/>
      <c r="U143" s="212"/>
      <c r="V143" s="212"/>
      <c r="W143" s="212"/>
    </row>
    <row r="144" spans="1:23" x14ac:dyDescent="0.25">
      <c r="A144" s="213"/>
      <c r="B144" s="213"/>
      <c r="C144" s="208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5"/>
      <c r="S144" s="216"/>
      <c r="T144" s="217"/>
      <c r="U144" s="212"/>
      <c r="V144" s="212"/>
      <c r="W144" s="212"/>
    </row>
    <row r="145" spans="1:23" x14ac:dyDescent="0.25">
      <c r="A145" s="213"/>
      <c r="B145" s="213"/>
      <c r="C145" s="208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5"/>
      <c r="S145" s="216"/>
      <c r="T145" s="217"/>
      <c r="U145" s="212"/>
      <c r="V145" s="212"/>
      <c r="W145" s="212"/>
    </row>
    <row r="146" spans="1:23" x14ac:dyDescent="0.25">
      <c r="A146" s="213"/>
      <c r="B146" s="213"/>
      <c r="C146" s="208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5"/>
      <c r="S146" s="216"/>
      <c r="T146" s="217"/>
      <c r="U146" s="212"/>
      <c r="V146" s="212"/>
      <c r="W146" s="212"/>
    </row>
    <row r="147" spans="1:23" x14ac:dyDescent="0.25">
      <c r="A147" s="213"/>
      <c r="B147" s="213"/>
      <c r="C147" s="208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5"/>
      <c r="S147" s="216"/>
      <c r="T147" s="217"/>
      <c r="U147" s="212"/>
      <c r="V147" s="212"/>
      <c r="W147" s="212"/>
    </row>
    <row r="148" spans="1:23" x14ac:dyDescent="0.25">
      <c r="A148" s="213"/>
      <c r="B148" s="213"/>
      <c r="C148" s="208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5"/>
      <c r="S148" s="216"/>
      <c r="T148" s="217"/>
      <c r="U148" s="212"/>
      <c r="V148" s="212"/>
      <c r="W148" s="212"/>
    </row>
    <row r="149" spans="1:23" x14ac:dyDescent="0.25">
      <c r="A149" s="213"/>
      <c r="B149" s="213"/>
      <c r="C149" s="208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5"/>
      <c r="S149" s="216"/>
      <c r="T149" s="217"/>
      <c r="U149" s="212"/>
      <c r="V149" s="212"/>
      <c r="W149" s="212"/>
    </row>
    <row r="150" spans="1:23" x14ac:dyDescent="0.25">
      <c r="A150" s="213"/>
      <c r="B150" s="213"/>
      <c r="C150" s="208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5"/>
      <c r="S150" s="216"/>
      <c r="T150" s="217"/>
      <c r="U150" s="212"/>
      <c r="V150" s="212"/>
      <c r="W150" s="212"/>
    </row>
    <row r="151" spans="1:23" x14ac:dyDescent="0.25">
      <c r="A151" s="213"/>
      <c r="B151" s="213"/>
      <c r="C151" s="208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5"/>
      <c r="S151" s="216"/>
      <c r="T151" s="217"/>
      <c r="U151" s="212"/>
      <c r="V151" s="212"/>
      <c r="W151" s="212"/>
    </row>
    <row r="152" spans="1:23" x14ac:dyDescent="0.25">
      <c r="A152" s="213"/>
      <c r="B152" s="213"/>
      <c r="C152" s="208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5"/>
      <c r="S152" s="216"/>
      <c r="T152" s="217"/>
      <c r="U152" s="212"/>
      <c r="V152" s="212"/>
      <c r="W152" s="212"/>
    </row>
    <row r="153" spans="1:23" x14ac:dyDescent="0.25">
      <c r="A153" s="213"/>
      <c r="B153" s="213"/>
      <c r="C153" s="208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5"/>
      <c r="S153" s="216"/>
      <c r="T153" s="217"/>
      <c r="U153" s="212"/>
      <c r="V153" s="212"/>
      <c r="W153" s="212"/>
    </row>
    <row r="154" spans="1:23" x14ac:dyDescent="0.25">
      <c r="A154" s="213"/>
      <c r="B154" s="213"/>
      <c r="C154" s="208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5"/>
      <c r="S154" s="216"/>
      <c r="T154" s="217"/>
      <c r="U154" s="212"/>
      <c r="V154" s="212"/>
      <c r="W154" s="212"/>
    </row>
    <row r="155" spans="1:23" s="193" customFormat="1" x14ac:dyDescent="0.25">
      <c r="A155" s="208"/>
      <c r="B155" s="208"/>
      <c r="C155" s="208"/>
      <c r="D155" s="209"/>
      <c r="E155" s="209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10"/>
      <c r="S155" s="211"/>
      <c r="T155" s="208"/>
      <c r="U155" s="212"/>
      <c r="V155" s="212"/>
      <c r="W155" s="212"/>
    </row>
    <row r="156" spans="1:23" x14ac:dyDescent="0.25">
      <c r="A156" s="213"/>
      <c r="B156" s="213"/>
      <c r="C156" s="208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5"/>
      <c r="S156" s="216"/>
      <c r="T156" s="217"/>
      <c r="U156" s="212"/>
      <c r="V156" s="212"/>
      <c r="W156" s="212"/>
    </row>
    <row r="157" spans="1:23" x14ac:dyDescent="0.25">
      <c r="A157" s="213"/>
      <c r="B157" s="213"/>
      <c r="C157" s="208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5"/>
      <c r="S157" s="216"/>
      <c r="T157" s="217"/>
      <c r="U157" s="212"/>
      <c r="V157" s="212"/>
      <c r="W157" s="212"/>
    </row>
    <row r="158" spans="1:23" x14ac:dyDescent="0.25">
      <c r="A158" s="213"/>
      <c r="B158" s="213"/>
      <c r="C158" s="208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5"/>
      <c r="S158" s="216"/>
      <c r="T158" s="217"/>
      <c r="U158" s="212"/>
      <c r="V158" s="212"/>
      <c r="W158" s="212"/>
    </row>
    <row r="159" spans="1:23" x14ac:dyDescent="0.25">
      <c r="A159" s="213"/>
      <c r="B159" s="213"/>
      <c r="C159" s="208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5"/>
      <c r="S159" s="216"/>
      <c r="T159" s="217"/>
      <c r="U159" s="212"/>
      <c r="V159" s="212"/>
      <c r="W159" s="212"/>
    </row>
    <row r="160" spans="1:23" x14ac:dyDescent="0.25">
      <c r="A160" s="213"/>
      <c r="B160" s="213"/>
      <c r="C160" s="208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5"/>
      <c r="S160" s="216"/>
      <c r="T160" s="217"/>
      <c r="U160" s="212"/>
      <c r="V160" s="212"/>
      <c r="W160" s="212"/>
    </row>
    <row r="161" spans="1:23" x14ac:dyDescent="0.25">
      <c r="A161" s="213"/>
      <c r="B161" s="213"/>
      <c r="C161" s="208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5"/>
      <c r="S161" s="216"/>
      <c r="T161" s="217"/>
      <c r="U161" s="212"/>
      <c r="V161" s="212"/>
      <c r="W161" s="212"/>
    </row>
    <row r="162" spans="1:23" x14ac:dyDescent="0.25">
      <c r="A162" s="213"/>
      <c r="B162" s="213"/>
      <c r="C162" s="208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5"/>
      <c r="S162" s="216"/>
      <c r="T162" s="217"/>
      <c r="U162" s="212"/>
      <c r="V162" s="212"/>
      <c r="W162" s="212"/>
    </row>
    <row r="163" spans="1:23" x14ac:dyDescent="0.25">
      <c r="A163" s="213"/>
      <c r="B163" s="213"/>
      <c r="C163" s="208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5"/>
      <c r="S163" s="216"/>
      <c r="T163" s="217"/>
      <c r="U163" s="212"/>
      <c r="V163" s="212"/>
      <c r="W163" s="212"/>
    </row>
    <row r="164" spans="1:23" x14ac:dyDescent="0.25">
      <c r="A164" s="213"/>
      <c r="B164" s="213"/>
      <c r="C164" s="208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5"/>
      <c r="S164" s="216"/>
      <c r="T164" s="217"/>
      <c r="U164" s="212"/>
      <c r="V164" s="212"/>
      <c r="W164" s="212"/>
    </row>
    <row r="165" spans="1:23" x14ac:dyDescent="0.25">
      <c r="A165" s="213"/>
      <c r="B165" s="213"/>
      <c r="C165" s="208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5"/>
      <c r="S165" s="216"/>
      <c r="T165" s="217"/>
      <c r="U165" s="212"/>
      <c r="V165" s="212"/>
      <c r="W165" s="212"/>
    </row>
    <row r="166" spans="1:23" x14ac:dyDescent="0.25">
      <c r="A166" s="213"/>
      <c r="B166" s="213"/>
      <c r="C166" s="208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5"/>
      <c r="S166" s="216"/>
      <c r="T166" s="217"/>
      <c r="U166" s="212"/>
      <c r="V166" s="212"/>
      <c r="W166" s="212"/>
    </row>
    <row r="167" spans="1:23" x14ac:dyDescent="0.25">
      <c r="A167" s="213"/>
      <c r="B167" s="213"/>
      <c r="C167" s="208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5"/>
      <c r="S167" s="216"/>
      <c r="T167" s="217"/>
      <c r="U167" s="212"/>
      <c r="V167" s="212"/>
      <c r="W167" s="212"/>
    </row>
    <row r="168" spans="1:23" x14ac:dyDescent="0.25">
      <c r="A168" s="213"/>
      <c r="B168" s="213"/>
      <c r="C168" s="208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5"/>
      <c r="S168" s="216"/>
      <c r="T168" s="217"/>
      <c r="U168" s="212"/>
      <c r="V168" s="212"/>
      <c r="W168" s="212"/>
    </row>
    <row r="169" spans="1:23" x14ac:dyDescent="0.25">
      <c r="A169" s="213"/>
      <c r="B169" s="213"/>
      <c r="C169" s="208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5"/>
      <c r="S169" s="216"/>
      <c r="T169" s="217"/>
      <c r="U169" s="212"/>
      <c r="V169" s="212"/>
      <c r="W169" s="212"/>
    </row>
    <row r="170" spans="1:23" x14ac:dyDescent="0.25">
      <c r="A170" s="213"/>
      <c r="B170" s="213"/>
      <c r="C170" s="208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5"/>
      <c r="S170" s="216"/>
      <c r="T170" s="217"/>
      <c r="U170" s="212"/>
      <c r="V170" s="212"/>
      <c r="W170" s="212"/>
    </row>
    <row r="171" spans="1:23" x14ac:dyDescent="0.25">
      <c r="A171" s="213"/>
      <c r="B171" s="213"/>
      <c r="C171" s="208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5"/>
      <c r="S171" s="216"/>
      <c r="T171" s="217"/>
      <c r="U171" s="212"/>
      <c r="V171" s="212"/>
      <c r="W171" s="212"/>
    </row>
    <row r="172" spans="1:23" x14ac:dyDescent="0.25">
      <c r="A172" s="213"/>
      <c r="B172" s="213"/>
      <c r="C172" s="208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5"/>
      <c r="S172" s="216"/>
      <c r="T172" s="217"/>
      <c r="U172" s="212"/>
      <c r="V172" s="212"/>
      <c r="W172" s="212"/>
    </row>
    <row r="173" spans="1:23" x14ac:dyDescent="0.25">
      <c r="A173" s="213"/>
      <c r="B173" s="213"/>
      <c r="C173" s="208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5"/>
      <c r="S173" s="216"/>
      <c r="T173" s="217"/>
      <c r="U173" s="212"/>
      <c r="V173" s="212"/>
      <c r="W173" s="212"/>
    </row>
    <row r="174" spans="1:23" s="193" customFormat="1" x14ac:dyDescent="0.25">
      <c r="A174" s="208"/>
      <c r="B174" s="208"/>
      <c r="C174" s="208"/>
      <c r="D174" s="209"/>
      <c r="E174" s="209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10"/>
      <c r="S174" s="211"/>
      <c r="T174" s="208"/>
      <c r="U174" s="212"/>
      <c r="V174" s="212"/>
      <c r="W174" s="212"/>
    </row>
    <row r="175" spans="1:23" x14ac:dyDescent="0.25">
      <c r="A175" s="213"/>
      <c r="B175" s="213"/>
      <c r="C175" s="208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5"/>
      <c r="S175" s="216"/>
      <c r="T175" s="217"/>
      <c r="U175" s="212"/>
      <c r="V175" s="212"/>
      <c r="W175" s="212"/>
    </row>
    <row r="176" spans="1:23" x14ac:dyDescent="0.25">
      <c r="A176" s="213"/>
      <c r="B176" s="213"/>
      <c r="C176" s="208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5"/>
      <c r="S176" s="216"/>
      <c r="T176" s="217"/>
      <c r="U176" s="212"/>
      <c r="V176" s="212"/>
      <c r="W176" s="212"/>
    </row>
    <row r="177" spans="1:23" x14ac:dyDescent="0.25">
      <c r="A177" s="213"/>
      <c r="B177" s="213"/>
      <c r="C177" s="208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5"/>
      <c r="S177" s="216"/>
      <c r="T177" s="217"/>
      <c r="U177" s="212"/>
      <c r="V177" s="212"/>
      <c r="W177" s="212"/>
    </row>
    <row r="178" spans="1:23" x14ac:dyDescent="0.25">
      <c r="A178" s="213"/>
      <c r="B178" s="213"/>
      <c r="C178" s="208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5"/>
      <c r="S178" s="216"/>
      <c r="T178" s="217"/>
      <c r="U178" s="212"/>
      <c r="V178" s="212"/>
      <c r="W178" s="212"/>
    </row>
    <row r="179" spans="1:23" x14ac:dyDescent="0.25">
      <c r="A179" s="213"/>
      <c r="B179" s="213"/>
      <c r="C179" s="208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5"/>
      <c r="S179" s="216"/>
      <c r="T179" s="217"/>
      <c r="U179" s="212"/>
      <c r="V179" s="212"/>
      <c r="W179" s="212"/>
    </row>
    <row r="180" spans="1:23" x14ac:dyDescent="0.25">
      <c r="A180" s="213"/>
      <c r="B180" s="213"/>
      <c r="C180" s="208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5"/>
      <c r="S180" s="216"/>
      <c r="T180" s="217"/>
      <c r="U180" s="212"/>
      <c r="V180" s="212"/>
      <c r="W180" s="212"/>
    </row>
    <row r="181" spans="1:23" x14ac:dyDescent="0.25">
      <c r="A181" s="213"/>
      <c r="B181" s="213"/>
      <c r="C181" s="208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5"/>
      <c r="S181" s="216"/>
      <c r="T181" s="217"/>
      <c r="U181" s="212"/>
      <c r="V181" s="212"/>
      <c r="W181" s="212"/>
    </row>
    <row r="182" spans="1:23" x14ac:dyDescent="0.25">
      <c r="A182" s="213"/>
      <c r="B182" s="213"/>
      <c r="C182" s="208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5"/>
      <c r="S182" s="216"/>
      <c r="T182" s="217"/>
      <c r="U182" s="212"/>
      <c r="V182" s="212"/>
      <c r="W182" s="212"/>
    </row>
    <row r="183" spans="1:23" x14ac:dyDescent="0.25">
      <c r="A183" s="213"/>
      <c r="B183" s="213"/>
      <c r="C183" s="208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5"/>
      <c r="S183" s="216"/>
      <c r="T183" s="217"/>
      <c r="U183" s="212"/>
      <c r="V183" s="212"/>
      <c r="W183" s="212"/>
    </row>
    <row r="184" spans="1:23" x14ac:dyDescent="0.25">
      <c r="A184" s="213"/>
      <c r="B184" s="213"/>
      <c r="C184" s="208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5"/>
      <c r="S184" s="216"/>
      <c r="T184" s="217"/>
      <c r="U184" s="212"/>
      <c r="V184" s="212"/>
      <c r="W184" s="212"/>
    </row>
    <row r="185" spans="1:23" x14ac:dyDescent="0.25">
      <c r="A185" s="213"/>
      <c r="B185" s="213"/>
      <c r="C185" s="208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5"/>
      <c r="S185" s="216"/>
      <c r="T185" s="217"/>
      <c r="U185" s="212"/>
      <c r="V185" s="212"/>
      <c r="W185" s="212"/>
    </row>
    <row r="186" spans="1:23" x14ac:dyDescent="0.25">
      <c r="A186" s="213"/>
      <c r="B186" s="213"/>
      <c r="C186" s="208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5"/>
      <c r="S186" s="216"/>
      <c r="T186" s="217"/>
      <c r="U186" s="212"/>
      <c r="V186" s="212"/>
      <c r="W186" s="212"/>
    </row>
    <row r="187" spans="1:23" x14ac:dyDescent="0.25">
      <c r="A187" s="213"/>
      <c r="B187" s="213"/>
      <c r="C187" s="208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5"/>
      <c r="S187" s="216"/>
      <c r="T187" s="217"/>
      <c r="U187" s="212"/>
      <c r="V187" s="212"/>
      <c r="W187" s="212"/>
    </row>
    <row r="188" spans="1:23" x14ac:dyDescent="0.25">
      <c r="A188" s="213"/>
      <c r="B188" s="213"/>
      <c r="C188" s="208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5"/>
      <c r="S188" s="216"/>
      <c r="T188" s="217"/>
      <c r="U188" s="212"/>
      <c r="V188" s="212"/>
      <c r="W188" s="212"/>
    </row>
    <row r="189" spans="1:23" x14ac:dyDescent="0.25">
      <c r="A189" s="213"/>
      <c r="B189" s="213"/>
      <c r="C189" s="208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5"/>
      <c r="S189" s="216"/>
      <c r="T189" s="217"/>
      <c r="U189" s="212"/>
      <c r="V189" s="212"/>
      <c r="W189" s="212"/>
    </row>
    <row r="190" spans="1:23" x14ac:dyDescent="0.25">
      <c r="A190" s="213"/>
      <c r="B190" s="213"/>
      <c r="C190" s="208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5"/>
      <c r="S190" s="216"/>
      <c r="T190" s="217"/>
      <c r="U190" s="212"/>
      <c r="V190" s="212"/>
      <c r="W190" s="212"/>
    </row>
    <row r="191" spans="1:23" x14ac:dyDescent="0.25">
      <c r="A191" s="213"/>
      <c r="B191" s="213"/>
      <c r="C191" s="208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5"/>
      <c r="S191" s="216"/>
      <c r="T191" s="217"/>
      <c r="U191" s="212"/>
      <c r="V191" s="212"/>
      <c r="W191" s="212"/>
    </row>
    <row r="192" spans="1:23" x14ac:dyDescent="0.25">
      <c r="A192" s="213"/>
      <c r="B192" s="213"/>
      <c r="C192" s="208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5"/>
      <c r="S192" s="216"/>
      <c r="T192" s="217"/>
      <c r="U192" s="212"/>
      <c r="V192" s="212"/>
      <c r="W192" s="212"/>
    </row>
    <row r="193" spans="1:23" s="193" customFormat="1" x14ac:dyDescent="0.25">
      <c r="A193" s="208"/>
      <c r="B193" s="208"/>
      <c r="C193" s="208"/>
      <c r="D193" s="209"/>
      <c r="E193" s="209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10"/>
      <c r="S193" s="211"/>
      <c r="T193" s="208"/>
      <c r="U193" s="212"/>
      <c r="V193" s="212"/>
      <c r="W193" s="212"/>
    </row>
    <row r="194" spans="1:23" x14ac:dyDescent="0.25">
      <c r="A194" s="213"/>
      <c r="B194" s="213"/>
      <c r="C194" s="208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5"/>
      <c r="S194" s="216"/>
      <c r="T194" s="217"/>
      <c r="U194" s="212"/>
      <c r="V194" s="212"/>
      <c r="W194" s="212"/>
    </row>
    <row r="195" spans="1:23" x14ac:dyDescent="0.25">
      <c r="A195" s="213"/>
      <c r="B195" s="213"/>
      <c r="C195" s="208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5"/>
      <c r="S195" s="216"/>
      <c r="T195" s="217"/>
      <c r="U195" s="212"/>
      <c r="V195" s="212"/>
      <c r="W195" s="212"/>
    </row>
    <row r="196" spans="1:23" x14ac:dyDescent="0.25">
      <c r="A196" s="213"/>
      <c r="B196" s="213"/>
      <c r="C196" s="208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5"/>
      <c r="S196" s="216"/>
      <c r="T196" s="217"/>
      <c r="U196" s="212"/>
      <c r="V196" s="212"/>
      <c r="W196" s="212"/>
    </row>
    <row r="197" spans="1:23" x14ac:dyDescent="0.25">
      <c r="A197" s="213"/>
      <c r="B197" s="213"/>
      <c r="C197" s="208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5"/>
      <c r="S197" s="216"/>
      <c r="T197" s="217"/>
      <c r="U197" s="212"/>
      <c r="V197" s="212"/>
      <c r="W197" s="212"/>
    </row>
    <row r="198" spans="1:23" x14ac:dyDescent="0.25">
      <c r="A198" s="213"/>
      <c r="B198" s="213"/>
      <c r="C198" s="208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5"/>
      <c r="S198" s="216"/>
      <c r="T198" s="217"/>
      <c r="U198" s="212"/>
      <c r="V198" s="212"/>
      <c r="W198" s="212"/>
    </row>
    <row r="199" spans="1:23" x14ac:dyDescent="0.25">
      <c r="A199" s="213"/>
      <c r="B199" s="213"/>
      <c r="C199" s="208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5"/>
      <c r="S199" s="216"/>
      <c r="T199" s="217"/>
      <c r="U199" s="212"/>
      <c r="V199" s="212"/>
      <c r="W199" s="212"/>
    </row>
    <row r="200" spans="1:23" x14ac:dyDescent="0.25">
      <c r="A200" s="213"/>
      <c r="B200" s="213"/>
      <c r="C200" s="208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5"/>
      <c r="S200" s="216"/>
      <c r="T200" s="217"/>
      <c r="U200" s="212"/>
      <c r="V200" s="212"/>
      <c r="W200" s="212"/>
    </row>
    <row r="201" spans="1:23" x14ac:dyDescent="0.25">
      <c r="A201" s="213"/>
      <c r="B201" s="213"/>
      <c r="C201" s="208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5"/>
      <c r="S201" s="216"/>
      <c r="T201" s="217"/>
      <c r="U201" s="212"/>
      <c r="V201" s="212"/>
      <c r="W201" s="212"/>
    </row>
    <row r="202" spans="1:23" x14ac:dyDescent="0.25">
      <c r="A202" s="213"/>
      <c r="B202" s="213"/>
      <c r="C202" s="208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5"/>
      <c r="S202" s="216"/>
      <c r="T202" s="217"/>
      <c r="U202" s="212"/>
      <c r="V202" s="212"/>
      <c r="W202" s="212"/>
    </row>
    <row r="203" spans="1:23" x14ac:dyDescent="0.25">
      <c r="A203" s="213"/>
      <c r="B203" s="213"/>
      <c r="C203" s="208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5"/>
      <c r="S203" s="216"/>
      <c r="T203" s="217"/>
      <c r="U203" s="212"/>
      <c r="V203" s="212"/>
      <c r="W203" s="212"/>
    </row>
    <row r="204" spans="1:23" x14ac:dyDescent="0.25">
      <c r="A204" s="213"/>
      <c r="B204" s="213"/>
      <c r="C204" s="208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5"/>
      <c r="S204" s="216"/>
      <c r="T204" s="217"/>
      <c r="U204" s="212"/>
      <c r="V204" s="212"/>
      <c r="W204" s="212"/>
    </row>
    <row r="205" spans="1:23" x14ac:dyDescent="0.25">
      <c r="A205" s="213"/>
      <c r="B205" s="213"/>
      <c r="C205" s="208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5"/>
      <c r="S205" s="216"/>
      <c r="T205" s="217"/>
      <c r="U205" s="212"/>
      <c r="V205" s="212"/>
      <c r="W205" s="212"/>
    </row>
    <row r="206" spans="1:23" x14ac:dyDescent="0.25">
      <c r="A206" s="213"/>
      <c r="B206" s="213"/>
      <c r="C206" s="208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5"/>
      <c r="S206" s="216"/>
      <c r="T206" s="217"/>
      <c r="U206" s="212"/>
      <c r="V206" s="212"/>
      <c r="W206" s="212"/>
    </row>
    <row r="207" spans="1:23" x14ac:dyDescent="0.25">
      <c r="A207" s="213"/>
      <c r="B207" s="213"/>
      <c r="C207" s="208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5"/>
      <c r="S207" s="216"/>
      <c r="T207" s="217"/>
      <c r="U207" s="212"/>
      <c r="V207" s="212"/>
      <c r="W207" s="212"/>
    </row>
    <row r="208" spans="1:23" x14ac:dyDescent="0.25">
      <c r="A208" s="213"/>
      <c r="B208" s="213"/>
      <c r="C208" s="208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5"/>
      <c r="S208" s="216"/>
      <c r="T208" s="217"/>
      <c r="U208" s="212"/>
      <c r="V208" s="212"/>
      <c r="W208" s="212"/>
    </row>
    <row r="209" spans="1:23" x14ac:dyDescent="0.25">
      <c r="A209" s="213"/>
      <c r="B209" s="213"/>
      <c r="C209" s="208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5"/>
      <c r="S209" s="216"/>
      <c r="T209" s="217"/>
      <c r="U209" s="212"/>
      <c r="V209" s="212"/>
      <c r="W209" s="212"/>
    </row>
    <row r="210" spans="1:23" x14ac:dyDescent="0.25">
      <c r="A210" s="213"/>
      <c r="B210" s="213"/>
      <c r="C210" s="208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5"/>
      <c r="S210" s="216"/>
      <c r="T210" s="217"/>
      <c r="U210" s="212"/>
      <c r="V210" s="212"/>
      <c r="W210" s="212"/>
    </row>
    <row r="211" spans="1:23" x14ac:dyDescent="0.25">
      <c r="A211" s="213"/>
      <c r="B211" s="213"/>
      <c r="C211" s="208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5"/>
      <c r="S211" s="216"/>
      <c r="T211" s="217"/>
      <c r="U211" s="212"/>
      <c r="V211" s="212"/>
      <c r="W211" s="212"/>
    </row>
    <row r="212" spans="1:23" s="193" customFormat="1" x14ac:dyDescent="0.25">
      <c r="A212" s="208"/>
      <c r="B212" s="208"/>
      <c r="C212" s="208"/>
      <c r="D212" s="209"/>
      <c r="E212" s="209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10"/>
      <c r="S212" s="211"/>
      <c r="T212" s="208"/>
      <c r="U212" s="212"/>
      <c r="V212" s="212"/>
      <c r="W212" s="212"/>
    </row>
    <row r="213" spans="1:23" x14ac:dyDescent="0.25">
      <c r="A213" s="213"/>
      <c r="B213" s="213"/>
      <c r="C213" s="208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5"/>
      <c r="S213" s="216"/>
      <c r="T213" s="217"/>
      <c r="U213" s="212"/>
      <c r="V213" s="212"/>
      <c r="W213" s="212"/>
    </row>
    <row r="214" spans="1:23" x14ac:dyDescent="0.25">
      <c r="A214" s="213"/>
      <c r="B214" s="213"/>
      <c r="C214" s="208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5"/>
      <c r="S214" s="216"/>
      <c r="T214" s="217"/>
      <c r="U214" s="212"/>
      <c r="V214" s="212"/>
      <c r="W214" s="212"/>
    </row>
    <row r="215" spans="1:23" x14ac:dyDescent="0.25">
      <c r="A215" s="213"/>
      <c r="B215" s="213"/>
      <c r="C215" s="208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5"/>
      <c r="S215" s="216"/>
      <c r="T215" s="217"/>
      <c r="U215" s="212"/>
      <c r="V215" s="212"/>
      <c r="W215" s="212"/>
    </row>
    <row r="216" spans="1:23" x14ac:dyDescent="0.25">
      <c r="A216" s="213"/>
      <c r="B216" s="213"/>
      <c r="C216" s="208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5"/>
      <c r="S216" s="216"/>
      <c r="T216" s="217"/>
      <c r="U216" s="212"/>
      <c r="V216" s="212"/>
      <c r="W216" s="212"/>
    </row>
    <row r="217" spans="1:23" x14ac:dyDescent="0.25">
      <c r="A217" s="213"/>
      <c r="B217" s="213"/>
      <c r="C217" s="208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5"/>
      <c r="S217" s="216"/>
      <c r="T217" s="217"/>
      <c r="U217" s="212"/>
      <c r="V217" s="212"/>
      <c r="W217" s="212"/>
    </row>
    <row r="218" spans="1:23" x14ac:dyDescent="0.25">
      <c r="A218" s="213"/>
      <c r="B218" s="213"/>
      <c r="C218" s="208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5"/>
      <c r="S218" s="216"/>
      <c r="T218" s="217"/>
      <c r="U218" s="212"/>
      <c r="V218" s="212"/>
      <c r="W218" s="212"/>
    </row>
    <row r="219" spans="1:23" x14ac:dyDescent="0.25">
      <c r="A219" s="213"/>
      <c r="B219" s="213"/>
      <c r="C219" s="208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5"/>
      <c r="S219" s="216"/>
      <c r="T219" s="217"/>
      <c r="U219" s="212"/>
      <c r="V219" s="212"/>
      <c r="W219" s="212"/>
    </row>
    <row r="220" spans="1:23" x14ac:dyDescent="0.25">
      <c r="A220" s="213"/>
      <c r="B220" s="213"/>
      <c r="C220" s="208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5"/>
      <c r="S220" s="216"/>
      <c r="T220" s="217"/>
      <c r="U220" s="212"/>
      <c r="V220" s="212"/>
      <c r="W220" s="212"/>
    </row>
    <row r="221" spans="1:23" x14ac:dyDescent="0.25">
      <c r="A221" s="213"/>
      <c r="B221" s="213"/>
      <c r="C221" s="208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5"/>
      <c r="S221" s="216"/>
      <c r="T221" s="217"/>
      <c r="U221" s="212"/>
      <c r="V221" s="212"/>
      <c r="W221" s="212"/>
    </row>
    <row r="222" spans="1:23" x14ac:dyDescent="0.25">
      <c r="A222" s="213"/>
      <c r="B222" s="213"/>
      <c r="C222" s="208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5"/>
      <c r="S222" s="216"/>
      <c r="T222" s="217"/>
      <c r="U222" s="212"/>
      <c r="V222" s="212"/>
      <c r="W222" s="212"/>
    </row>
    <row r="223" spans="1:23" x14ac:dyDescent="0.25">
      <c r="A223" s="213"/>
      <c r="B223" s="213"/>
      <c r="C223" s="208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5"/>
      <c r="S223" s="216"/>
      <c r="T223" s="217"/>
      <c r="U223" s="212"/>
      <c r="V223" s="212"/>
      <c r="W223" s="212"/>
    </row>
    <row r="224" spans="1:23" x14ac:dyDescent="0.25">
      <c r="A224" s="213"/>
      <c r="B224" s="213"/>
      <c r="C224" s="208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5"/>
      <c r="S224" s="216"/>
      <c r="T224" s="217"/>
      <c r="U224" s="212"/>
      <c r="V224" s="212"/>
      <c r="W224" s="212"/>
    </row>
    <row r="225" spans="1:23" x14ac:dyDescent="0.25">
      <c r="A225" s="213"/>
      <c r="B225" s="213"/>
      <c r="C225" s="208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5"/>
      <c r="S225" s="216"/>
      <c r="T225" s="217"/>
      <c r="U225" s="212"/>
      <c r="V225" s="212"/>
      <c r="W225" s="212"/>
    </row>
    <row r="226" spans="1:23" x14ac:dyDescent="0.25">
      <c r="A226" s="213"/>
      <c r="B226" s="213"/>
      <c r="C226" s="208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5"/>
      <c r="S226" s="216"/>
      <c r="T226" s="217"/>
      <c r="U226" s="212"/>
      <c r="V226" s="212"/>
      <c r="W226" s="212"/>
    </row>
    <row r="227" spans="1:23" x14ac:dyDescent="0.25">
      <c r="A227" s="213"/>
      <c r="B227" s="213"/>
      <c r="C227" s="208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5"/>
      <c r="S227" s="216"/>
      <c r="T227" s="217"/>
      <c r="U227" s="212"/>
      <c r="V227" s="212"/>
      <c r="W227" s="212"/>
    </row>
    <row r="228" spans="1:23" x14ac:dyDescent="0.25">
      <c r="A228" s="213"/>
      <c r="B228" s="213"/>
      <c r="C228" s="208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5"/>
      <c r="S228" s="216"/>
      <c r="T228" s="217"/>
      <c r="U228" s="212"/>
      <c r="V228" s="212"/>
      <c r="W228" s="212"/>
    </row>
    <row r="229" spans="1:23" x14ac:dyDescent="0.25">
      <c r="A229" s="213"/>
      <c r="B229" s="213"/>
      <c r="C229" s="208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5"/>
      <c r="S229" s="216"/>
      <c r="T229" s="217"/>
      <c r="U229" s="212"/>
      <c r="V229" s="212"/>
      <c r="W229" s="212"/>
    </row>
    <row r="230" spans="1:23" s="199" customFormat="1" x14ac:dyDescent="0.25">
      <c r="A230" s="218"/>
      <c r="B230" s="218"/>
      <c r="C230" s="208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5"/>
      <c r="S230" s="216"/>
      <c r="T230" s="218"/>
      <c r="U230" s="212"/>
      <c r="V230" s="212"/>
      <c r="W230" s="212"/>
    </row>
    <row r="231" spans="1:23" x14ac:dyDescent="0.25">
      <c r="A231" s="213"/>
      <c r="B231" s="213"/>
      <c r="C231" s="208"/>
      <c r="D231" s="213"/>
      <c r="E231" s="213"/>
      <c r="F231" s="213"/>
      <c r="G231" s="213"/>
      <c r="H231" s="213"/>
      <c r="I231" s="213"/>
      <c r="J231" s="213"/>
      <c r="K231" s="213"/>
      <c r="L231" s="213"/>
      <c r="M231" s="213"/>
      <c r="N231" s="213"/>
      <c r="O231" s="213"/>
      <c r="P231" s="213"/>
      <c r="Q231" s="213"/>
      <c r="R231" s="219"/>
      <c r="S231" s="220"/>
      <c r="T231" s="217"/>
      <c r="U231" s="208"/>
      <c r="V231" s="208"/>
      <c r="W231" s="208"/>
    </row>
  </sheetData>
  <mergeCells count="3">
    <mergeCell ref="U1:W2"/>
    <mergeCell ref="F2:P2"/>
    <mergeCell ref="B1:Q1"/>
  </mergeCells>
  <conditionalFormatting sqref="R1">
    <cfRule type="beginsWith" dxfId="13" priority="3" operator="beginsWith" text="Non conforme">
      <formula>LEFT(R1,LEN("Non conforme"))="Non conforme"</formula>
    </cfRule>
    <cfRule type="beginsWith" dxfId="12" priority="4" operator="beginsWith" text="Conforme">
      <formula>LEFT(R1,LEN("Conforme"))="Conforme"</formula>
    </cfRule>
  </conditionalFormatting>
  <conditionalFormatting sqref="R1:S1">
    <cfRule type="beginsWith" dxfId="11" priority="1" operator="beginsWith" text="Non conforme">
      <formula>LEFT(R1,LEN("Non conforme"))="Non conforme"</formula>
    </cfRule>
    <cfRule type="beginsWith" dxfId="10" priority="2" operator="beginsWith" text="Conforme">
      <formula>LEFT(R1,LEN("Conforme"))="Conforme"</formula>
    </cfRule>
  </conditionalFormatting>
  <dataValidations count="1">
    <dataValidation type="list" allowBlank="1" showInputMessage="1" showErrorMessage="1" sqref="R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M14"/>
  <sheetViews>
    <sheetView zoomScaleNormal="100" workbookViewId="0">
      <selection activeCell="J22" sqref="J22"/>
    </sheetView>
  </sheetViews>
  <sheetFormatPr baseColWidth="10" defaultRowHeight="15" x14ac:dyDescent="0.25"/>
  <cols>
    <col min="2" max="2" width="7.7109375" bestFit="1" customWidth="1"/>
    <col min="3" max="3" width="11.85546875" customWidth="1"/>
    <col min="4" max="4" width="7.5703125" bestFit="1" customWidth="1"/>
    <col min="5" max="5" width="8.140625" bestFit="1" customWidth="1"/>
    <col min="6" max="6" width="7.7109375" bestFit="1" customWidth="1"/>
    <col min="8" max="8" width="13.140625" bestFit="1" customWidth="1"/>
    <col min="9" max="9" width="12" bestFit="1" customWidth="1"/>
  </cols>
  <sheetData>
    <row r="1" spans="2:13" s="190" customFormat="1" x14ac:dyDescent="0.25"/>
    <row r="2" spans="2:13" x14ac:dyDescent="0.25">
      <c r="B2" s="311" t="s">
        <v>148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</row>
    <row r="3" spans="2:13" x14ac:dyDescent="0.25"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</row>
    <row r="5" spans="2:13" ht="45" customHeight="1" x14ac:dyDescent="0.25">
      <c r="B5" s="267" t="s">
        <v>125</v>
      </c>
      <c r="C5" s="267" t="s">
        <v>129</v>
      </c>
      <c r="D5" s="267" t="s">
        <v>126</v>
      </c>
      <c r="E5" s="267" t="s">
        <v>130</v>
      </c>
      <c r="F5" s="267" t="s">
        <v>132</v>
      </c>
      <c r="H5" s="267" t="s">
        <v>136</v>
      </c>
      <c r="I5" s="267" t="s">
        <v>137</v>
      </c>
      <c r="J5" s="313" t="s">
        <v>149</v>
      </c>
      <c r="K5" s="313"/>
      <c r="L5" s="313"/>
      <c r="M5" s="313"/>
    </row>
    <row r="6" spans="2:13" x14ac:dyDescent="0.25">
      <c r="B6" s="251" t="s">
        <v>128</v>
      </c>
      <c r="C6" s="251" t="s">
        <v>127</v>
      </c>
      <c r="D6" s="251" t="s">
        <v>128</v>
      </c>
      <c r="E6" s="251" t="s">
        <v>131</v>
      </c>
      <c r="F6" s="251" t="s">
        <v>131</v>
      </c>
      <c r="H6" s="251" t="s">
        <v>128</v>
      </c>
      <c r="I6" s="251" t="s">
        <v>127</v>
      </c>
      <c r="J6" s="313"/>
      <c r="K6" s="313"/>
      <c r="L6" s="313"/>
      <c r="M6" s="313"/>
    </row>
    <row r="7" spans="2:13" x14ac:dyDescent="0.25">
      <c r="B7" s="260">
        <v>7.29</v>
      </c>
      <c r="C7" s="260">
        <v>40</v>
      </c>
      <c r="D7" s="268">
        <f>$B$7*C7/100</f>
        <v>2.9160000000000004</v>
      </c>
      <c r="E7" s="260">
        <v>1.8</v>
      </c>
      <c r="F7" s="268">
        <f>IF(D7/$E$7&lt;2.7,D7/$E$7,2.7)</f>
        <v>1.62</v>
      </c>
      <c r="H7" s="260">
        <f>2.7*1.8</f>
        <v>4.8600000000000003</v>
      </c>
      <c r="I7" s="297">
        <f>H7/7.29*100</f>
        <v>66.666666666666671</v>
      </c>
      <c r="J7" s="313"/>
      <c r="K7" s="313"/>
      <c r="L7" s="313"/>
      <c r="M7" s="313"/>
    </row>
    <row r="8" spans="2:13" x14ac:dyDescent="0.25">
      <c r="B8" s="251">
        <v>7.29</v>
      </c>
      <c r="C8" s="251">
        <v>45</v>
      </c>
      <c r="D8" s="269">
        <f t="shared" ref="D8:D12" si="0">$B$7*C8/100</f>
        <v>3.2805</v>
      </c>
      <c r="E8" s="251">
        <v>1.8</v>
      </c>
      <c r="F8" s="269">
        <f t="shared" ref="F8:F12" si="1">IF(D8/$E$7&lt;2.7,D8/$E$7,2.7)</f>
        <v>1.8225</v>
      </c>
    </row>
    <row r="9" spans="2:13" x14ac:dyDescent="0.25">
      <c r="B9" s="260">
        <v>7.29</v>
      </c>
      <c r="C9" s="260">
        <v>50</v>
      </c>
      <c r="D9" s="268">
        <f t="shared" si="0"/>
        <v>3.645</v>
      </c>
      <c r="E9" s="260">
        <v>1.8</v>
      </c>
      <c r="F9" s="268">
        <f t="shared" si="1"/>
        <v>2.0249999999999999</v>
      </c>
    </row>
    <row r="10" spans="2:13" x14ac:dyDescent="0.25">
      <c r="B10" s="251">
        <v>7.29</v>
      </c>
      <c r="C10" s="251">
        <v>55</v>
      </c>
      <c r="D10" s="269">
        <f t="shared" si="0"/>
        <v>4.0095000000000001</v>
      </c>
      <c r="E10" s="251">
        <v>1.8</v>
      </c>
      <c r="F10" s="269">
        <f t="shared" si="1"/>
        <v>2.2275</v>
      </c>
    </row>
    <row r="11" spans="2:13" x14ac:dyDescent="0.25">
      <c r="B11" s="260">
        <v>7.29</v>
      </c>
      <c r="C11" s="260">
        <v>60</v>
      </c>
      <c r="D11" s="268">
        <f t="shared" si="0"/>
        <v>4.3739999999999997</v>
      </c>
      <c r="E11" s="260">
        <v>1.8</v>
      </c>
      <c r="F11" s="268">
        <f t="shared" si="1"/>
        <v>2.4299999999999997</v>
      </c>
    </row>
    <row r="12" spans="2:13" x14ac:dyDescent="0.25">
      <c r="B12" s="251">
        <v>7.29</v>
      </c>
      <c r="C12" s="251">
        <v>65</v>
      </c>
      <c r="D12" s="269">
        <f t="shared" si="0"/>
        <v>4.7385000000000002</v>
      </c>
      <c r="E12" s="251">
        <v>1.8</v>
      </c>
      <c r="F12" s="269">
        <f t="shared" si="1"/>
        <v>2.6324999999999998</v>
      </c>
    </row>
    <row r="13" spans="2:13" x14ac:dyDescent="0.25">
      <c r="B13" s="274"/>
      <c r="C13" s="274"/>
      <c r="D13" s="273"/>
      <c r="E13" s="274"/>
      <c r="F13" s="273"/>
    </row>
    <row r="14" spans="2:13" x14ac:dyDescent="0.25">
      <c r="B14" s="271"/>
      <c r="C14" s="271"/>
      <c r="D14" s="272"/>
      <c r="E14" s="271"/>
      <c r="F14" s="272"/>
    </row>
  </sheetData>
  <mergeCells count="2">
    <mergeCell ref="B2:L3"/>
    <mergeCell ref="J5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G86"/>
  <sheetViews>
    <sheetView workbookViewId="0">
      <selection activeCell="G41" sqref="G41"/>
    </sheetView>
  </sheetViews>
  <sheetFormatPr baseColWidth="10" defaultRowHeight="15" x14ac:dyDescent="0.25"/>
  <cols>
    <col min="3" max="3" width="13.140625" bestFit="1" customWidth="1"/>
    <col min="4" max="4" width="12.5703125" bestFit="1" customWidth="1"/>
    <col min="5" max="5" width="15.5703125" bestFit="1" customWidth="1"/>
    <col min="6" max="6" width="16.7109375" bestFit="1" customWidth="1"/>
  </cols>
  <sheetData>
    <row r="1" spans="1:33" x14ac:dyDescent="0.25">
      <c r="A1" s="316" t="s">
        <v>116</v>
      </c>
      <c r="B1" s="261" t="s">
        <v>117</v>
      </c>
      <c r="C1" s="261" t="s">
        <v>119</v>
      </c>
      <c r="D1" s="261" t="s">
        <v>121</v>
      </c>
      <c r="E1" s="261" t="s">
        <v>123</v>
      </c>
      <c r="F1" s="261" t="s">
        <v>115</v>
      </c>
    </row>
    <row r="2" spans="1:33" x14ac:dyDescent="0.25">
      <c r="A2" s="316"/>
      <c r="B2" s="261" t="s">
        <v>118</v>
      </c>
      <c r="C2" s="261" t="s">
        <v>120</v>
      </c>
      <c r="D2" s="261" t="s">
        <v>122</v>
      </c>
      <c r="E2" s="261" t="s">
        <v>124</v>
      </c>
      <c r="F2" s="261" t="s">
        <v>124</v>
      </c>
    </row>
    <row r="3" spans="1:33" x14ac:dyDescent="0.25">
      <c r="A3" s="251">
        <v>1</v>
      </c>
      <c r="B3" s="246">
        <v>4.5</v>
      </c>
      <c r="C3" s="246">
        <v>40</v>
      </c>
      <c r="D3" s="246">
        <v>30</v>
      </c>
      <c r="E3" s="247">
        <v>2.7058505938941786</v>
      </c>
      <c r="F3" s="247">
        <v>43.541000000000004</v>
      </c>
    </row>
    <row r="4" spans="1:33" x14ac:dyDescent="0.25">
      <c r="A4" s="260">
        <v>2</v>
      </c>
      <c r="B4" s="259">
        <v>4.5</v>
      </c>
      <c r="C4" s="259">
        <v>40</v>
      </c>
      <c r="D4" s="259">
        <v>45</v>
      </c>
      <c r="E4" s="254">
        <v>2.0817572892040972</v>
      </c>
      <c r="F4" s="254">
        <v>39.145499999999998</v>
      </c>
      <c r="AA4" s="314" t="s">
        <v>135</v>
      </c>
      <c r="AB4" s="315"/>
      <c r="AC4" s="315"/>
      <c r="AD4" s="315"/>
      <c r="AE4" s="315"/>
      <c r="AF4" s="315"/>
      <c r="AG4" s="315"/>
    </row>
    <row r="5" spans="1:33" x14ac:dyDescent="0.25">
      <c r="A5" s="251">
        <v>3</v>
      </c>
      <c r="B5" s="246">
        <v>4.5</v>
      </c>
      <c r="C5" s="246">
        <v>40</v>
      </c>
      <c r="D5" s="246">
        <v>60</v>
      </c>
      <c r="E5" s="247">
        <v>1.97495459928938</v>
      </c>
      <c r="F5" s="247">
        <v>37.258000000000003</v>
      </c>
      <c r="AA5" s="315"/>
      <c r="AB5" s="315"/>
      <c r="AC5" s="315"/>
      <c r="AD5" s="315"/>
      <c r="AE5" s="315"/>
      <c r="AF5" s="315"/>
      <c r="AG5" s="315"/>
    </row>
    <row r="6" spans="1:33" x14ac:dyDescent="0.25">
      <c r="A6" s="260">
        <v>4</v>
      </c>
      <c r="B6" s="259">
        <v>4.5</v>
      </c>
      <c r="C6" s="259">
        <v>45</v>
      </c>
      <c r="D6" s="259">
        <v>30</v>
      </c>
      <c r="E6" s="254">
        <v>2.7836124987755904</v>
      </c>
      <c r="F6" s="254">
        <v>48.83700000000001</v>
      </c>
      <c r="AA6" s="315"/>
      <c r="AB6" s="315"/>
      <c r="AC6" s="315"/>
      <c r="AD6" s="315"/>
      <c r="AE6" s="315"/>
      <c r="AF6" s="315"/>
      <c r="AG6" s="315"/>
    </row>
    <row r="7" spans="1:33" x14ac:dyDescent="0.25">
      <c r="A7" s="251">
        <v>5</v>
      </c>
      <c r="B7" s="246">
        <v>4.5</v>
      </c>
      <c r="C7" s="246">
        <v>45</v>
      </c>
      <c r="D7" s="246">
        <v>45</v>
      </c>
      <c r="E7" s="247">
        <v>2.7283693516699414</v>
      </c>
      <c r="F7" s="247">
        <v>45.740500000000004</v>
      </c>
      <c r="AA7" s="190"/>
    </row>
    <row r="8" spans="1:33" x14ac:dyDescent="0.25">
      <c r="A8" s="260">
        <v>6</v>
      </c>
      <c r="B8" s="259">
        <v>4.5</v>
      </c>
      <c r="C8" s="259">
        <v>45</v>
      </c>
      <c r="D8" s="259">
        <v>60</v>
      </c>
      <c r="E8" s="254">
        <v>2.1898592103967705</v>
      </c>
      <c r="F8" s="254">
        <v>40.547499999999999</v>
      </c>
      <c r="AA8" s="314" t="s">
        <v>133</v>
      </c>
      <c r="AB8" s="314"/>
      <c r="AC8" s="314"/>
      <c r="AD8" s="314"/>
      <c r="AE8" s="314"/>
      <c r="AF8" s="314"/>
      <c r="AG8" s="314"/>
    </row>
    <row r="9" spans="1:33" x14ac:dyDescent="0.25">
      <c r="A9" s="251">
        <v>7</v>
      </c>
      <c r="B9" s="246">
        <v>4.5</v>
      </c>
      <c r="C9" s="246">
        <v>50</v>
      </c>
      <c r="D9" s="246">
        <v>30</v>
      </c>
      <c r="E9" s="247">
        <v>2.8857519531250002</v>
      </c>
      <c r="F9" s="247">
        <v>51.895000000000003</v>
      </c>
      <c r="AA9" s="314"/>
      <c r="AB9" s="314"/>
      <c r="AC9" s="314"/>
      <c r="AD9" s="314"/>
      <c r="AE9" s="314"/>
      <c r="AF9" s="314"/>
      <c r="AG9" s="314"/>
    </row>
    <row r="10" spans="1:33" x14ac:dyDescent="0.25">
      <c r="A10" s="260">
        <v>8</v>
      </c>
      <c r="B10" s="259">
        <v>4.5</v>
      </c>
      <c r="C10" s="259">
        <v>50</v>
      </c>
      <c r="D10" s="259">
        <v>45</v>
      </c>
      <c r="E10" s="254">
        <v>2.8003628162384784</v>
      </c>
      <c r="F10" s="254">
        <v>48.956000000000003</v>
      </c>
      <c r="AA10" s="314"/>
      <c r="AB10" s="314"/>
      <c r="AC10" s="314"/>
      <c r="AD10" s="314"/>
      <c r="AE10" s="314"/>
      <c r="AF10" s="314"/>
      <c r="AG10" s="314"/>
    </row>
    <row r="11" spans="1:33" x14ac:dyDescent="0.25">
      <c r="A11" s="251">
        <v>9</v>
      </c>
      <c r="B11" s="246">
        <v>4.5</v>
      </c>
      <c r="C11" s="246">
        <v>50</v>
      </c>
      <c r="D11" s="246">
        <v>60</v>
      </c>
      <c r="E11" s="247">
        <v>2.6898123587778762</v>
      </c>
      <c r="F11" s="247">
        <v>45.740500000000004</v>
      </c>
      <c r="AA11" s="314"/>
      <c r="AB11" s="314"/>
      <c r="AC11" s="314"/>
      <c r="AD11" s="314"/>
      <c r="AE11" s="314"/>
      <c r="AF11" s="314"/>
      <c r="AG11" s="314"/>
    </row>
    <row r="12" spans="1:33" x14ac:dyDescent="0.25">
      <c r="A12" s="260">
        <v>10</v>
      </c>
      <c r="B12" s="259">
        <v>4.5</v>
      </c>
      <c r="C12" s="259">
        <v>55</v>
      </c>
      <c r="D12" s="259">
        <v>30</v>
      </c>
      <c r="E12" s="254">
        <v>3.0067798263584047</v>
      </c>
      <c r="F12" s="254">
        <v>55.281000000000006</v>
      </c>
    </row>
    <row r="13" spans="1:33" x14ac:dyDescent="0.25">
      <c r="A13" s="251">
        <v>11</v>
      </c>
      <c r="B13" s="246">
        <v>4.5</v>
      </c>
      <c r="C13" s="246">
        <v>55</v>
      </c>
      <c r="D13" s="246">
        <v>45</v>
      </c>
      <c r="E13" s="247">
        <v>2.830846063454759</v>
      </c>
      <c r="F13" s="247">
        <v>50.94</v>
      </c>
    </row>
    <row r="14" spans="1:33" x14ac:dyDescent="0.25">
      <c r="A14" s="260">
        <v>12</v>
      </c>
      <c r="B14" s="259">
        <v>4.5</v>
      </c>
      <c r="C14" s="259">
        <v>55</v>
      </c>
      <c r="D14" s="259">
        <v>60</v>
      </c>
      <c r="E14" s="254">
        <v>2.8218146150073573</v>
      </c>
      <c r="F14" s="254">
        <v>48.351499999999994</v>
      </c>
    </row>
    <row r="15" spans="1:33" x14ac:dyDescent="0.25">
      <c r="A15" s="251">
        <v>13</v>
      </c>
      <c r="B15" s="246">
        <v>4.5</v>
      </c>
      <c r="C15" s="246">
        <v>60</v>
      </c>
      <c r="D15" s="246">
        <v>30</v>
      </c>
      <c r="E15" s="247">
        <v>3.2870005846813486</v>
      </c>
      <c r="F15" s="247">
        <v>55.982000000000006</v>
      </c>
    </row>
    <row r="16" spans="1:33" x14ac:dyDescent="0.25">
      <c r="A16" s="260">
        <v>14</v>
      </c>
      <c r="B16" s="259">
        <v>4.5</v>
      </c>
      <c r="C16" s="259">
        <v>60</v>
      </c>
      <c r="D16" s="259">
        <v>45</v>
      </c>
      <c r="E16" s="254">
        <v>3.0143484626647155</v>
      </c>
      <c r="F16" s="254">
        <v>55.340499999999999</v>
      </c>
    </row>
    <row r="17" spans="1:6" x14ac:dyDescent="0.25">
      <c r="A17" s="251">
        <v>15</v>
      </c>
      <c r="B17" s="246">
        <v>4.5</v>
      </c>
      <c r="C17" s="246">
        <v>60</v>
      </c>
      <c r="D17" s="246">
        <v>60</v>
      </c>
      <c r="E17" s="247">
        <v>2.8695039624302905</v>
      </c>
      <c r="F17" s="247">
        <v>49.693999999999996</v>
      </c>
    </row>
    <row r="18" spans="1:6" x14ac:dyDescent="0.25">
      <c r="A18" s="260">
        <v>16</v>
      </c>
      <c r="B18" s="259">
        <v>4.5</v>
      </c>
      <c r="C18" s="259">
        <v>65</v>
      </c>
      <c r="D18" s="259">
        <v>30</v>
      </c>
      <c r="E18" s="254">
        <v>4.2288953488372094</v>
      </c>
      <c r="F18" s="254">
        <v>60.031999999999996</v>
      </c>
    </row>
    <row r="19" spans="1:6" x14ac:dyDescent="0.25">
      <c r="A19" s="251">
        <v>17</v>
      </c>
      <c r="B19" s="246">
        <v>4.5</v>
      </c>
      <c r="C19" s="246">
        <v>65</v>
      </c>
      <c r="D19" s="246">
        <v>45</v>
      </c>
      <c r="E19" s="247">
        <v>3.7503104384943726</v>
      </c>
      <c r="F19" s="247">
        <v>59.04</v>
      </c>
    </row>
    <row r="20" spans="1:6" x14ac:dyDescent="0.25">
      <c r="A20" s="260">
        <v>18</v>
      </c>
      <c r="B20" s="259">
        <v>4.5</v>
      </c>
      <c r="C20" s="259">
        <v>65</v>
      </c>
      <c r="D20" s="259">
        <v>60</v>
      </c>
      <c r="E20" s="254">
        <v>3.3964066608238386</v>
      </c>
      <c r="F20" s="254">
        <v>56.7425</v>
      </c>
    </row>
    <row r="21" spans="1:6" x14ac:dyDescent="0.25">
      <c r="A21" s="251">
        <v>19</v>
      </c>
      <c r="B21" s="248">
        <v>5.5</v>
      </c>
      <c r="C21" s="248">
        <v>40</v>
      </c>
      <c r="D21" s="248">
        <v>30</v>
      </c>
      <c r="E21" s="249">
        <v>1.8927261975162626</v>
      </c>
      <c r="F21" s="249">
        <v>35.698499999999996</v>
      </c>
    </row>
    <row r="22" spans="1:6" x14ac:dyDescent="0.25">
      <c r="A22" s="260">
        <v>20</v>
      </c>
      <c r="B22" s="258">
        <v>5.5</v>
      </c>
      <c r="C22" s="258">
        <v>40</v>
      </c>
      <c r="D22" s="258">
        <v>45</v>
      </c>
      <c r="E22" s="256">
        <v>1.8116768714201066</v>
      </c>
      <c r="F22" s="256">
        <v>32.689</v>
      </c>
    </row>
    <row r="23" spans="1:6" x14ac:dyDescent="0.25">
      <c r="A23" s="251">
        <v>21</v>
      </c>
      <c r="B23" s="248">
        <v>5.5</v>
      </c>
      <c r="C23" s="248">
        <v>40</v>
      </c>
      <c r="D23" s="248">
        <v>60</v>
      </c>
      <c r="E23" s="249">
        <v>1.7332390465829293</v>
      </c>
      <c r="F23" s="249">
        <v>30.099499999999999</v>
      </c>
    </row>
    <row r="24" spans="1:6" x14ac:dyDescent="0.25">
      <c r="A24" s="260">
        <v>22</v>
      </c>
      <c r="B24" s="258">
        <v>5.5</v>
      </c>
      <c r="C24" s="258">
        <v>45</v>
      </c>
      <c r="D24" s="258">
        <v>30</v>
      </c>
      <c r="E24" s="256">
        <v>2.0519342454966041</v>
      </c>
      <c r="F24" s="256">
        <v>37.738500000000002</v>
      </c>
    </row>
    <row r="25" spans="1:6" x14ac:dyDescent="0.25">
      <c r="A25" s="251">
        <v>23</v>
      </c>
      <c r="B25" s="248">
        <v>5.5</v>
      </c>
      <c r="C25" s="248">
        <v>45</v>
      </c>
      <c r="D25" s="248">
        <v>45</v>
      </c>
      <c r="E25" s="249">
        <v>1.8930993690851736</v>
      </c>
      <c r="F25" s="249">
        <v>35.844499999999996</v>
      </c>
    </row>
    <row r="26" spans="1:6" x14ac:dyDescent="0.25">
      <c r="A26" s="260">
        <v>24</v>
      </c>
      <c r="B26" s="258">
        <v>5.5</v>
      </c>
      <c r="C26" s="258">
        <v>45</v>
      </c>
      <c r="D26" s="258">
        <v>60</v>
      </c>
      <c r="E26" s="256">
        <v>1.846765402843602</v>
      </c>
      <c r="F26" s="256">
        <v>33.804499999999997</v>
      </c>
    </row>
    <row r="27" spans="1:6" x14ac:dyDescent="0.25">
      <c r="A27" s="251">
        <v>25</v>
      </c>
      <c r="B27" s="248">
        <v>5.5</v>
      </c>
      <c r="C27" s="248">
        <v>50</v>
      </c>
      <c r="D27" s="248">
        <v>30</v>
      </c>
      <c r="E27" s="249">
        <v>2.1225594185818113</v>
      </c>
      <c r="F27" s="249">
        <v>42.236000000000004</v>
      </c>
    </row>
    <row r="28" spans="1:6" x14ac:dyDescent="0.25">
      <c r="A28" s="260">
        <v>26</v>
      </c>
      <c r="B28" s="258">
        <v>5.5</v>
      </c>
      <c r="C28" s="258">
        <v>50</v>
      </c>
      <c r="D28" s="258">
        <v>45</v>
      </c>
      <c r="E28" s="256">
        <v>1.9614204210112138</v>
      </c>
      <c r="F28" s="256">
        <v>38.527500000000003</v>
      </c>
    </row>
    <row r="29" spans="1:6" x14ac:dyDescent="0.25">
      <c r="A29" s="251">
        <v>27</v>
      </c>
      <c r="B29" s="248">
        <v>5.5</v>
      </c>
      <c r="C29" s="248">
        <v>50</v>
      </c>
      <c r="D29" s="248">
        <v>60</v>
      </c>
      <c r="E29" s="249">
        <v>1.9274053627760253</v>
      </c>
      <c r="F29" s="249">
        <v>35.844499999999996</v>
      </c>
    </row>
    <row r="30" spans="1:6" x14ac:dyDescent="0.25">
      <c r="A30" s="260">
        <v>28</v>
      </c>
      <c r="B30" s="258">
        <v>5.5</v>
      </c>
      <c r="C30" s="258">
        <v>55</v>
      </c>
      <c r="D30" s="258">
        <v>30</v>
      </c>
      <c r="E30" s="256">
        <v>2.4870214019242098</v>
      </c>
      <c r="F30" s="256">
        <v>45.327999999999996</v>
      </c>
    </row>
    <row r="31" spans="1:6" x14ac:dyDescent="0.25">
      <c r="A31" s="251">
        <v>29</v>
      </c>
      <c r="B31" s="248">
        <v>5.5</v>
      </c>
      <c r="C31" s="248">
        <v>55</v>
      </c>
      <c r="D31" s="248">
        <v>45</v>
      </c>
      <c r="E31" s="249">
        <v>2.1250639134709934</v>
      </c>
      <c r="F31" s="249">
        <v>40.473500000000001</v>
      </c>
    </row>
    <row r="32" spans="1:6" x14ac:dyDescent="0.25">
      <c r="A32" s="260">
        <v>30</v>
      </c>
      <c r="B32" s="258">
        <v>5.5</v>
      </c>
      <c r="C32" s="258">
        <v>55</v>
      </c>
      <c r="D32" s="258">
        <v>60</v>
      </c>
      <c r="E32" s="256">
        <v>1.9466896551724138</v>
      </c>
      <c r="F32" s="256">
        <v>37.880500000000005</v>
      </c>
    </row>
    <row r="33" spans="1:6" x14ac:dyDescent="0.25">
      <c r="A33" s="251">
        <v>31</v>
      </c>
      <c r="B33" s="248">
        <v>5.5</v>
      </c>
      <c r="C33" s="248">
        <v>60</v>
      </c>
      <c r="D33" s="248">
        <v>30</v>
      </c>
      <c r="E33" s="249">
        <v>2.6612058823529412</v>
      </c>
      <c r="F33" s="249">
        <v>47.022999999999996</v>
      </c>
    </row>
    <row r="34" spans="1:6" x14ac:dyDescent="0.25">
      <c r="A34" s="260">
        <v>32</v>
      </c>
      <c r="B34" s="258">
        <v>5.5</v>
      </c>
      <c r="C34" s="258">
        <v>60</v>
      </c>
      <c r="D34" s="258">
        <v>45</v>
      </c>
      <c r="E34" s="256">
        <v>2.2518460329929302</v>
      </c>
      <c r="F34" s="256">
        <v>46.371000000000002</v>
      </c>
    </row>
    <row r="35" spans="1:6" x14ac:dyDescent="0.25">
      <c r="A35" s="251">
        <v>33</v>
      </c>
      <c r="B35" s="248">
        <v>5.5</v>
      </c>
      <c r="C35" s="248">
        <v>60</v>
      </c>
      <c r="D35" s="248">
        <v>60</v>
      </c>
      <c r="E35" s="249">
        <v>2.1659488692232052</v>
      </c>
      <c r="F35" s="249">
        <v>44.77</v>
      </c>
    </row>
    <row r="36" spans="1:6" x14ac:dyDescent="0.25">
      <c r="A36" s="260">
        <v>34</v>
      </c>
      <c r="B36" s="258">
        <v>5.5</v>
      </c>
      <c r="C36" s="258">
        <v>65</v>
      </c>
      <c r="D36" s="258">
        <v>30</v>
      </c>
      <c r="E36" s="256">
        <v>3.0614257812500005</v>
      </c>
      <c r="F36" s="256">
        <v>52.251000000000005</v>
      </c>
    </row>
    <row r="37" spans="1:6" x14ac:dyDescent="0.25">
      <c r="A37" s="251">
        <v>35</v>
      </c>
      <c r="B37" s="248">
        <v>5.5</v>
      </c>
      <c r="C37" s="248">
        <v>65</v>
      </c>
      <c r="D37" s="248">
        <v>45</v>
      </c>
      <c r="E37" s="249">
        <v>2.8325831702544031</v>
      </c>
      <c r="F37" s="249">
        <v>49.098500000000001</v>
      </c>
    </row>
    <row r="38" spans="1:6" x14ac:dyDescent="0.25">
      <c r="A38" s="260">
        <v>36</v>
      </c>
      <c r="B38" s="258">
        <v>5.5</v>
      </c>
      <c r="C38" s="258">
        <v>65</v>
      </c>
      <c r="D38" s="258">
        <v>60</v>
      </c>
      <c r="E38" s="256">
        <v>2.8146078431372552</v>
      </c>
      <c r="F38" s="256">
        <v>47.756500000000003</v>
      </c>
    </row>
    <row r="39" spans="1:6" x14ac:dyDescent="0.25">
      <c r="A39" s="251">
        <v>37</v>
      </c>
      <c r="B39" s="250">
        <v>6.5</v>
      </c>
      <c r="C39" s="250">
        <v>40</v>
      </c>
      <c r="D39" s="250">
        <v>30</v>
      </c>
      <c r="E39" s="253">
        <v>1.9751746724890831</v>
      </c>
      <c r="F39" s="253">
        <v>29.467500000000001</v>
      </c>
    </row>
    <row r="40" spans="1:6" x14ac:dyDescent="0.25">
      <c r="A40" s="260">
        <v>38</v>
      </c>
      <c r="B40" s="257">
        <v>6.5</v>
      </c>
      <c r="C40" s="257">
        <v>40</v>
      </c>
      <c r="D40" s="257">
        <v>45</v>
      </c>
      <c r="E40" s="255">
        <v>1.5555890818858562</v>
      </c>
      <c r="F40" s="255">
        <v>26.443999999999996</v>
      </c>
    </row>
    <row r="41" spans="1:6" x14ac:dyDescent="0.25">
      <c r="A41" s="251">
        <v>39</v>
      </c>
      <c r="B41" s="250">
        <v>6.5</v>
      </c>
      <c r="C41" s="250">
        <v>40</v>
      </c>
      <c r="D41" s="250">
        <v>60</v>
      </c>
      <c r="E41" s="253">
        <v>1.4820297914597815</v>
      </c>
      <c r="F41" s="253">
        <v>24.775500000000001</v>
      </c>
    </row>
    <row r="42" spans="1:6" x14ac:dyDescent="0.25">
      <c r="A42" s="260">
        <v>40</v>
      </c>
      <c r="B42" s="257">
        <v>6.5</v>
      </c>
      <c r="C42" s="257">
        <v>45</v>
      </c>
      <c r="D42" s="257">
        <v>30</v>
      </c>
      <c r="E42" s="255">
        <v>2.2091978185423895</v>
      </c>
      <c r="F42" s="255">
        <v>31.912500000000001</v>
      </c>
    </row>
    <row r="43" spans="1:6" x14ac:dyDescent="0.25">
      <c r="A43" s="251">
        <v>41</v>
      </c>
      <c r="B43" s="250">
        <v>6.5</v>
      </c>
      <c r="C43" s="250">
        <v>45</v>
      </c>
      <c r="D43" s="250">
        <v>45</v>
      </c>
      <c r="E43" s="253">
        <v>1.9995098720111122</v>
      </c>
      <c r="F43" s="253">
        <v>29.759499999999999</v>
      </c>
    </row>
    <row r="44" spans="1:6" x14ac:dyDescent="0.25">
      <c r="A44" s="260">
        <v>42</v>
      </c>
      <c r="B44" s="257">
        <v>6.5</v>
      </c>
      <c r="C44" s="257">
        <v>45</v>
      </c>
      <c r="D44" s="257">
        <v>60</v>
      </c>
      <c r="E44" s="255">
        <v>1.6781442889748939</v>
      </c>
      <c r="F44" s="255">
        <v>27.504999999999999</v>
      </c>
    </row>
    <row r="45" spans="1:6" x14ac:dyDescent="0.25">
      <c r="A45" s="251">
        <v>43</v>
      </c>
      <c r="B45" s="250">
        <v>6.5</v>
      </c>
      <c r="C45" s="250">
        <v>50</v>
      </c>
      <c r="D45" s="250">
        <v>30</v>
      </c>
      <c r="E45" s="253">
        <v>2.2669729676205566</v>
      </c>
      <c r="F45" s="253">
        <v>36.634500000000003</v>
      </c>
    </row>
    <row r="46" spans="1:6" x14ac:dyDescent="0.25">
      <c r="A46" s="260">
        <v>44</v>
      </c>
      <c r="B46" s="257">
        <v>6.5</v>
      </c>
      <c r="C46" s="257">
        <v>50</v>
      </c>
      <c r="D46" s="257">
        <v>45</v>
      </c>
      <c r="E46" s="255">
        <v>2.2102936507936506</v>
      </c>
      <c r="F46" s="255">
        <v>31.700499999999998</v>
      </c>
    </row>
    <row r="47" spans="1:6" x14ac:dyDescent="0.25">
      <c r="A47" s="251">
        <v>45</v>
      </c>
      <c r="B47" s="250">
        <v>6.5</v>
      </c>
      <c r="C47" s="250">
        <v>50</v>
      </c>
      <c r="D47" s="250">
        <v>60</v>
      </c>
      <c r="E47" s="253">
        <v>2.0647030831763655</v>
      </c>
      <c r="F47" s="253">
        <v>31.139500000000002</v>
      </c>
    </row>
    <row r="48" spans="1:6" x14ac:dyDescent="0.25">
      <c r="A48" s="260">
        <v>46</v>
      </c>
      <c r="B48" s="257">
        <v>6.5</v>
      </c>
      <c r="C48" s="257">
        <v>55</v>
      </c>
      <c r="D48" s="257">
        <v>30</v>
      </c>
      <c r="E48" s="255">
        <v>2.5082178217821784</v>
      </c>
      <c r="F48" s="255">
        <v>40.118500000000004</v>
      </c>
    </row>
    <row r="49" spans="1:26" x14ac:dyDescent="0.25">
      <c r="A49" s="251">
        <v>47</v>
      </c>
      <c r="B49" s="250">
        <v>6.5</v>
      </c>
      <c r="C49" s="250">
        <v>55</v>
      </c>
      <c r="D49" s="250">
        <v>45</v>
      </c>
      <c r="E49" s="253">
        <v>2.2251272907379889</v>
      </c>
      <c r="F49" s="253">
        <v>36.634500000000003</v>
      </c>
    </row>
    <row r="50" spans="1:26" x14ac:dyDescent="0.25">
      <c r="A50" s="260">
        <v>48</v>
      </c>
      <c r="B50" s="257">
        <v>6.5</v>
      </c>
      <c r="C50" s="257">
        <v>55</v>
      </c>
      <c r="D50" s="257">
        <v>60</v>
      </c>
      <c r="E50" s="255">
        <v>2.1244805709754164</v>
      </c>
      <c r="F50" s="255">
        <v>31.3565</v>
      </c>
    </row>
    <row r="51" spans="1:26" x14ac:dyDescent="0.25">
      <c r="A51" s="251">
        <v>49</v>
      </c>
      <c r="B51" s="250">
        <v>6.5</v>
      </c>
      <c r="C51" s="250">
        <v>60</v>
      </c>
      <c r="D51" s="250">
        <v>30</v>
      </c>
      <c r="E51" s="253">
        <v>2.7308857001484417</v>
      </c>
      <c r="F51" s="253">
        <v>42.428000000000004</v>
      </c>
    </row>
    <row r="52" spans="1:26" x14ac:dyDescent="0.25">
      <c r="A52" s="260">
        <v>50</v>
      </c>
      <c r="B52" s="257">
        <v>6.5</v>
      </c>
      <c r="C52" s="257">
        <v>60</v>
      </c>
      <c r="D52" s="257">
        <v>45</v>
      </c>
      <c r="E52" s="255">
        <v>2.2996831683168315</v>
      </c>
      <c r="F52" s="255">
        <v>37.3095</v>
      </c>
    </row>
    <row r="53" spans="1:26" x14ac:dyDescent="0.25">
      <c r="A53" s="251">
        <v>51</v>
      </c>
      <c r="B53" s="250">
        <v>6.5</v>
      </c>
      <c r="C53" s="250">
        <v>60</v>
      </c>
      <c r="D53" s="250">
        <v>60</v>
      </c>
      <c r="E53" s="253">
        <v>2.2580782565626549</v>
      </c>
      <c r="F53" s="253">
        <v>36.728000000000002</v>
      </c>
    </row>
    <row r="54" spans="1:26" x14ac:dyDescent="0.25">
      <c r="A54" s="260">
        <v>52</v>
      </c>
      <c r="B54" s="257">
        <v>6.5</v>
      </c>
      <c r="C54" s="257">
        <v>65</v>
      </c>
      <c r="D54" s="257">
        <v>30</v>
      </c>
      <c r="E54" s="255">
        <v>3.1549091268273415</v>
      </c>
      <c r="F54" s="255">
        <v>45.359500000000004</v>
      </c>
    </row>
    <row r="55" spans="1:26" x14ac:dyDescent="0.25">
      <c r="A55" s="251">
        <v>53</v>
      </c>
      <c r="B55" s="250">
        <v>6.5</v>
      </c>
      <c r="C55" s="250">
        <v>65</v>
      </c>
      <c r="D55" s="250">
        <v>45</v>
      </c>
      <c r="E55" s="253">
        <v>2.6039873355100429</v>
      </c>
      <c r="F55" s="253">
        <v>43.43</v>
      </c>
    </row>
    <row r="56" spans="1:26" x14ac:dyDescent="0.25">
      <c r="A56" s="260">
        <v>54</v>
      </c>
      <c r="B56" s="257">
        <v>6.5</v>
      </c>
      <c r="C56" s="257">
        <v>65</v>
      </c>
      <c r="D56" s="257">
        <v>60</v>
      </c>
      <c r="E56" s="255">
        <v>2.5621041171813141</v>
      </c>
      <c r="F56" s="255">
        <v>40.716999999999992</v>
      </c>
      <c r="Q56" s="291"/>
      <c r="R56" s="291"/>
      <c r="S56" s="291"/>
      <c r="T56" s="291"/>
      <c r="U56" s="291"/>
      <c r="V56" s="291"/>
      <c r="W56" s="291"/>
      <c r="X56" s="291"/>
      <c r="Y56" s="291"/>
      <c r="Z56" s="291"/>
    </row>
    <row r="57" spans="1:26" x14ac:dyDescent="0.25">
      <c r="A57" s="190"/>
      <c r="Q57" s="291"/>
      <c r="R57" s="292"/>
      <c r="S57" s="292"/>
      <c r="T57" s="292"/>
      <c r="U57" s="292"/>
      <c r="V57" s="292"/>
      <c r="W57" s="292"/>
      <c r="X57" s="292"/>
      <c r="Y57" s="292"/>
      <c r="Z57" s="291"/>
    </row>
    <row r="58" spans="1:26" x14ac:dyDescent="0.25">
      <c r="A58" s="190" t="s">
        <v>141</v>
      </c>
      <c r="D58" s="266" t="s">
        <v>142</v>
      </c>
      <c r="Q58" s="291"/>
      <c r="R58" s="292"/>
      <c r="S58" s="292"/>
      <c r="T58" s="292"/>
      <c r="U58" s="293"/>
      <c r="V58" s="292"/>
      <c r="W58" s="292"/>
      <c r="X58" s="292"/>
      <c r="Y58" s="292"/>
      <c r="Z58" s="291"/>
    </row>
    <row r="59" spans="1:26" x14ac:dyDescent="0.25">
      <c r="A59" s="190"/>
      <c r="B59" s="262" t="s">
        <v>138</v>
      </c>
      <c r="C59" s="262"/>
      <c r="D59" s="262" t="s">
        <v>139</v>
      </c>
      <c r="E59" s="262"/>
      <c r="F59" s="262" t="s">
        <v>140</v>
      </c>
      <c r="G59" s="262"/>
      <c r="Q59" s="291"/>
      <c r="R59" s="292"/>
      <c r="S59" s="292"/>
      <c r="T59" s="292"/>
      <c r="U59" s="292"/>
      <c r="V59" s="292"/>
      <c r="W59" s="292"/>
      <c r="X59" s="292"/>
      <c r="Y59" s="292"/>
      <c r="Z59" s="291"/>
    </row>
    <row r="60" spans="1:26" x14ac:dyDescent="0.25">
      <c r="A60" s="265">
        <v>0.4</v>
      </c>
      <c r="B60" s="263">
        <v>2.0817572892040972</v>
      </c>
      <c r="C60" s="264"/>
      <c r="D60" s="263">
        <v>1.8116768714201066</v>
      </c>
      <c r="E60" s="264"/>
      <c r="F60" s="263">
        <v>1.5555890818858562</v>
      </c>
      <c r="G60" s="264"/>
      <c r="Q60" s="291"/>
      <c r="R60" s="294"/>
      <c r="S60" s="295"/>
      <c r="T60" s="296"/>
      <c r="U60" s="295"/>
      <c r="V60" s="296"/>
      <c r="W60" s="295"/>
      <c r="X60" s="296"/>
      <c r="Y60" s="292"/>
      <c r="Z60" s="291"/>
    </row>
    <row r="61" spans="1:26" x14ac:dyDescent="0.25">
      <c r="A61" s="265">
        <v>0.45</v>
      </c>
      <c r="B61" s="263">
        <v>2.7283693516699414</v>
      </c>
      <c r="C61" s="264"/>
      <c r="D61" s="263">
        <v>1.8930993690851736</v>
      </c>
      <c r="E61" s="264"/>
      <c r="F61" s="263">
        <v>1.9995098720111122</v>
      </c>
      <c r="G61" s="264"/>
      <c r="Q61" s="291"/>
      <c r="R61" s="294"/>
      <c r="S61" s="295"/>
      <c r="T61" s="296"/>
      <c r="U61" s="295"/>
      <c r="V61" s="296"/>
      <c r="W61" s="295"/>
      <c r="X61" s="296"/>
      <c r="Y61" s="292"/>
      <c r="Z61" s="291"/>
    </row>
    <row r="62" spans="1:26" x14ac:dyDescent="0.25">
      <c r="A62" s="265">
        <v>0.5</v>
      </c>
      <c r="B62" s="263">
        <v>2.8003628162384784</v>
      </c>
      <c r="C62" s="264"/>
      <c r="D62" s="263">
        <v>1.9614204210112138</v>
      </c>
      <c r="E62" s="264"/>
      <c r="F62" s="263">
        <v>2.2102936507936506</v>
      </c>
      <c r="G62" s="264"/>
      <c r="Q62" s="291"/>
      <c r="R62" s="294"/>
      <c r="S62" s="295"/>
      <c r="T62" s="296"/>
      <c r="U62" s="295"/>
      <c r="V62" s="296"/>
      <c r="W62" s="295"/>
      <c r="X62" s="296"/>
      <c r="Y62" s="292"/>
      <c r="Z62" s="291"/>
    </row>
    <row r="63" spans="1:26" x14ac:dyDescent="0.25">
      <c r="A63" s="265">
        <v>0.55000000000000004</v>
      </c>
      <c r="B63" s="263">
        <v>2.830846063454759</v>
      </c>
      <c r="C63" s="264"/>
      <c r="D63" s="263">
        <v>2.1250639134709934</v>
      </c>
      <c r="E63" s="264"/>
      <c r="F63" s="263">
        <v>2.2251272907379889</v>
      </c>
      <c r="G63" s="264"/>
      <c r="Q63" s="291"/>
      <c r="R63" s="294"/>
      <c r="S63" s="295"/>
      <c r="T63" s="296"/>
      <c r="U63" s="295"/>
      <c r="V63" s="296"/>
      <c r="W63" s="295"/>
      <c r="X63" s="296"/>
      <c r="Y63" s="292"/>
      <c r="Z63" s="291"/>
    </row>
    <row r="64" spans="1:26" x14ac:dyDescent="0.25">
      <c r="A64" s="265">
        <v>0.6</v>
      </c>
      <c r="B64" s="263">
        <v>3.0143484626647155</v>
      </c>
      <c r="C64" s="264"/>
      <c r="D64" s="263">
        <v>2.2518460329929302</v>
      </c>
      <c r="E64" s="264"/>
      <c r="F64" s="263">
        <v>2.2996831683168315</v>
      </c>
      <c r="G64" s="264"/>
      <c r="Q64" s="291"/>
      <c r="R64" s="294"/>
      <c r="S64" s="295"/>
      <c r="T64" s="296"/>
      <c r="U64" s="295"/>
      <c r="V64" s="296"/>
      <c r="W64" s="295"/>
      <c r="X64" s="296"/>
      <c r="Y64" s="292"/>
      <c r="Z64" s="291"/>
    </row>
    <row r="65" spans="1:26" x14ac:dyDescent="0.25">
      <c r="A65" s="265">
        <v>0.65</v>
      </c>
      <c r="B65" s="263">
        <v>3.7503104384943726</v>
      </c>
      <c r="C65" s="264"/>
      <c r="D65" s="263">
        <v>2.8325831702544031</v>
      </c>
      <c r="E65" s="264"/>
      <c r="F65" s="263">
        <v>2.6039873355100429</v>
      </c>
      <c r="G65" s="264"/>
      <c r="Q65" s="291"/>
      <c r="R65" s="294"/>
      <c r="S65" s="295"/>
      <c r="T65" s="296"/>
      <c r="U65" s="295"/>
      <c r="V65" s="296"/>
      <c r="W65" s="295"/>
      <c r="X65" s="296"/>
      <c r="Y65" s="292"/>
      <c r="Z65" s="291"/>
    </row>
    <row r="66" spans="1:26" x14ac:dyDescent="0.25">
      <c r="B66" s="263">
        <f>SUM(B60:B65)</f>
        <v>17.205994421726363</v>
      </c>
      <c r="D66" s="263">
        <f>SUM(D60:D65)</f>
        <v>12.875689778234822</v>
      </c>
      <c r="F66" s="263">
        <f>SUM(F60:F65)</f>
        <v>12.894190399255484</v>
      </c>
      <c r="Q66" s="291"/>
      <c r="R66" s="292"/>
      <c r="S66" s="295"/>
      <c r="T66" s="292"/>
      <c r="U66" s="295"/>
      <c r="V66" s="292"/>
      <c r="W66" s="295"/>
      <c r="X66" s="292"/>
      <c r="Y66" s="292"/>
      <c r="Z66" s="291"/>
    </row>
    <row r="67" spans="1:26" x14ac:dyDescent="0.25">
      <c r="Q67" s="291"/>
      <c r="R67" s="292"/>
      <c r="S67" s="292"/>
      <c r="T67" s="292"/>
      <c r="U67" s="292"/>
      <c r="V67" s="292"/>
      <c r="W67" s="292"/>
      <c r="X67" s="292"/>
      <c r="Y67" s="292"/>
      <c r="Z67" s="291"/>
    </row>
    <row r="68" spans="1:26" x14ac:dyDescent="0.25">
      <c r="Q68" s="291"/>
      <c r="R68" s="292"/>
      <c r="S68" s="292"/>
      <c r="T68" s="292"/>
      <c r="U68" s="292"/>
      <c r="V68" s="292"/>
      <c r="W68" s="292"/>
      <c r="X68" s="292"/>
      <c r="Y68" s="292"/>
      <c r="Z68" s="291"/>
    </row>
    <row r="69" spans="1:26" x14ac:dyDescent="0.25">
      <c r="Q69" s="291"/>
      <c r="R69" s="292"/>
      <c r="S69" s="292"/>
      <c r="T69" s="292"/>
      <c r="U69" s="292"/>
      <c r="V69" s="292"/>
      <c r="W69" s="292"/>
      <c r="X69" s="292"/>
      <c r="Y69" s="292"/>
      <c r="Z69" s="291"/>
    </row>
    <row r="70" spans="1:26" x14ac:dyDescent="0.25">
      <c r="Q70" s="291"/>
      <c r="R70" s="292"/>
      <c r="S70" s="292"/>
      <c r="T70" s="292"/>
      <c r="U70" s="292"/>
      <c r="V70" s="292"/>
      <c r="W70" s="292"/>
      <c r="X70" s="292"/>
      <c r="Y70" s="292"/>
      <c r="Z70" s="291"/>
    </row>
    <row r="71" spans="1:26" x14ac:dyDescent="0.25">
      <c r="Q71" s="291"/>
      <c r="R71" s="292"/>
      <c r="S71" s="292"/>
      <c r="T71" s="292"/>
      <c r="U71" s="292"/>
      <c r="V71" s="292"/>
      <c r="W71" s="292"/>
      <c r="X71" s="292"/>
      <c r="Y71" s="292"/>
      <c r="Z71" s="291"/>
    </row>
    <row r="72" spans="1:26" x14ac:dyDescent="0.25">
      <c r="Q72" s="291"/>
      <c r="R72" s="291"/>
      <c r="S72" s="291"/>
      <c r="T72" s="291"/>
      <c r="U72" s="291"/>
      <c r="V72" s="291"/>
      <c r="W72" s="291"/>
      <c r="X72" s="291"/>
      <c r="Y72" s="291"/>
      <c r="Z72" s="291"/>
    </row>
    <row r="73" spans="1:26" x14ac:dyDescent="0.25">
      <c r="Q73" s="291"/>
      <c r="R73" s="291"/>
      <c r="S73" s="291"/>
      <c r="T73" s="291"/>
      <c r="U73" s="291"/>
      <c r="V73" s="291"/>
      <c r="W73" s="291"/>
      <c r="X73" s="291"/>
      <c r="Y73" s="291"/>
      <c r="Z73" s="291"/>
    </row>
    <row r="74" spans="1:26" x14ac:dyDescent="0.25">
      <c r="Q74" s="291"/>
      <c r="R74" s="291"/>
      <c r="S74" s="291"/>
      <c r="T74" s="291"/>
      <c r="U74" s="291"/>
      <c r="V74" s="291"/>
      <c r="W74" s="291"/>
      <c r="X74" s="291"/>
      <c r="Y74" s="291"/>
      <c r="Z74" s="291"/>
    </row>
    <row r="78" spans="1:26" x14ac:dyDescent="0.25">
      <c r="A78" s="190" t="s">
        <v>141</v>
      </c>
      <c r="B78" s="190"/>
      <c r="C78" s="190"/>
      <c r="D78" s="266" t="s">
        <v>115</v>
      </c>
      <c r="E78" s="190"/>
      <c r="F78" s="190"/>
      <c r="G78" s="190"/>
    </row>
    <row r="79" spans="1:26" x14ac:dyDescent="0.25">
      <c r="A79" s="190"/>
      <c r="B79" s="262" t="s">
        <v>138</v>
      </c>
      <c r="C79" s="262"/>
      <c r="D79" s="262" t="s">
        <v>139</v>
      </c>
      <c r="E79" s="262"/>
      <c r="F79" s="262" t="s">
        <v>140</v>
      </c>
      <c r="G79" s="262"/>
    </row>
    <row r="80" spans="1:26" x14ac:dyDescent="0.25">
      <c r="A80" s="265">
        <v>0.4</v>
      </c>
      <c r="B80" s="263">
        <v>39.145499999999998</v>
      </c>
      <c r="C80" s="264"/>
      <c r="D80" s="263">
        <v>32.689</v>
      </c>
      <c r="E80" s="264"/>
      <c r="F80" s="263">
        <v>26.443999999999996</v>
      </c>
      <c r="G80" s="264"/>
    </row>
    <row r="81" spans="1:7" x14ac:dyDescent="0.25">
      <c r="A81" s="265">
        <v>0.45</v>
      </c>
      <c r="B81" s="263">
        <v>45.740500000000004</v>
      </c>
      <c r="C81" s="264"/>
      <c r="D81" s="263">
        <v>35.844499999999996</v>
      </c>
      <c r="E81" s="264"/>
      <c r="F81" s="263">
        <v>29.759499999999999</v>
      </c>
      <c r="G81" s="264"/>
    </row>
    <row r="82" spans="1:7" x14ac:dyDescent="0.25">
      <c r="A82" s="265">
        <v>0.5</v>
      </c>
      <c r="B82" s="263">
        <v>48.956000000000003</v>
      </c>
      <c r="C82" s="264"/>
      <c r="D82" s="263">
        <v>38.527500000000003</v>
      </c>
      <c r="E82" s="264"/>
      <c r="F82" s="263">
        <v>31.700499999999998</v>
      </c>
      <c r="G82" s="264"/>
    </row>
    <row r="83" spans="1:7" x14ac:dyDescent="0.25">
      <c r="A83" s="265">
        <v>0.55000000000000004</v>
      </c>
      <c r="B83" s="263">
        <v>50.94</v>
      </c>
      <c r="C83" s="264"/>
      <c r="D83" s="263">
        <v>40.473500000000001</v>
      </c>
      <c r="E83" s="264"/>
      <c r="F83" s="263">
        <v>36.634500000000003</v>
      </c>
      <c r="G83" s="264"/>
    </row>
    <row r="84" spans="1:7" x14ac:dyDescent="0.25">
      <c r="A84" s="265">
        <v>0.6</v>
      </c>
      <c r="B84" s="263">
        <v>55.340499999999999</v>
      </c>
      <c r="C84" s="264"/>
      <c r="D84" s="263">
        <v>46.371000000000002</v>
      </c>
      <c r="E84" s="264"/>
      <c r="F84" s="263">
        <v>37.3095</v>
      </c>
      <c r="G84" s="264"/>
    </row>
    <row r="85" spans="1:7" x14ac:dyDescent="0.25">
      <c r="A85" s="265">
        <v>0.65</v>
      </c>
      <c r="B85" s="263">
        <v>59.04</v>
      </c>
      <c r="C85" s="264"/>
      <c r="D85" s="263">
        <v>49.098500000000001</v>
      </c>
      <c r="E85" s="264"/>
      <c r="F85" s="263">
        <v>43.43</v>
      </c>
      <c r="G85" s="264"/>
    </row>
    <row r="86" spans="1:7" x14ac:dyDescent="0.25">
      <c r="A86" s="190"/>
      <c r="B86" s="263">
        <f>SUM(B80:B85)</f>
        <v>299.16249999999997</v>
      </c>
      <c r="C86" s="190"/>
      <c r="D86" s="263">
        <f>SUM(D80:D85)</f>
        <v>243.00400000000002</v>
      </c>
      <c r="E86" s="190"/>
      <c r="F86" s="263">
        <f>SUM(F80:F85)</f>
        <v>205.27800000000002</v>
      </c>
      <c r="G86" s="190"/>
    </row>
  </sheetData>
  <mergeCells count="3">
    <mergeCell ref="AA4:AG6"/>
    <mergeCell ref="AA8:AG11"/>
    <mergeCell ref="A1:A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75"/>
  <sheetViews>
    <sheetView tabSelected="1" topLeftCell="A14" workbookViewId="0">
      <selection activeCell="H27" sqref="H27"/>
    </sheetView>
  </sheetViews>
  <sheetFormatPr baseColWidth="10" defaultRowHeight="15" x14ac:dyDescent="0.25"/>
  <cols>
    <col min="6" max="6" width="11.42578125" style="190"/>
    <col min="8" max="11" width="11.42578125" style="190"/>
  </cols>
  <sheetData>
    <row r="1" spans="1:11" ht="45" x14ac:dyDescent="0.25">
      <c r="A1" s="316" t="s">
        <v>116</v>
      </c>
      <c r="B1" s="261" t="s">
        <v>117</v>
      </c>
      <c r="C1" s="261" t="s">
        <v>119</v>
      </c>
      <c r="D1" s="261" t="s">
        <v>121</v>
      </c>
      <c r="E1" s="261" t="s">
        <v>123</v>
      </c>
      <c r="F1" s="261" t="s">
        <v>147</v>
      </c>
      <c r="G1" s="261" t="s">
        <v>115</v>
      </c>
      <c r="H1" s="299" t="s">
        <v>143</v>
      </c>
      <c r="I1" s="299" t="s">
        <v>144</v>
      </c>
      <c r="J1" s="299" t="s">
        <v>145</v>
      </c>
      <c r="K1" s="299" t="s">
        <v>146</v>
      </c>
    </row>
    <row r="2" spans="1:11" x14ac:dyDescent="0.25">
      <c r="A2" s="316"/>
      <c r="B2" s="261" t="s">
        <v>118</v>
      </c>
      <c r="C2" s="261" t="s">
        <v>120</v>
      </c>
      <c r="D2" s="261" t="s">
        <v>122</v>
      </c>
      <c r="E2" s="261" t="s">
        <v>124</v>
      </c>
      <c r="F2" s="261" t="s">
        <v>124</v>
      </c>
      <c r="G2" s="261" t="s">
        <v>120</v>
      </c>
      <c r="H2" s="261" t="s">
        <v>120</v>
      </c>
      <c r="I2" s="261" t="s">
        <v>120</v>
      </c>
      <c r="J2" s="261" t="s">
        <v>120</v>
      </c>
      <c r="K2" s="261" t="s">
        <v>120</v>
      </c>
    </row>
    <row r="3" spans="1:11" x14ac:dyDescent="0.25">
      <c r="A3" s="251">
        <v>1</v>
      </c>
      <c r="B3" s="246">
        <v>4.5</v>
      </c>
      <c r="C3" s="246">
        <v>40</v>
      </c>
      <c r="D3" s="246">
        <v>30</v>
      </c>
      <c r="E3" s="277">
        <v>2.11</v>
      </c>
      <c r="F3" s="277" t="str">
        <f>IF(E3&gt;1.5,"ok","pas ok")</f>
        <v>ok</v>
      </c>
      <c r="G3" s="247">
        <v>53</v>
      </c>
      <c r="H3" s="247">
        <v>78.5</v>
      </c>
      <c r="I3" s="247">
        <v>69.599999999999994</v>
      </c>
      <c r="J3" s="247">
        <v>54.8</v>
      </c>
      <c r="K3" s="247">
        <v>51.1</v>
      </c>
    </row>
    <row r="4" spans="1:11" x14ac:dyDescent="0.25">
      <c r="A4" s="270">
        <v>2</v>
      </c>
      <c r="B4" s="259">
        <v>4.5</v>
      </c>
      <c r="C4" s="259">
        <v>40</v>
      </c>
      <c r="D4" s="259">
        <v>45</v>
      </c>
      <c r="E4" s="278">
        <v>1.81</v>
      </c>
      <c r="F4" s="278" t="str">
        <f t="shared" ref="F4:F56" si="0">IF(E4&gt;1.5,"ok","pas ok")</f>
        <v>ok</v>
      </c>
      <c r="G4" s="254">
        <v>47.9</v>
      </c>
      <c r="H4" s="254">
        <v>72.599999999999994</v>
      </c>
      <c r="I4" s="254">
        <v>60</v>
      </c>
      <c r="J4" s="254">
        <v>47.4</v>
      </c>
      <c r="K4" s="254">
        <v>50.4</v>
      </c>
    </row>
    <row r="5" spans="1:11" x14ac:dyDescent="0.25">
      <c r="A5" s="251">
        <v>3</v>
      </c>
      <c r="B5" s="246">
        <v>4.5</v>
      </c>
      <c r="C5" s="246">
        <v>40</v>
      </c>
      <c r="D5" s="246">
        <v>60</v>
      </c>
      <c r="E5" s="277">
        <v>1.57</v>
      </c>
      <c r="F5" s="277" t="str">
        <f t="shared" si="0"/>
        <v>ok</v>
      </c>
      <c r="G5" s="247">
        <v>43.8</v>
      </c>
      <c r="H5" s="247">
        <v>66.7</v>
      </c>
      <c r="I5" s="247">
        <v>53.3</v>
      </c>
      <c r="J5" s="247">
        <v>40</v>
      </c>
      <c r="K5" s="247">
        <v>47.4</v>
      </c>
    </row>
    <row r="6" spans="1:11" x14ac:dyDescent="0.25">
      <c r="A6" s="270">
        <v>4</v>
      </c>
      <c r="B6" s="259">
        <v>4.5</v>
      </c>
      <c r="C6" s="259">
        <v>45</v>
      </c>
      <c r="D6" s="259">
        <v>30</v>
      </c>
      <c r="E6" s="278">
        <v>2.35</v>
      </c>
      <c r="F6" s="278" t="str">
        <f t="shared" si="0"/>
        <v>ok</v>
      </c>
      <c r="G6" s="254">
        <v>56.2</v>
      </c>
      <c r="H6" s="254">
        <v>88.9</v>
      </c>
      <c r="I6" s="254">
        <v>71.099999999999994</v>
      </c>
      <c r="J6" s="254">
        <v>63</v>
      </c>
      <c r="K6" s="254">
        <v>54.1</v>
      </c>
    </row>
    <row r="7" spans="1:11" x14ac:dyDescent="0.25">
      <c r="A7" s="251">
        <v>5</v>
      </c>
      <c r="B7" s="246">
        <v>4.5</v>
      </c>
      <c r="C7" s="246">
        <v>45</v>
      </c>
      <c r="D7" s="246">
        <v>45</v>
      </c>
      <c r="E7" s="277">
        <v>2.02</v>
      </c>
      <c r="F7" s="277" t="str">
        <f t="shared" si="0"/>
        <v>ok</v>
      </c>
      <c r="G7" s="247">
        <v>52</v>
      </c>
      <c r="H7" s="247">
        <v>82.2</v>
      </c>
      <c r="I7" s="247">
        <v>65.900000000000006</v>
      </c>
      <c r="J7" s="247">
        <v>54.1</v>
      </c>
      <c r="K7" s="247">
        <v>50.4</v>
      </c>
    </row>
    <row r="8" spans="1:11" x14ac:dyDescent="0.25">
      <c r="A8" s="270">
        <v>6</v>
      </c>
      <c r="B8" s="259">
        <v>4.5</v>
      </c>
      <c r="C8" s="259">
        <v>45</v>
      </c>
      <c r="D8" s="259">
        <v>60</v>
      </c>
      <c r="E8" s="278">
        <v>1.79</v>
      </c>
      <c r="F8" s="278" t="str">
        <f t="shared" si="0"/>
        <v>ok</v>
      </c>
      <c r="G8" s="254">
        <v>48.3</v>
      </c>
      <c r="H8" s="254">
        <v>75.599999999999994</v>
      </c>
      <c r="I8" s="254">
        <v>60</v>
      </c>
      <c r="J8" s="254">
        <v>43.7</v>
      </c>
      <c r="K8" s="254">
        <v>47.4</v>
      </c>
    </row>
    <row r="9" spans="1:11" x14ac:dyDescent="0.25">
      <c r="A9" s="251">
        <v>7</v>
      </c>
      <c r="B9" s="246">
        <v>4.5</v>
      </c>
      <c r="C9" s="246">
        <v>50</v>
      </c>
      <c r="D9" s="246">
        <v>30</v>
      </c>
      <c r="E9" s="277">
        <v>2.66</v>
      </c>
      <c r="F9" s="277" t="str">
        <f t="shared" si="0"/>
        <v>ok</v>
      </c>
      <c r="G9" s="247">
        <v>60.1</v>
      </c>
      <c r="H9" s="247">
        <v>94.1</v>
      </c>
      <c r="I9" s="247">
        <v>79.599999999999994</v>
      </c>
      <c r="J9" s="247">
        <v>66.7</v>
      </c>
      <c r="K9" s="247">
        <v>54.1</v>
      </c>
    </row>
    <row r="10" spans="1:11" x14ac:dyDescent="0.25">
      <c r="A10" s="270">
        <v>8</v>
      </c>
      <c r="B10" s="259">
        <v>4.5</v>
      </c>
      <c r="C10" s="259">
        <v>50</v>
      </c>
      <c r="D10" s="259">
        <v>45</v>
      </c>
      <c r="E10" s="278">
        <v>2.29</v>
      </c>
      <c r="F10" s="278" t="str">
        <f t="shared" si="0"/>
        <v>ok</v>
      </c>
      <c r="G10" s="254">
        <v>56.1</v>
      </c>
      <c r="H10" s="254">
        <v>91.1</v>
      </c>
      <c r="I10" s="254">
        <v>73.3</v>
      </c>
      <c r="J10" s="254">
        <v>61.5</v>
      </c>
      <c r="K10" s="254">
        <v>52.6</v>
      </c>
    </row>
    <row r="11" spans="1:11" x14ac:dyDescent="0.25">
      <c r="A11" s="251">
        <v>9</v>
      </c>
      <c r="B11" s="246">
        <v>4.5</v>
      </c>
      <c r="C11" s="246">
        <v>50</v>
      </c>
      <c r="D11" s="246">
        <v>60</v>
      </c>
      <c r="E11" s="277">
        <v>2.0099999999999998</v>
      </c>
      <c r="F11" s="277" t="str">
        <f t="shared" si="0"/>
        <v>ok</v>
      </c>
      <c r="G11" s="247">
        <v>52.2</v>
      </c>
      <c r="H11" s="247">
        <v>84.4</v>
      </c>
      <c r="I11" s="247">
        <v>65.900000000000006</v>
      </c>
      <c r="J11" s="247">
        <v>57</v>
      </c>
      <c r="K11" s="247">
        <v>50.4</v>
      </c>
    </row>
    <row r="12" spans="1:11" x14ac:dyDescent="0.25">
      <c r="A12" s="270">
        <v>10</v>
      </c>
      <c r="B12" s="259">
        <v>4.5</v>
      </c>
      <c r="C12" s="259">
        <v>55</v>
      </c>
      <c r="D12" s="259">
        <v>30</v>
      </c>
      <c r="E12" s="278">
        <v>2.96</v>
      </c>
      <c r="F12" s="278" t="str">
        <f t="shared" si="0"/>
        <v>ok</v>
      </c>
      <c r="G12" s="254">
        <v>64.400000000000006</v>
      </c>
      <c r="H12" s="254">
        <v>100</v>
      </c>
      <c r="I12" s="254">
        <v>91.9</v>
      </c>
      <c r="J12" s="254">
        <v>72.599999999999994</v>
      </c>
      <c r="K12" s="254">
        <v>56.3</v>
      </c>
    </row>
    <row r="13" spans="1:11" x14ac:dyDescent="0.25">
      <c r="A13" s="251">
        <v>11</v>
      </c>
      <c r="B13" s="246">
        <v>4.5</v>
      </c>
      <c r="C13" s="246">
        <v>55</v>
      </c>
      <c r="D13" s="246">
        <v>45</v>
      </c>
      <c r="E13" s="277">
        <v>2.52</v>
      </c>
      <c r="F13" s="277" t="str">
        <f t="shared" si="0"/>
        <v>ok</v>
      </c>
      <c r="G13" s="247">
        <v>60.6</v>
      </c>
      <c r="H13" s="247">
        <v>97</v>
      </c>
      <c r="I13" s="247">
        <v>83</v>
      </c>
      <c r="J13" s="247">
        <v>67.400000000000006</v>
      </c>
      <c r="K13" s="247">
        <v>54.8</v>
      </c>
    </row>
    <row r="14" spans="1:11" x14ac:dyDescent="0.25">
      <c r="A14" s="270">
        <v>12</v>
      </c>
      <c r="B14" s="259">
        <v>4.5</v>
      </c>
      <c r="C14" s="259">
        <v>55</v>
      </c>
      <c r="D14" s="259">
        <v>60</v>
      </c>
      <c r="E14" s="278">
        <v>2.23</v>
      </c>
      <c r="F14" s="278" t="str">
        <f t="shared" si="0"/>
        <v>ok</v>
      </c>
      <c r="G14" s="254">
        <v>56.5</v>
      </c>
      <c r="H14" s="254">
        <v>92.6</v>
      </c>
      <c r="I14" s="254">
        <v>74.8</v>
      </c>
      <c r="J14" s="254">
        <v>63</v>
      </c>
      <c r="K14" s="254">
        <v>53.3</v>
      </c>
    </row>
    <row r="15" spans="1:11" x14ac:dyDescent="0.25">
      <c r="A15" s="251">
        <v>13</v>
      </c>
      <c r="B15" s="246">
        <v>4.5</v>
      </c>
      <c r="C15" s="246">
        <v>60</v>
      </c>
      <c r="D15" s="246">
        <v>30</v>
      </c>
      <c r="E15" s="277">
        <v>3.16</v>
      </c>
      <c r="F15" s="277" t="str">
        <f t="shared" si="0"/>
        <v>ok</v>
      </c>
      <c r="G15" s="247">
        <v>66.5</v>
      </c>
      <c r="H15" s="247">
        <v>100</v>
      </c>
      <c r="I15" s="247">
        <v>97</v>
      </c>
      <c r="J15" s="247">
        <v>77.8</v>
      </c>
      <c r="K15" s="247">
        <v>56.3</v>
      </c>
    </row>
    <row r="16" spans="1:11" x14ac:dyDescent="0.25">
      <c r="A16" s="270">
        <v>14</v>
      </c>
      <c r="B16" s="259">
        <v>4.5</v>
      </c>
      <c r="C16" s="259">
        <v>60</v>
      </c>
      <c r="D16" s="259">
        <v>45</v>
      </c>
      <c r="E16" s="278">
        <v>2.72</v>
      </c>
      <c r="F16" s="278" t="str">
        <f t="shared" si="0"/>
        <v>ok</v>
      </c>
      <c r="G16" s="254">
        <v>63.1</v>
      </c>
      <c r="H16" s="254">
        <v>99.3</v>
      </c>
      <c r="I16" s="254">
        <v>90.4</v>
      </c>
      <c r="J16" s="254">
        <v>72.599999999999994</v>
      </c>
      <c r="K16" s="254">
        <v>56.3</v>
      </c>
    </row>
    <row r="17" spans="1:11" x14ac:dyDescent="0.25">
      <c r="A17" s="251">
        <v>15</v>
      </c>
      <c r="B17" s="246">
        <v>4.5</v>
      </c>
      <c r="C17" s="246">
        <v>60</v>
      </c>
      <c r="D17" s="246">
        <v>60</v>
      </c>
      <c r="E17" s="277">
        <v>2.42</v>
      </c>
      <c r="F17" s="277" t="str">
        <f t="shared" si="0"/>
        <v>ok</v>
      </c>
      <c r="G17" s="247">
        <v>59.8</v>
      </c>
      <c r="H17" s="247">
        <v>97</v>
      </c>
      <c r="I17" s="247">
        <v>82.2</v>
      </c>
      <c r="J17" s="247">
        <v>67.400000000000006</v>
      </c>
      <c r="K17" s="247">
        <v>54.8</v>
      </c>
    </row>
    <row r="18" spans="1:11" x14ac:dyDescent="0.25">
      <c r="A18" s="270">
        <v>16</v>
      </c>
      <c r="B18" s="259">
        <v>4.5</v>
      </c>
      <c r="C18" s="259">
        <v>65</v>
      </c>
      <c r="D18" s="259">
        <v>30</v>
      </c>
      <c r="E18" s="278">
        <v>3.26</v>
      </c>
      <c r="F18" s="278" t="str">
        <f t="shared" si="0"/>
        <v>ok</v>
      </c>
      <c r="G18" s="254">
        <v>67.3</v>
      </c>
      <c r="H18" s="254">
        <v>100</v>
      </c>
      <c r="I18" s="254">
        <v>98.5</v>
      </c>
      <c r="J18" s="254">
        <v>79.3</v>
      </c>
      <c r="K18" s="254">
        <v>56.3</v>
      </c>
    </row>
    <row r="19" spans="1:11" x14ac:dyDescent="0.25">
      <c r="A19" s="251">
        <v>17</v>
      </c>
      <c r="B19" s="246">
        <v>4.5</v>
      </c>
      <c r="C19" s="246">
        <v>65</v>
      </c>
      <c r="D19" s="246">
        <v>45</v>
      </c>
      <c r="E19" s="277">
        <v>2.81</v>
      </c>
      <c r="F19" s="277" t="str">
        <f t="shared" si="0"/>
        <v>ok</v>
      </c>
      <c r="G19" s="247">
        <v>64.099999999999994</v>
      </c>
      <c r="H19" s="247">
        <v>100</v>
      </c>
      <c r="I19" s="247">
        <v>92.6</v>
      </c>
      <c r="J19" s="247">
        <v>73.3</v>
      </c>
      <c r="K19" s="247">
        <v>56.3</v>
      </c>
    </row>
    <row r="20" spans="1:11" x14ac:dyDescent="0.25">
      <c r="A20" s="270">
        <v>18</v>
      </c>
      <c r="B20" s="259">
        <v>4.5</v>
      </c>
      <c r="C20" s="259">
        <v>65</v>
      </c>
      <c r="D20" s="259">
        <v>60</v>
      </c>
      <c r="E20" s="278">
        <v>2.4700000000000002</v>
      </c>
      <c r="F20" s="278" t="str">
        <f t="shared" si="0"/>
        <v>ok</v>
      </c>
      <c r="G20" s="254">
        <v>61</v>
      </c>
      <c r="H20" s="254">
        <v>97.8</v>
      </c>
      <c r="I20" s="254">
        <v>87.4</v>
      </c>
      <c r="J20" s="254">
        <v>68.900000000000006</v>
      </c>
      <c r="K20" s="254">
        <v>56.3</v>
      </c>
    </row>
    <row r="21" spans="1:11" x14ac:dyDescent="0.25">
      <c r="A21" s="251">
        <v>19</v>
      </c>
      <c r="B21" s="248">
        <v>5.5</v>
      </c>
      <c r="C21" s="248">
        <v>40</v>
      </c>
      <c r="D21" s="248">
        <v>30</v>
      </c>
      <c r="E21" s="279">
        <v>1.75</v>
      </c>
      <c r="F21" s="279" t="str">
        <f t="shared" si="0"/>
        <v>ok</v>
      </c>
      <c r="G21" s="249">
        <v>42.9</v>
      </c>
      <c r="H21" s="249">
        <v>61.7</v>
      </c>
      <c r="I21" s="249">
        <v>53.7</v>
      </c>
      <c r="J21" s="249">
        <v>44.4</v>
      </c>
      <c r="K21" s="249">
        <v>51.2</v>
      </c>
    </row>
    <row r="22" spans="1:11" x14ac:dyDescent="0.25">
      <c r="A22" s="270">
        <v>20</v>
      </c>
      <c r="B22" s="258">
        <v>5.5</v>
      </c>
      <c r="C22" s="258">
        <v>40</v>
      </c>
      <c r="D22" s="258">
        <v>45</v>
      </c>
      <c r="E22" s="280">
        <v>1.5</v>
      </c>
      <c r="F22" s="280" t="str">
        <f t="shared" si="0"/>
        <v>pas ok</v>
      </c>
      <c r="G22" s="256">
        <v>38.9</v>
      </c>
      <c r="H22" s="256">
        <v>56.2</v>
      </c>
      <c r="I22" s="256">
        <v>48.8</v>
      </c>
      <c r="J22" s="256">
        <v>40.1</v>
      </c>
      <c r="K22" s="256">
        <v>48.8</v>
      </c>
    </row>
    <row r="23" spans="1:11" x14ac:dyDescent="0.25">
      <c r="A23" s="251">
        <v>21</v>
      </c>
      <c r="B23" s="248">
        <v>5.5</v>
      </c>
      <c r="C23" s="248">
        <v>40</v>
      </c>
      <c r="D23" s="248">
        <v>60</v>
      </c>
      <c r="E23" s="279">
        <v>1.34</v>
      </c>
      <c r="F23" s="279" t="str">
        <f t="shared" si="0"/>
        <v>pas ok</v>
      </c>
      <c r="G23" s="249">
        <v>35.4</v>
      </c>
      <c r="H23" s="249">
        <v>53.1</v>
      </c>
      <c r="I23" s="249">
        <v>42</v>
      </c>
      <c r="J23" s="249">
        <v>32.1</v>
      </c>
      <c r="K23" s="249">
        <v>46.9</v>
      </c>
    </row>
    <row r="24" spans="1:11" x14ac:dyDescent="0.25">
      <c r="A24" s="270">
        <v>22</v>
      </c>
      <c r="B24" s="258">
        <v>5.5</v>
      </c>
      <c r="C24" s="258">
        <v>45</v>
      </c>
      <c r="D24" s="258">
        <v>30</v>
      </c>
      <c r="E24" s="280">
        <v>1.98</v>
      </c>
      <c r="F24" s="280" t="str">
        <f t="shared" si="0"/>
        <v>ok</v>
      </c>
      <c r="G24" s="256">
        <v>46</v>
      </c>
      <c r="H24" s="256">
        <v>64.2</v>
      </c>
      <c r="I24" s="256">
        <v>57.4</v>
      </c>
      <c r="J24" s="256">
        <v>0.5</v>
      </c>
      <c r="K24" s="256">
        <v>52.5</v>
      </c>
    </row>
    <row r="25" spans="1:11" x14ac:dyDescent="0.25">
      <c r="A25" s="251">
        <v>23</v>
      </c>
      <c r="B25" s="248">
        <v>5.5</v>
      </c>
      <c r="C25" s="248">
        <v>45</v>
      </c>
      <c r="D25" s="248">
        <v>45</v>
      </c>
      <c r="E25" s="279">
        <v>1.71</v>
      </c>
      <c r="F25" s="279" t="str">
        <f t="shared" si="0"/>
        <v>ok</v>
      </c>
      <c r="G25" s="249">
        <v>41.9</v>
      </c>
      <c r="H25" s="249">
        <v>60.5</v>
      </c>
      <c r="I25" s="249">
        <v>52.5</v>
      </c>
      <c r="J25" s="249">
        <v>42.6</v>
      </c>
      <c r="K25" s="249">
        <v>51.2</v>
      </c>
    </row>
    <row r="26" spans="1:11" x14ac:dyDescent="0.25">
      <c r="A26" s="270">
        <v>24</v>
      </c>
      <c r="B26" s="258">
        <v>5.5</v>
      </c>
      <c r="C26" s="258">
        <v>45</v>
      </c>
      <c r="D26" s="258">
        <v>60</v>
      </c>
      <c r="E26" s="280">
        <v>1.49</v>
      </c>
      <c r="F26" s="280" t="str">
        <f t="shared" si="0"/>
        <v>pas ok</v>
      </c>
      <c r="G26" s="256">
        <v>38.299999999999997</v>
      </c>
      <c r="H26" s="256">
        <v>54.9</v>
      </c>
      <c r="I26" s="256">
        <v>46.3</v>
      </c>
      <c r="J26" s="256">
        <v>35.200000000000003</v>
      </c>
      <c r="K26" s="256">
        <v>47.5</v>
      </c>
    </row>
    <row r="27" spans="1:11" x14ac:dyDescent="0.25">
      <c r="A27" s="251">
        <v>25</v>
      </c>
      <c r="B27" s="248">
        <v>5.5</v>
      </c>
      <c r="C27" s="248">
        <v>50</v>
      </c>
      <c r="D27" s="248">
        <v>30</v>
      </c>
      <c r="E27" s="279">
        <v>2.2200000000000002</v>
      </c>
      <c r="F27" s="279" t="str">
        <f t="shared" si="0"/>
        <v>ok</v>
      </c>
      <c r="G27" s="249">
        <v>49.7</v>
      </c>
      <c r="H27" s="249"/>
      <c r="I27" s="249"/>
      <c r="J27" s="249"/>
      <c r="K27" s="249"/>
    </row>
    <row r="28" spans="1:11" x14ac:dyDescent="0.25">
      <c r="A28" s="270">
        <v>26</v>
      </c>
      <c r="B28" s="258">
        <v>5.5</v>
      </c>
      <c r="C28" s="258">
        <v>50</v>
      </c>
      <c r="D28" s="258">
        <v>45</v>
      </c>
      <c r="E28" s="280">
        <v>1.92</v>
      </c>
      <c r="F28" s="280" t="str">
        <f t="shared" si="0"/>
        <v>ok</v>
      </c>
      <c r="G28" s="256">
        <v>46.1</v>
      </c>
      <c r="H28" s="256"/>
      <c r="I28" s="256"/>
      <c r="J28" s="256"/>
      <c r="K28" s="256"/>
    </row>
    <row r="29" spans="1:11" x14ac:dyDescent="0.25">
      <c r="A29" s="251">
        <v>27</v>
      </c>
      <c r="B29" s="248">
        <v>5.5</v>
      </c>
      <c r="C29" s="248">
        <v>50</v>
      </c>
      <c r="D29" s="248">
        <v>60</v>
      </c>
      <c r="E29" s="279">
        <v>1.7</v>
      </c>
      <c r="F29" s="279" t="str">
        <f t="shared" si="0"/>
        <v>ok</v>
      </c>
      <c r="G29" s="249">
        <v>42.3</v>
      </c>
      <c r="H29" s="249"/>
      <c r="I29" s="249"/>
      <c r="J29" s="249"/>
      <c r="K29" s="249"/>
    </row>
    <row r="30" spans="1:11" x14ac:dyDescent="0.25">
      <c r="A30" s="270">
        <v>28</v>
      </c>
      <c r="B30" s="258">
        <v>5.5</v>
      </c>
      <c r="C30" s="258">
        <v>55</v>
      </c>
      <c r="D30" s="258">
        <v>30</v>
      </c>
      <c r="E30" s="280">
        <v>2.4500000000000002</v>
      </c>
      <c r="F30" s="280" t="str">
        <f t="shared" si="0"/>
        <v>ok</v>
      </c>
      <c r="G30" s="256">
        <v>53.4</v>
      </c>
      <c r="H30" s="256"/>
      <c r="I30" s="256"/>
      <c r="J30" s="256"/>
      <c r="K30" s="256"/>
    </row>
    <row r="31" spans="1:11" x14ac:dyDescent="0.25">
      <c r="A31" s="251">
        <v>29</v>
      </c>
      <c r="B31" s="248">
        <v>5.5</v>
      </c>
      <c r="C31" s="248">
        <v>55</v>
      </c>
      <c r="D31" s="248">
        <v>45</v>
      </c>
      <c r="E31" s="279">
        <v>2.11</v>
      </c>
      <c r="F31" s="279" t="str">
        <f t="shared" si="0"/>
        <v>ok</v>
      </c>
      <c r="G31" s="249">
        <v>49.6</v>
      </c>
      <c r="H31" s="249"/>
      <c r="I31" s="249"/>
      <c r="J31" s="249"/>
      <c r="K31" s="249"/>
    </row>
    <row r="32" spans="1:11" x14ac:dyDescent="0.25">
      <c r="A32" s="270">
        <v>30</v>
      </c>
      <c r="B32" s="258">
        <v>5.5</v>
      </c>
      <c r="C32" s="258">
        <v>55</v>
      </c>
      <c r="D32" s="258">
        <v>60</v>
      </c>
      <c r="E32" s="280">
        <v>1.86</v>
      </c>
      <c r="F32" s="280" t="str">
        <f t="shared" si="0"/>
        <v>ok</v>
      </c>
      <c r="G32" s="256">
        <v>46.1</v>
      </c>
      <c r="H32" s="256"/>
      <c r="I32" s="256"/>
      <c r="J32" s="256"/>
      <c r="K32" s="256"/>
    </row>
    <row r="33" spans="1:11" x14ac:dyDescent="0.25">
      <c r="A33" s="251">
        <v>31</v>
      </c>
      <c r="B33" s="248">
        <v>5.5</v>
      </c>
      <c r="C33" s="248">
        <v>60</v>
      </c>
      <c r="D33" s="248">
        <v>30</v>
      </c>
      <c r="E33" s="279">
        <v>2.62</v>
      </c>
      <c r="F33" s="279" t="str">
        <f t="shared" si="0"/>
        <v>ok</v>
      </c>
      <c r="G33" s="249">
        <v>56.2</v>
      </c>
      <c r="H33" s="249"/>
      <c r="I33" s="249"/>
      <c r="J33" s="249"/>
      <c r="K33" s="249"/>
    </row>
    <row r="34" spans="1:11" x14ac:dyDescent="0.25">
      <c r="A34" s="270">
        <v>32</v>
      </c>
      <c r="B34" s="258">
        <v>5.5</v>
      </c>
      <c r="C34" s="258">
        <v>60</v>
      </c>
      <c r="D34" s="258">
        <v>45</v>
      </c>
      <c r="E34" s="280">
        <v>2.2799999999999998</v>
      </c>
      <c r="F34" s="280" t="str">
        <f t="shared" si="0"/>
        <v>ok</v>
      </c>
      <c r="G34" s="256">
        <v>52.6</v>
      </c>
      <c r="H34" s="256"/>
      <c r="I34" s="256"/>
      <c r="J34" s="256"/>
      <c r="K34" s="256"/>
    </row>
    <row r="35" spans="1:11" x14ac:dyDescent="0.25">
      <c r="A35" s="251">
        <v>33</v>
      </c>
      <c r="B35" s="248">
        <v>5.5</v>
      </c>
      <c r="C35" s="248">
        <v>60</v>
      </c>
      <c r="D35" s="248">
        <v>60</v>
      </c>
      <c r="E35" s="279">
        <v>2.02</v>
      </c>
      <c r="F35" s="279" t="str">
        <f t="shared" si="0"/>
        <v>ok</v>
      </c>
      <c r="G35" s="249">
        <v>49.1</v>
      </c>
      <c r="H35" s="249"/>
      <c r="I35" s="249"/>
      <c r="J35" s="249"/>
      <c r="K35" s="249"/>
    </row>
    <row r="36" spans="1:11" x14ac:dyDescent="0.25">
      <c r="A36" s="270">
        <v>34</v>
      </c>
      <c r="B36" s="258">
        <v>5.5</v>
      </c>
      <c r="C36" s="258">
        <v>65</v>
      </c>
      <c r="D36" s="258">
        <v>30</v>
      </c>
      <c r="E36" s="280">
        <v>2.72</v>
      </c>
      <c r="F36" s="280" t="str">
        <f t="shared" si="0"/>
        <v>ok</v>
      </c>
      <c r="G36" s="256">
        <v>57</v>
      </c>
      <c r="H36" s="256"/>
      <c r="I36" s="256"/>
      <c r="J36" s="256"/>
      <c r="K36" s="256"/>
    </row>
    <row r="37" spans="1:11" x14ac:dyDescent="0.25">
      <c r="A37" s="251">
        <v>35</v>
      </c>
      <c r="B37" s="248">
        <v>5.5</v>
      </c>
      <c r="C37" s="248">
        <v>65</v>
      </c>
      <c r="D37" s="248">
        <v>45</v>
      </c>
      <c r="E37" s="279">
        <v>2.33</v>
      </c>
      <c r="F37" s="279" t="str">
        <f t="shared" si="0"/>
        <v>ok</v>
      </c>
      <c r="G37" s="249">
        <v>53.2</v>
      </c>
      <c r="H37" s="249"/>
      <c r="I37" s="249"/>
      <c r="J37" s="249"/>
      <c r="K37" s="249"/>
    </row>
    <row r="38" spans="1:11" x14ac:dyDescent="0.25">
      <c r="A38" s="270">
        <v>36</v>
      </c>
      <c r="B38" s="258">
        <v>5.5</v>
      </c>
      <c r="C38" s="258">
        <v>65</v>
      </c>
      <c r="D38" s="258">
        <v>60</v>
      </c>
      <c r="E38" s="280">
        <v>2.0699999999999998</v>
      </c>
      <c r="F38" s="280" t="str">
        <f t="shared" si="0"/>
        <v>ok</v>
      </c>
      <c r="G38" s="256">
        <v>50.1</v>
      </c>
      <c r="H38" s="256"/>
      <c r="I38" s="256"/>
      <c r="J38" s="256"/>
      <c r="K38" s="256"/>
    </row>
    <row r="39" spans="1:11" x14ac:dyDescent="0.25">
      <c r="A39" s="251">
        <v>37</v>
      </c>
      <c r="B39" s="250">
        <v>6.5</v>
      </c>
      <c r="C39" s="250">
        <v>40</v>
      </c>
      <c r="D39" s="250">
        <v>30</v>
      </c>
      <c r="E39" s="281">
        <v>1.5</v>
      </c>
      <c r="F39" s="281" t="str">
        <f t="shared" si="0"/>
        <v>pas ok</v>
      </c>
      <c r="G39" s="253">
        <v>36</v>
      </c>
      <c r="H39" s="253"/>
      <c r="I39" s="253"/>
      <c r="J39" s="253"/>
      <c r="K39" s="253"/>
    </row>
    <row r="40" spans="1:11" x14ac:dyDescent="0.25">
      <c r="A40" s="270">
        <v>38</v>
      </c>
      <c r="B40" s="257">
        <v>6.5</v>
      </c>
      <c r="C40" s="257">
        <v>40</v>
      </c>
      <c r="D40" s="257">
        <v>45</v>
      </c>
      <c r="E40" s="282">
        <v>1.29</v>
      </c>
      <c r="F40" s="282" t="str">
        <f t="shared" si="0"/>
        <v>pas ok</v>
      </c>
      <c r="G40" s="255">
        <v>32.700000000000003</v>
      </c>
      <c r="H40" s="255"/>
      <c r="I40" s="255"/>
      <c r="J40" s="255"/>
      <c r="K40" s="255"/>
    </row>
    <row r="41" spans="1:11" x14ac:dyDescent="0.25">
      <c r="A41" s="251">
        <v>39</v>
      </c>
      <c r="B41" s="250">
        <v>6.5</v>
      </c>
      <c r="C41" s="250">
        <v>40</v>
      </c>
      <c r="D41" s="250">
        <v>60</v>
      </c>
      <c r="E41" s="281">
        <v>1.1499999999999999</v>
      </c>
      <c r="F41" s="281" t="str">
        <f t="shared" si="0"/>
        <v>pas ok</v>
      </c>
      <c r="G41" s="253">
        <v>29.8</v>
      </c>
      <c r="H41" s="253"/>
      <c r="I41" s="253"/>
      <c r="J41" s="253"/>
      <c r="K41" s="253"/>
    </row>
    <row r="42" spans="1:11" x14ac:dyDescent="0.25">
      <c r="A42" s="270">
        <v>40</v>
      </c>
      <c r="B42" s="257">
        <v>6.5</v>
      </c>
      <c r="C42" s="257">
        <v>45</v>
      </c>
      <c r="D42" s="257">
        <v>30</v>
      </c>
      <c r="E42" s="282">
        <v>1.68</v>
      </c>
      <c r="F42" s="282" t="str">
        <f t="shared" si="0"/>
        <v>ok</v>
      </c>
      <c r="G42" s="255">
        <v>38.5</v>
      </c>
      <c r="H42" s="255"/>
      <c r="I42" s="255"/>
      <c r="J42" s="255"/>
      <c r="K42" s="255"/>
    </row>
    <row r="43" spans="1:11" x14ac:dyDescent="0.25">
      <c r="A43" s="251">
        <v>41</v>
      </c>
      <c r="B43" s="250">
        <v>6.5</v>
      </c>
      <c r="C43" s="250">
        <v>45</v>
      </c>
      <c r="D43" s="250">
        <v>45</v>
      </c>
      <c r="E43" s="281">
        <v>1.45</v>
      </c>
      <c r="F43" s="281" t="str">
        <f t="shared" si="0"/>
        <v>pas ok</v>
      </c>
      <c r="G43" s="253">
        <v>35.1</v>
      </c>
      <c r="H43" s="253"/>
      <c r="I43" s="253"/>
      <c r="J43" s="253"/>
      <c r="K43" s="253"/>
    </row>
    <row r="44" spans="1:11" x14ac:dyDescent="0.25">
      <c r="A44" s="270">
        <v>42</v>
      </c>
      <c r="B44" s="257">
        <v>6.5</v>
      </c>
      <c r="C44" s="257">
        <v>45</v>
      </c>
      <c r="D44" s="257">
        <v>60</v>
      </c>
      <c r="E44" s="282">
        <v>1.29</v>
      </c>
      <c r="F44" s="282" t="str">
        <f t="shared" si="0"/>
        <v>pas ok</v>
      </c>
      <c r="G44" s="255">
        <v>32.200000000000003</v>
      </c>
      <c r="H44" s="255"/>
      <c r="I44" s="255"/>
      <c r="J44" s="255"/>
      <c r="K44" s="255"/>
    </row>
    <row r="45" spans="1:11" x14ac:dyDescent="0.25">
      <c r="A45" s="251">
        <v>43</v>
      </c>
      <c r="B45" s="250">
        <v>6.5</v>
      </c>
      <c r="C45" s="250">
        <v>50</v>
      </c>
      <c r="D45" s="250">
        <v>30</v>
      </c>
      <c r="E45" s="281">
        <v>1.9</v>
      </c>
      <c r="F45" s="281" t="str">
        <f t="shared" si="0"/>
        <v>ok</v>
      </c>
      <c r="G45" s="253">
        <v>42</v>
      </c>
      <c r="H45" s="253"/>
      <c r="I45" s="253"/>
      <c r="J45" s="253"/>
      <c r="K45" s="253"/>
    </row>
    <row r="46" spans="1:11" x14ac:dyDescent="0.25">
      <c r="A46" s="270">
        <v>44</v>
      </c>
      <c r="B46" s="257">
        <v>6.5</v>
      </c>
      <c r="C46" s="257">
        <v>50</v>
      </c>
      <c r="D46" s="257">
        <v>45</v>
      </c>
      <c r="E46" s="282">
        <v>1.62</v>
      </c>
      <c r="F46" s="282" t="str">
        <f t="shared" si="0"/>
        <v>ok</v>
      </c>
      <c r="G46" s="255">
        <v>38.6</v>
      </c>
      <c r="H46" s="255"/>
      <c r="I46" s="255"/>
      <c r="J46" s="255"/>
      <c r="K46" s="255"/>
    </row>
    <row r="47" spans="1:11" x14ac:dyDescent="0.25">
      <c r="A47" s="251">
        <v>45</v>
      </c>
      <c r="B47" s="250">
        <v>6.5</v>
      </c>
      <c r="C47" s="250">
        <v>50</v>
      </c>
      <c r="D47" s="250">
        <v>60</v>
      </c>
      <c r="E47" s="281">
        <v>1.45</v>
      </c>
      <c r="F47" s="281" t="str">
        <f t="shared" si="0"/>
        <v>pas ok</v>
      </c>
      <c r="G47" s="253">
        <v>35.9</v>
      </c>
      <c r="H47" s="253"/>
      <c r="I47" s="253"/>
      <c r="J47" s="253"/>
      <c r="K47" s="253"/>
    </row>
    <row r="48" spans="1:11" x14ac:dyDescent="0.25">
      <c r="A48" s="270">
        <v>46</v>
      </c>
      <c r="B48" s="257">
        <v>6.5</v>
      </c>
      <c r="C48" s="257">
        <v>55</v>
      </c>
      <c r="D48" s="257">
        <v>30</v>
      </c>
      <c r="E48" s="282">
        <v>2.12</v>
      </c>
      <c r="F48" s="282" t="str">
        <f t="shared" si="0"/>
        <v>ok</v>
      </c>
      <c r="G48" s="255">
        <v>45</v>
      </c>
      <c r="H48" s="255"/>
      <c r="I48" s="255"/>
      <c r="J48" s="255"/>
      <c r="K48" s="255"/>
    </row>
    <row r="49" spans="1:12" x14ac:dyDescent="0.25">
      <c r="A49" s="251">
        <v>47</v>
      </c>
      <c r="B49" s="250">
        <v>6.5</v>
      </c>
      <c r="C49" s="250">
        <v>55</v>
      </c>
      <c r="D49" s="250">
        <v>45</v>
      </c>
      <c r="E49" s="281">
        <v>1.81</v>
      </c>
      <c r="F49" s="281" t="str">
        <f t="shared" si="0"/>
        <v>ok</v>
      </c>
      <c r="G49" s="253">
        <v>41.8</v>
      </c>
      <c r="H49" s="253"/>
      <c r="I49" s="253"/>
      <c r="J49" s="253"/>
      <c r="K49" s="253"/>
    </row>
    <row r="50" spans="1:12" x14ac:dyDescent="0.25">
      <c r="A50" s="270">
        <v>48</v>
      </c>
      <c r="B50" s="257">
        <v>6.5</v>
      </c>
      <c r="C50" s="257">
        <v>55</v>
      </c>
      <c r="D50" s="257">
        <v>60</v>
      </c>
      <c r="E50" s="282">
        <v>1.6</v>
      </c>
      <c r="F50" s="282" t="str">
        <f t="shared" si="0"/>
        <v>ok</v>
      </c>
      <c r="G50" s="255">
        <v>38.799999999999997</v>
      </c>
      <c r="H50" s="255"/>
      <c r="I50" s="255"/>
      <c r="J50" s="255"/>
      <c r="K50" s="255"/>
    </row>
    <row r="51" spans="1:12" x14ac:dyDescent="0.25">
      <c r="A51" s="251">
        <v>49</v>
      </c>
      <c r="B51" s="250">
        <v>6.5</v>
      </c>
      <c r="C51" s="250">
        <v>60</v>
      </c>
      <c r="D51" s="250">
        <v>30</v>
      </c>
      <c r="E51" s="281">
        <v>2.27</v>
      </c>
      <c r="F51" s="281" t="str">
        <f t="shared" si="0"/>
        <v>ok</v>
      </c>
      <c r="G51" s="253">
        <v>47.4</v>
      </c>
      <c r="H51" s="253"/>
      <c r="I51" s="253"/>
      <c r="J51" s="253"/>
      <c r="K51" s="253"/>
    </row>
    <row r="52" spans="1:12" x14ac:dyDescent="0.25">
      <c r="A52" s="270">
        <v>50</v>
      </c>
      <c r="B52" s="257">
        <v>6.5</v>
      </c>
      <c r="C52" s="257">
        <v>60</v>
      </c>
      <c r="D52" s="257">
        <v>45</v>
      </c>
      <c r="E52" s="282">
        <v>1.95</v>
      </c>
      <c r="F52" s="282" t="str">
        <f t="shared" si="0"/>
        <v>ok</v>
      </c>
      <c r="G52" s="255">
        <v>44.2</v>
      </c>
      <c r="H52" s="255"/>
      <c r="I52" s="255"/>
      <c r="J52" s="255"/>
      <c r="K52" s="255"/>
    </row>
    <row r="53" spans="1:12" x14ac:dyDescent="0.25">
      <c r="A53" s="251">
        <v>51</v>
      </c>
      <c r="B53" s="250">
        <v>6.5</v>
      </c>
      <c r="C53" s="250">
        <v>60</v>
      </c>
      <c r="D53" s="250">
        <v>60</v>
      </c>
      <c r="E53" s="281">
        <v>1.72</v>
      </c>
      <c r="F53" s="281" t="str">
        <f t="shared" si="0"/>
        <v>ok</v>
      </c>
      <c r="G53" s="253">
        <v>41.6</v>
      </c>
      <c r="H53" s="253"/>
      <c r="I53" s="253"/>
      <c r="J53" s="253"/>
      <c r="K53" s="253"/>
    </row>
    <row r="54" spans="1:12" x14ac:dyDescent="0.25">
      <c r="A54" s="270">
        <v>52</v>
      </c>
      <c r="B54" s="257">
        <v>6.5</v>
      </c>
      <c r="C54" s="257">
        <v>65</v>
      </c>
      <c r="D54" s="257">
        <v>30</v>
      </c>
      <c r="E54" s="282">
        <v>2.3199999999999998</v>
      </c>
      <c r="F54" s="282" t="str">
        <f t="shared" si="0"/>
        <v>ok</v>
      </c>
      <c r="G54" s="255">
        <v>47.9</v>
      </c>
      <c r="H54" s="255"/>
      <c r="I54" s="255"/>
      <c r="J54" s="255"/>
      <c r="K54" s="255"/>
    </row>
    <row r="55" spans="1:12" x14ac:dyDescent="0.25">
      <c r="A55" s="251">
        <v>53</v>
      </c>
      <c r="B55" s="250">
        <v>6.5</v>
      </c>
      <c r="C55" s="250">
        <v>65</v>
      </c>
      <c r="D55" s="250">
        <v>45</v>
      </c>
      <c r="E55" s="281">
        <v>1.99</v>
      </c>
      <c r="F55" s="281" t="str">
        <f t="shared" si="0"/>
        <v>ok</v>
      </c>
      <c r="G55" s="253">
        <v>44.9</v>
      </c>
      <c r="H55" s="253"/>
      <c r="I55" s="253"/>
      <c r="J55" s="253"/>
      <c r="K55" s="253"/>
    </row>
    <row r="56" spans="1:12" x14ac:dyDescent="0.25">
      <c r="A56" s="270">
        <v>54</v>
      </c>
      <c r="B56" s="257">
        <v>6.5</v>
      </c>
      <c r="C56" s="257">
        <v>65</v>
      </c>
      <c r="D56" s="257">
        <v>60</v>
      </c>
      <c r="E56" s="282">
        <v>1.77</v>
      </c>
      <c r="F56" s="282" t="str">
        <f t="shared" si="0"/>
        <v>ok</v>
      </c>
      <c r="G56" s="255">
        <v>42.1</v>
      </c>
      <c r="H56" s="255"/>
      <c r="I56" s="255"/>
      <c r="J56" s="255"/>
      <c r="K56" s="255"/>
    </row>
    <row r="59" spans="1:12" x14ac:dyDescent="0.25">
      <c r="A59" s="190" t="s">
        <v>141</v>
      </c>
      <c r="B59" s="190"/>
      <c r="C59" s="190"/>
      <c r="D59" s="266"/>
      <c r="E59" s="190"/>
      <c r="G59" s="190"/>
      <c r="L59" s="190"/>
    </row>
    <row r="60" spans="1:12" x14ac:dyDescent="0.25">
      <c r="A60" s="190"/>
      <c r="B60" s="283" t="s">
        <v>138</v>
      </c>
      <c r="C60" s="286" t="s">
        <v>138</v>
      </c>
      <c r="D60" s="283" t="s">
        <v>139</v>
      </c>
      <c r="E60" s="286" t="s">
        <v>139</v>
      </c>
      <c r="F60" s="286"/>
      <c r="G60" s="283" t="s">
        <v>140</v>
      </c>
      <c r="H60" s="286" t="s">
        <v>140</v>
      </c>
      <c r="L60" s="190"/>
    </row>
    <row r="61" spans="1:12" x14ac:dyDescent="0.25">
      <c r="A61" s="265">
        <v>0.4</v>
      </c>
      <c r="B61" s="284">
        <f>G4</f>
        <v>47.9</v>
      </c>
      <c r="C61" s="287">
        <f>E4</f>
        <v>1.81</v>
      </c>
      <c r="D61" s="284">
        <f>G22</f>
        <v>38.9</v>
      </c>
      <c r="E61" s="287">
        <f>E22</f>
        <v>1.5</v>
      </c>
      <c r="F61" s="287"/>
      <c r="G61" s="284">
        <f>G40</f>
        <v>32.700000000000003</v>
      </c>
      <c r="H61" s="287">
        <f>E40</f>
        <v>1.29</v>
      </c>
      <c r="L61" s="190"/>
    </row>
    <row r="62" spans="1:12" x14ac:dyDescent="0.25">
      <c r="A62" s="265">
        <v>0.45</v>
      </c>
      <c r="B62" s="284">
        <f>G6</f>
        <v>56.2</v>
      </c>
      <c r="C62" s="287">
        <f>E7</f>
        <v>2.02</v>
      </c>
      <c r="D62" s="284">
        <f>G25</f>
        <v>41.9</v>
      </c>
      <c r="E62" s="287">
        <f>E25</f>
        <v>1.71</v>
      </c>
      <c r="F62" s="287"/>
      <c r="G62" s="284">
        <f>G43</f>
        <v>35.1</v>
      </c>
      <c r="H62" s="287">
        <f>E43</f>
        <v>1.45</v>
      </c>
      <c r="L62" s="190"/>
    </row>
    <row r="63" spans="1:12" x14ac:dyDescent="0.25">
      <c r="A63" s="265">
        <v>0.5</v>
      </c>
      <c r="B63" s="284">
        <f>G10</f>
        <v>56.1</v>
      </c>
      <c r="C63" s="287">
        <f>E10</f>
        <v>2.29</v>
      </c>
      <c r="D63" s="284">
        <f>G28</f>
        <v>46.1</v>
      </c>
      <c r="E63" s="287">
        <f>E28</f>
        <v>1.92</v>
      </c>
      <c r="F63" s="287"/>
      <c r="G63" s="284">
        <f>G46</f>
        <v>38.6</v>
      </c>
      <c r="H63" s="287">
        <f>E46</f>
        <v>1.62</v>
      </c>
      <c r="L63" s="190"/>
    </row>
    <row r="64" spans="1:12" x14ac:dyDescent="0.25">
      <c r="A64" s="265">
        <v>0.55000000000000004</v>
      </c>
      <c r="B64" s="284">
        <f>G13</f>
        <v>60.6</v>
      </c>
      <c r="C64" s="287">
        <f>E13</f>
        <v>2.52</v>
      </c>
      <c r="D64" s="284">
        <f>G31</f>
        <v>49.6</v>
      </c>
      <c r="E64" s="287">
        <f>E31</f>
        <v>2.11</v>
      </c>
      <c r="F64" s="287"/>
      <c r="G64" s="284">
        <f>G49</f>
        <v>41.8</v>
      </c>
      <c r="H64" s="287">
        <f>E49</f>
        <v>1.81</v>
      </c>
      <c r="L64" s="190"/>
    </row>
    <row r="65" spans="1:12" x14ac:dyDescent="0.25">
      <c r="A65" s="265">
        <v>0.6</v>
      </c>
      <c r="B65" s="284">
        <f>G16</f>
        <v>63.1</v>
      </c>
      <c r="C65" s="287">
        <f>E16</f>
        <v>2.72</v>
      </c>
      <c r="D65" s="284">
        <f>G34</f>
        <v>52.6</v>
      </c>
      <c r="E65" s="287">
        <f>E34</f>
        <v>2.2799999999999998</v>
      </c>
      <c r="F65" s="287"/>
      <c r="G65" s="284">
        <f>G52</f>
        <v>44.2</v>
      </c>
      <c r="H65" s="287">
        <f>E52</f>
        <v>1.95</v>
      </c>
      <c r="L65" s="190"/>
    </row>
    <row r="66" spans="1:12" x14ac:dyDescent="0.25">
      <c r="A66" s="265">
        <v>0.65</v>
      </c>
      <c r="B66" s="285">
        <f>G19</f>
        <v>64.099999999999994</v>
      </c>
      <c r="C66" s="288">
        <f>E19</f>
        <v>2.81</v>
      </c>
      <c r="D66" s="285">
        <f>G37</f>
        <v>53.2</v>
      </c>
      <c r="E66" s="288">
        <f>E37</f>
        <v>2.33</v>
      </c>
      <c r="F66" s="288"/>
      <c r="G66" s="285">
        <f>G55</f>
        <v>44.9</v>
      </c>
      <c r="H66" s="287">
        <f>E55</f>
        <v>1.99</v>
      </c>
      <c r="L66" s="190"/>
    </row>
    <row r="67" spans="1:12" x14ac:dyDescent="0.25">
      <c r="A67" s="190"/>
      <c r="B67" s="276"/>
      <c r="C67" s="275"/>
      <c r="D67" s="276"/>
      <c r="E67" s="275"/>
      <c r="F67" s="275"/>
      <c r="G67" s="276"/>
      <c r="H67" s="298"/>
      <c r="L67" s="190"/>
    </row>
    <row r="68" spans="1:12" x14ac:dyDescent="0.25">
      <c r="A68" s="290"/>
      <c r="B68" t="s">
        <v>115</v>
      </c>
      <c r="D68" t="s">
        <v>151</v>
      </c>
      <c r="E68" s="190"/>
      <c r="L68" s="190"/>
    </row>
    <row r="69" spans="1:12" x14ac:dyDescent="0.25">
      <c r="A69" s="289"/>
      <c r="B69" t="s">
        <v>142</v>
      </c>
      <c r="D69" t="s">
        <v>142</v>
      </c>
      <c r="E69">
        <v>1.5</v>
      </c>
      <c r="L69" s="190"/>
    </row>
    <row r="70" spans="1:12" x14ac:dyDescent="0.25">
      <c r="E70" s="190">
        <v>1.5</v>
      </c>
      <c r="L70" s="190"/>
    </row>
    <row r="71" spans="1:12" x14ac:dyDescent="0.25">
      <c r="E71" s="190">
        <v>1.5</v>
      </c>
      <c r="L71" s="190"/>
    </row>
    <row r="72" spans="1:12" x14ac:dyDescent="0.25">
      <c r="A72" s="307"/>
      <c r="B72" s="307"/>
      <c r="C72" s="307"/>
      <c r="D72" s="307"/>
      <c r="E72" s="190">
        <v>1.5</v>
      </c>
      <c r="F72" s="300"/>
      <c r="L72" s="190"/>
    </row>
    <row r="73" spans="1:12" x14ac:dyDescent="0.25">
      <c r="A73" s="307"/>
      <c r="B73" s="307"/>
      <c r="C73" s="307"/>
      <c r="D73" s="307"/>
      <c r="E73" s="190">
        <v>1.5</v>
      </c>
      <c r="F73" s="300"/>
      <c r="L73" s="190"/>
    </row>
    <row r="74" spans="1:12" x14ac:dyDescent="0.25">
      <c r="A74" s="190"/>
      <c r="B74" s="190"/>
      <c r="C74" s="190"/>
      <c r="D74" s="190"/>
      <c r="E74" s="190">
        <v>1.5</v>
      </c>
    </row>
    <row r="75" spans="1:12" x14ac:dyDescent="0.25">
      <c r="E75" s="190"/>
    </row>
  </sheetData>
  <mergeCells count="1"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B1" zoomScale="55" zoomScaleNormal="55" zoomScaleSheetLayoutView="55" workbookViewId="0">
      <pane ySplit="5" topLeftCell="A6" activePane="bottomLeft" state="frozen"/>
      <selection pane="bottomLeft" activeCell="K1" sqref="K1:K1048576"/>
    </sheetView>
  </sheetViews>
  <sheetFormatPr baseColWidth="10" defaultColWidth="11.5703125" defaultRowHeight="15" x14ac:dyDescent="0.25"/>
  <cols>
    <col min="1" max="1" width="13.28515625" style="3" customWidth="1"/>
    <col min="2" max="2" width="44.140625" style="3" customWidth="1"/>
    <col min="3" max="3" width="14.42578125" style="3" customWidth="1"/>
    <col min="4" max="4" width="15.42578125" style="4" bestFit="1" customWidth="1"/>
    <col min="5" max="5" width="18.7109375" style="3" hidden="1" customWidth="1"/>
    <col min="6" max="6" width="24.85546875" style="3" customWidth="1"/>
    <col min="7" max="8" width="18.7109375" style="3" customWidth="1"/>
    <col min="9" max="9" width="21.7109375" style="3" customWidth="1"/>
    <col min="10" max="13" width="18.7109375" style="3" customWidth="1"/>
    <col min="14" max="16384" width="11.5703125" style="3"/>
  </cols>
  <sheetData>
    <row r="1" spans="1:14" x14ac:dyDescent="0.25">
      <c r="A1" s="2" t="s">
        <v>27</v>
      </c>
    </row>
    <row r="2" spans="1:14" x14ac:dyDescent="0.25">
      <c r="A2" s="2" t="s">
        <v>7</v>
      </c>
      <c r="M2" s="5" t="s">
        <v>8</v>
      </c>
      <c r="N2" s="2" t="s">
        <v>9</v>
      </c>
    </row>
    <row r="3" spans="1:14" x14ac:dyDescent="0.25">
      <c r="A3" s="2" t="s">
        <v>10</v>
      </c>
      <c r="M3" s="6" t="s">
        <v>8</v>
      </c>
      <c r="N3" s="3" t="s">
        <v>11</v>
      </c>
    </row>
    <row r="4" spans="1:14" ht="15.75" thickBot="1" x14ac:dyDescent="0.3"/>
    <row r="5" spans="1:14" ht="82.15" customHeight="1" thickBot="1" x14ac:dyDescent="0.3">
      <c r="A5" s="82" t="s">
        <v>6</v>
      </c>
      <c r="B5" s="83" t="s">
        <v>48</v>
      </c>
      <c r="C5" s="84" t="s">
        <v>12</v>
      </c>
      <c r="D5" s="85" t="s">
        <v>13</v>
      </c>
      <c r="E5" s="81" t="s">
        <v>47</v>
      </c>
      <c r="F5" s="81" t="s">
        <v>105</v>
      </c>
      <c r="G5" s="86" t="s">
        <v>14</v>
      </c>
      <c r="H5" s="80" t="s">
        <v>46</v>
      </c>
      <c r="I5" s="80" t="s">
        <v>45</v>
      </c>
      <c r="J5" s="144" t="s">
        <v>14</v>
      </c>
      <c r="K5" s="159" t="s">
        <v>104</v>
      </c>
      <c r="L5" s="7"/>
      <c r="M5" s="7"/>
    </row>
    <row r="6" spans="1:14" x14ac:dyDescent="0.25">
      <c r="A6" s="326" t="s">
        <v>24</v>
      </c>
      <c r="B6" s="29" t="s">
        <v>28</v>
      </c>
      <c r="C6" s="30">
        <f>160</f>
        <v>160</v>
      </c>
      <c r="D6" s="31" t="s">
        <v>16</v>
      </c>
      <c r="E6" s="32"/>
      <c r="F6" s="32" t="s">
        <v>17</v>
      </c>
      <c r="G6" s="87">
        <f>IF(F6=$A$98,1,0)*C6</f>
        <v>0</v>
      </c>
      <c r="H6" s="39"/>
      <c r="I6" s="36" t="s">
        <v>17</v>
      </c>
      <c r="J6" s="145">
        <f>IF(I6=$A$98,1,0)*E6</f>
        <v>0</v>
      </c>
      <c r="K6" s="161"/>
    </row>
    <row r="7" spans="1:14" ht="15.75" thickBot="1" x14ac:dyDescent="0.3">
      <c r="A7" s="327"/>
      <c r="B7" s="25" t="s">
        <v>29</v>
      </c>
      <c r="C7" s="40">
        <v>55</v>
      </c>
      <c r="D7" s="31" t="s">
        <v>16</v>
      </c>
      <c r="E7" s="25"/>
      <c r="F7" s="26" t="s">
        <v>17</v>
      </c>
      <c r="G7" s="87">
        <f>IF(F7=$A$98,1,0)*C7</f>
        <v>0</v>
      </c>
      <c r="H7" s="94"/>
      <c r="I7" s="25" t="s">
        <v>17</v>
      </c>
      <c r="J7" s="87">
        <f>IF(I7=$A$98,1,0)*E7</f>
        <v>0</v>
      </c>
      <c r="K7" s="162"/>
    </row>
    <row r="8" spans="1:14" x14ac:dyDescent="0.25">
      <c r="A8" s="334" t="s">
        <v>19</v>
      </c>
      <c r="B8" s="335"/>
      <c r="C8" s="335"/>
      <c r="D8" s="24">
        <f>SUM(C6:C7)</f>
        <v>215</v>
      </c>
      <c r="E8" s="15"/>
      <c r="F8" s="15"/>
      <c r="G8" s="88"/>
      <c r="H8" s="12"/>
      <c r="I8" s="34"/>
      <c r="J8" s="88"/>
      <c r="K8" s="163"/>
    </row>
    <row r="9" spans="1:14" ht="15.75" thickBot="1" x14ac:dyDescent="0.3">
      <c r="A9" s="332" t="s">
        <v>20</v>
      </c>
      <c r="B9" s="333"/>
      <c r="C9" s="333"/>
      <c r="D9" s="28">
        <f>SUM(C6:C7)-SUMIF(F6:F7,"Non étudié",C6:C7)</f>
        <v>0</v>
      </c>
      <c r="E9" s="76"/>
      <c r="F9" s="76"/>
      <c r="G9" s="101"/>
      <c r="H9" s="20"/>
      <c r="I9" s="38"/>
      <c r="J9" s="146"/>
      <c r="K9" s="128"/>
    </row>
    <row r="10" spans="1:14" x14ac:dyDescent="0.25">
      <c r="A10" s="326" t="s">
        <v>15</v>
      </c>
      <c r="B10" s="77" t="s">
        <v>30</v>
      </c>
      <c r="C10" s="78">
        <v>89</v>
      </c>
      <c r="D10" s="97" t="s">
        <v>16</v>
      </c>
      <c r="E10" s="102">
        <v>2.1</v>
      </c>
      <c r="F10" s="8" t="s">
        <v>8</v>
      </c>
      <c r="G10" s="9">
        <f t="shared" ref="G10:G16" si="0">IF(F10=$A$98,1,0)*C10</f>
        <v>89</v>
      </c>
      <c r="H10" s="95">
        <v>2.1</v>
      </c>
      <c r="I10" s="8" t="s">
        <v>8</v>
      </c>
      <c r="J10" s="147">
        <f t="shared" ref="J10:J16" si="1">IF(I10=$A$98,1,0)*C10</f>
        <v>89</v>
      </c>
      <c r="K10" s="175">
        <v>0.18</v>
      </c>
      <c r="L10" s="10">
        <f>SUMIF($D$19:$D$87,B10,$C$19:$C$87)+C10</f>
        <v>89</v>
      </c>
      <c r="M10" s="11">
        <f>L10/$C$88</f>
        <v>9.05235106848256E-3</v>
      </c>
      <c r="N10" s="3">
        <f>COUNTIF($D$19:$D$87,B10)</f>
        <v>0</v>
      </c>
    </row>
    <row r="11" spans="1:14" x14ac:dyDescent="0.25">
      <c r="A11" s="328"/>
      <c r="B11" s="17" t="s">
        <v>44</v>
      </c>
      <c r="C11" s="18">
        <v>256</v>
      </c>
      <c r="D11" s="98" t="s">
        <v>16</v>
      </c>
      <c r="E11" s="103">
        <v>0.97</v>
      </c>
      <c r="F11" s="6" t="s">
        <v>8</v>
      </c>
      <c r="G11" s="19">
        <f t="shared" si="0"/>
        <v>256</v>
      </c>
      <c r="H11" s="103"/>
      <c r="I11" s="6" t="s">
        <v>21</v>
      </c>
      <c r="J11" s="148">
        <f t="shared" si="1"/>
        <v>0</v>
      </c>
      <c r="K11" s="176">
        <v>0.18</v>
      </c>
    </row>
    <row r="12" spans="1:14" x14ac:dyDescent="0.25">
      <c r="A12" s="328"/>
      <c r="B12" s="17" t="s">
        <v>42</v>
      </c>
      <c r="C12" s="18">
        <f>85+30</f>
        <v>115</v>
      </c>
      <c r="D12" s="98" t="s">
        <v>16</v>
      </c>
      <c r="E12" s="103">
        <v>0.2</v>
      </c>
      <c r="F12" s="6" t="s">
        <v>21</v>
      </c>
      <c r="G12" s="19">
        <f t="shared" si="0"/>
        <v>0</v>
      </c>
      <c r="H12" s="96"/>
      <c r="I12" s="6" t="s">
        <v>21</v>
      </c>
      <c r="J12" s="148">
        <f t="shared" si="1"/>
        <v>0</v>
      </c>
      <c r="K12" s="176">
        <v>0.15</v>
      </c>
      <c r="L12" s="10"/>
      <c r="M12" s="11"/>
    </row>
    <row r="13" spans="1:14" x14ac:dyDescent="0.25">
      <c r="A13" s="328"/>
      <c r="B13" s="17" t="s">
        <v>41</v>
      </c>
      <c r="C13" s="18">
        <v>156</v>
      </c>
      <c r="D13" s="98" t="s">
        <v>16</v>
      </c>
      <c r="E13" s="103">
        <v>0.2</v>
      </c>
      <c r="F13" s="6" t="s">
        <v>21</v>
      </c>
      <c r="G13" s="19">
        <f t="shared" si="0"/>
        <v>0</v>
      </c>
      <c r="H13" s="103"/>
      <c r="I13" s="6" t="s">
        <v>21</v>
      </c>
      <c r="J13" s="148">
        <f t="shared" si="1"/>
        <v>0</v>
      </c>
      <c r="K13" s="176">
        <v>0.36</v>
      </c>
    </row>
    <row r="14" spans="1:14" x14ac:dyDescent="0.25">
      <c r="A14" s="328"/>
      <c r="B14" s="17" t="s">
        <v>43</v>
      </c>
      <c r="C14" s="18">
        <v>251</v>
      </c>
      <c r="D14" s="98" t="s">
        <v>16</v>
      </c>
      <c r="E14" s="103">
        <v>2.4</v>
      </c>
      <c r="F14" s="6" t="s">
        <v>8</v>
      </c>
      <c r="G14" s="19">
        <f t="shared" si="0"/>
        <v>251</v>
      </c>
      <c r="H14" s="96">
        <v>2.4</v>
      </c>
      <c r="I14" s="6" t="s">
        <v>8</v>
      </c>
      <c r="J14" s="148">
        <f t="shared" si="1"/>
        <v>251</v>
      </c>
      <c r="K14" s="176">
        <v>0.19</v>
      </c>
    </row>
    <row r="15" spans="1:14" x14ac:dyDescent="0.25">
      <c r="A15" s="328"/>
      <c r="B15" s="17" t="s">
        <v>51</v>
      </c>
      <c r="C15" s="18">
        <v>82</v>
      </c>
      <c r="D15" s="98" t="s">
        <v>16</v>
      </c>
      <c r="E15" s="103">
        <v>0.1</v>
      </c>
      <c r="F15" s="6" t="s">
        <v>21</v>
      </c>
      <c r="G15" s="19">
        <f t="shared" si="0"/>
        <v>0</v>
      </c>
      <c r="H15" s="103"/>
      <c r="I15" s="6" t="s">
        <v>21</v>
      </c>
      <c r="J15" s="148">
        <f t="shared" si="1"/>
        <v>0</v>
      </c>
      <c r="K15" s="176">
        <v>0.34</v>
      </c>
      <c r="L15" s="3">
        <f>AVERAGE(1.77,1.37)</f>
        <v>1.57</v>
      </c>
    </row>
    <row r="16" spans="1:14" ht="15.75" thickBot="1" x14ac:dyDescent="0.3">
      <c r="A16" s="328"/>
      <c r="B16" s="17" t="s">
        <v>76</v>
      </c>
      <c r="C16" s="18">
        <v>174</v>
      </c>
      <c r="D16" s="98" t="s">
        <v>16</v>
      </c>
      <c r="E16" s="103">
        <v>0.1</v>
      </c>
      <c r="F16" s="6" t="s">
        <v>21</v>
      </c>
      <c r="G16" s="19">
        <f t="shared" si="0"/>
        <v>0</v>
      </c>
      <c r="H16" s="96"/>
      <c r="I16" s="6" t="s">
        <v>21</v>
      </c>
      <c r="J16" s="148">
        <f t="shared" si="1"/>
        <v>0</v>
      </c>
      <c r="K16" s="176">
        <v>0.26</v>
      </c>
    </row>
    <row r="17" spans="1:18" x14ac:dyDescent="0.25">
      <c r="A17" s="334" t="s">
        <v>19</v>
      </c>
      <c r="B17" s="335"/>
      <c r="C17" s="335"/>
      <c r="D17" s="99">
        <f>SUM(C10:C16)</f>
        <v>1123</v>
      </c>
      <c r="E17" s="94"/>
      <c r="F17" s="15"/>
      <c r="G17" s="27"/>
      <c r="H17" s="25"/>
      <c r="I17" s="15"/>
      <c r="J17" s="149"/>
      <c r="K17" s="177"/>
      <c r="R17" s="12" t="s">
        <v>32</v>
      </c>
    </row>
    <row r="18" spans="1:18" ht="15.75" thickBot="1" x14ac:dyDescent="0.3">
      <c r="A18" s="336" t="s">
        <v>20</v>
      </c>
      <c r="B18" s="337"/>
      <c r="C18" s="337"/>
      <c r="D18" s="100">
        <f>SUM(C10:C16)-SUMIF(F10:F16,"Non étudié",C10:C16)</f>
        <v>1123</v>
      </c>
      <c r="E18" s="71"/>
      <c r="F18" s="72"/>
      <c r="G18" s="73"/>
      <c r="H18" s="104"/>
      <c r="I18" s="72"/>
      <c r="J18" s="90"/>
      <c r="K18" s="178"/>
      <c r="R18" s="51" t="s">
        <v>33</v>
      </c>
    </row>
    <row r="19" spans="1:18" x14ac:dyDescent="0.25">
      <c r="A19" s="329" t="s">
        <v>0</v>
      </c>
      <c r="B19" s="77" t="s">
        <v>55</v>
      </c>
      <c r="C19" s="78">
        <v>147.6</v>
      </c>
      <c r="D19" s="97" t="s">
        <v>16</v>
      </c>
      <c r="E19" s="102">
        <v>1.82</v>
      </c>
      <c r="F19" s="8" t="s">
        <v>8</v>
      </c>
      <c r="G19" s="9">
        <f t="shared" ref="G19:G28" si="2">IF(F19=$A$98,1,0)*C19</f>
        <v>147.6</v>
      </c>
      <c r="H19" s="138">
        <v>2.1</v>
      </c>
      <c r="I19" s="136" t="s">
        <v>8</v>
      </c>
      <c r="J19" s="150">
        <f>IF(I19=$A$98,1,0)*C19</f>
        <v>147.6</v>
      </c>
      <c r="K19" s="179">
        <v>0.27</v>
      </c>
      <c r="L19" s="10">
        <f>SUMIF($D$19:$D$87,B19,$C$19:$C$87)+C19</f>
        <v>590.4</v>
      </c>
      <c r="M19" s="11">
        <f>L19/$C$88</f>
        <v>6.0050652481259591E-2</v>
      </c>
      <c r="N19" s="3">
        <f>COUNTIF($D$19:$D$87,B19)</f>
        <v>3</v>
      </c>
      <c r="R19" s="51" t="s">
        <v>36</v>
      </c>
    </row>
    <row r="20" spans="1:18" x14ac:dyDescent="0.25">
      <c r="A20" s="329"/>
      <c r="B20" s="17" t="s">
        <v>82</v>
      </c>
      <c r="C20" s="18">
        <v>123.9</v>
      </c>
      <c r="D20" s="98" t="s">
        <v>16</v>
      </c>
      <c r="E20" s="103">
        <v>1.51</v>
      </c>
      <c r="F20" s="6" t="s">
        <v>8</v>
      </c>
      <c r="G20" s="19">
        <f t="shared" si="2"/>
        <v>123.9</v>
      </c>
      <c r="H20" s="139"/>
      <c r="I20" s="35" t="s">
        <v>21</v>
      </c>
      <c r="J20" s="148">
        <f>IF(I20=$A$98,1,0)*C20</f>
        <v>0</v>
      </c>
      <c r="K20" s="176">
        <v>0.19</v>
      </c>
      <c r="R20" s="51" t="s">
        <v>34</v>
      </c>
    </row>
    <row r="21" spans="1:18" x14ac:dyDescent="0.25">
      <c r="A21" s="329"/>
      <c r="B21" s="17" t="s">
        <v>81</v>
      </c>
      <c r="C21" s="18">
        <v>53.5</v>
      </c>
      <c r="D21" s="98" t="s">
        <v>16</v>
      </c>
      <c r="E21" s="103">
        <v>0.3</v>
      </c>
      <c r="F21" s="6" t="s">
        <v>21</v>
      </c>
      <c r="G21" s="19">
        <f t="shared" si="2"/>
        <v>0</v>
      </c>
      <c r="H21" s="139"/>
      <c r="I21" s="35" t="s">
        <v>21</v>
      </c>
      <c r="J21" s="148">
        <f>IF(I21=$A$98,1,0)*C21</f>
        <v>0</v>
      </c>
      <c r="K21" s="176">
        <v>0.41</v>
      </c>
      <c r="R21" s="51" t="s">
        <v>35</v>
      </c>
    </row>
    <row r="22" spans="1:18" x14ac:dyDescent="0.25">
      <c r="A22" s="329"/>
      <c r="B22" s="123" t="s">
        <v>52</v>
      </c>
      <c r="C22" s="124">
        <v>257.10000000000002</v>
      </c>
      <c r="D22" s="127" t="s">
        <v>16</v>
      </c>
      <c r="E22" s="125">
        <v>1.6</v>
      </c>
      <c r="F22" s="108" t="s">
        <v>8</v>
      </c>
      <c r="G22" s="126">
        <f t="shared" si="2"/>
        <v>257.10000000000002</v>
      </c>
      <c r="H22" s="140">
        <v>1.6</v>
      </c>
      <c r="I22" s="137" t="s">
        <v>21</v>
      </c>
      <c r="J22" s="151">
        <f>IF(I22=$A$98,1,0)*C22</f>
        <v>0</v>
      </c>
      <c r="K22" s="180">
        <v>0.25</v>
      </c>
      <c r="L22" s="3" t="s">
        <v>53</v>
      </c>
      <c r="R22" s="60" t="s">
        <v>37</v>
      </c>
    </row>
    <row r="23" spans="1:18" x14ac:dyDescent="0.25">
      <c r="A23" s="329"/>
      <c r="B23" s="123" t="s">
        <v>50</v>
      </c>
      <c r="C23" s="124">
        <v>115</v>
      </c>
      <c r="D23" s="127" t="s">
        <v>16</v>
      </c>
      <c r="E23" s="125">
        <v>0.24</v>
      </c>
      <c r="F23" s="108" t="s">
        <v>21</v>
      </c>
      <c r="G23" s="126">
        <f t="shared" si="2"/>
        <v>0</v>
      </c>
      <c r="H23" s="140"/>
      <c r="I23" s="137" t="s">
        <v>21</v>
      </c>
      <c r="J23" s="151">
        <f t="shared" ref="J23:J29" si="3">IF(I23=$A$98,1,0)*C23</f>
        <v>0</v>
      </c>
      <c r="K23" s="180">
        <v>0.44</v>
      </c>
      <c r="L23" s="10"/>
      <c r="M23" s="11"/>
      <c r="R23" s="12" t="s">
        <v>38</v>
      </c>
    </row>
    <row r="24" spans="1:18" x14ac:dyDescent="0.25">
      <c r="A24" s="329"/>
      <c r="B24" s="123" t="s">
        <v>75</v>
      </c>
      <c r="C24" s="124">
        <v>153</v>
      </c>
      <c r="D24" s="127" t="s">
        <v>16</v>
      </c>
      <c r="E24" s="125">
        <v>0.4</v>
      </c>
      <c r="F24" s="108" t="s">
        <v>21</v>
      </c>
      <c r="G24" s="126">
        <f t="shared" si="2"/>
        <v>0</v>
      </c>
      <c r="H24" s="140"/>
      <c r="I24" s="137" t="s">
        <v>21</v>
      </c>
      <c r="J24" s="151">
        <f t="shared" si="3"/>
        <v>0</v>
      </c>
      <c r="K24" s="180"/>
      <c r="R24" s="12" t="s">
        <v>39</v>
      </c>
    </row>
    <row r="25" spans="1:18" x14ac:dyDescent="0.25">
      <c r="A25" s="329"/>
      <c r="B25" s="123" t="s">
        <v>49</v>
      </c>
      <c r="C25" s="124">
        <v>304</v>
      </c>
      <c r="D25" s="127" t="s">
        <v>16</v>
      </c>
      <c r="E25" s="125">
        <v>1.51</v>
      </c>
      <c r="F25" s="108" t="s">
        <v>8</v>
      </c>
      <c r="G25" s="126">
        <f t="shared" si="2"/>
        <v>304</v>
      </c>
      <c r="H25" s="140">
        <v>2.7</v>
      </c>
      <c r="I25" s="35" t="s">
        <v>8</v>
      </c>
      <c r="J25" s="151">
        <f t="shared" si="3"/>
        <v>304</v>
      </c>
      <c r="K25" s="180">
        <v>0.19</v>
      </c>
      <c r="R25" s="12" t="s">
        <v>40</v>
      </c>
    </row>
    <row r="26" spans="1:18" x14ac:dyDescent="0.25">
      <c r="A26" s="329"/>
      <c r="B26" s="123" t="s">
        <v>54</v>
      </c>
      <c r="C26" s="124">
        <f>110</f>
        <v>110</v>
      </c>
      <c r="D26" s="127" t="s">
        <v>16</v>
      </c>
      <c r="E26" s="125">
        <v>0.21</v>
      </c>
      <c r="F26" s="108" t="s">
        <v>21</v>
      </c>
      <c r="G26" s="126">
        <f t="shared" si="2"/>
        <v>0</v>
      </c>
      <c r="H26" s="140">
        <v>0.4</v>
      </c>
      <c r="I26" s="137" t="s">
        <v>21</v>
      </c>
      <c r="J26" s="151">
        <f t="shared" si="3"/>
        <v>0</v>
      </c>
      <c r="K26" s="180"/>
      <c r="L26" s="10">
        <f>SUMIF($D$19:$D$87,B29,$C$19:$C$87)+C28</f>
        <v>352.5</v>
      </c>
      <c r="M26" s="11">
        <f>L26/$C$88</f>
        <v>3.5853412939776431E-2</v>
      </c>
      <c r="N26" s="3">
        <f>COUNTIF($D$19:$D$87,B29)</f>
        <v>4</v>
      </c>
    </row>
    <row r="27" spans="1:18" x14ac:dyDescent="0.25">
      <c r="A27" s="329"/>
      <c r="B27" s="123" t="s">
        <v>57</v>
      </c>
      <c r="C27" s="124">
        <v>43.5</v>
      </c>
      <c r="D27" s="127" t="s">
        <v>16</v>
      </c>
      <c r="E27" s="125">
        <v>0.83</v>
      </c>
      <c r="F27" s="108" t="s">
        <v>8</v>
      </c>
      <c r="G27" s="126">
        <f t="shared" si="2"/>
        <v>43.5</v>
      </c>
      <c r="H27" s="140"/>
      <c r="I27" s="137" t="s">
        <v>21</v>
      </c>
      <c r="J27" s="151">
        <f t="shared" si="3"/>
        <v>0</v>
      </c>
      <c r="K27" s="180"/>
      <c r="L27" s="10"/>
      <c r="M27" s="11"/>
    </row>
    <row r="28" spans="1:18" x14ac:dyDescent="0.25">
      <c r="A28" s="329"/>
      <c r="B28" s="123" t="s">
        <v>56</v>
      </c>
      <c r="C28" s="124">
        <f>145.5-C29</f>
        <v>76.5</v>
      </c>
      <c r="D28" s="127" t="s">
        <v>16</v>
      </c>
      <c r="E28" s="125">
        <v>0.24</v>
      </c>
      <c r="F28" s="108" t="s">
        <v>21</v>
      </c>
      <c r="G28" s="126">
        <f t="shared" si="2"/>
        <v>0</v>
      </c>
      <c r="H28" s="140"/>
      <c r="I28" s="137" t="s">
        <v>21</v>
      </c>
      <c r="J28" s="151">
        <f t="shared" si="3"/>
        <v>0</v>
      </c>
      <c r="K28" s="180"/>
      <c r="L28" s="10"/>
      <c r="M28" s="11"/>
    </row>
    <row r="29" spans="1:18" x14ac:dyDescent="0.25">
      <c r="A29" s="329"/>
      <c r="B29" s="123" t="s">
        <v>74</v>
      </c>
      <c r="C29" s="124">
        <v>69</v>
      </c>
      <c r="D29" s="127" t="s">
        <v>16</v>
      </c>
      <c r="E29" s="125">
        <v>0.41</v>
      </c>
      <c r="F29" s="108" t="s">
        <v>21</v>
      </c>
      <c r="G29" s="126">
        <f>IF(F29=$A$98,1,0)*C29</f>
        <v>0</v>
      </c>
      <c r="H29" s="140"/>
      <c r="I29" s="137" t="s">
        <v>21</v>
      </c>
      <c r="J29" s="151">
        <f t="shared" si="3"/>
        <v>0</v>
      </c>
      <c r="K29" s="180"/>
    </row>
    <row r="30" spans="1:18" ht="15.75" thickBot="1" x14ac:dyDescent="0.3">
      <c r="A30" s="329"/>
      <c r="B30" s="56" t="s">
        <v>31</v>
      </c>
      <c r="C30" s="13">
        <v>219.7</v>
      </c>
      <c r="D30" s="106" t="s">
        <v>16</v>
      </c>
      <c r="E30" s="20"/>
      <c r="F30" s="72" t="s">
        <v>17</v>
      </c>
      <c r="G30" s="23">
        <f>IF(F30=$A$98,1,0)*C30</f>
        <v>0</v>
      </c>
      <c r="H30" s="20"/>
      <c r="I30" s="104" t="s">
        <v>17</v>
      </c>
      <c r="J30" s="152">
        <f>IF(I30=$A$98,1,0)*C30</f>
        <v>0</v>
      </c>
      <c r="K30" s="181"/>
    </row>
    <row r="31" spans="1:18" x14ac:dyDescent="0.25">
      <c r="A31" s="334" t="s">
        <v>19</v>
      </c>
      <c r="B31" s="335"/>
      <c r="C31" s="335"/>
      <c r="D31" s="24">
        <f>SUM(C19:C30)</f>
        <v>1672.8</v>
      </c>
      <c r="E31" s="74"/>
      <c r="F31" s="75"/>
      <c r="G31" s="89"/>
      <c r="H31" s="74"/>
      <c r="I31" s="75"/>
      <c r="J31" s="89"/>
      <c r="K31" s="182"/>
    </row>
    <row r="32" spans="1:18" ht="15.75" thickBot="1" x14ac:dyDescent="0.3">
      <c r="A32" s="332" t="s">
        <v>20</v>
      </c>
      <c r="B32" s="333"/>
      <c r="C32" s="333"/>
      <c r="D32" s="28">
        <f>SUM(C19:C30)-SUMIF(F19:F30,"Non étudié",C19:C30)</f>
        <v>1453.1</v>
      </c>
      <c r="E32" s="71"/>
      <c r="F32" s="72"/>
      <c r="G32" s="90"/>
      <c r="H32" s="71"/>
      <c r="I32" s="72"/>
      <c r="J32" s="90"/>
      <c r="K32" s="178"/>
    </row>
    <row r="33" spans="1:17" x14ac:dyDescent="0.25">
      <c r="A33" s="329" t="s">
        <v>1</v>
      </c>
      <c r="B33" s="60" t="s">
        <v>83</v>
      </c>
      <c r="C33" s="61">
        <v>147.6</v>
      </c>
      <c r="D33" s="105" t="s">
        <v>55</v>
      </c>
      <c r="E33" s="107"/>
      <c r="F33" s="15" t="str">
        <f t="shared" ref="F33:F42" si="4">VLOOKUP(D33,$B$5:$F$96,5,0)</f>
        <v>Conforme</v>
      </c>
      <c r="G33" s="58">
        <f>IF(F33=$A$98,1,0)*C33</f>
        <v>147.6</v>
      </c>
      <c r="H33" s="109"/>
      <c r="I33" s="15" t="str">
        <f t="shared" ref="I33:I42" si="5">VLOOKUP(D33,$B$5:$I$96,8,0)</f>
        <v>Conforme</v>
      </c>
      <c r="J33" s="153">
        <f t="shared" ref="J33:J38" si="6">IF(I33=$A$98,1,0)*C33</f>
        <v>147.6</v>
      </c>
      <c r="K33" s="183">
        <v>0.27</v>
      </c>
      <c r="L33" s="10">
        <f>SUMIF($D$19:$D$87,B33,$C$19:$C$87)+C33</f>
        <v>147.6</v>
      </c>
      <c r="M33" s="11">
        <f>L33/$C$88</f>
        <v>1.5012663120314898E-2</v>
      </c>
      <c r="N33" s="3">
        <f>COUNTIF($D$19:$D$87,B33)</f>
        <v>0</v>
      </c>
      <c r="Q33" s="3">
        <f>54.5-35.58</f>
        <v>18.920000000000002</v>
      </c>
    </row>
    <row r="34" spans="1:17" x14ac:dyDescent="0.25">
      <c r="A34" s="329"/>
      <c r="B34" s="12" t="s">
        <v>84</v>
      </c>
      <c r="C34" s="13">
        <v>123.9</v>
      </c>
      <c r="D34" s="106" t="s">
        <v>82</v>
      </c>
      <c r="E34" s="122"/>
      <c r="F34" s="15" t="str">
        <f t="shared" si="4"/>
        <v>Conforme</v>
      </c>
      <c r="G34" s="16">
        <f>IF(F34=$A$98,1,0)*C35</f>
        <v>257.10000000000002</v>
      </c>
      <c r="H34" s="34"/>
      <c r="I34" s="15" t="str">
        <f t="shared" si="5"/>
        <v>Non conforme</v>
      </c>
      <c r="J34" s="152">
        <f t="shared" si="6"/>
        <v>0</v>
      </c>
      <c r="K34" s="181"/>
    </row>
    <row r="35" spans="1:17" x14ac:dyDescent="0.25">
      <c r="A35" s="329"/>
      <c r="B35" s="12" t="s">
        <v>80</v>
      </c>
      <c r="C35" s="13">
        <v>257.10000000000002</v>
      </c>
      <c r="D35" s="106" t="s">
        <v>52</v>
      </c>
      <c r="E35" s="122"/>
      <c r="F35" s="15" t="str">
        <f t="shared" si="4"/>
        <v>Conforme</v>
      </c>
      <c r="G35" s="16">
        <f>IF(F35=$A$98,1,0)*C36</f>
        <v>115</v>
      </c>
      <c r="H35" s="141">
        <v>1.9</v>
      </c>
      <c r="I35" s="6" t="s">
        <v>8</v>
      </c>
      <c r="J35" s="152">
        <f t="shared" si="6"/>
        <v>257.10000000000002</v>
      </c>
      <c r="K35" s="181">
        <v>0.31</v>
      </c>
    </row>
    <row r="36" spans="1:17" x14ac:dyDescent="0.25">
      <c r="A36" s="329"/>
      <c r="B36" s="51" t="s">
        <v>77</v>
      </c>
      <c r="C36" s="13">
        <v>115</v>
      </c>
      <c r="D36" s="106" t="s">
        <v>50</v>
      </c>
      <c r="E36" s="122">
        <v>0.31</v>
      </c>
      <c r="F36" s="15" t="str">
        <f t="shared" si="4"/>
        <v>Non conforme</v>
      </c>
      <c r="G36" s="16">
        <f>IF(F36=$A$98,1,0)*C37</f>
        <v>0</v>
      </c>
      <c r="H36" s="141"/>
      <c r="I36" s="15" t="str">
        <f t="shared" si="5"/>
        <v>Non conforme</v>
      </c>
      <c r="J36" s="152">
        <f t="shared" si="6"/>
        <v>0</v>
      </c>
      <c r="K36" s="181"/>
      <c r="L36" s="10"/>
      <c r="M36" s="11"/>
    </row>
    <row r="37" spans="1:17" x14ac:dyDescent="0.25">
      <c r="A37" s="329"/>
      <c r="B37" s="12" t="s">
        <v>78</v>
      </c>
      <c r="C37" s="52">
        <v>153</v>
      </c>
      <c r="D37" s="106" t="s">
        <v>41</v>
      </c>
      <c r="E37" s="122">
        <v>0.45</v>
      </c>
      <c r="F37" s="15" t="str">
        <f t="shared" si="4"/>
        <v>Non conforme</v>
      </c>
      <c r="G37" s="16">
        <f>IF(F37=$A$98,1,0)*C38</f>
        <v>0</v>
      </c>
      <c r="H37" s="141">
        <v>1.9</v>
      </c>
      <c r="I37" s="6" t="s">
        <v>8</v>
      </c>
      <c r="J37" s="152">
        <f t="shared" si="6"/>
        <v>153</v>
      </c>
      <c r="K37" s="181">
        <v>0.26600000000000001</v>
      </c>
    </row>
    <row r="38" spans="1:17" x14ac:dyDescent="0.25">
      <c r="A38" s="329"/>
      <c r="B38" s="51" t="s">
        <v>79</v>
      </c>
      <c r="C38" s="13">
        <v>355.6</v>
      </c>
      <c r="D38" s="106" t="s">
        <v>49</v>
      </c>
      <c r="E38" s="122"/>
      <c r="F38" s="15" t="str">
        <f t="shared" si="4"/>
        <v>Conforme</v>
      </c>
      <c r="G38" s="16">
        <f>IF(F38=$A$98,1,0)*C41</f>
        <v>76.5</v>
      </c>
      <c r="H38" s="141"/>
      <c r="I38" s="15" t="str">
        <f t="shared" si="5"/>
        <v>Conforme</v>
      </c>
      <c r="J38" s="152">
        <f t="shared" si="6"/>
        <v>355.6</v>
      </c>
      <c r="K38" s="181">
        <v>0.17</v>
      </c>
    </row>
    <row r="39" spans="1:17" x14ac:dyDescent="0.25">
      <c r="A39" s="329"/>
      <c r="B39" s="51" t="s">
        <v>58</v>
      </c>
      <c r="C39" s="52">
        <f>110</f>
        <v>110</v>
      </c>
      <c r="D39" s="106" t="s">
        <v>54</v>
      </c>
      <c r="E39" s="122"/>
      <c r="F39" s="15" t="str">
        <f t="shared" si="4"/>
        <v>Non conforme</v>
      </c>
      <c r="G39" s="16">
        <f>IF(F39=$A$98,1,0)*C42</f>
        <v>0</v>
      </c>
      <c r="H39" s="141">
        <v>1.1000000000000001</v>
      </c>
      <c r="I39" s="15" t="str">
        <f t="shared" si="5"/>
        <v>Non conforme</v>
      </c>
      <c r="J39" s="152">
        <f>IF(I39=$A$98,1,0)*C39</f>
        <v>0</v>
      </c>
      <c r="K39" s="181"/>
    </row>
    <row r="40" spans="1:17" x14ac:dyDescent="0.25">
      <c r="A40" s="329"/>
      <c r="B40" s="51" t="s">
        <v>59</v>
      </c>
      <c r="C40" s="52">
        <v>43.5</v>
      </c>
      <c r="D40" s="106" t="s">
        <v>57</v>
      </c>
      <c r="E40" s="122"/>
      <c r="F40" s="15" t="str">
        <f t="shared" si="4"/>
        <v>Conforme</v>
      </c>
      <c r="G40" s="16">
        <f>IF(F40=$A$98,1,0)*C43</f>
        <v>219.7</v>
      </c>
      <c r="H40" s="141"/>
      <c r="I40" s="15" t="str">
        <f t="shared" si="5"/>
        <v>Non conforme</v>
      </c>
      <c r="J40" s="152">
        <f>IF(I40=$A$98,1,0)*C40</f>
        <v>0</v>
      </c>
      <c r="K40" s="181"/>
    </row>
    <row r="41" spans="1:17" x14ac:dyDescent="0.25">
      <c r="A41" s="329"/>
      <c r="B41" s="51" t="s">
        <v>60</v>
      </c>
      <c r="C41" s="52">
        <f>145.5-C42</f>
        <v>76.5</v>
      </c>
      <c r="D41" s="106" t="s">
        <v>56</v>
      </c>
      <c r="E41" s="122"/>
      <c r="F41" s="15" t="str">
        <f t="shared" si="4"/>
        <v>Non conforme</v>
      </c>
      <c r="G41" s="16">
        <f>IF(F41=$A$98,1,0)*C44</f>
        <v>0</v>
      </c>
      <c r="H41" s="141"/>
      <c r="I41" s="15" t="str">
        <f t="shared" si="5"/>
        <v>Non conforme</v>
      </c>
      <c r="J41" s="152">
        <f>IF(I41=$A$98,1,0)*C41</f>
        <v>0</v>
      </c>
      <c r="K41" s="181"/>
      <c r="L41" s="10">
        <f>SUMIF($D$19:$D$87,B42,$C$19:$C$87)+C42</f>
        <v>69</v>
      </c>
      <c r="M41" s="11">
        <f>L41/$C$88</f>
        <v>7.0181148733179403E-3</v>
      </c>
      <c r="N41" s="3">
        <f>COUNTIF($D$19:$D$87,B42)</f>
        <v>0</v>
      </c>
    </row>
    <row r="42" spans="1:17" x14ac:dyDescent="0.25">
      <c r="A42" s="329"/>
      <c r="B42" s="51" t="s">
        <v>61</v>
      </c>
      <c r="C42" s="52">
        <v>69</v>
      </c>
      <c r="D42" s="106" t="s">
        <v>74</v>
      </c>
      <c r="E42" s="122"/>
      <c r="F42" s="15" t="str">
        <f t="shared" si="4"/>
        <v>Non conforme</v>
      </c>
      <c r="G42" s="16">
        <f>IF(F42=$A$98,1,0)*C45</f>
        <v>0</v>
      </c>
      <c r="H42" s="34"/>
      <c r="I42" s="15" t="str">
        <f t="shared" si="5"/>
        <v>Non conforme</v>
      </c>
      <c r="J42" s="152">
        <f>IF(I42=$A$98,1,0)*C42</f>
        <v>0</v>
      </c>
      <c r="K42" s="181"/>
    </row>
    <row r="43" spans="1:17" ht="15.75" thickBot="1" x14ac:dyDescent="0.3">
      <c r="A43" s="329"/>
      <c r="B43" s="56" t="s">
        <v>31</v>
      </c>
      <c r="C43" s="13">
        <v>219.7</v>
      </c>
      <c r="D43" s="106" t="s">
        <v>16</v>
      </c>
      <c r="E43" s="12"/>
      <c r="F43" s="26" t="s">
        <v>17</v>
      </c>
      <c r="G43" s="131">
        <f>IF(F43=$A$98,1,0)*C43</f>
        <v>0</v>
      </c>
      <c r="H43" s="34"/>
      <c r="I43" s="26" t="s">
        <v>17</v>
      </c>
      <c r="J43" s="152">
        <f>IF(I43=$A$98,1,0)*C43</f>
        <v>0</v>
      </c>
      <c r="K43" s="181"/>
    </row>
    <row r="44" spans="1:17" x14ac:dyDescent="0.25">
      <c r="A44" s="330" t="s">
        <v>19</v>
      </c>
      <c r="B44" s="331"/>
      <c r="C44" s="331"/>
      <c r="D44" s="89">
        <f>SUM(C33:C43)</f>
        <v>1670.9</v>
      </c>
      <c r="E44" s="129"/>
      <c r="F44" s="74"/>
      <c r="G44" s="65"/>
      <c r="H44" s="25"/>
      <c r="I44" s="26"/>
      <c r="J44" s="149"/>
      <c r="K44" s="177"/>
    </row>
    <row r="45" spans="1:17" ht="15.75" thickBot="1" x14ac:dyDescent="0.3">
      <c r="A45" s="332" t="s">
        <v>20</v>
      </c>
      <c r="B45" s="333"/>
      <c r="C45" s="333"/>
      <c r="D45" s="100">
        <f>SUM(C33:C43)-SUMIF(F33:F43,"Non étudié",C33:C43)</f>
        <v>1451.2</v>
      </c>
      <c r="E45" s="130"/>
      <c r="F45" s="71"/>
      <c r="G45" s="73"/>
      <c r="H45" s="104"/>
      <c r="I45" s="72"/>
      <c r="J45" s="90"/>
      <c r="K45" s="178"/>
    </row>
    <row r="46" spans="1:17" x14ac:dyDescent="0.25">
      <c r="A46" s="329" t="s">
        <v>2</v>
      </c>
      <c r="B46" s="60" t="s">
        <v>85</v>
      </c>
      <c r="C46" s="61">
        <v>147.6</v>
      </c>
      <c r="D46" s="105" t="s">
        <v>55</v>
      </c>
      <c r="E46" s="107"/>
      <c r="F46" s="15" t="str">
        <f t="shared" ref="F46:F55" si="7">VLOOKUP(D46,$B$5:$F$96,5,0)</f>
        <v>Conforme</v>
      </c>
      <c r="G46" s="58">
        <f t="shared" ref="G46:G54" si="8">IF(F46=$A$98,1,0)*C46</f>
        <v>147.6</v>
      </c>
      <c r="H46" s="111"/>
      <c r="I46" s="15" t="str">
        <f t="shared" ref="I46:I55" si="9">VLOOKUP(D46,$B$5:$I$96,8,0)</f>
        <v>Conforme</v>
      </c>
      <c r="J46" s="154">
        <f t="shared" ref="J46:J56" si="10">IF(I46=$A$98,1,0)*C46</f>
        <v>147.6</v>
      </c>
      <c r="K46" s="183">
        <v>0.27</v>
      </c>
      <c r="L46" s="10">
        <f>SUMIF($D$19:$D$87,B46,$C$19:$C$87)+C46</f>
        <v>147.6</v>
      </c>
      <c r="M46" s="11">
        <f>L46/$C$88</f>
        <v>1.5012663120314898E-2</v>
      </c>
      <c r="N46" s="3">
        <f>COUNTIF($D$19:$D$87,B46)</f>
        <v>0</v>
      </c>
    </row>
    <row r="47" spans="1:17" x14ac:dyDescent="0.25">
      <c r="A47" s="329"/>
      <c r="B47" s="12" t="s">
        <v>86</v>
      </c>
      <c r="C47" s="13">
        <v>123.9</v>
      </c>
      <c r="D47" s="106" t="s">
        <v>82</v>
      </c>
      <c r="E47" s="122"/>
      <c r="F47" s="15" t="str">
        <f t="shared" si="7"/>
        <v>Conforme</v>
      </c>
      <c r="G47" s="59">
        <f t="shared" si="8"/>
        <v>123.9</v>
      </c>
      <c r="H47" s="112"/>
      <c r="I47" s="15" t="str">
        <f t="shared" si="9"/>
        <v>Non conforme</v>
      </c>
      <c r="J47" s="152">
        <f t="shared" si="10"/>
        <v>0</v>
      </c>
      <c r="K47" s="181"/>
    </row>
    <row r="48" spans="1:17" x14ac:dyDescent="0.25">
      <c r="A48" s="329"/>
      <c r="B48" s="12" t="s">
        <v>87</v>
      </c>
      <c r="C48" s="13">
        <v>257.10000000000002</v>
      </c>
      <c r="D48" s="106" t="s">
        <v>52</v>
      </c>
      <c r="E48" s="122"/>
      <c r="F48" s="15" t="str">
        <f t="shared" si="7"/>
        <v>Conforme</v>
      </c>
      <c r="G48" s="59">
        <f t="shared" si="8"/>
        <v>257.10000000000002</v>
      </c>
      <c r="H48" s="141"/>
      <c r="I48" s="6" t="s">
        <v>8</v>
      </c>
      <c r="J48" s="152">
        <f t="shared" si="10"/>
        <v>257.10000000000002</v>
      </c>
      <c r="K48" s="181">
        <v>0.31</v>
      </c>
      <c r="L48" s="10">
        <f>SUMIF($D$19:$D$87,B48,$C$19:$C$87)+C48</f>
        <v>257.10000000000002</v>
      </c>
      <c r="M48" s="11">
        <f>L48/$C$88</f>
        <v>2.6150106288841197E-2</v>
      </c>
      <c r="N48" s="3">
        <f>COUNTIF($D$19:$D$87,B48)</f>
        <v>0</v>
      </c>
    </row>
    <row r="49" spans="1:14" x14ac:dyDescent="0.25">
      <c r="A49" s="329"/>
      <c r="B49" s="51" t="s">
        <v>91</v>
      </c>
      <c r="C49" s="13">
        <v>115</v>
      </c>
      <c r="D49" s="106" t="s">
        <v>50</v>
      </c>
      <c r="E49" s="122">
        <v>0.48</v>
      </c>
      <c r="F49" s="15" t="str">
        <f t="shared" si="7"/>
        <v>Non conforme</v>
      </c>
      <c r="G49" s="59">
        <f t="shared" si="8"/>
        <v>0</v>
      </c>
      <c r="H49" s="141"/>
      <c r="I49" s="15" t="str">
        <f t="shared" si="9"/>
        <v>Non conforme</v>
      </c>
      <c r="J49" s="152">
        <f t="shared" si="10"/>
        <v>0</v>
      </c>
      <c r="K49" s="181"/>
    </row>
    <row r="50" spans="1:14" x14ac:dyDescent="0.25">
      <c r="A50" s="329"/>
      <c r="B50" s="12" t="s">
        <v>88</v>
      </c>
      <c r="C50" s="52">
        <v>153</v>
      </c>
      <c r="D50" s="106" t="s">
        <v>78</v>
      </c>
      <c r="E50" s="122">
        <v>0.52</v>
      </c>
      <c r="F50" s="15" t="str">
        <f t="shared" si="7"/>
        <v>Non conforme</v>
      </c>
      <c r="G50" s="59">
        <f t="shared" si="8"/>
        <v>0</v>
      </c>
      <c r="H50" s="141"/>
      <c r="I50" s="15" t="str">
        <f t="shared" si="9"/>
        <v>Conforme</v>
      </c>
      <c r="J50" s="152">
        <f t="shared" si="10"/>
        <v>153</v>
      </c>
      <c r="K50" s="181">
        <v>0.26600000000000001</v>
      </c>
      <c r="L50" s="10"/>
      <c r="M50" s="11"/>
    </row>
    <row r="51" spans="1:14" x14ac:dyDescent="0.25">
      <c r="A51" s="329"/>
      <c r="B51" s="51" t="s">
        <v>89</v>
      </c>
      <c r="C51" s="13">
        <v>355.6</v>
      </c>
      <c r="D51" s="106" t="s">
        <v>49</v>
      </c>
      <c r="E51" s="122"/>
      <c r="F51" s="15" t="str">
        <f t="shared" si="7"/>
        <v>Conforme</v>
      </c>
      <c r="G51" s="59">
        <f t="shared" si="8"/>
        <v>355.6</v>
      </c>
      <c r="H51" s="141"/>
      <c r="I51" s="15" t="str">
        <f t="shared" si="9"/>
        <v>Conforme</v>
      </c>
      <c r="J51" s="152">
        <f t="shared" si="10"/>
        <v>355.6</v>
      </c>
      <c r="K51" s="181">
        <v>0.17</v>
      </c>
    </row>
    <row r="52" spans="1:14" x14ac:dyDescent="0.25">
      <c r="A52" s="329"/>
      <c r="B52" s="51" t="s">
        <v>62</v>
      </c>
      <c r="C52" s="52">
        <f>110</f>
        <v>110</v>
      </c>
      <c r="D52" s="106" t="s">
        <v>54</v>
      </c>
      <c r="E52" s="122"/>
      <c r="F52" s="15" t="str">
        <f t="shared" si="7"/>
        <v>Non conforme</v>
      </c>
      <c r="G52" s="59">
        <f t="shared" si="8"/>
        <v>0</v>
      </c>
      <c r="H52" s="141">
        <v>1.4</v>
      </c>
      <c r="I52" s="15" t="str">
        <f t="shared" si="9"/>
        <v>Non conforme</v>
      </c>
      <c r="J52" s="152">
        <f t="shared" si="10"/>
        <v>0</v>
      </c>
      <c r="K52" s="181"/>
    </row>
    <row r="53" spans="1:14" x14ac:dyDescent="0.25">
      <c r="A53" s="329"/>
      <c r="B53" s="51" t="s">
        <v>63</v>
      </c>
      <c r="C53" s="52">
        <v>43.5</v>
      </c>
      <c r="D53" s="106" t="s">
        <v>57</v>
      </c>
      <c r="E53" s="122"/>
      <c r="F53" s="15" t="str">
        <f t="shared" si="7"/>
        <v>Conforme</v>
      </c>
      <c r="G53" s="59">
        <f t="shared" si="8"/>
        <v>43.5</v>
      </c>
      <c r="H53" s="141"/>
      <c r="I53" s="15" t="str">
        <f t="shared" si="9"/>
        <v>Non conforme</v>
      </c>
      <c r="J53" s="152">
        <f t="shared" si="10"/>
        <v>0</v>
      </c>
      <c r="K53" s="181"/>
    </row>
    <row r="54" spans="1:14" x14ac:dyDescent="0.25">
      <c r="A54" s="329"/>
      <c r="B54" s="51" t="s">
        <v>64</v>
      </c>
      <c r="C54" s="52">
        <f>145.5-C55</f>
        <v>76.5</v>
      </c>
      <c r="D54" s="106" t="s">
        <v>56</v>
      </c>
      <c r="E54" s="122"/>
      <c r="F54" s="15" t="str">
        <f t="shared" si="7"/>
        <v>Non conforme</v>
      </c>
      <c r="G54" s="59">
        <f t="shared" si="8"/>
        <v>0</v>
      </c>
      <c r="H54" s="141"/>
      <c r="I54" s="15" t="str">
        <f t="shared" si="9"/>
        <v>Non conforme</v>
      </c>
      <c r="J54" s="152">
        <f t="shared" si="10"/>
        <v>0</v>
      </c>
      <c r="K54" s="181"/>
      <c r="L54" s="10">
        <f>SUMIF($D$19:$D$87,B55,$C$19:$C$87)+C55</f>
        <v>69</v>
      </c>
      <c r="M54" s="11">
        <f>L54/$C$88</f>
        <v>7.0181148733179403E-3</v>
      </c>
      <c r="N54" s="3">
        <f>COUNTIF($D$19:$D$87,B55)</f>
        <v>0</v>
      </c>
    </row>
    <row r="55" spans="1:14" x14ac:dyDescent="0.25">
      <c r="A55" s="329"/>
      <c r="B55" s="51" t="s">
        <v>65</v>
      </c>
      <c r="C55" s="52">
        <v>69</v>
      </c>
      <c r="D55" s="106" t="s">
        <v>74</v>
      </c>
      <c r="E55" s="122"/>
      <c r="F55" s="15" t="str">
        <f t="shared" si="7"/>
        <v>Non conforme</v>
      </c>
      <c r="G55" s="16">
        <f>IF(F55=$A$98,1,0)*C55</f>
        <v>0</v>
      </c>
      <c r="H55" s="141"/>
      <c r="I55" s="15" t="str">
        <f t="shared" si="9"/>
        <v>Non conforme</v>
      </c>
      <c r="J55" s="152">
        <f t="shared" si="10"/>
        <v>0</v>
      </c>
      <c r="K55" s="165"/>
    </row>
    <row r="56" spans="1:14" ht="15.75" thickBot="1" x14ac:dyDescent="0.3">
      <c r="A56" s="329"/>
      <c r="B56" s="56" t="s">
        <v>31</v>
      </c>
      <c r="C56" s="66">
        <v>219.7</v>
      </c>
      <c r="D56" s="110" t="s">
        <v>16</v>
      </c>
      <c r="E56" s="12"/>
      <c r="F56" s="114" t="s">
        <v>17</v>
      </c>
      <c r="G56" s="115"/>
      <c r="H56" s="113"/>
      <c r="I56" s="114" t="s">
        <v>17</v>
      </c>
      <c r="J56" s="152">
        <f t="shared" si="10"/>
        <v>0</v>
      </c>
      <c r="K56" s="165"/>
      <c r="L56" s="10"/>
      <c r="M56" s="11"/>
    </row>
    <row r="57" spans="1:14" x14ac:dyDescent="0.25">
      <c r="A57" s="334" t="s">
        <v>19</v>
      </c>
      <c r="B57" s="335"/>
      <c r="C57" s="335"/>
      <c r="D57" s="24">
        <f>SUM(C46:C56)</f>
        <v>1670.9</v>
      </c>
      <c r="E57" s="69"/>
      <c r="F57" s="70"/>
      <c r="G57" s="91"/>
      <c r="H57" s="69"/>
      <c r="I57" s="70"/>
      <c r="J57" s="91"/>
      <c r="K57" s="168"/>
      <c r="L57" s="53">
        <f>SUM(D6:D57)</f>
        <v>10379.9</v>
      </c>
      <c r="M57" s="50">
        <f>L57/C88</f>
        <v>1.055758414109462</v>
      </c>
    </row>
    <row r="58" spans="1:14" ht="15.75" thickBot="1" x14ac:dyDescent="0.3">
      <c r="A58" s="332" t="s">
        <v>20</v>
      </c>
      <c r="B58" s="333"/>
      <c r="C58" s="333"/>
      <c r="D58" s="28">
        <f>SUM(C46:C56)-SUMIF(F46:F56,"Non étudié",C46:C56)</f>
        <v>1451.2</v>
      </c>
      <c r="E58" s="71"/>
      <c r="F58" s="72"/>
      <c r="G58" s="90"/>
      <c r="H58" s="71"/>
      <c r="I58" s="72"/>
      <c r="J58" s="90"/>
      <c r="K58" s="164"/>
    </row>
    <row r="59" spans="1:14" x14ac:dyDescent="0.25">
      <c r="A59" s="329" t="s">
        <v>3</v>
      </c>
      <c r="B59" s="60" t="s">
        <v>90</v>
      </c>
      <c r="C59" s="61">
        <v>147.6</v>
      </c>
      <c r="D59" s="105" t="s">
        <v>55</v>
      </c>
      <c r="E59" s="107"/>
      <c r="F59" s="57" t="s">
        <v>8</v>
      </c>
      <c r="G59" s="58">
        <f t="shared" ref="G59:G65" si="11">IF(F59=$A$98,1,0)*C59</f>
        <v>147.6</v>
      </c>
      <c r="H59" s="109"/>
      <c r="I59" s="57" t="str">
        <f t="shared" ref="I59:I68" si="12">VLOOKUP(D59,$B$5:$I$96,8,0)</f>
        <v>Conforme</v>
      </c>
      <c r="J59" s="152">
        <f>IF(I59=$A$98,1,0)*C59</f>
        <v>147.6</v>
      </c>
      <c r="K59" s="183">
        <v>0.27</v>
      </c>
      <c r="L59" s="10">
        <f>SUMIF($D$19:$D$87,B59,$C$19:$C$87)+C59</f>
        <v>147.6</v>
      </c>
      <c r="M59" s="11">
        <f>L59/$C$88</f>
        <v>1.5012663120314898E-2</v>
      </c>
      <c r="N59" s="3">
        <f>COUNTIF($D$19:$D$87,B59)</f>
        <v>0</v>
      </c>
    </row>
    <row r="60" spans="1:14" x14ac:dyDescent="0.25">
      <c r="A60" s="329"/>
      <c r="B60" s="12" t="s">
        <v>96</v>
      </c>
      <c r="C60" s="13">
        <v>123.9</v>
      </c>
      <c r="D60" s="106" t="s">
        <v>82</v>
      </c>
      <c r="E60" s="122"/>
      <c r="F60" s="62" t="str">
        <f t="shared" ref="F60:F68" si="13">VLOOKUP(D60,$B$5:$F$96,5,0)</f>
        <v>Conforme</v>
      </c>
      <c r="G60" s="59">
        <f t="shared" si="11"/>
        <v>123.9</v>
      </c>
      <c r="H60" s="141"/>
      <c r="I60" s="62" t="str">
        <f t="shared" si="12"/>
        <v>Non conforme</v>
      </c>
      <c r="J60" s="152">
        <f>IF(I60=$A$98,1,0)*C60</f>
        <v>0</v>
      </c>
      <c r="K60" s="181"/>
    </row>
    <row r="61" spans="1:14" x14ac:dyDescent="0.25">
      <c r="A61" s="329"/>
      <c r="B61" s="12" t="s">
        <v>92</v>
      </c>
      <c r="C61" s="13">
        <v>257.10000000000002</v>
      </c>
      <c r="D61" s="106" t="s">
        <v>52</v>
      </c>
      <c r="E61" s="122"/>
      <c r="F61" s="62" t="str">
        <f t="shared" si="13"/>
        <v>Conforme</v>
      </c>
      <c r="G61" s="59">
        <f t="shared" si="11"/>
        <v>257.10000000000002</v>
      </c>
      <c r="H61" s="141"/>
      <c r="I61" s="6" t="s">
        <v>8</v>
      </c>
      <c r="J61" s="152">
        <f>IF(I61=$A$98,1,0)*C61</f>
        <v>257.10000000000002</v>
      </c>
      <c r="K61" s="181">
        <v>0.31</v>
      </c>
      <c r="L61" s="10">
        <f>SUMIF($D$19:$D$87,B61,$C$19:$C$87)+C61</f>
        <v>257.10000000000002</v>
      </c>
      <c r="M61" s="11">
        <f>L61/$C$88</f>
        <v>2.6150106288841197E-2</v>
      </c>
      <c r="N61" s="3">
        <f>COUNTIF($D$19:$D$87,B61)</f>
        <v>0</v>
      </c>
    </row>
    <row r="62" spans="1:14" x14ac:dyDescent="0.25">
      <c r="A62" s="329"/>
      <c r="B62" s="51" t="s">
        <v>93</v>
      </c>
      <c r="C62" s="13">
        <v>115</v>
      </c>
      <c r="D62" s="106" t="s">
        <v>50</v>
      </c>
      <c r="E62" s="122">
        <v>0.55000000000000004</v>
      </c>
      <c r="F62" s="62" t="str">
        <f t="shared" si="13"/>
        <v>Non conforme</v>
      </c>
      <c r="G62" s="59">
        <f t="shared" si="11"/>
        <v>0</v>
      </c>
      <c r="H62" s="141"/>
      <c r="I62" s="62" t="str">
        <f t="shared" si="12"/>
        <v>Non conforme</v>
      </c>
      <c r="J62" s="152">
        <f t="shared" ref="J62:J67" si="14">IF(I62=$A$98,1,0)*C62</f>
        <v>0</v>
      </c>
      <c r="K62" s="181"/>
    </row>
    <row r="63" spans="1:14" x14ac:dyDescent="0.25">
      <c r="A63" s="329"/>
      <c r="B63" s="12" t="s">
        <v>94</v>
      </c>
      <c r="C63" s="52">
        <v>153</v>
      </c>
      <c r="D63" s="106" t="s">
        <v>78</v>
      </c>
      <c r="E63" s="122">
        <v>0.63</v>
      </c>
      <c r="F63" s="62" t="str">
        <f t="shared" si="13"/>
        <v>Non conforme</v>
      </c>
      <c r="G63" s="59">
        <f t="shared" si="11"/>
        <v>0</v>
      </c>
      <c r="H63" s="141"/>
      <c r="I63" s="62" t="str">
        <f t="shared" si="12"/>
        <v>Conforme</v>
      </c>
      <c r="J63" s="152">
        <f t="shared" si="14"/>
        <v>153</v>
      </c>
      <c r="K63" s="181">
        <v>0.26600000000000001</v>
      </c>
      <c r="L63" s="10"/>
      <c r="M63" s="11"/>
    </row>
    <row r="64" spans="1:14" x14ac:dyDescent="0.25">
      <c r="A64" s="329"/>
      <c r="B64" s="51" t="s">
        <v>95</v>
      </c>
      <c r="C64" s="13">
        <v>355.6</v>
      </c>
      <c r="D64" s="106" t="s">
        <v>49</v>
      </c>
      <c r="E64" s="122"/>
      <c r="F64" s="62" t="str">
        <f t="shared" si="13"/>
        <v>Conforme</v>
      </c>
      <c r="G64" s="59">
        <f t="shared" si="11"/>
        <v>355.6</v>
      </c>
      <c r="H64" s="141"/>
      <c r="I64" s="62" t="str">
        <f t="shared" si="12"/>
        <v>Conforme</v>
      </c>
      <c r="J64" s="152">
        <f t="shared" si="14"/>
        <v>355.6</v>
      </c>
      <c r="K64" s="181">
        <v>0.17</v>
      </c>
    </row>
    <row r="65" spans="1:14" x14ac:dyDescent="0.25">
      <c r="A65" s="329"/>
      <c r="B65" s="51" t="s">
        <v>66</v>
      </c>
      <c r="C65" s="52">
        <f>110</f>
        <v>110</v>
      </c>
      <c r="D65" s="106" t="s">
        <v>54</v>
      </c>
      <c r="E65" s="122"/>
      <c r="F65" s="15" t="str">
        <f t="shared" si="13"/>
        <v>Non conforme</v>
      </c>
      <c r="G65" s="59">
        <f t="shared" si="11"/>
        <v>0</v>
      </c>
      <c r="H65" s="141">
        <v>2</v>
      </c>
      <c r="I65" s="15" t="s">
        <v>8</v>
      </c>
      <c r="J65" s="152">
        <f t="shared" si="14"/>
        <v>110</v>
      </c>
      <c r="K65" s="165"/>
    </row>
    <row r="66" spans="1:14" x14ac:dyDescent="0.25">
      <c r="A66" s="329"/>
      <c r="B66" s="51" t="s">
        <v>67</v>
      </c>
      <c r="C66" s="52">
        <v>44.5</v>
      </c>
      <c r="D66" s="106" t="s">
        <v>57</v>
      </c>
      <c r="E66" s="122"/>
      <c r="F66" s="15" t="str">
        <f t="shared" si="13"/>
        <v>Conforme</v>
      </c>
      <c r="G66" s="59">
        <f>IF(F66=$A$98,1,0)*C66</f>
        <v>44.5</v>
      </c>
      <c r="H66" s="141"/>
      <c r="I66" s="15" t="str">
        <f t="shared" si="12"/>
        <v>Non conforme</v>
      </c>
      <c r="J66" s="152">
        <f t="shared" si="14"/>
        <v>0</v>
      </c>
      <c r="K66" s="165"/>
    </row>
    <row r="67" spans="1:14" x14ac:dyDescent="0.25">
      <c r="A67" s="329"/>
      <c r="B67" s="51" t="s">
        <v>68</v>
      </c>
      <c r="C67" s="52">
        <f>145.5-C68</f>
        <v>76.5</v>
      </c>
      <c r="D67" s="106" t="s">
        <v>56</v>
      </c>
      <c r="E67" s="122"/>
      <c r="F67" s="15" t="str">
        <f t="shared" si="13"/>
        <v>Non conforme</v>
      </c>
      <c r="G67" s="59">
        <f>IF(F67=$A$98,1,0)*C67</f>
        <v>0</v>
      </c>
      <c r="H67" s="141"/>
      <c r="I67" s="15" t="str">
        <f t="shared" si="12"/>
        <v>Non conforme</v>
      </c>
      <c r="J67" s="152">
        <f t="shared" si="14"/>
        <v>0</v>
      </c>
      <c r="K67" s="165"/>
      <c r="L67" s="10">
        <f>SUMIF($D$19:$D$87,B68,$C$19:$C$87)+C68</f>
        <v>69</v>
      </c>
      <c r="M67" s="11">
        <f>L67/$C$88</f>
        <v>7.0181148733179403E-3</v>
      </c>
      <c r="N67" s="3">
        <f>COUNTIF($D$19:$D$87,B68)</f>
        <v>0</v>
      </c>
    </row>
    <row r="68" spans="1:14" x14ac:dyDescent="0.25">
      <c r="A68" s="329"/>
      <c r="B68" s="51" t="s">
        <v>69</v>
      </c>
      <c r="C68" s="52">
        <v>69</v>
      </c>
      <c r="D68" s="106" t="s">
        <v>74</v>
      </c>
      <c r="E68" s="122"/>
      <c r="F68" s="15" t="str">
        <f t="shared" si="13"/>
        <v>Non conforme</v>
      </c>
      <c r="G68" s="59">
        <f>IF(F68=$A$98,1,0)*C68</f>
        <v>0</v>
      </c>
      <c r="H68" s="141"/>
      <c r="I68" s="15" t="str">
        <f t="shared" si="12"/>
        <v>Non conforme</v>
      </c>
      <c r="J68" s="152">
        <f>IF(I68=$A$98,1,0)*C68</f>
        <v>0</v>
      </c>
      <c r="K68" s="165"/>
    </row>
    <row r="69" spans="1:14" ht="15.75" thickBot="1" x14ac:dyDescent="0.3">
      <c r="A69" s="329"/>
      <c r="B69" s="56" t="s">
        <v>31</v>
      </c>
      <c r="C69" s="13">
        <v>219.7</v>
      </c>
      <c r="D69" s="106" t="s">
        <v>16</v>
      </c>
      <c r="E69" s="12"/>
      <c r="F69" s="63" t="s">
        <v>17</v>
      </c>
      <c r="G69" s="64"/>
      <c r="H69" s="117"/>
      <c r="I69" s="63" t="s">
        <v>17</v>
      </c>
      <c r="J69" s="155"/>
      <c r="K69" s="169"/>
      <c r="L69" s="10"/>
      <c r="M69" s="11"/>
    </row>
    <row r="70" spans="1:14" x14ac:dyDescent="0.25">
      <c r="A70" s="334" t="s">
        <v>19</v>
      </c>
      <c r="B70" s="335"/>
      <c r="C70" s="335"/>
      <c r="D70" s="99">
        <f>SUM(C59:C69)</f>
        <v>1671.9</v>
      </c>
      <c r="E70" s="74"/>
      <c r="F70" s="75"/>
      <c r="G70" s="65"/>
      <c r="H70" s="118"/>
      <c r="I70" s="75"/>
      <c r="J70" s="89"/>
      <c r="K70" s="166"/>
    </row>
    <row r="71" spans="1:14" ht="15.75" thickBot="1" x14ac:dyDescent="0.3">
      <c r="A71" s="332" t="s">
        <v>20</v>
      </c>
      <c r="B71" s="333"/>
      <c r="C71" s="333"/>
      <c r="D71" s="100">
        <f>SUM(C59:C69)-SUMIF(F59:F69,"Non étudié",C59:C69)</f>
        <v>1452.2</v>
      </c>
      <c r="E71" s="71"/>
      <c r="F71" s="72"/>
      <c r="G71" s="73"/>
      <c r="H71" s="104"/>
      <c r="I71" s="72"/>
      <c r="J71" s="90"/>
      <c r="K71" s="164"/>
    </row>
    <row r="72" spans="1:14" x14ac:dyDescent="0.25">
      <c r="A72" s="342" t="s">
        <v>4</v>
      </c>
      <c r="B72" s="12" t="s">
        <v>97</v>
      </c>
      <c r="C72" s="13">
        <f>224.8+42.3</f>
        <v>267.10000000000002</v>
      </c>
      <c r="D72" s="37" t="s">
        <v>52</v>
      </c>
      <c r="E72" s="132"/>
      <c r="F72" s="112" t="str">
        <f>VLOOKUP(D72,$B$5:$F$96,5,0)</f>
        <v>Conforme</v>
      </c>
      <c r="G72" s="33">
        <f t="shared" ref="G72:G79" si="15">IF(F72=$A$98,1,0)*C72</f>
        <v>267.10000000000002</v>
      </c>
      <c r="H72" s="36"/>
      <c r="I72" s="62" t="str">
        <f>VLOOKUP(D72,$B$5:$I$96,8,0)</f>
        <v>Non conforme</v>
      </c>
      <c r="J72" s="152">
        <f t="shared" ref="J72:J79" si="16">IF(I72=$A$98,1,0)*C72</f>
        <v>0</v>
      </c>
      <c r="K72" s="183">
        <v>0.27</v>
      </c>
    </row>
    <row r="73" spans="1:14" x14ac:dyDescent="0.25">
      <c r="A73" s="329"/>
      <c r="B73" s="51" t="s">
        <v>98</v>
      </c>
      <c r="C73" s="13">
        <v>62</v>
      </c>
      <c r="D73" s="135" t="s">
        <v>16</v>
      </c>
      <c r="E73" s="133">
        <v>0.86</v>
      </c>
      <c r="F73" s="112" t="s">
        <v>8</v>
      </c>
      <c r="G73" s="16">
        <f t="shared" si="15"/>
        <v>62</v>
      </c>
      <c r="H73" s="141">
        <v>0.86</v>
      </c>
      <c r="I73" s="62" t="s">
        <v>21</v>
      </c>
      <c r="J73" s="152">
        <f t="shared" si="16"/>
        <v>0</v>
      </c>
      <c r="K73" s="181"/>
    </row>
    <row r="74" spans="1:14" x14ac:dyDescent="0.25">
      <c r="A74" s="329"/>
      <c r="B74" s="12" t="s">
        <v>99</v>
      </c>
      <c r="C74" s="52">
        <v>126.9</v>
      </c>
      <c r="D74" s="14" t="s">
        <v>78</v>
      </c>
      <c r="E74" s="133">
        <v>0.83</v>
      </c>
      <c r="F74" s="112" t="s">
        <v>8</v>
      </c>
      <c r="G74" s="16">
        <f t="shared" si="15"/>
        <v>126.9</v>
      </c>
      <c r="H74" s="141"/>
      <c r="I74" s="62" t="str">
        <f t="shared" ref="I74:I79" si="17">VLOOKUP(D74,$B$5:$I$96,8,0)</f>
        <v>Conforme</v>
      </c>
      <c r="J74" s="152">
        <f>IF(I74=$A$98,1,0)*C74</f>
        <v>126.9</v>
      </c>
      <c r="K74" s="181">
        <v>0.31</v>
      </c>
    </row>
    <row r="75" spans="1:14" x14ac:dyDescent="0.25">
      <c r="A75" s="329"/>
      <c r="B75" s="51" t="s">
        <v>100</v>
      </c>
      <c r="C75" s="13">
        <v>264.89999999999998</v>
      </c>
      <c r="D75" s="14" t="s">
        <v>49</v>
      </c>
      <c r="E75" s="133"/>
      <c r="F75" s="112" t="str">
        <f>VLOOKUP(D75,$B$5:$F$96,5,0)</f>
        <v>Conforme</v>
      </c>
      <c r="G75" s="16">
        <f t="shared" si="15"/>
        <v>264.89999999999998</v>
      </c>
      <c r="H75" s="141"/>
      <c r="I75" s="62" t="str">
        <f t="shared" si="17"/>
        <v>Conforme</v>
      </c>
      <c r="J75" s="152">
        <f t="shared" si="16"/>
        <v>264.89999999999998</v>
      </c>
      <c r="K75" s="181"/>
    </row>
    <row r="76" spans="1:14" x14ac:dyDescent="0.25">
      <c r="A76" s="329"/>
      <c r="B76" s="51" t="s">
        <v>70</v>
      </c>
      <c r="C76" s="52">
        <f>110</f>
        <v>110</v>
      </c>
      <c r="D76" s="14" t="s">
        <v>54</v>
      </c>
      <c r="E76" s="133"/>
      <c r="F76" s="34" t="str">
        <f>VLOOKUP(D76,$B$5:$F$96,5,0)</f>
        <v>Non conforme</v>
      </c>
      <c r="G76" s="16">
        <f t="shared" si="15"/>
        <v>0</v>
      </c>
      <c r="H76" s="141"/>
      <c r="I76" s="15" t="str">
        <f t="shared" si="17"/>
        <v>Non conforme</v>
      </c>
      <c r="J76" s="152">
        <f t="shared" si="16"/>
        <v>0</v>
      </c>
      <c r="K76" s="181">
        <v>0.26600000000000001</v>
      </c>
    </row>
    <row r="77" spans="1:14" x14ac:dyDescent="0.25">
      <c r="A77" s="329"/>
      <c r="B77" s="51" t="s">
        <v>71</v>
      </c>
      <c r="C77" s="52">
        <v>44.5</v>
      </c>
      <c r="D77" s="14" t="s">
        <v>57</v>
      </c>
      <c r="E77" s="133"/>
      <c r="F77" s="34" t="str">
        <f>VLOOKUP(D77,$B$5:$F$96,5,0)</f>
        <v>Conforme</v>
      </c>
      <c r="G77" s="16">
        <f t="shared" si="15"/>
        <v>44.5</v>
      </c>
      <c r="H77" s="141"/>
      <c r="I77" s="15" t="str">
        <f t="shared" si="17"/>
        <v>Non conforme</v>
      </c>
      <c r="J77" s="152">
        <f t="shared" si="16"/>
        <v>0</v>
      </c>
      <c r="K77" s="181">
        <v>0.17</v>
      </c>
    </row>
    <row r="78" spans="1:14" x14ac:dyDescent="0.25">
      <c r="A78" s="329"/>
      <c r="B78" s="51" t="s">
        <v>72</v>
      </c>
      <c r="C78" s="52">
        <f>145.5-C79</f>
        <v>76.5</v>
      </c>
      <c r="D78" s="14" t="s">
        <v>56</v>
      </c>
      <c r="E78" s="133"/>
      <c r="F78" s="34" t="str">
        <f>VLOOKUP(D78,$B$5:$F$96,5,0)</f>
        <v>Non conforme</v>
      </c>
      <c r="G78" s="16">
        <f t="shared" si="15"/>
        <v>0</v>
      </c>
      <c r="H78" s="141"/>
      <c r="I78" s="15" t="str">
        <f t="shared" si="17"/>
        <v>Non conforme</v>
      </c>
      <c r="J78" s="152">
        <f t="shared" si="16"/>
        <v>0</v>
      </c>
      <c r="K78" s="165"/>
      <c r="L78" s="10">
        <f>SUMIF($D$19:$D$87,B79,$C$19:$C$87)+C79</f>
        <v>69</v>
      </c>
      <c r="M78" s="11">
        <f>L78/$C$88</f>
        <v>7.0181148733179403E-3</v>
      </c>
      <c r="N78" s="3">
        <f>COUNTIF($D$19:$D$87,B79)</f>
        <v>0</v>
      </c>
    </row>
    <row r="79" spans="1:14" x14ac:dyDescent="0.25">
      <c r="A79" s="329"/>
      <c r="B79" s="51" t="s">
        <v>73</v>
      </c>
      <c r="C79" s="52">
        <v>69</v>
      </c>
      <c r="D79" s="14" t="s">
        <v>74</v>
      </c>
      <c r="E79" s="133"/>
      <c r="F79" s="34" t="str">
        <f>VLOOKUP(D79,$B$5:$F$96,5,0)</f>
        <v>Non conforme</v>
      </c>
      <c r="G79" s="16">
        <f t="shared" si="15"/>
        <v>0</v>
      </c>
      <c r="H79" s="141"/>
      <c r="I79" s="15" t="str">
        <f t="shared" si="17"/>
        <v>Non conforme</v>
      </c>
      <c r="J79" s="152">
        <f t="shared" si="16"/>
        <v>0</v>
      </c>
      <c r="K79" s="165"/>
    </row>
    <row r="80" spans="1:14" ht="15.75" thickBot="1" x14ac:dyDescent="0.3">
      <c r="A80" s="329"/>
      <c r="B80" s="56" t="s">
        <v>31</v>
      </c>
      <c r="C80" s="66">
        <v>219.7</v>
      </c>
      <c r="D80" s="21" t="s">
        <v>16</v>
      </c>
      <c r="E80" s="134"/>
      <c r="F80" s="38" t="s">
        <v>17</v>
      </c>
      <c r="G80" s="23">
        <f>IF(F80=$A$98,1,0)*C80</f>
        <v>0</v>
      </c>
      <c r="H80" s="38"/>
      <c r="I80" s="22" t="s">
        <v>17</v>
      </c>
      <c r="J80" s="156">
        <f>IF(I80=$A$98,1,0)*E80</f>
        <v>0</v>
      </c>
      <c r="K80" s="170"/>
    </row>
    <row r="81" spans="1:13" x14ac:dyDescent="0.25">
      <c r="A81" s="334" t="s">
        <v>19</v>
      </c>
      <c r="B81" s="335"/>
      <c r="C81" s="335"/>
      <c r="D81" s="99">
        <f>SUM(C72:C80)</f>
        <v>1240.5999999999999</v>
      </c>
      <c r="E81" s="94"/>
      <c r="F81" s="26"/>
      <c r="G81" s="27"/>
      <c r="H81" s="25"/>
      <c r="I81" s="26"/>
      <c r="J81" s="149"/>
      <c r="K81" s="160"/>
    </row>
    <row r="82" spans="1:13" ht="15.75" thickBot="1" x14ac:dyDescent="0.3">
      <c r="A82" s="332" t="s">
        <v>20</v>
      </c>
      <c r="B82" s="333"/>
      <c r="C82" s="333"/>
      <c r="D82" s="100">
        <f>SUM(C72:C80)-SUMIF(F72:F80,"Non étudié",C72:C80)</f>
        <v>1020.8999999999999</v>
      </c>
      <c r="E82" s="94"/>
      <c r="F82" s="26"/>
      <c r="G82" s="27"/>
      <c r="H82" s="25"/>
      <c r="I82" s="26"/>
      <c r="J82" s="149"/>
      <c r="K82" s="160"/>
    </row>
    <row r="83" spans="1:13" x14ac:dyDescent="0.25">
      <c r="A83" s="342" t="s">
        <v>5</v>
      </c>
      <c r="B83" s="51" t="s">
        <v>101</v>
      </c>
      <c r="C83" s="67">
        <f>196.4+44.2</f>
        <v>240.60000000000002</v>
      </c>
      <c r="D83" s="116" t="s">
        <v>49</v>
      </c>
      <c r="E83" s="107"/>
      <c r="F83" s="57" t="str">
        <f>VLOOKUP(D83,$B$5:$F$96,5,0)</f>
        <v>Conforme</v>
      </c>
      <c r="G83" s="58">
        <f>IF(F83=$A$98,1,0)*C83</f>
        <v>240.60000000000002</v>
      </c>
      <c r="H83" s="107"/>
      <c r="I83" s="8" t="s">
        <v>21</v>
      </c>
      <c r="J83" s="153">
        <f>IF(I83=$A$98,1,0)*C83</f>
        <v>0</v>
      </c>
      <c r="K83" s="167"/>
      <c r="L83" s="10">
        <f>SUMIF($D$19:$D$87,B83,$C$19:$C$87)+C83</f>
        <v>240.60000000000002</v>
      </c>
      <c r="M83" s="11">
        <f>L83/$C$88</f>
        <v>2.4471861427830387E-2</v>
      </c>
    </row>
    <row r="84" spans="1:13" x14ac:dyDescent="0.25">
      <c r="A84" s="329"/>
      <c r="B84" s="51" t="s">
        <v>102</v>
      </c>
      <c r="C84" s="52">
        <v>168</v>
      </c>
      <c r="D84" s="116" t="s">
        <v>57</v>
      </c>
      <c r="E84" s="51"/>
      <c r="F84" s="62" t="str">
        <f>VLOOKUP(D84,$B$5:$F$96,5,0)</f>
        <v>Conforme</v>
      </c>
      <c r="G84" s="59">
        <f>IF(F84=$A$98,1,0)*C84</f>
        <v>168</v>
      </c>
      <c r="H84" s="141">
        <v>3.2</v>
      </c>
      <c r="I84" s="15" t="s">
        <v>8</v>
      </c>
      <c r="J84" s="152">
        <f>IF(I84=$A$98,1,0)*C84</f>
        <v>168</v>
      </c>
      <c r="K84" s="165"/>
    </row>
    <row r="85" spans="1:13" ht="15.75" thickBot="1" x14ac:dyDescent="0.3">
      <c r="A85" s="329"/>
      <c r="B85" s="56" t="s">
        <v>31</v>
      </c>
      <c r="C85" s="68">
        <v>158</v>
      </c>
      <c r="D85" s="110" t="s">
        <v>16</v>
      </c>
      <c r="E85" s="119"/>
      <c r="F85" s="120" t="s">
        <v>17</v>
      </c>
      <c r="G85" s="121">
        <f>IF(F85=$A$98,1,0)*C85</f>
        <v>0</v>
      </c>
      <c r="H85" s="119"/>
      <c r="I85" s="120" t="s">
        <v>17</v>
      </c>
      <c r="J85" s="157">
        <f>IF(I85=$A$98,1,0)*E85</f>
        <v>0</v>
      </c>
      <c r="K85" s="171"/>
    </row>
    <row r="86" spans="1:13" x14ac:dyDescent="0.25">
      <c r="A86" s="334" t="s">
        <v>19</v>
      </c>
      <c r="B86" s="335"/>
      <c r="C86" s="335"/>
      <c r="D86" s="24">
        <f>SUM(C81:C85)</f>
        <v>566.6</v>
      </c>
      <c r="E86" s="74"/>
      <c r="F86" s="75"/>
      <c r="G86" s="89"/>
      <c r="H86" s="74"/>
      <c r="I86" s="75"/>
      <c r="J86" s="89"/>
      <c r="K86" s="166"/>
    </row>
    <row r="87" spans="1:13" ht="15.75" thickBot="1" x14ac:dyDescent="0.3">
      <c r="A87" s="332" t="s">
        <v>20</v>
      </c>
      <c r="B87" s="333"/>
      <c r="C87" s="333"/>
      <c r="D87" s="28">
        <f>SUM(C83:C85)-SUMIF(F83:F85,"Non étudié",C83:C85)</f>
        <v>408.6</v>
      </c>
      <c r="E87" s="71"/>
      <c r="F87" s="72"/>
      <c r="G87" s="90"/>
      <c r="H87" s="71"/>
      <c r="I87" s="72"/>
      <c r="J87" s="90"/>
      <c r="K87" s="164"/>
    </row>
    <row r="88" spans="1:13" ht="15.75" thickBot="1" x14ac:dyDescent="0.3">
      <c r="A88" s="340" t="s">
        <v>103</v>
      </c>
      <c r="B88" s="341"/>
      <c r="C88" s="54">
        <f>SUM(C6:C87)</f>
        <v>9831.7000000000007</v>
      </c>
      <c r="D88" s="184" t="s">
        <v>18</v>
      </c>
      <c r="E88" s="317" t="s">
        <v>26</v>
      </c>
      <c r="F88" s="318"/>
      <c r="G88" s="185">
        <f>SUM(G6:G87)</f>
        <v>5318.4</v>
      </c>
      <c r="H88" s="188" t="s">
        <v>18</v>
      </c>
      <c r="I88" s="79"/>
      <c r="J88" s="92">
        <f>SUM(J6:J87)</f>
        <v>4201.2999999999993</v>
      </c>
      <c r="K88" s="172"/>
    </row>
    <row r="89" spans="1:13" ht="15.75" thickBot="1" x14ac:dyDescent="0.3">
      <c r="A89" s="340" t="s">
        <v>25</v>
      </c>
      <c r="B89" s="341"/>
      <c r="C89" s="55">
        <f>SUM(D9,D18,D32,D58,D71,D82,D87,D45)</f>
        <v>8360.2000000000007</v>
      </c>
      <c r="D89" s="184" t="s">
        <v>18</v>
      </c>
      <c r="E89" s="319"/>
      <c r="F89" s="320"/>
      <c r="G89" s="324"/>
      <c r="H89" s="325"/>
      <c r="I89" s="186"/>
      <c r="J89" s="93"/>
      <c r="K89" s="173"/>
    </row>
    <row r="90" spans="1:13" ht="19.899999999999999" customHeight="1" thickBot="1" x14ac:dyDescent="0.3">
      <c r="A90" s="338" t="s">
        <v>22</v>
      </c>
      <c r="B90" s="339"/>
      <c r="C90" s="41">
        <f>G88/C88</f>
        <v>0.54094408901817581</v>
      </c>
      <c r="D90" s="42"/>
      <c r="E90" s="43"/>
      <c r="F90" s="321"/>
      <c r="G90" s="322"/>
      <c r="H90" s="323"/>
      <c r="I90" s="187"/>
      <c r="J90" s="158">
        <f>J88/C88</f>
        <v>0.42732182633725591</v>
      </c>
      <c r="K90" s="174"/>
    </row>
    <row r="91" spans="1:13" x14ac:dyDescent="0.25">
      <c r="A91" s="44"/>
      <c r="B91" s="44"/>
      <c r="C91" s="44"/>
      <c r="D91" s="45"/>
      <c r="E91" s="44"/>
      <c r="F91" s="44"/>
      <c r="G91" s="44"/>
      <c r="H91" s="44"/>
      <c r="I91" s="44"/>
      <c r="J91" s="44"/>
      <c r="K91" s="142"/>
    </row>
    <row r="92" spans="1:13" x14ac:dyDescent="0.25">
      <c r="A92" s="46"/>
      <c r="B92" s="46" t="s">
        <v>23</v>
      </c>
      <c r="C92" s="47">
        <f>SUM(C6:C87)</f>
        <v>9831.7000000000007</v>
      </c>
      <c r="D92" s="1"/>
      <c r="E92" s="46"/>
      <c r="F92" s="46"/>
      <c r="G92" s="46"/>
      <c r="H92" s="46"/>
      <c r="I92" s="46"/>
      <c r="J92" s="46"/>
      <c r="K92" s="142"/>
    </row>
    <row r="93" spans="1:13" x14ac:dyDescent="0.25">
      <c r="A93" s="46"/>
      <c r="B93" s="46"/>
      <c r="C93" s="47">
        <f>SUM(C19:C87)</f>
        <v>8493.7000000000007</v>
      </c>
      <c r="D93" s="48">
        <f>C93/C92</f>
        <v>0.86390959854348692</v>
      </c>
      <c r="E93" s="49">
        <f>1-D93</f>
        <v>0.13609040145651308</v>
      </c>
      <c r="F93" s="49"/>
      <c r="G93" s="49"/>
      <c r="H93" s="49">
        <f>1-G93</f>
        <v>1</v>
      </c>
      <c r="I93" s="49"/>
      <c r="J93" s="49"/>
      <c r="K93" s="143"/>
      <c r="L93" s="50"/>
      <c r="M93" s="50"/>
    </row>
    <row r="96" spans="1:13" x14ac:dyDescent="0.25">
      <c r="B96" s="14"/>
    </row>
    <row r="98" spans="1:1" x14ac:dyDescent="0.25">
      <c r="A98" s="3" t="s">
        <v>8</v>
      </c>
    </row>
    <row r="99" spans="1:1" x14ac:dyDescent="0.25">
      <c r="A99" s="3" t="s">
        <v>17</v>
      </c>
    </row>
    <row r="100" spans="1:1" x14ac:dyDescent="0.25">
      <c r="A100" s="3" t="s">
        <v>21</v>
      </c>
    </row>
  </sheetData>
  <mergeCells count="30">
    <mergeCell ref="A89:B89"/>
    <mergeCell ref="A46:A56"/>
    <mergeCell ref="A72:A80"/>
    <mergeCell ref="A81:C81"/>
    <mergeCell ref="A71:C71"/>
    <mergeCell ref="A57:C57"/>
    <mergeCell ref="A58:C58"/>
    <mergeCell ref="A70:C70"/>
    <mergeCell ref="A59:A69"/>
    <mergeCell ref="A83:A85"/>
    <mergeCell ref="A86:C86"/>
    <mergeCell ref="A87:C87"/>
    <mergeCell ref="A82:C82"/>
    <mergeCell ref="A88:B88"/>
    <mergeCell ref="E88:F89"/>
    <mergeCell ref="F90:H90"/>
    <mergeCell ref="G89:H89"/>
    <mergeCell ref="A6:A7"/>
    <mergeCell ref="A10:A16"/>
    <mergeCell ref="A33:A43"/>
    <mergeCell ref="A44:C44"/>
    <mergeCell ref="A45:C45"/>
    <mergeCell ref="A8:C8"/>
    <mergeCell ref="A9:C9"/>
    <mergeCell ref="A19:A30"/>
    <mergeCell ref="A31:C31"/>
    <mergeCell ref="A32:C32"/>
    <mergeCell ref="A17:C17"/>
    <mergeCell ref="A18:C18"/>
    <mergeCell ref="A90:B90"/>
  </mergeCells>
  <conditionalFormatting sqref="F80:F87 F1:F75 I85:I1048576 I66:I75 I80:I83 I1:I64 F90:F1048576">
    <cfRule type="cellIs" dxfId="9" priority="12" operator="equal">
      <formula>"Non conforme"</formula>
    </cfRule>
    <cfRule type="cellIs" dxfId="8" priority="13" operator="equal">
      <formula>"Conforme"</formula>
    </cfRule>
  </conditionalFormatting>
  <conditionalFormatting sqref="F76:F79">
    <cfRule type="cellIs" dxfId="7" priority="10" operator="equal">
      <formula>"Non conforme"</formula>
    </cfRule>
    <cfRule type="cellIs" dxfId="6" priority="11" operator="equal">
      <formula>"Conforme"</formula>
    </cfRule>
  </conditionalFormatting>
  <conditionalFormatting sqref="I76:I79">
    <cfRule type="cellIs" dxfId="5" priority="6" operator="equal">
      <formula>"Non conforme"</formula>
    </cfRule>
    <cfRule type="cellIs" dxfId="4" priority="7" operator="equal">
      <formula>"Conforme"</formula>
    </cfRule>
  </conditionalFormatting>
  <conditionalFormatting sqref="I84">
    <cfRule type="cellIs" dxfId="3" priority="4" operator="equal">
      <formula>"Non conforme"</formula>
    </cfRule>
    <cfRule type="cellIs" dxfId="2" priority="5" operator="equal">
      <formula>"Conforme"</formula>
    </cfRule>
  </conditionalFormatting>
  <conditionalFormatting sqref="I65">
    <cfRule type="cellIs" dxfId="1" priority="2" operator="equal">
      <formula>"Non conforme"</formula>
    </cfRule>
    <cfRule type="cellIs" dxfId="0" priority="3" operator="equal">
      <formula>"Conforme"</formula>
    </cfRule>
  </conditionalFormatting>
  <conditionalFormatting sqref="K6:K85">
    <cfRule type="iconSet" priority="1">
      <iconSet>
        <cfvo type="percent" val="0"/>
        <cfvo type="num" val="0.3"/>
        <cfvo type="num" val="0.3"/>
      </iconSet>
    </cfRule>
  </conditionalFormatting>
  <dataValidations count="1">
    <dataValidation type="list" allowBlank="1" showInputMessage="1" showErrorMessage="1" sqref="M2:M3 I73 F56:F64 F43:F45 I80:I87 I69:I71 I43:I45 I56:I58 I65 F6:F32 F80:F87 F69:F75 I35 I48 I61 I6:I32 I37">
      <formula1>$A$98:$A$100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100" orientation="landscape" r:id="rId1"/>
  <headerFooter>
    <oddFooter>&amp;L&amp;F&amp;R&amp;P/&amp;N</oddFooter>
  </headerFooter>
  <rowBreaks count="1" manualBreakCount="1">
    <brk id="7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FLJ</vt:lpstr>
      <vt:lpstr>ALJ</vt:lpstr>
      <vt:lpstr>Calculs</vt:lpstr>
      <vt:lpstr>Sketchup</vt:lpstr>
      <vt:lpstr>Rhino</vt:lpstr>
      <vt:lpstr>Tableau surf old</vt:lpstr>
      <vt:lpstr>'Tableau surf old'!Impression_des_titres</vt:lpstr>
      <vt:lpstr>PCS</vt:lpstr>
      <vt:lpstr>'Tableau surf old'!Zone_d_impression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MAZZA</dc:creator>
  <cp:lastModifiedBy>Léna D'ANTONI</cp:lastModifiedBy>
  <cp:lastPrinted>2020-04-10T18:28:14Z</cp:lastPrinted>
  <dcterms:created xsi:type="dcterms:W3CDTF">2015-03-24T14:13:55Z</dcterms:created>
  <dcterms:modified xsi:type="dcterms:W3CDTF">2020-07-20T07:54:14Z</dcterms:modified>
</cp:coreProperties>
</file>