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om\Documents\Research\Cancer\Bladder\Bladder_cancer_model\Data\"/>
    </mc:Choice>
  </mc:AlternateContent>
  <xr:revisionPtr revIDLastSave="0" documentId="13_ncr:1_{E6E0D141-1F62-4CF7-BE70-E8246C704A9E}" xr6:coauthVersionLast="47" xr6:coauthVersionMax="47" xr10:uidLastSave="{00000000-0000-0000-0000-000000000000}"/>
  <bookViews>
    <workbookView xWindow="-120" yWindow="-120" windowWidth="29040" windowHeight="15840" activeTab="1" xr2:uid="{CA9C95CB-33C2-40D5-9F14-8E766A562616}"/>
  </bookViews>
  <sheets>
    <sheet name="parameters" sheetId="2" r:id="rId1"/>
    <sheet name="Param_export" sheetId="1" r:id="rId2"/>
  </sheets>
  <externalReferences>
    <externalReference r:id="rId3"/>
  </externalReferences>
  <definedNames>
    <definedName name="All_cause_mort">[1]OC_mortality_details!$T$26:$AN$28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A4" i="1"/>
  <c r="B4" i="1"/>
  <c r="C4" i="1"/>
  <c r="D4" i="1"/>
  <c r="E4" i="1"/>
  <c r="F4" i="1"/>
  <c r="A5" i="1"/>
  <c r="B5" i="1"/>
  <c r="C5" i="1"/>
  <c r="D5" i="1"/>
  <c r="E5" i="1"/>
  <c r="F5" i="1"/>
  <c r="A6" i="1"/>
  <c r="B6" i="1"/>
  <c r="C6" i="1"/>
  <c r="D6" i="1"/>
  <c r="E6" i="1"/>
  <c r="F6" i="1"/>
  <c r="A7" i="1"/>
  <c r="B7" i="1"/>
  <c r="C7" i="1"/>
  <c r="D7" i="1"/>
  <c r="E7" i="1"/>
  <c r="F7" i="1"/>
  <c r="A8" i="1"/>
  <c r="B8" i="1"/>
  <c r="C8" i="1"/>
  <c r="D8" i="1"/>
  <c r="E8" i="1"/>
  <c r="F8" i="1"/>
  <c r="A9" i="1"/>
  <c r="B9" i="1"/>
  <c r="C9" i="1"/>
  <c r="D9" i="1"/>
  <c r="E9" i="1"/>
  <c r="F9" i="1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A17" i="1"/>
  <c r="B17" i="1"/>
  <c r="C17" i="1"/>
  <c r="D17" i="1"/>
  <c r="E17" i="1"/>
  <c r="F17" i="1"/>
  <c r="A18" i="1"/>
  <c r="B18" i="1"/>
  <c r="C18" i="1"/>
  <c r="D18" i="1"/>
  <c r="E18" i="1"/>
  <c r="F18" i="1"/>
  <c r="A19" i="1"/>
  <c r="B19" i="1"/>
  <c r="C19" i="1"/>
  <c r="D19" i="1"/>
  <c r="E19" i="1"/>
  <c r="F19" i="1"/>
  <c r="A20" i="1"/>
  <c r="B20" i="1"/>
  <c r="C20" i="1"/>
  <c r="D20" i="1"/>
  <c r="E20" i="1"/>
  <c r="F20" i="1"/>
  <c r="A21" i="1"/>
  <c r="B21" i="1"/>
  <c r="C21" i="1"/>
  <c r="D21" i="1"/>
  <c r="E21" i="1"/>
  <c r="F21" i="1"/>
  <c r="A22" i="1"/>
  <c r="B22" i="1"/>
  <c r="C22" i="1"/>
  <c r="D22" i="1"/>
  <c r="E22" i="1"/>
  <c r="F22" i="1"/>
  <c r="A23" i="1"/>
  <c r="B23" i="1"/>
  <c r="C23" i="1"/>
  <c r="D23" i="1"/>
  <c r="E23" i="1"/>
  <c r="F23" i="1"/>
  <c r="A24" i="1"/>
  <c r="B24" i="1"/>
  <c r="C24" i="1"/>
  <c r="D24" i="1"/>
  <c r="E24" i="1"/>
  <c r="F24" i="1"/>
  <c r="A25" i="1"/>
  <c r="B25" i="1"/>
  <c r="C25" i="1"/>
  <c r="D25" i="1"/>
  <c r="E25" i="1"/>
  <c r="F25" i="1"/>
  <c r="A26" i="1"/>
  <c r="B26" i="1"/>
  <c r="C26" i="1"/>
  <c r="D26" i="1"/>
  <c r="E26" i="1"/>
  <c r="F26" i="1"/>
  <c r="A27" i="1"/>
  <c r="B27" i="1"/>
  <c r="C27" i="1"/>
  <c r="D27" i="1"/>
  <c r="E27" i="1"/>
  <c r="F27" i="1"/>
  <c r="J4" i="2"/>
  <c r="H4" i="2"/>
  <c r="L4" i="2" s="1"/>
  <c r="K4" i="2" l="1"/>
  <c r="I4" i="2" s="1"/>
  <c r="A2" i="1" l="1"/>
  <c r="B2" i="1"/>
  <c r="C2" i="1"/>
  <c r="C1" i="1"/>
  <c r="B1" i="1"/>
  <c r="J28" i="2"/>
  <c r="J27" i="2"/>
  <c r="I27" i="2"/>
  <c r="K27" i="2" s="1"/>
  <c r="J26" i="2"/>
  <c r="I26" i="2"/>
  <c r="L26" i="2" s="1"/>
  <c r="J25" i="2"/>
  <c r="I25" i="2"/>
  <c r="L25" i="2" s="1"/>
  <c r="J24" i="2"/>
  <c r="I24" i="2"/>
  <c r="L24" i="2" s="1"/>
  <c r="J23" i="2"/>
  <c r="I23" i="2"/>
  <c r="L23" i="2" s="1"/>
  <c r="J22" i="2"/>
  <c r="I22" i="2"/>
  <c r="K22" i="2" s="1"/>
  <c r="J21" i="2"/>
  <c r="I21" i="2"/>
  <c r="L21" i="2" s="1"/>
  <c r="J20" i="2"/>
  <c r="I20" i="2"/>
  <c r="H20" i="2"/>
  <c r="J19" i="2"/>
  <c r="H19" i="2"/>
  <c r="J18" i="2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J13" i="2"/>
  <c r="J12" i="2"/>
  <c r="I12" i="2"/>
  <c r="H12" i="2"/>
  <c r="J11" i="2"/>
  <c r="I11" i="2"/>
  <c r="H11" i="2"/>
  <c r="J10" i="2"/>
  <c r="I10" i="2"/>
  <c r="H10" i="2"/>
  <c r="J9" i="2"/>
  <c r="I9" i="2"/>
  <c r="H9" i="2"/>
  <c r="J8" i="2"/>
  <c r="I8" i="2"/>
  <c r="H8" i="2"/>
  <c r="J7" i="2"/>
  <c r="I7" i="2"/>
  <c r="H7" i="2"/>
  <c r="J6" i="2"/>
  <c r="I6" i="2"/>
  <c r="H6" i="2"/>
  <c r="J5" i="2"/>
  <c r="H5" i="2"/>
  <c r="L5" i="2" s="1"/>
  <c r="J3" i="2"/>
  <c r="I3" i="2"/>
  <c r="H3" i="2"/>
  <c r="J2" i="2"/>
  <c r="F2" i="1" s="1"/>
  <c r="I2" i="2"/>
  <c r="E2" i="1" s="1"/>
  <c r="H2" i="2"/>
  <c r="D2" i="1" s="1"/>
  <c r="K5" i="2" l="1"/>
  <c r="K24" i="2"/>
  <c r="K26" i="2"/>
  <c r="K25" i="2"/>
  <c r="L27" i="2"/>
  <c r="L22" i="2"/>
  <c r="I5" i="2"/>
  <c r="K21" i="2"/>
  <c r="K23" i="2"/>
</calcChain>
</file>

<file path=xl/sharedStrings.xml><?xml version="1.0" encoding="utf-8"?>
<sst xmlns="http://schemas.openxmlformats.org/spreadsheetml/2006/main" count="149" uniqueCount="92">
  <si>
    <t>Param number</t>
  </si>
  <si>
    <t>Parameter group</t>
  </si>
  <si>
    <t>Parameter Description</t>
  </si>
  <si>
    <t>Parameter Name</t>
  </si>
  <si>
    <t>Mean</t>
  </si>
  <si>
    <t>Distribution</t>
  </si>
  <si>
    <t>Distribution parameters</t>
  </si>
  <si>
    <t>Param3</t>
  </si>
  <si>
    <t>95% CI</t>
  </si>
  <si>
    <t>Standard Deviation</t>
  </si>
  <si>
    <t>Source</t>
  </si>
  <si>
    <t>Comments</t>
  </si>
  <si>
    <t xml:space="preserve">1=Beta; 2=Gamma, 3=Log-normal, 4=Uniform, 5=Normal, 6=Constant, 7= truncated normal </t>
  </si>
  <si>
    <t>trunc.norm</t>
  </si>
  <si>
    <t>lognormal</t>
  </si>
  <si>
    <t>Gamma</t>
  </si>
  <si>
    <t>Population</t>
  </si>
  <si>
    <t>RR all cause mortality former smokers /  never smokers</t>
  </si>
  <si>
    <t>RR.All.Death.past_smoke</t>
  </si>
  <si>
    <t>https://www.sciencedirect.com/science/article/pii/S0140673612617206</t>
  </si>
  <si>
    <t xml:space="preserve">prospective study in the UK which recruited 1·3 million UK women in 1996–2001; </t>
  </si>
  <si>
    <t>RR all cause mortality current smokers /  never smokers</t>
  </si>
  <si>
    <t>RR.All.Death.current_smoke</t>
  </si>
  <si>
    <t xml:space="preserve">Probability to quit smoking per year </t>
  </si>
  <si>
    <t>P.quit.smoke</t>
  </si>
  <si>
    <t>Statistics on NHS Stop Smoking Services in England April 2020 to March 2021 - Data tables. In: digital N, ed. England, 2021.</t>
  </si>
  <si>
    <t>normal</t>
  </si>
  <si>
    <t>Participation rates</t>
  </si>
  <si>
    <t>Distick Uptake Regression Coefs: Intercept</t>
  </si>
  <si>
    <t>DT.UPTK.CONS</t>
  </si>
  <si>
    <t>UK FIT Pilot (Moss et al., 2016)</t>
  </si>
  <si>
    <t>Distick Uptake Regression Coefs: Age 50-54</t>
  </si>
  <si>
    <t>DT.UPTK.50</t>
  </si>
  <si>
    <t>Scottish FIT Data 2017-18</t>
  </si>
  <si>
    <t>Distick Uptake Regression Coefs: Age 55-59</t>
  </si>
  <si>
    <t>DT.UPTK.55</t>
  </si>
  <si>
    <t>Distick Uptake Regression Coefs: Age 65-69</t>
  </si>
  <si>
    <t>DT.UPTK.65</t>
  </si>
  <si>
    <t>Distick Uptake Regression Coefs: Age 70+</t>
  </si>
  <si>
    <t>DT.UPTK.70</t>
  </si>
  <si>
    <t>Distick Uptake Regression Coefs: Sex Female</t>
  </si>
  <si>
    <t>DT.UPTK.F</t>
  </si>
  <si>
    <t>Distick Uptake Regression Coefs: Previous non responder</t>
  </si>
  <si>
    <t>DT.UPTK.NRESP</t>
  </si>
  <si>
    <t>Distick Uptake Regression Coefs: Incident</t>
  </si>
  <si>
    <t>DT.UPTK.INC</t>
  </si>
  <si>
    <t>Normal</t>
  </si>
  <si>
    <t>Distick Uptake Regression Coefs: IMD2</t>
  </si>
  <si>
    <t>DT.UPTK.IMD2</t>
  </si>
  <si>
    <t>Distick Uptake Regression Coefs: IMD3</t>
  </si>
  <si>
    <t>DT.UPTK.IMD3</t>
  </si>
  <si>
    <t>Distick Uptake Regression Coefs: IMD4</t>
  </si>
  <si>
    <t>DT.UPTK.IMD4</t>
  </si>
  <si>
    <t>Distick Uptake Regression Coefs: IMD5 most deprived</t>
  </si>
  <si>
    <t>DT.UPTK.IMD5</t>
  </si>
  <si>
    <t>Distick Uptake Regression Coefs: Asian</t>
  </si>
  <si>
    <t>DT.UPTK.ASIAN</t>
  </si>
  <si>
    <t>Szczepura et al 2008 (based on gFOBT screening England)</t>
  </si>
  <si>
    <t>Uptake with all the diagnostic to follow up screen positive result</t>
  </si>
  <si>
    <t>Diag.UPTK</t>
  </si>
  <si>
    <t>Constant</t>
  </si>
  <si>
    <t>Assumption</t>
  </si>
  <si>
    <t>HR-QoL</t>
  </si>
  <si>
    <t>Utility decrement age</t>
  </si>
  <si>
    <t>Utility.age</t>
  </si>
  <si>
    <t>Ara et al 2010</t>
  </si>
  <si>
    <t>Cost (treatment and surveilance)</t>
  </si>
  <si>
    <t xml:space="preserve">Average diagnostic costs for symptomatic patients </t>
  </si>
  <si>
    <t>Cost.diag.sympt</t>
  </si>
  <si>
    <t xml:space="preserve">the National tariffs / NHS reference costs (2022/23);Lyratzopoulos (2013) </t>
  </si>
  <si>
    <t>Average diagnostic costs for screen-detected cases, 1st stage in GP center</t>
  </si>
  <si>
    <t>Cost.diag.screen1</t>
  </si>
  <si>
    <t>Average diagnostic costs for screen-detected cases, 2st stage in haematuria center</t>
  </si>
  <si>
    <t>Cost.diag.screen2</t>
  </si>
  <si>
    <t>the National tariffs / NHS reference costs (2022/23)</t>
  </si>
  <si>
    <t>Cost (screening)</t>
  </si>
  <si>
    <t>Cost of dipstick invite</t>
  </si>
  <si>
    <t>Cost.dipstick.invite</t>
  </si>
  <si>
    <t>Southern Hub screening costings model inflated to 2022</t>
  </si>
  <si>
    <t>Additional cost of dipstick performed</t>
  </si>
  <si>
    <t>Cost.ad.dipstick</t>
  </si>
  <si>
    <t>Additional cost of dipstick positive result</t>
  </si>
  <si>
    <t>Cost.dipstick.positive</t>
  </si>
  <si>
    <t>Cost of dipstick test</t>
  </si>
  <si>
    <t>Cost.dipstick</t>
  </si>
  <si>
    <t>https://link.springer.com/article/10.1007/s10549-018-4877-9</t>
  </si>
  <si>
    <t>Param1</t>
  </si>
  <si>
    <t>Param2</t>
  </si>
  <si>
    <t xml:space="preserve">RR of all cause mortality for non-smokers compared to the whole population </t>
  </si>
  <si>
    <t>RR.All.Death.no_smoke</t>
  </si>
  <si>
    <t>Calculated from RR for high and former smokers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</si>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</sst>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.000_-;\-* #,##0.000_-;_-* &quot;-&quot;??_-;_-@_-"/>
    <numFmt numFmtId="165" formatCode="_-* #,##0.00000_-;\-* #,##0.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Alignment="1">
      <alignment horizontal="left" wrapText="1"/>
    </xf>
    <xf numFmtId="2" fontId="3" fillId="2" borderId="0" xfId="0" applyNumberFormat="1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2" fillId="0" borderId="0" xfId="2" applyFill="1" applyAlignment="1">
      <alignment wrapText="1"/>
    </xf>
    <xf numFmtId="164" fontId="0" fillId="0" borderId="0" xfId="1" applyNumberFormat="1" applyFont="1" applyFill="1"/>
    <xf numFmtId="165" fontId="0" fillId="0" borderId="0" xfId="1" applyNumberFormat="1" applyFont="1"/>
    <xf numFmtId="2" fontId="0" fillId="0" borderId="0" xfId="0" applyNumberFormat="1"/>
    <xf numFmtId="2" fontId="3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F998FDB-CAA3-4E96-A454-F85A0E7644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ladder/Bladder_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extract"/>
      <sheetName val="life tables"/>
      <sheetName val="OC_mortality_details"/>
      <sheetName val="OC_mort_extract"/>
      <sheetName val="BCsurv_original"/>
      <sheetName val="mortality"/>
      <sheetName val="Survival"/>
      <sheetName val="sensitivity"/>
    </sheetNames>
    <sheetDataSet>
      <sheetData sheetId="0"/>
      <sheetData sheetId="1"/>
      <sheetData sheetId="2"/>
      <sheetData sheetId="3">
        <row r="26">
          <cell r="U26">
            <v>0</v>
          </cell>
          <cell r="V26">
            <v>1</v>
          </cell>
          <cell r="W26">
            <v>5</v>
          </cell>
          <cell r="X26">
            <v>10</v>
          </cell>
          <cell r="Y26">
            <v>15</v>
          </cell>
          <cell r="Z26">
            <v>20</v>
          </cell>
          <cell r="AA26">
            <v>25</v>
          </cell>
          <cell r="AB26">
            <v>30</v>
          </cell>
          <cell r="AC26">
            <v>35</v>
          </cell>
          <cell r="AD26">
            <v>40</v>
          </cell>
          <cell r="AE26">
            <v>45</v>
          </cell>
          <cell r="AF26">
            <v>50</v>
          </cell>
          <cell r="AG26">
            <v>55</v>
          </cell>
          <cell r="AH26">
            <v>60</v>
          </cell>
          <cell r="AI26">
            <v>65</v>
          </cell>
          <cell r="AJ26">
            <v>70</v>
          </cell>
          <cell r="AK26">
            <v>75</v>
          </cell>
          <cell r="AL26">
            <v>80</v>
          </cell>
          <cell r="AM26">
            <v>85</v>
          </cell>
          <cell r="AN26">
            <v>90</v>
          </cell>
        </row>
        <row r="27">
          <cell r="T27" t="str">
            <v>M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1.9999999999999999E-6</v>
          </cell>
          <cell r="AD27">
            <v>6.9999999999999999E-6</v>
          </cell>
          <cell r="AE27">
            <v>9.0000000000000002E-6</v>
          </cell>
          <cell r="AF27">
            <v>2.0000000000000002E-5</v>
          </cell>
          <cell r="AG27">
            <v>4.4000000000000006E-5</v>
          </cell>
          <cell r="AH27">
            <v>9.0000000000000006E-5</v>
          </cell>
          <cell r="AI27">
            <v>1.6699999999999999E-4</v>
          </cell>
          <cell r="AJ27">
            <v>3.3299999999999996E-4</v>
          </cell>
          <cell r="AK27">
            <v>6.0599999999999998E-4</v>
          </cell>
          <cell r="AL27">
            <v>1.075E-3</v>
          </cell>
          <cell r="AM27">
            <v>1.853E-3</v>
          </cell>
          <cell r="AN27">
            <v>2.8610000000000003E-3</v>
          </cell>
        </row>
        <row r="28">
          <cell r="T28" t="str">
            <v>F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9.9999999999999995E-7</v>
          </cell>
          <cell r="AC28">
            <v>1.9999999999999999E-6</v>
          </cell>
          <cell r="AD28">
            <v>5.0000000000000004E-6</v>
          </cell>
          <cell r="AE28">
            <v>9.0000000000000002E-6</v>
          </cell>
          <cell r="AF28">
            <v>1.4E-5</v>
          </cell>
          <cell r="AG28">
            <v>2.2000000000000003E-5</v>
          </cell>
          <cell r="AH28">
            <v>3.4999999999999997E-5</v>
          </cell>
          <cell r="AI28">
            <v>7.0999999999999991E-5</v>
          </cell>
          <cell r="AJ28">
            <v>1.11E-4</v>
          </cell>
          <cell r="AK28">
            <v>2.0800000000000001E-4</v>
          </cell>
          <cell r="AL28">
            <v>3.8000000000000002E-4</v>
          </cell>
          <cell r="AM28">
            <v>5.7600000000000001E-4</v>
          </cell>
          <cell r="AN28">
            <v>8.0900000000000004E-4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iencedirect.com/science/article/pii/S0140673612617206" TargetMode="External"/><Relationship Id="rId1" Type="http://schemas.openxmlformats.org/officeDocument/2006/relationships/hyperlink" Target="https://www.sciencedirect.com/science/article/pii/S0140673612617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CBB6-173C-4F5D-9E32-42D07938222C}">
  <dimension ref="A1:Q37"/>
  <sheetViews>
    <sheetView workbookViewId="0">
      <selection activeCell="B3" sqref="B3:B4"/>
    </sheetView>
  </sheetViews>
  <sheetFormatPr defaultRowHeight="15" x14ac:dyDescent="0.25"/>
  <cols>
    <col min="2" max="2" width="28.140625" bestFit="1" customWidth="1"/>
    <col min="3" max="3" width="68.85546875" customWidth="1"/>
    <col min="4" max="4" width="28" bestFit="1" customWidth="1"/>
    <col min="8" max="8" width="15.28515625" customWidth="1"/>
    <col min="9" max="9" width="12" bestFit="1" customWidth="1"/>
    <col min="10" max="10" width="12" customWidth="1"/>
    <col min="11" max="12" width="10.5703125" bestFit="1" customWidth="1"/>
    <col min="13" max="13" width="10" bestFit="1" customWidth="1"/>
    <col min="14" max="14" width="54.42578125" customWidth="1"/>
    <col min="15" max="15" width="54" customWidth="1"/>
    <col min="22" max="22" width="20.7109375" customWidth="1"/>
    <col min="23" max="23" width="17.85546875" customWidth="1"/>
    <col min="24" max="24" width="13.28515625" customWidth="1"/>
    <col min="25" max="25" width="12.7109375" customWidth="1"/>
  </cols>
  <sheetData>
    <row r="1" spans="1:17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0" t="s">
        <v>6</v>
      </c>
      <c r="I1" s="10"/>
      <c r="J1" s="2" t="s">
        <v>7</v>
      </c>
      <c r="K1" s="11" t="s">
        <v>8</v>
      </c>
      <c r="L1" s="11"/>
      <c r="M1" s="1" t="s">
        <v>9</v>
      </c>
      <c r="N1" s="3" t="s">
        <v>10</v>
      </c>
      <c r="O1" s="4" t="s">
        <v>11</v>
      </c>
      <c r="Q1" t="s">
        <v>12</v>
      </c>
    </row>
    <row r="2" spans="1:17" ht="42" customHeight="1" x14ac:dyDescent="0.25">
      <c r="A2">
        <v>1</v>
      </c>
      <c r="B2" t="s">
        <v>16</v>
      </c>
      <c r="C2" s="5" t="s">
        <v>17</v>
      </c>
      <c r="D2" t="s">
        <v>18</v>
      </c>
      <c r="E2">
        <v>1.2</v>
      </c>
      <c r="F2" t="s">
        <v>14</v>
      </c>
      <c r="G2">
        <v>3</v>
      </c>
      <c r="H2">
        <f>LN(E2)</f>
        <v>0.18232155679395459</v>
      </c>
      <c r="I2">
        <f>(LN(L2)-LN(K2))/(2*NORMINV(0.975,0,1))</f>
        <v>2.5531963685666733E-2</v>
      </c>
      <c r="J2">
        <f t="shared" ref="J2:J3" si="0">E2</f>
        <v>1.2</v>
      </c>
      <c r="K2">
        <v>1.1399999999999999</v>
      </c>
      <c r="L2">
        <v>1.26</v>
      </c>
      <c r="N2" s="6" t="s">
        <v>19</v>
      </c>
      <c r="O2" s="5" t="s">
        <v>20</v>
      </c>
    </row>
    <row r="3" spans="1:17" ht="31.5" customHeight="1" x14ac:dyDescent="0.25">
      <c r="A3">
        <v>2</v>
      </c>
      <c r="B3" t="s">
        <v>16</v>
      </c>
      <c r="C3" s="5" t="s">
        <v>21</v>
      </c>
      <c r="D3" t="s">
        <v>22</v>
      </c>
      <c r="E3">
        <v>2.76</v>
      </c>
      <c r="F3" t="s">
        <v>14</v>
      </c>
      <c r="G3">
        <v>3</v>
      </c>
      <c r="H3">
        <f t="shared" ref="H3" si="1">LN(E3)</f>
        <v>1.0152306797290584</v>
      </c>
      <c r="I3">
        <f>(LN(L3)-LN(K3))/(2*NORMINV(0.975,0,1))</f>
        <v>9.2440087521680724E-3</v>
      </c>
      <c r="J3">
        <f t="shared" si="0"/>
        <v>2.76</v>
      </c>
      <c r="K3">
        <v>2.71</v>
      </c>
      <c r="L3">
        <v>2.81</v>
      </c>
      <c r="N3" s="6" t="s">
        <v>19</v>
      </c>
      <c r="O3" s="5" t="s">
        <v>20</v>
      </c>
    </row>
    <row r="4" spans="1:17" ht="30" x14ac:dyDescent="0.25">
      <c r="A4">
        <v>3</v>
      </c>
      <c r="B4" t="s">
        <v>16</v>
      </c>
      <c r="C4" s="5" t="s">
        <v>88</v>
      </c>
      <c r="D4" t="s">
        <v>89</v>
      </c>
      <c r="E4">
        <v>0.75472189999999995</v>
      </c>
      <c r="F4" t="s">
        <v>26</v>
      </c>
      <c r="G4">
        <v>5</v>
      </c>
      <c r="H4">
        <f>E4</f>
        <v>0.75472189999999995</v>
      </c>
      <c r="I4">
        <f>(L4-K4)/(2*NORMINV(0.975,0,1))</f>
        <v>1.3606011795360695E-3</v>
      </c>
      <c r="J4">
        <f>E4</f>
        <v>0.75472189999999995</v>
      </c>
      <c r="K4">
        <f>H4-1.96*SQRT(H4*(1-H4)/100000)</f>
        <v>0.75205517069078653</v>
      </c>
      <c r="L4">
        <f>H4+1.96*SQRT(H4*(1-H4)/100000)</f>
        <v>0.75738862930921336</v>
      </c>
      <c r="N4" t="s">
        <v>90</v>
      </c>
    </row>
    <row r="5" spans="1:17" ht="45" x14ac:dyDescent="0.25">
      <c r="A5">
        <v>4</v>
      </c>
      <c r="B5" t="s">
        <v>16</v>
      </c>
      <c r="C5" s="5" t="s">
        <v>23</v>
      </c>
      <c r="D5" t="s">
        <v>24</v>
      </c>
      <c r="E5">
        <v>1.67E-2</v>
      </c>
      <c r="F5" t="s">
        <v>13</v>
      </c>
      <c r="G5">
        <v>7</v>
      </c>
      <c r="H5">
        <f>E5</f>
        <v>1.67E-2</v>
      </c>
      <c r="I5">
        <f>(L5-K5)/(2*NORMINV(0.975,0,1))</f>
        <v>4.0523713428230627E-4</v>
      </c>
      <c r="J5">
        <f>E5</f>
        <v>1.67E-2</v>
      </c>
      <c r="K5">
        <f>H5-1.96*SQRT(H5*(1-H5)/100000)</f>
        <v>1.5905749811608458E-2</v>
      </c>
      <c r="L5">
        <f>H5+1.96*SQRT(H5*(1-H5)/100000)</f>
        <v>1.7494250188391541E-2</v>
      </c>
      <c r="N5" s="5" t="s">
        <v>25</v>
      </c>
    </row>
    <row r="6" spans="1:17" x14ac:dyDescent="0.25">
      <c r="A6">
        <v>5</v>
      </c>
      <c r="B6" t="s">
        <v>27</v>
      </c>
      <c r="C6" t="s">
        <v>28</v>
      </c>
      <c r="D6" t="s">
        <v>29</v>
      </c>
      <c r="E6">
        <v>0.70957585397710221</v>
      </c>
      <c r="F6" t="s">
        <v>26</v>
      </c>
      <c r="G6">
        <v>5</v>
      </c>
      <c r="H6">
        <f t="shared" ref="H6:H19" si="2">E6</f>
        <v>0.70957585397710221</v>
      </c>
      <c r="I6">
        <f t="shared" ref="I6:I18" si="3">(L6-K6)/(2*NORMINV(0.975,0,1))</f>
        <v>4.4760529439603229E-2</v>
      </c>
      <c r="J6">
        <f t="shared" ref="J6:J28" si="4">E6</f>
        <v>0.70957585397710221</v>
      </c>
      <c r="K6">
        <v>0.62688365835900894</v>
      </c>
      <c r="L6">
        <v>0.80234170962014317</v>
      </c>
      <c r="N6" t="s">
        <v>30</v>
      </c>
    </row>
    <row r="7" spans="1:17" x14ac:dyDescent="0.25">
      <c r="A7">
        <v>6</v>
      </c>
      <c r="B7" t="s">
        <v>27</v>
      </c>
      <c r="C7" t="s">
        <v>31</v>
      </c>
      <c r="D7" t="s">
        <v>32</v>
      </c>
      <c r="E7">
        <v>-0.36468752598392556</v>
      </c>
      <c r="F7" t="s">
        <v>26</v>
      </c>
      <c r="G7">
        <v>5</v>
      </c>
      <c r="H7">
        <f t="shared" si="2"/>
        <v>-0.36468752598392556</v>
      </c>
      <c r="I7">
        <f>(L7-K7)/(2*NORMINV(0.975,0,1))</f>
        <v>6.0958017251978944E-4</v>
      </c>
      <c r="J7">
        <f t="shared" si="4"/>
        <v>-0.36468752598392556</v>
      </c>
      <c r="K7">
        <v>-0.36588661807526701</v>
      </c>
      <c r="L7">
        <v>-0.36349710770761001</v>
      </c>
      <c r="N7" t="s">
        <v>33</v>
      </c>
    </row>
    <row r="8" spans="1:17" x14ac:dyDescent="0.25">
      <c r="A8">
        <v>7</v>
      </c>
      <c r="B8" t="s">
        <v>27</v>
      </c>
      <c r="C8" t="s">
        <v>34</v>
      </c>
      <c r="D8" t="s">
        <v>35</v>
      </c>
      <c r="E8">
        <v>-0.25156411279366031</v>
      </c>
      <c r="F8" t="s">
        <v>26</v>
      </c>
      <c r="G8">
        <v>5</v>
      </c>
      <c r="H8">
        <f t="shared" si="2"/>
        <v>-0.25156411279366031</v>
      </c>
      <c r="I8">
        <f t="shared" si="3"/>
        <v>1.8303467954788598E-4</v>
      </c>
      <c r="J8">
        <f t="shared" si="4"/>
        <v>-0.25156411279366031</v>
      </c>
      <c r="K8">
        <v>-0.25192493601823795</v>
      </c>
      <c r="L8">
        <v>-0.25120745325856658</v>
      </c>
      <c r="N8" t="s">
        <v>33</v>
      </c>
    </row>
    <row r="9" spans="1:17" x14ac:dyDescent="0.25">
      <c r="A9">
        <v>8</v>
      </c>
      <c r="B9" t="s">
        <v>27</v>
      </c>
      <c r="C9" t="s">
        <v>36</v>
      </c>
      <c r="D9" t="s">
        <v>37</v>
      </c>
      <c r="E9">
        <v>-0.11653381625595151</v>
      </c>
      <c r="F9" t="s">
        <v>26</v>
      </c>
      <c r="G9">
        <v>5</v>
      </c>
      <c r="H9">
        <f t="shared" si="2"/>
        <v>-0.11653381625595151</v>
      </c>
      <c r="I9">
        <f>(L9-K9)/(2*NORMINV(0.975,0,1))</f>
        <v>5.7329767356241318E-3</v>
      </c>
      <c r="J9">
        <f t="shared" si="4"/>
        <v>-0.11653381625595151</v>
      </c>
      <c r="K9">
        <v>-0.12783337150988489</v>
      </c>
      <c r="L9">
        <v>-0.10536051565782628</v>
      </c>
      <c r="N9" t="s">
        <v>30</v>
      </c>
    </row>
    <row r="10" spans="1:17" x14ac:dyDescent="0.25">
      <c r="A10">
        <v>9</v>
      </c>
      <c r="B10" t="s">
        <v>27</v>
      </c>
      <c r="C10" t="s">
        <v>38</v>
      </c>
      <c r="D10" t="s">
        <v>39</v>
      </c>
      <c r="E10">
        <v>-0.23572233352106983</v>
      </c>
      <c r="F10" t="s">
        <v>26</v>
      </c>
      <c r="G10">
        <v>5</v>
      </c>
      <c r="H10">
        <f>E10</f>
        <v>-0.23572233352106983</v>
      </c>
      <c r="I10">
        <f>(L10-K10)/(2*NORMINV(0.975,0,1))</f>
        <v>6.4587431667096065E-3</v>
      </c>
      <c r="J10">
        <f t="shared" si="4"/>
        <v>-0.23572233352106983</v>
      </c>
      <c r="K10">
        <v>-0.2484613592985</v>
      </c>
      <c r="L10">
        <v>-0.22314355131420999</v>
      </c>
      <c r="N10" t="s">
        <v>30</v>
      </c>
    </row>
    <row r="11" spans="1:17" x14ac:dyDescent="0.25">
      <c r="A11">
        <v>10</v>
      </c>
      <c r="B11" t="s">
        <v>27</v>
      </c>
      <c r="C11" t="s">
        <v>40</v>
      </c>
      <c r="D11" t="s">
        <v>41</v>
      </c>
      <c r="E11">
        <v>0.13976194237515863</v>
      </c>
      <c r="F11" t="s">
        <v>26</v>
      </c>
      <c r="G11">
        <v>5</v>
      </c>
      <c r="H11">
        <f t="shared" si="2"/>
        <v>0.13976194237515863</v>
      </c>
      <c r="I11">
        <f t="shared" si="3"/>
        <v>4.4367505854834757E-3</v>
      </c>
      <c r="J11">
        <f t="shared" si="4"/>
        <v>0.13976194237515863</v>
      </c>
      <c r="K11">
        <v>0.131028262406404</v>
      </c>
      <c r="L11">
        <v>0.14842000511827322</v>
      </c>
      <c r="N11" t="s">
        <v>30</v>
      </c>
    </row>
    <row r="12" spans="1:17" x14ac:dyDescent="0.25">
      <c r="A12">
        <v>11</v>
      </c>
      <c r="B12" t="s">
        <v>27</v>
      </c>
      <c r="C12" t="s">
        <v>42</v>
      </c>
      <c r="D12" t="s">
        <v>43</v>
      </c>
      <c r="E12">
        <v>-1.8325814637483102</v>
      </c>
      <c r="F12" t="s">
        <v>26</v>
      </c>
      <c r="G12">
        <v>5</v>
      </c>
      <c r="H12">
        <f t="shared" si="2"/>
        <v>-1.8325814637483102</v>
      </c>
      <c r="I12">
        <f t="shared" si="3"/>
        <v>8.0481983301160746E-3</v>
      </c>
      <c r="J12">
        <f t="shared" si="4"/>
        <v>-1.8325814637483102</v>
      </c>
      <c r="K12">
        <v>-1.8578992717325999</v>
      </c>
      <c r="L12">
        <v>-1.8263509139976741</v>
      </c>
      <c r="N12" t="s">
        <v>30</v>
      </c>
    </row>
    <row r="13" spans="1:17" x14ac:dyDescent="0.25">
      <c r="A13">
        <v>12</v>
      </c>
      <c r="B13" t="s">
        <v>27</v>
      </c>
      <c r="C13" t="s">
        <v>44</v>
      </c>
      <c r="D13" t="s">
        <v>45</v>
      </c>
      <c r="E13">
        <v>1.8794650496471605</v>
      </c>
      <c r="F13" t="s">
        <v>46</v>
      </c>
      <c r="G13">
        <v>5</v>
      </c>
      <c r="H13">
        <v>1.8794650496471605</v>
      </c>
      <c r="I13">
        <v>3.5350227786655002E-3</v>
      </c>
      <c r="J13">
        <f>E13</f>
        <v>1.8794650496471605</v>
      </c>
      <c r="K13">
        <v>1.8640801308076811</v>
      </c>
      <c r="L13">
        <v>1.8779371654691073</v>
      </c>
      <c r="N13" t="s">
        <v>30</v>
      </c>
    </row>
    <row r="14" spans="1:17" x14ac:dyDescent="0.25">
      <c r="A14">
        <v>13</v>
      </c>
      <c r="B14" t="s">
        <v>27</v>
      </c>
      <c r="C14" t="s">
        <v>47</v>
      </c>
      <c r="D14" t="s">
        <v>48</v>
      </c>
      <c r="E14">
        <v>-7.2570692834835374E-2</v>
      </c>
      <c r="F14" t="s">
        <v>26</v>
      </c>
      <c r="G14">
        <v>5</v>
      </c>
      <c r="H14">
        <f t="shared" si="2"/>
        <v>-7.2570692834835374E-2</v>
      </c>
      <c r="I14">
        <f t="shared" si="3"/>
        <v>8.2744570841605074E-3</v>
      </c>
      <c r="J14">
        <f>E14</f>
        <v>-7.2570692834835374E-2</v>
      </c>
      <c r="K14">
        <v>-9.4310679471241304E-2</v>
      </c>
      <c r="L14">
        <v>-6.1875403718087502E-2</v>
      </c>
      <c r="N14" t="s">
        <v>30</v>
      </c>
    </row>
    <row r="15" spans="1:17" x14ac:dyDescent="0.25">
      <c r="A15">
        <v>14</v>
      </c>
      <c r="B15" t="s">
        <v>27</v>
      </c>
      <c r="C15" t="s">
        <v>49</v>
      </c>
      <c r="D15" t="s">
        <v>50</v>
      </c>
      <c r="E15">
        <v>-0.15082288973458366</v>
      </c>
      <c r="F15" t="s">
        <v>26</v>
      </c>
      <c r="G15">
        <v>5</v>
      </c>
      <c r="H15">
        <f t="shared" si="2"/>
        <v>-0.15082288973458366</v>
      </c>
      <c r="I15">
        <f>(L15-K15)/(2*NORMINV(0.975,0,1))</f>
        <v>8.8485192231809659E-3</v>
      </c>
      <c r="J15">
        <f t="shared" si="4"/>
        <v>-0.15082288973458366</v>
      </c>
      <c r="K15">
        <v>-0.16251892949777494</v>
      </c>
      <c r="L15">
        <v>-0.12783337150988489</v>
      </c>
      <c r="N15" t="s">
        <v>30</v>
      </c>
    </row>
    <row r="16" spans="1:17" x14ac:dyDescent="0.25">
      <c r="A16">
        <v>15</v>
      </c>
      <c r="B16" t="s">
        <v>27</v>
      </c>
      <c r="C16" t="s">
        <v>51</v>
      </c>
      <c r="D16" t="s">
        <v>52</v>
      </c>
      <c r="E16">
        <v>-0.2876820724517809</v>
      </c>
      <c r="F16" t="s">
        <v>26</v>
      </c>
      <c r="G16">
        <v>5</v>
      </c>
      <c r="H16">
        <f>E16</f>
        <v>-0.2876820724517809</v>
      </c>
      <c r="I16">
        <f t="shared" si="3"/>
        <v>1.0274142651501591E-2</v>
      </c>
      <c r="J16">
        <f t="shared" si="4"/>
        <v>-0.2876820724517809</v>
      </c>
      <c r="K16">
        <v>-0.31471074483970024</v>
      </c>
      <c r="L16">
        <v>-0.2744368457017603</v>
      </c>
      <c r="N16" t="s">
        <v>30</v>
      </c>
    </row>
    <row r="17" spans="1:14" x14ac:dyDescent="0.25">
      <c r="A17">
        <v>16</v>
      </c>
      <c r="B17" t="s">
        <v>27</v>
      </c>
      <c r="C17" t="s">
        <v>53</v>
      </c>
      <c r="D17" t="s">
        <v>54</v>
      </c>
      <c r="E17">
        <v>-0.59783700075562041</v>
      </c>
      <c r="F17" t="s">
        <v>26</v>
      </c>
      <c r="G17">
        <v>5</v>
      </c>
      <c r="H17">
        <f t="shared" si="2"/>
        <v>-0.59783700075562041</v>
      </c>
      <c r="I17">
        <f t="shared" si="3"/>
        <v>4.6809887357451996E-3</v>
      </c>
      <c r="J17">
        <f t="shared" si="4"/>
        <v>-0.59783700075562041</v>
      </c>
      <c r="K17">
        <v>-0.61618613942381695</v>
      </c>
      <c r="L17">
        <v>-0.59783700075562041</v>
      </c>
      <c r="N17" t="s">
        <v>30</v>
      </c>
    </row>
    <row r="18" spans="1:14" x14ac:dyDescent="0.25">
      <c r="A18">
        <v>17</v>
      </c>
      <c r="B18" t="s">
        <v>27</v>
      </c>
      <c r="C18" t="s">
        <v>55</v>
      </c>
      <c r="D18" t="s">
        <v>56</v>
      </c>
      <c r="E18">
        <v>-0.94057230424574823</v>
      </c>
      <c r="F18" t="s">
        <v>26</v>
      </c>
      <c r="G18">
        <v>5</v>
      </c>
      <c r="H18">
        <f t="shared" si="2"/>
        <v>-0.94057230424574823</v>
      </c>
      <c r="I18">
        <f t="shared" si="3"/>
        <v>5.2558948716264049E-2</v>
      </c>
      <c r="J18">
        <f>E18</f>
        <v>-0.94057230424574823</v>
      </c>
      <c r="K18">
        <v>-1.0405040056975752</v>
      </c>
      <c r="L18">
        <v>-0.83447671259924472</v>
      </c>
      <c r="N18" t="s">
        <v>57</v>
      </c>
    </row>
    <row r="19" spans="1:14" x14ac:dyDescent="0.25">
      <c r="A19">
        <v>18</v>
      </c>
      <c r="B19" t="s">
        <v>27</v>
      </c>
      <c r="C19" t="s">
        <v>58</v>
      </c>
      <c r="D19" t="s">
        <v>59</v>
      </c>
      <c r="E19">
        <v>1</v>
      </c>
      <c r="F19" t="s">
        <v>60</v>
      </c>
      <c r="G19">
        <v>6</v>
      </c>
      <c r="H19">
        <f t="shared" si="2"/>
        <v>1</v>
      </c>
      <c r="J19">
        <f t="shared" si="4"/>
        <v>1</v>
      </c>
      <c r="N19" t="s">
        <v>61</v>
      </c>
    </row>
    <row r="20" spans="1:14" x14ac:dyDescent="0.25">
      <c r="A20">
        <v>19</v>
      </c>
      <c r="B20" t="s">
        <v>62</v>
      </c>
      <c r="C20" t="s">
        <v>63</v>
      </c>
      <c r="D20" t="s">
        <v>64</v>
      </c>
      <c r="E20">
        <v>4.3200000000000001E-3</v>
      </c>
      <c r="F20" t="s">
        <v>26</v>
      </c>
      <c r="G20">
        <v>5</v>
      </c>
      <c r="H20">
        <f>E20</f>
        <v>4.3200000000000001E-3</v>
      </c>
      <c r="I20">
        <f t="shared" ref="I20" si="5">(L20-K20)/(2*NORMINV(0.975,0,1))</f>
        <v>1.4285976793890307E-4</v>
      </c>
      <c r="J20">
        <f t="shared" si="4"/>
        <v>4.3200000000000001E-3</v>
      </c>
      <c r="K20">
        <v>4.0400000000000002E-3</v>
      </c>
      <c r="L20">
        <v>4.5999999999999999E-3</v>
      </c>
      <c r="N20" t="s">
        <v>65</v>
      </c>
    </row>
    <row r="21" spans="1:14" x14ac:dyDescent="0.25">
      <c r="A21">
        <v>20</v>
      </c>
      <c r="B21" t="s">
        <v>66</v>
      </c>
      <c r="C21" t="s">
        <v>67</v>
      </c>
      <c r="D21" t="s">
        <v>68</v>
      </c>
      <c r="E21">
        <v>612.14</v>
      </c>
      <c r="F21" t="s">
        <v>15</v>
      </c>
      <c r="G21">
        <v>2</v>
      </c>
      <c r="H21">
        <v>100</v>
      </c>
      <c r="I21">
        <f>E21/H21</f>
        <v>6.1213999999999995</v>
      </c>
      <c r="J21">
        <f t="shared" si="4"/>
        <v>612.14</v>
      </c>
      <c r="K21">
        <f>_xlfn.GAMMA.INV(0.025,H21,I21)</f>
        <v>498.06153604340085</v>
      </c>
      <c r="L21">
        <f>_xlfn.GAMMA.INV(0.975,H21,I21)</f>
        <v>737.80590077616569</v>
      </c>
      <c r="N21" t="s">
        <v>69</v>
      </c>
    </row>
    <row r="22" spans="1:14" x14ac:dyDescent="0.25">
      <c r="A22">
        <v>21</v>
      </c>
      <c r="B22" t="s">
        <v>66</v>
      </c>
      <c r="C22" t="s">
        <v>70</v>
      </c>
      <c r="D22" t="s">
        <v>71</v>
      </c>
      <c r="E22">
        <v>135.38999999999999</v>
      </c>
      <c r="F22" t="s">
        <v>15</v>
      </c>
      <c r="G22">
        <v>2</v>
      </c>
      <c r="H22">
        <v>100</v>
      </c>
      <c r="I22">
        <f>E22/H22</f>
        <v>1.3538999999999999</v>
      </c>
      <c r="J22">
        <f t="shared" si="4"/>
        <v>135.38999999999999</v>
      </c>
      <c r="K22">
        <f>_xlfn.GAMMA.INV(0.025,H22,I22)</f>
        <v>110.15870775462483</v>
      </c>
      <c r="L22">
        <f>_xlfn.GAMMA.INV(0.975,H22,I22)</f>
        <v>163.18414236299714</v>
      </c>
      <c r="N22" t="s">
        <v>69</v>
      </c>
    </row>
    <row r="23" spans="1:14" x14ac:dyDescent="0.25">
      <c r="A23">
        <v>22</v>
      </c>
      <c r="B23" t="s">
        <v>66</v>
      </c>
      <c r="C23" t="s">
        <v>72</v>
      </c>
      <c r="D23" t="s">
        <v>73</v>
      </c>
      <c r="E23">
        <v>534.96</v>
      </c>
      <c r="F23" t="s">
        <v>15</v>
      </c>
      <c r="G23">
        <v>2</v>
      </c>
      <c r="H23">
        <v>100</v>
      </c>
      <c r="I23">
        <f>E23/H23</f>
        <v>5.3496000000000006</v>
      </c>
      <c r="J23">
        <f t="shared" si="4"/>
        <v>534.96</v>
      </c>
      <c r="K23">
        <f>_xlfn.GAMMA.INV(0.025,H23,I23)</f>
        <v>435.26480759593846</v>
      </c>
      <c r="L23">
        <f>_xlfn.GAMMA.INV(0.975,H23,I23)</f>
        <v>644.78165890028049</v>
      </c>
    </row>
    <row r="24" spans="1:14" x14ac:dyDescent="0.25">
      <c r="A24">
        <v>23</v>
      </c>
      <c r="B24" t="s">
        <v>75</v>
      </c>
      <c r="C24" t="s">
        <v>76</v>
      </c>
      <c r="D24" t="s">
        <v>77</v>
      </c>
      <c r="E24">
        <v>8.57</v>
      </c>
      <c r="F24" t="s">
        <v>15</v>
      </c>
      <c r="G24">
        <v>2</v>
      </c>
      <c r="H24">
        <v>100</v>
      </c>
      <c r="I24">
        <f>E24/H24</f>
        <v>8.5699999999999998E-2</v>
      </c>
      <c r="J24">
        <f t="shared" si="4"/>
        <v>8.57</v>
      </c>
      <c r="K24" s="7">
        <f t="shared" ref="K24:K27" si="6">_xlfn.GAMMA.INV(0.025,H24,I24)</f>
        <v>6.9728940502041121</v>
      </c>
      <c r="L24" s="7">
        <f t="shared" ref="L24:L27" si="7">_xlfn.GAMMA.INV(0.975,H24,I24)</f>
        <v>10.329330822445423</v>
      </c>
      <c r="N24" t="s">
        <v>78</v>
      </c>
    </row>
    <row r="25" spans="1:14" x14ac:dyDescent="0.25">
      <c r="A25">
        <v>24</v>
      </c>
      <c r="B25" t="s">
        <v>75</v>
      </c>
      <c r="C25" t="s">
        <v>79</v>
      </c>
      <c r="D25" t="s">
        <v>80</v>
      </c>
      <c r="E25">
        <v>1.3</v>
      </c>
      <c r="F25" t="s">
        <v>15</v>
      </c>
      <c r="G25">
        <v>2</v>
      </c>
      <c r="H25">
        <v>100</v>
      </c>
      <c r="I25">
        <f>E25/H25</f>
        <v>1.3000000000000001E-2</v>
      </c>
      <c r="J25">
        <f t="shared" si="4"/>
        <v>1.3</v>
      </c>
      <c r="K25" s="7">
        <f t="shared" si="6"/>
        <v>1.0577318862620009</v>
      </c>
      <c r="L25" s="7">
        <f t="shared" si="7"/>
        <v>1.566876320791021</v>
      </c>
      <c r="N25" t="s">
        <v>78</v>
      </c>
    </row>
    <row r="26" spans="1:14" x14ac:dyDescent="0.25">
      <c r="A26">
        <v>25</v>
      </c>
      <c r="B26" t="s">
        <v>75</v>
      </c>
      <c r="C26" t="s">
        <v>81</v>
      </c>
      <c r="D26" t="s">
        <v>82</v>
      </c>
      <c r="E26">
        <v>11.8</v>
      </c>
      <c r="F26" t="s">
        <v>15</v>
      </c>
      <c r="G26">
        <v>2</v>
      </c>
      <c r="H26">
        <v>100</v>
      </c>
      <c r="I26">
        <f t="shared" ref="I26:I27" si="8">E26/H26</f>
        <v>0.11800000000000001</v>
      </c>
      <c r="J26">
        <f t="shared" si="4"/>
        <v>11.8</v>
      </c>
      <c r="K26" s="7">
        <f t="shared" si="6"/>
        <v>9.6009509676089309</v>
      </c>
      <c r="L26" s="7">
        <f t="shared" si="7"/>
        <v>14.222415834872344</v>
      </c>
      <c r="N26" t="s">
        <v>78</v>
      </c>
    </row>
    <row r="27" spans="1:14" x14ac:dyDescent="0.25">
      <c r="A27">
        <v>25</v>
      </c>
      <c r="B27" t="s">
        <v>75</v>
      </c>
      <c r="C27" t="s">
        <v>83</v>
      </c>
      <c r="D27" t="s">
        <v>84</v>
      </c>
      <c r="E27">
        <v>3.86</v>
      </c>
      <c r="F27" t="s">
        <v>15</v>
      </c>
      <c r="G27">
        <v>2</v>
      </c>
      <c r="H27">
        <v>100</v>
      </c>
      <c r="I27">
        <f t="shared" si="8"/>
        <v>3.8599999999999995E-2</v>
      </c>
      <c r="J27">
        <f t="shared" si="4"/>
        <v>3.86</v>
      </c>
      <c r="K27" s="7">
        <f t="shared" si="6"/>
        <v>3.1406500622856326</v>
      </c>
      <c r="L27" s="7">
        <f t="shared" si="7"/>
        <v>4.6524173832717999</v>
      </c>
      <c r="N27" t="s">
        <v>74</v>
      </c>
    </row>
    <row r="28" spans="1:14" x14ac:dyDescent="0.25">
      <c r="J28">
        <f t="shared" si="4"/>
        <v>0</v>
      </c>
      <c r="N28" t="s">
        <v>85</v>
      </c>
    </row>
    <row r="37" spans="5:5" x14ac:dyDescent="0.25">
      <c r="E37" s="8"/>
    </row>
  </sheetData>
  <mergeCells count="2">
    <mergeCell ref="H1:I1"/>
    <mergeCell ref="K1:L1"/>
  </mergeCells>
  <hyperlinks>
    <hyperlink ref="N2" r:id="rId1" xr:uid="{C380B016-3D33-4EA3-B7BC-73705B992407}"/>
    <hyperlink ref="N3" r:id="rId2" xr:uid="{F27931A2-F2EA-40F5-B488-1EB9AC012B6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8BE7-4DF8-4335-9C37-F750CEBF17C1}">
  <dimension ref="A1:F27"/>
  <sheetViews>
    <sheetView tabSelected="1" workbookViewId="0"/>
  </sheetViews>
  <sheetFormatPr defaultRowHeight="15" x14ac:dyDescent="0.25"/>
  <cols>
    <col min="1" max="1" width="16.140625" bestFit="1" customWidth="1"/>
  </cols>
  <sheetData>
    <row r="1" spans="1:6" x14ac:dyDescent="0.25">
      <c r="A1" t="s">
        <v>91</v>
      </c>
      <c r="B1" t="str">
        <f>parameters!E1</f>
        <v>Mean</v>
      </c>
      <c r="C1" t="str">
        <f>parameters!G1</f>
        <v>Distribution</v>
      </c>
      <c r="D1" s="9" t="s">
        <v>86</v>
      </c>
      <c r="E1" s="9" t="s">
        <v>87</v>
      </c>
      <c r="F1" s="9" t="s">
        <v>7</v>
      </c>
    </row>
    <row r="2" spans="1:6" x14ac:dyDescent="0.25">
      <c r="A2" t="str">
        <f>parameters!D2</f>
        <v>RR.All.Death.past_smoke</v>
      </c>
      <c r="B2">
        <f>parameters!E2</f>
        <v>1.2</v>
      </c>
      <c r="C2">
        <f>parameters!G2</f>
        <v>3</v>
      </c>
      <c r="D2">
        <f>parameters!H2</f>
        <v>0.18232155679395459</v>
      </c>
      <c r="E2">
        <f>parameters!I2</f>
        <v>2.5531963685666733E-2</v>
      </c>
      <c r="F2">
        <f>parameters!J2</f>
        <v>1.2</v>
      </c>
    </row>
    <row r="3" spans="1:6" x14ac:dyDescent="0.25">
      <c r="A3" t="str">
        <f>parameters!D3</f>
        <v>RR.All.Death.current_smoke</v>
      </c>
      <c r="B3">
        <f>parameters!E3</f>
        <v>2.76</v>
      </c>
      <c r="C3">
        <f>parameters!G3</f>
        <v>3</v>
      </c>
      <c r="D3">
        <f>parameters!H3</f>
        <v>1.0152306797290584</v>
      </c>
      <c r="E3">
        <f>parameters!I3</f>
        <v>9.2440087521680724E-3</v>
      </c>
      <c r="F3">
        <f>parameters!J3</f>
        <v>2.76</v>
      </c>
    </row>
    <row r="4" spans="1:6" x14ac:dyDescent="0.25">
      <c r="A4" t="str">
        <f>parameters!D4</f>
        <v>RR.All.Death.no_smoke</v>
      </c>
      <c r="B4">
        <f>parameters!E4</f>
        <v>0.75472189999999995</v>
      </c>
      <c r="C4">
        <f>parameters!G4</f>
        <v>5</v>
      </c>
      <c r="D4">
        <f>parameters!H4</f>
        <v>0.75472189999999995</v>
      </c>
      <c r="E4">
        <f>parameters!I4</f>
        <v>1.3606011795360695E-3</v>
      </c>
      <c r="F4">
        <f>parameters!J4</f>
        <v>0.75472189999999995</v>
      </c>
    </row>
    <row r="5" spans="1:6" x14ac:dyDescent="0.25">
      <c r="A5" t="str">
        <f>parameters!D5</f>
        <v>P.quit.smoke</v>
      </c>
      <c r="B5">
        <f>parameters!E5</f>
        <v>1.67E-2</v>
      </c>
      <c r="C5">
        <f>parameters!G5</f>
        <v>7</v>
      </c>
      <c r="D5">
        <f>parameters!H5</f>
        <v>1.67E-2</v>
      </c>
      <c r="E5">
        <f>parameters!I5</f>
        <v>4.0523713428230627E-4</v>
      </c>
      <c r="F5">
        <f>parameters!J5</f>
        <v>1.67E-2</v>
      </c>
    </row>
    <row r="6" spans="1:6" x14ac:dyDescent="0.25">
      <c r="A6" t="str">
        <f>parameters!D6</f>
        <v>DT.UPTK.CONS</v>
      </c>
      <c r="B6">
        <f>parameters!E6</f>
        <v>0.70957585397710221</v>
      </c>
      <c r="C6">
        <f>parameters!G6</f>
        <v>5</v>
      </c>
      <c r="D6">
        <f>parameters!H6</f>
        <v>0.70957585397710221</v>
      </c>
      <c r="E6">
        <f>parameters!I6</f>
        <v>4.4760529439603229E-2</v>
      </c>
      <c r="F6">
        <f>parameters!J6</f>
        <v>0.70957585397710221</v>
      </c>
    </row>
    <row r="7" spans="1:6" x14ac:dyDescent="0.25">
      <c r="A7" t="str">
        <f>parameters!D7</f>
        <v>DT.UPTK.50</v>
      </c>
      <c r="B7">
        <f>parameters!E7</f>
        <v>-0.36468752598392556</v>
      </c>
      <c r="C7">
        <f>parameters!G7</f>
        <v>5</v>
      </c>
      <c r="D7">
        <f>parameters!H7</f>
        <v>-0.36468752598392556</v>
      </c>
      <c r="E7">
        <f>parameters!I7</f>
        <v>6.0958017251978944E-4</v>
      </c>
      <c r="F7">
        <f>parameters!J7</f>
        <v>-0.36468752598392556</v>
      </c>
    </row>
    <row r="8" spans="1:6" x14ac:dyDescent="0.25">
      <c r="A8" t="str">
        <f>parameters!D8</f>
        <v>DT.UPTK.55</v>
      </c>
      <c r="B8">
        <f>parameters!E8</f>
        <v>-0.25156411279366031</v>
      </c>
      <c r="C8">
        <f>parameters!G8</f>
        <v>5</v>
      </c>
      <c r="D8">
        <f>parameters!H8</f>
        <v>-0.25156411279366031</v>
      </c>
      <c r="E8">
        <f>parameters!I8</f>
        <v>1.8303467954788598E-4</v>
      </c>
      <c r="F8">
        <f>parameters!J8</f>
        <v>-0.25156411279366031</v>
      </c>
    </row>
    <row r="9" spans="1:6" x14ac:dyDescent="0.25">
      <c r="A9" t="str">
        <f>parameters!D9</f>
        <v>DT.UPTK.65</v>
      </c>
      <c r="B9">
        <f>parameters!E9</f>
        <v>-0.11653381625595151</v>
      </c>
      <c r="C9">
        <f>parameters!G9</f>
        <v>5</v>
      </c>
      <c r="D9">
        <f>parameters!H9</f>
        <v>-0.11653381625595151</v>
      </c>
      <c r="E9">
        <f>parameters!I9</f>
        <v>5.7329767356241318E-3</v>
      </c>
      <c r="F9">
        <f>parameters!J9</f>
        <v>-0.11653381625595151</v>
      </c>
    </row>
    <row r="10" spans="1:6" x14ac:dyDescent="0.25">
      <c r="A10" t="str">
        <f>parameters!D10</f>
        <v>DT.UPTK.70</v>
      </c>
      <c r="B10">
        <f>parameters!E10</f>
        <v>-0.23572233352106983</v>
      </c>
      <c r="C10">
        <f>parameters!G10</f>
        <v>5</v>
      </c>
      <c r="D10">
        <f>parameters!H10</f>
        <v>-0.23572233352106983</v>
      </c>
      <c r="E10">
        <f>parameters!I10</f>
        <v>6.4587431667096065E-3</v>
      </c>
      <c r="F10">
        <f>parameters!J10</f>
        <v>-0.23572233352106983</v>
      </c>
    </row>
    <row r="11" spans="1:6" x14ac:dyDescent="0.25">
      <c r="A11" t="str">
        <f>parameters!D11</f>
        <v>DT.UPTK.F</v>
      </c>
      <c r="B11">
        <f>parameters!E11</f>
        <v>0.13976194237515863</v>
      </c>
      <c r="C11">
        <f>parameters!G11</f>
        <v>5</v>
      </c>
      <c r="D11">
        <f>parameters!H11</f>
        <v>0.13976194237515863</v>
      </c>
      <c r="E11">
        <f>parameters!I11</f>
        <v>4.4367505854834757E-3</v>
      </c>
      <c r="F11">
        <f>parameters!J11</f>
        <v>0.13976194237515863</v>
      </c>
    </row>
    <row r="12" spans="1:6" x14ac:dyDescent="0.25">
      <c r="A12" t="str">
        <f>parameters!D12</f>
        <v>DT.UPTK.NRESP</v>
      </c>
      <c r="B12">
        <f>parameters!E12</f>
        <v>-1.8325814637483102</v>
      </c>
      <c r="C12">
        <f>parameters!G12</f>
        <v>5</v>
      </c>
      <c r="D12">
        <f>parameters!H12</f>
        <v>-1.8325814637483102</v>
      </c>
      <c r="E12">
        <f>parameters!I12</f>
        <v>8.0481983301160746E-3</v>
      </c>
      <c r="F12">
        <f>parameters!J12</f>
        <v>-1.8325814637483102</v>
      </c>
    </row>
    <row r="13" spans="1:6" x14ac:dyDescent="0.25">
      <c r="A13" t="str">
        <f>parameters!D13</f>
        <v>DT.UPTK.INC</v>
      </c>
      <c r="B13">
        <f>parameters!E13</f>
        <v>1.8794650496471605</v>
      </c>
      <c r="C13">
        <f>parameters!G13</f>
        <v>5</v>
      </c>
      <c r="D13">
        <f>parameters!H13</f>
        <v>1.8794650496471605</v>
      </c>
      <c r="E13">
        <f>parameters!I13</f>
        <v>3.5350227786655002E-3</v>
      </c>
      <c r="F13">
        <f>parameters!J13</f>
        <v>1.8794650496471605</v>
      </c>
    </row>
    <row r="14" spans="1:6" x14ac:dyDescent="0.25">
      <c r="A14" t="str">
        <f>parameters!D14</f>
        <v>DT.UPTK.IMD2</v>
      </c>
      <c r="B14">
        <f>parameters!E14</f>
        <v>-7.2570692834835374E-2</v>
      </c>
      <c r="C14">
        <f>parameters!G14</f>
        <v>5</v>
      </c>
      <c r="D14">
        <f>parameters!H14</f>
        <v>-7.2570692834835374E-2</v>
      </c>
      <c r="E14">
        <f>parameters!I14</f>
        <v>8.2744570841605074E-3</v>
      </c>
      <c r="F14">
        <f>parameters!J14</f>
        <v>-7.2570692834835374E-2</v>
      </c>
    </row>
    <row r="15" spans="1:6" x14ac:dyDescent="0.25">
      <c r="A15" t="str">
        <f>parameters!D15</f>
        <v>DT.UPTK.IMD3</v>
      </c>
      <c r="B15">
        <f>parameters!E15</f>
        <v>-0.15082288973458366</v>
      </c>
      <c r="C15">
        <f>parameters!G15</f>
        <v>5</v>
      </c>
      <c r="D15">
        <f>parameters!H15</f>
        <v>-0.15082288973458366</v>
      </c>
      <c r="E15">
        <f>parameters!I15</f>
        <v>8.8485192231809659E-3</v>
      </c>
      <c r="F15">
        <f>parameters!J15</f>
        <v>-0.15082288973458366</v>
      </c>
    </row>
    <row r="16" spans="1:6" x14ac:dyDescent="0.25">
      <c r="A16" t="str">
        <f>parameters!D16</f>
        <v>DT.UPTK.IMD4</v>
      </c>
      <c r="B16">
        <f>parameters!E16</f>
        <v>-0.2876820724517809</v>
      </c>
      <c r="C16">
        <f>parameters!G16</f>
        <v>5</v>
      </c>
      <c r="D16">
        <f>parameters!H16</f>
        <v>-0.2876820724517809</v>
      </c>
      <c r="E16">
        <f>parameters!I16</f>
        <v>1.0274142651501591E-2</v>
      </c>
      <c r="F16">
        <f>parameters!J16</f>
        <v>-0.2876820724517809</v>
      </c>
    </row>
    <row r="17" spans="1:6" x14ac:dyDescent="0.25">
      <c r="A17" t="str">
        <f>parameters!D17</f>
        <v>DT.UPTK.IMD5</v>
      </c>
      <c r="B17">
        <f>parameters!E17</f>
        <v>-0.59783700075562041</v>
      </c>
      <c r="C17">
        <f>parameters!G17</f>
        <v>5</v>
      </c>
      <c r="D17">
        <f>parameters!H17</f>
        <v>-0.59783700075562041</v>
      </c>
      <c r="E17">
        <f>parameters!I17</f>
        <v>4.6809887357451996E-3</v>
      </c>
      <c r="F17">
        <f>parameters!J17</f>
        <v>-0.59783700075562041</v>
      </c>
    </row>
    <row r="18" spans="1:6" x14ac:dyDescent="0.25">
      <c r="A18" t="str">
        <f>parameters!D18</f>
        <v>DT.UPTK.ASIAN</v>
      </c>
      <c r="B18">
        <f>parameters!E18</f>
        <v>-0.94057230424574823</v>
      </c>
      <c r="C18">
        <f>parameters!G18</f>
        <v>5</v>
      </c>
      <c r="D18">
        <f>parameters!H18</f>
        <v>-0.94057230424574823</v>
      </c>
      <c r="E18">
        <f>parameters!I18</f>
        <v>5.2558948716264049E-2</v>
      </c>
      <c r="F18">
        <f>parameters!J18</f>
        <v>-0.94057230424574823</v>
      </c>
    </row>
    <row r="19" spans="1:6" x14ac:dyDescent="0.25">
      <c r="A19" t="str">
        <f>parameters!D19</f>
        <v>Diag.UPTK</v>
      </c>
      <c r="B19">
        <f>parameters!E19</f>
        <v>1</v>
      </c>
      <c r="C19">
        <f>parameters!G19</f>
        <v>6</v>
      </c>
      <c r="D19">
        <f>parameters!H19</f>
        <v>1</v>
      </c>
      <c r="E19">
        <f>parameters!I19</f>
        <v>0</v>
      </c>
      <c r="F19">
        <f>parameters!J19</f>
        <v>1</v>
      </c>
    </row>
    <row r="20" spans="1:6" x14ac:dyDescent="0.25">
      <c r="A20" t="str">
        <f>parameters!D20</f>
        <v>Utility.age</v>
      </c>
      <c r="B20">
        <f>parameters!E20</f>
        <v>4.3200000000000001E-3</v>
      </c>
      <c r="C20">
        <f>parameters!G20</f>
        <v>5</v>
      </c>
      <c r="D20">
        <f>parameters!H20</f>
        <v>4.3200000000000001E-3</v>
      </c>
      <c r="E20">
        <f>parameters!I20</f>
        <v>1.4285976793890307E-4</v>
      </c>
      <c r="F20">
        <f>parameters!J20</f>
        <v>4.3200000000000001E-3</v>
      </c>
    </row>
    <row r="21" spans="1:6" x14ac:dyDescent="0.25">
      <c r="A21" t="str">
        <f>parameters!D21</f>
        <v>Cost.diag.sympt</v>
      </c>
      <c r="B21">
        <f>parameters!E21</f>
        <v>612.14</v>
      </c>
      <c r="C21">
        <f>parameters!G21</f>
        <v>2</v>
      </c>
      <c r="D21">
        <f>parameters!H21</f>
        <v>100</v>
      </c>
      <c r="E21">
        <f>parameters!I21</f>
        <v>6.1213999999999995</v>
      </c>
      <c r="F21">
        <f>parameters!J21</f>
        <v>612.14</v>
      </c>
    </row>
    <row r="22" spans="1:6" x14ac:dyDescent="0.25">
      <c r="A22" t="str">
        <f>parameters!D22</f>
        <v>Cost.diag.screen1</v>
      </c>
      <c r="B22">
        <f>parameters!E22</f>
        <v>135.38999999999999</v>
      </c>
      <c r="C22">
        <f>parameters!G22</f>
        <v>2</v>
      </c>
      <c r="D22">
        <f>parameters!H22</f>
        <v>100</v>
      </c>
      <c r="E22">
        <f>parameters!I22</f>
        <v>1.3538999999999999</v>
      </c>
      <c r="F22">
        <f>parameters!J22</f>
        <v>135.38999999999999</v>
      </c>
    </row>
    <row r="23" spans="1:6" x14ac:dyDescent="0.25">
      <c r="A23" t="str">
        <f>parameters!D23</f>
        <v>Cost.diag.screen2</v>
      </c>
      <c r="B23">
        <f>parameters!E23</f>
        <v>534.96</v>
      </c>
      <c r="C23">
        <f>parameters!G23</f>
        <v>2</v>
      </c>
      <c r="D23">
        <f>parameters!H23</f>
        <v>100</v>
      </c>
      <c r="E23">
        <f>parameters!I23</f>
        <v>5.3496000000000006</v>
      </c>
      <c r="F23">
        <f>parameters!J23</f>
        <v>534.96</v>
      </c>
    </row>
    <row r="24" spans="1:6" x14ac:dyDescent="0.25">
      <c r="A24" t="str">
        <f>parameters!D24</f>
        <v>Cost.dipstick.invite</v>
      </c>
      <c r="B24">
        <f>parameters!E24</f>
        <v>8.57</v>
      </c>
      <c r="C24">
        <f>parameters!G24</f>
        <v>2</v>
      </c>
      <c r="D24">
        <f>parameters!H24</f>
        <v>100</v>
      </c>
      <c r="E24">
        <f>parameters!I24</f>
        <v>8.5699999999999998E-2</v>
      </c>
      <c r="F24">
        <f>parameters!J24</f>
        <v>8.57</v>
      </c>
    </row>
    <row r="25" spans="1:6" x14ac:dyDescent="0.25">
      <c r="A25" t="str">
        <f>parameters!D25</f>
        <v>Cost.ad.dipstick</v>
      </c>
      <c r="B25">
        <f>parameters!E25</f>
        <v>1.3</v>
      </c>
      <c r="C25">
        <f>parameters!G25</f>
        <v>2</v>
      </c>
      <c r="D25">
        <f>parameters!H25</f>
        <v>100</v>
      </c>
      <c r="E25">
        <f>parameters!I25</f>
        <v>1.3000000000000001E-2</v>
      </c>
      <c r="F25">
        <f>parameters!J25</f>
        <v>1.3</v>
      </c>
    </row>
    <row r="26" spans="1:6" x14ac:dyDescent="0.25">
      <c r="A26" t="str">
        <f>parameters!D26</f>
        <v>Cost.dipstick.positive</v>
      </c>
      <c r="B26">
        <f>parameters!E26</f>
        <v>11.8</v>
      </c>
      <c r="C26">
        <f>parameters!G26</f>
        <v>2</v>
      </c>
      <c r="D26">
        <f>parameters!H26</f>
        <v>100</v>
      </c>
      <c r="E26">
        <f>parameters!I26</f>
        <v>0.11800000000000001</v>
      </c>
      <c r="F26">
        <f>parameters!J26</f>
        <v>11.8</v>
      </c>
    </row>
    <row r="27" spans="1:6" x14ac:dyDescent="0.25">
      <c r="A27" t="str">
        <f>parameters!D27</f>
        <v>Cost.dipstick</v>
      </c>
      <c r="B27">
        <f>parameters!E27</f>
        <v>3.86</v>
      </c>
      <c r="C27">
        <f>parameters!G27</f>
        <v>2</v>
      </c>
      <c r="D27">
        <f>parameters!H27</f>
        <v>100</v>
      </c>
      <c r="E27">
        <f>parameters!I27</f>
        <v>3.8599999999999995E-2</v>
      </c>
      <c r="F27">
        <f>parameters!J27</f>
        <v>3.86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Param_export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Mandrik</dc:creator>
  <cp:lastModifiedBy>Olena Mandrik</cp:lastModifiedBy>
  <dcterms:created xsi:type="dcterms:W3CDTF">2023-09-04T07:58:07Z</dcterms:created>
  <dcterms:modified xsi:type="dcterms:W3CDTF">2023-09-04T14:15:15Z</dcterms:modified>
</cp:coreProperties>
</file>