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m1om\Documents\[1] Research\[1] Cancer\[1] Bladder\Bladder_cancer_model\Data\bladder\Targets\"/>
    </mc:Choice>
  </mc:AlternateContent>
  <xr:revisionPtr revIDLastSave="0" documentId="13_ncr:1_{FD7BC9FD-0F7A-46D6-AC5B-2814B98B9159}" xr6:coauthVersionLast="47" xr6:coauthVersionMax="47" xr10:uidLastSave="{00000000-0000-0000-0000-000000000000}"/>
  <bookViews>
    <workbookView minimized="1" xWindow="-25905" yWindow="4605" windowWidth="21600" windowHeight="11325" activeTab="4" xr2:uid="{00000000-000D-0000-FFFF-FFFF00000000}"/>
  </bookViews>
  <sheets>
    <sheet name="Mortality" sheetId="1" r:id="rId1"/>
    <sheet name="Mortality_export" sheetId="2" r:id="rId2"/>
    <sheet name="Incidence" sheetId="3" r:id="rId3"/>
    <sheet name="Incidence_export" sheetId="4" r:id="rId4"/>
    <sheet name="Incidence_by_stage" sheetId="5" r:id="rId5"/>
    <sheet name="Incidence_by_stage_export" sheetId="6" r:id="rId6"/>
    <sheet name="CI_targets_wide" sheetId="7" r:id="rId7"/>
    <sheet name="CI_extrac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5" l="1"/>
  <c r="E68" i="5"/>
  <c r="B2" i="6"/>
  <c r="I76" i="5"/>
  <c r="J76" i="5"/>
  <c r="K76" i="5"/>
  <c r="L77" i="5"/>
  <c r="P77" i="5"/>
  <c r="O76" i="5"/>
  <c r="N76" i="5"/>
  <c r="C59" i="5"/>
  <c r="B59" i="5"/>
  <c r="B45" i="5"/>
  <c r="B68" i="5" s="1"/>
  <c r="B80" i="5"/>
  <c r="P69" i="5"/>
  <c r="P70" i="5"/>
  <c r="P71" i="5"/>
  <c r="P72" i="5"/>
  <c r="P73" i="5"/>
  <c r="P74" i="5"/>
  <c r="P75" i="5"/>
  <c r="P76" i="5"/>
  <c r="P78" i="5"/>
  <c r="P79" i="5"/>
  <c r="P80" i="5"/>
  <c r="L69" i="5"/>
  <c r="L70" i="5"/>
  <c r="L71" i="5"/>
  <c r="L72" i="5"/>
  <c r="L73" i="5"/>
  <c r="L74" i="5"/>
  <c r="L75" i="5"/>
  <c r="L76" i="5"/>
  <c r="L78" i="5"/>
  <c r="L79" i="5"/>
  <c r="L80" i="5"/>
  <c r="J75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M77" i="5"/>
  <c r="N77" i="5"/>
  <c r="O77" i="5"/>
  <c r="M78" i="5"/>
  <c r="N78" i="5"/>
  <c r="O78" i="5"/>
  <c r="M79" i="5"/>
  <c r="N79" i="5"/>
  <c r="O79" i="5"/>
  <c r="M80" i="5"/>
  <c r="N80" i="5"/>
  <c r="O80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K75" i="5"/>
  <c r="I77" i="5"/>
  <c r="J77" i="5"/>
  <c r="K77" i="5"/>
  <c r="I78" i="5"/>
  <c r="J78" i="5"/>
  <c r="K78" i="5"/>
  <c r="I79" i="5"/>
  <c r="J79" i="5"/>
  <c r="K79" i="5"/>
  <c r="I80" i="5"/>
  <c r="J80" i="5"/>
  <c r="K80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D69" i="5"/>
  <c r="E69" i="5" s="1"/>
  <c r="N20" i="5"/>
  <c r="N18" i="5"/>
  <c r="D45" i="5"/>
  <c r="C45" i="5"/>
  <c r="C68" i="5" s="1"/>
  <c r="A45" i="5"/>
  <c r="A68" i="5" s="1"/>
  <c r="A44" i="5"/>
  <c r="E16" i="5"/>
  <c r="B16" i="5"/>
  <c r="H16" i="5"/>
  <c r="N19" i="5"/>
  <c r="F70" i="5"/>
  <c r="F71" i="5"/>
  <c r="F72" i="5"/>
  <c r="F73" i="5"/>
  <c r="F74" i="5"/>
  <c r="F75" i="5"/>
  <c r="F76" i="5"/>
  <c r="F77" i="5"/>
  <c r="F78" i="5"/>
  <c r="F79" i="5"/>
  <c r="F80" i="5"/>
  <c r="E70" i="5"/>
  <c r="E71" i="5"/>
  <c r="E72" i="5"/>
  <c r="E73" i="5"/>
  <c r="E74" i="5"/>
  <c r="E75" i="5"/>
  <c r="E76" i="5"/>
  <c r="E77" i="5"/>
  <c r="E78" i="5"/>
  <c r="E79" i="5"/>
  <c r="E80" i="5"/>
  <c r="C69" i="5"/>
  <c r="C70" i="5"/>
  <c r="C71" i="5"/>
  <c r="C72" i="5"/>
  <c r="C73" i="5"/>
  <c r="C74" i="5"/>
  <c r="C75" i="5"/>
  <c r="C76" i="5"/>
  <c r="D76" i="5" s="1"/>
  <c r="C77" i="5"/>
  <c r="D77" i="5" s="1"/>
  <c r="C78" i="5"/>
  <c r="C79" i="5"/>
  <c r="C80" i="5"/>
  <c r="B69" i="5"/>
  <c r="B70" i="5"/>
  <c r="B71" i="5"/>
  <c r="D71" i="5" s="1"/>
  <c r="B72" i="5"/>
  <c r="B73" i="5"/>
  <c r="B74" i="5"/>
  <c r="B75" i="5"/>
  <c r="B76" i="5"/>
  <c r="B77" i="5"/>
  <c r="B78" i="5"/>
  <c r="B79" i="5"/>
  <c r="A81" i="5"/>
  <c r="A82" i="5"/>
  <c r="A69" i="5"/>
  <c r="A70" i="5"/>
  <c r="A71" i="5"/>
  <c r="A72" i="5"/>
  <c r="A73" i="5"/>
  <c r="A74" i="5"/>
  <c r="A75" i="5"/>
  <c r="A76" i="5"/>
  <c r="A77" i="5"/>
  <c r="A78" i="5"/>
  <c r="A79" i="5"/>
  <c r="A80" i="5"/>
  <c r="B84" i="5"/>
  <c r="D82" i="5"/>
  <c r="C82" i="5"/>
  <c r="B82" i="5"/>
  <c r="D80" i="5"/>
  <c r="D73" i="5"/>
  <c r="D72" i="5"/>
  <c r="B61" i="5" l="1"/>
  <c r="D68" i="5"/>
  <c r="M17" i="5"/>
  <c r="F69" i="5"/>
  <c r="F68" i="5"/>
  <c r="E45" i="5"/>
  <c r="B11" i="6"/>
  <c r="B3" i="6"/>
  <c r="B7" i="6"/>
  <c r="B5" i="6"/>
  <c r="I3" i="6"/>
  <c r="I7" i="6"/>
  <c r="I14" i="6"/>
  <c r="I10" i="6"/>
  <c r="B6" i="6"/>
  <c r="I11" i="6"/>
  <c r="D75" i="5"/>
  <c r="D79" i="5"/>
  <c r="D70" i="5"/>
  <c r="D74" i="5"/>
  <c r="D78" i="5"/>
  <c r="O68" i="5" l="1"/>
  <c r="N68" i="5"/>
  <c r="G68" i="5"/>
  <c r="M68" i="5" s="1"/>
  <c r="H68" i="5"/>
  <c r="K68" i="5" s="1"/>
  <c r="I4" i="6"/>
  <c r="B9" i="6"/>
  <c r="I9" i="6"/>
  <c r="I5" i="6"/>
  <c r="B14" i="6"/>
  <c r="B4" i="6"/>
  <c r="B8" i="6"/>
  <c r="B10" i="6"/>
  <c r="B13" i="6"/>
  <c r="D83" i="5"/>
  <c r="I6" i="6"/>
  <c r="I13" i="6"/>
  <c r="B12" i="6"/>
  <c r="P68" i="5" l="1"/>
  <c r="M85" i="5" s="1"/>
  <c r="I2" i="6"/>
  <c r="J68" i="5"/>
  <c r="C2" i="6" s="1"/>
  <c r="I12" i="6"/>
  <c r="I83" i="5"/>
  <c r="I8" i="6"/>
  <c r="L68" i="5" l="1"/>
  <c r="I85" i="5" s="1"/>
  <c r="M83" i="5"/>
  <c r="D60" i="5" l="1"/>
  <c r="D59" i="5"/>
  <c r="D56" i="5"/>
  <c r="C56" i="5"/>
  <c r="M19" i="5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3" i="8"/>
  <c r="A4" i="8"/>
  <c r="A5" i="8"/>
  <c r="A6" i="8"/>
  <c r="A7" i="8"/>
  <c r="A8" i="8"/>
  <c r="A9" i="8"/>
  <c r="A10" i="8"/>
  <c r="A11" i="8"/>
  <c r="A12" i="8"/>
  <c r="A13" i="8"/>
  <c r="A14" i="8"/>
  <c r="A2" i="8"/>
  <c r="B70" i="7"/>
  <c r="I70" i="7"/>
  <c r="Q70" i="7"/>
  <c r="Y70" i="7"/>
  <c r="M71" i="7"/>
  <c r="U71" i="7"/>
  <c r="AC71" i="7"/>
  <c r="I72" i="7"/>
  <c r="Q72" i="7"/>
  <c r="Y72" i="7"/>
  <c r="E73" i="7"/>
  <c r="M73" i="7"/>
  <c r="U73" i="7"/>
  <c r="AC73" i="7"/>
  <c r="I74" i="7"/>
  <c r="Q74" i="7"/>
  <c r="E75" i="7"/>
  <c r="M75" i="7"/>
  <c r="U75" i="7"/>
  <c r="AC75" i="7"/>
  <c r="I76" i="7"/>
  <c r="Q76" i="7"/>
  <c r="Y76" i="7"/>
  <c r="E77" i="7"/>
  <c r="M77" i="7"/>
  <c r="AC77" i="7"/>
  <c r="I78" i="7"/>
  <c r="Q78" i="7"/>
  <c r="Y78" i="7"/>
  <c r="E79" i="7"/>
  <c r="M79" i="7"/>
  <c r="U79" i="7"/>
  <c r="I80" i="7"/>
  <c r="Q80" i="7"/>
  <c r="Y80" i="7"/>
  <c r="E81" i="7"/>
  <c r="U81" i="7"/>
  <c r="AC81" i="7"/>
  <c r="I82" i="7"/>
  <c r="Q82" i="7"/>
  <c r="Y82" i="7"/>
  <c r="AA82" i="7"/>
  <c r="V82" i="7"/>
  <c r="S82" i="7"/>
  <c r="J82" i="7"/>
  <c r="B82" i="7"/>
  <c r="Z81" i="7"/>
  <c r="R81" i="7"/>
  <c r="O81" i="7"/>
  <c r="N81" i="7"/>
  <c r="F81" i="7"/>
  <c r="B81" i="7"/>
  <c r="Z80" i="7"/>
  <c r="V80" i="7"/>
  <c r="R80" i="7"/>
  <c r="J80" i="7"/>
  <c r="B80" i="7"/>
  <c r="Z79" i="7"/>
  <c r="W79" i="7"/>
  <c r="V79" i="7"/>
  <c r="R79" i="7"/>
  <c r="O79" i="7"/>
  <c r="N79" i="7"/>
  <c r="F79" i="7"/>
  <c r="AA78" i="7"/>
  <c r="Z78" i="7"/>
  <c r="S78" i="7"/>
  <c r="R78" i="7"/>
  <c r="J78" i="7"/>
  <c r="W77" i="7"/>
  <c r="V77" i="7"/>
  <c r="P77" i="7"/>
  <c r="N77" i="7"/>
  <c r="F77" i="7"/>
  <c r="AA76" i="7"/>
  <c r="Z76" i="7"/>
  <c r="S76" i="7"/>
  <c r="R76" i="7"/>
  <c r="K76" i="7"/>
  <c r="J76" i="7"/>
  <c r="C76" i="7"/>
  <c r="B76" i="7"/>
  <c r="Z75" i="7"/>
  <c r="X75" i="7"/>
  <c r="W75" i="7"/>
  <c r="V75" i="7"/>
  <c r="R75" i="7"/>
  <c r="O75" i="7"/>
  <c r="N75" i="7"/>
  <c r="G75" i="7"/>
  <c r="F75" i="7"/>
  <c r="AB74" i="7"/>
  <c r="AA74" i="7"/>
  <c r="T74" i="7"/>
  <c r="S74" i="7"/>
  <c r="K74" i="7"/>
  <c r="J74" i="7"/>
  <c r="C74" i="7"/>
  <c r="B74" i="7"/>
  <c r="Z73" i="7"/>
  <c r="V73" i="7"/>
  <c r="R73" i="7"/>
  <c r="Q73" i="7"/>
  <c r="O73" i="7"/>
  <c r="N73" i="7"/>
  <c r="G73" i="7"/>
  <c r="F73" i="7"/>
  <c r="B73" i="7"/>
  <c r="Z72" i="7"/>
  <c r="V72" i="7"/>
  <c r="R72" i="7"/>
  <c r="K72" i="7"/>
  <c r="J72" i="7"/>
  <c r="C72" i="7"/>
  <c r="B72" i="7"/>
  <c r="Z71" i="7"/>
  <c r="W71" i="7"/>
  <c r="V71" i="7"/>
  <c r="R71" i="7"/>
  <c r="O71" i="7"/>
  <c r="N71" i="7"/>
  <c r="G71" i="7"/>
  <c r="F71" i="7"/>
  <c r="E71" i="7"/>
  <c r="AA70" i="7"/>
  <c r="Z70" i="7"/>
  <c r="S70" i="7"/>
  <c r="R70" i="7"/>
  <c r="L70" i="7"/>
  <c r="K70" i="7"/>
  <c r="J70" i="7"/>
  <c r="C70" i="7"/>
  <c r="O70" i="7"/>
  <c r="T70" i="7"/>
  <c r="U70" i="7"/>
  <c r="V70" i="7"/>
  <c r="W70" i="7"/>
  <c r="X70" i="7"/>
  <c r="AB70" i="7"/>
  <c r="AC70" i="7"/>
  <c r="Q71" i="7"/>
  <c r="S71" i="7"/>
  <c r="T71" i="7"/>
  <c r="X71" i="7"/>
  <c r="Y71" i="7"/>
  <c r="AA71" i="7"/>
  <c r="AB71" i="7"/>
  <c r="S72" i="7"/>
  <c r="T72" i="7"/>
  <c r="U72" i="7"/>
  <c r="W72" i="7"/>
  <c r="X72" i="7"/>
  <c r="AA72" i="7"/>
  <c r="AB72" i="7"/>
  <c r="AC72" i="7"/>
  <c r="S73" i="7"/>
  <c r="T73" i="7"/>
  <c r="W73" i="7"/>
  <c r="X73" i="7"/>
  <c r="Y73" i="7"/>
  <c r="AA73" i="7"/>
  <c r="AB73" i="7"/>
  <c r="R74" i="7"/>
  <c r="U74" i="7"/>
  <c r="V74" i="7"/>
  <c r="W74" i="7"/>
  <c r="X74" i="7"/>
  <c r="Y74" i="7"/>
  <c r="Z74" i="7"/>
  <c r="AC74" i="7"/>
  <c r="Q75" i="7"/>
  <c r="S75" i="7"/>
  <c r="T75" i="7"/>
  <c r="Y75" i="7"/>
  <c r="AA75" i="7"/>
  <c r="AB75" i="7"/>
  <c r="T76" i="7"/>
  <c r="U76" i="7"/>
  <c r="V76" i="7"/>
  <c r="W76" i="7"/>
  <c r="X76" i="7"/>
  <c r="AB76" i="7"/>
  <c r="AC76" i="7"/>
  <c r="Q77" i="7"/>
  <c r="R77" i="7"/>
  <c r="S77" i="7"/>
  <c r="T77" i="7"/>
  <c r="U77" i="7"/>
  <c r="X77" i="7"/>
  <c r="Y77" i="7"/>
  <c r="Z77" i="7"/>
  <c r="AA77" i="7"/>
  <c r="AB77" i="7"/>
  <c r="T78" i="7"/>
  <c r="U78" i="7"/>
  <c r="V78" i="7"/>
  <c r="W78" i="7"/>
  <c r="X78" i="7"/>
  <c r="AB78" i="7"/>
  <c r="AC78" i="7"/>
  <c r="Q79" i="7"/>
  <c r="S79" i="7"/>
  <c r="T79" i="7"/>
  <c r="X79" i="7"/>
  <c r="Y79" i="7"/>
  <c r="AA79" i="7"/>
  <c r="AB79" i="7"/>
  <c r="AC79" i="7"/>
  <c r="S80" i="7"/>
  <c r="T80" i="7"/>
  <c r="U80" i="7"/>
  <c r="W80" i="7"/>
  <c r="X80" i="7"/>
  <c r="AA80" i="7"/>
  <c r="AB80" i="7"/>
  <c r="AC80" i="7"/>
  <c r="Q81" i="7"/>
  <c r="S81" i="7"/>
  <c r="T81" i="7"/>
  <c r="V81" i="7"/>
  <c r="W81" i="7"/>
  <c r="X81" i="7"/>
  <c r="Y81" i="7"/>
  <c r="AA81" i="7"/>
  <c r="AB81" i="7"/>
  <c r="R82" i="7"/>
  <c r="T82" i="7"/>
  <c r="U82" i="7"/>
  <c r="W82" i="7"/>
  <c r="X82" i="7"/>
  <c r="Z82" i="7"/>
  <c r="AB82" i="7"/>
  <c r="AC82" i="7"/>
  <c r="P71" i="7"/>
  <c r="P72" i="7"/>
  <c r="P73" i="7"/>
  <c r="P74" i="7"/>
  <c r="P75" i="7"/>
  <c r="P76" i="7"/>
  <c r="P78" i="7"/>
  <c r="P79" i="7"/>
  <c r="P80" i="7"/>
  <c r="P81" i="7"/>
  <c r="P82" i="7"/>
  <c r="P70" i="7"/>
  <c r="O72" i="7"/>
  <c r="O74" i="7"/>
  <c r="O76" i="7"/>
  <c r="O77" i="7"/>
  <c r="O78" i="7"/>
  <c r="O80" i="7"/>
  <c r="O82" i="7"/>
  <c r="D70" i="7"/>
  <c r="E70" i="7"/>
  <c r="F70" i="7"/>
  <c r="G70" i="7"/>
  <c r="M70" i="7"/>
  <c r="N70" i="7"/>
  <c r="C71" i="7"/>
  <c r="D71" i="7"/>
  <c r="H71" i="7"/>
  <c r="I71" i="7"/>
  <c r="J71" i="7"/>
  <c r="K71" i="7"/>
  <c r="L71" i="7"/>
  <c r="D72" i="7"/>
  <c r="E72" i="7"/>
  <c r="F72" i="7"/>
  <c r="G72" i="7"/>
  <c r="H72" i="7"/>
  <c r="L72" i="7"/>
  <c r="M72" i="7"/>
  <c r="N72" i="7"/>
  <c r="C73" i="7"/>
  <c r="D73" i="7"/>
  <c r="H73" i="7"/>
  <c r="I73" i="7"/>
  <c r="J73" i="7"/>
  <c r="K73" i="7"/>
  <c r="L73" i="7"/>
  <c r="D74" i="7"/>
  <c r="E74" i="7"/>
  <c r="F74" i="7"/>
  <c r="G74" i="7"/>
  <c r="H74" i="7"/>
  <c r="L74" i="7"/>
  <c r="M74" i="7"/>
  <c r="N74" i="7"/>
  <c r="C75" i="7"/>
  <c r="D75" i="7"/>
  <c r="H75" i="7"/>
  <c r="I75" i="7"/>
  <c r="J75" i="7"/>
  <c r="K75" i="7"/>
  <c r="L75" i="7"/>
  <c r="D76" i="7"/>
  <c r="E76" i="7"/>
  <c r="F76" i="7"/>
  <c r="G76" i="7"/>
  <c r="H76" i="7"/>
  <c r="L76" i="7"/>
  <c r="M76" i="7"/>
  <c r="N76" i="7"/>
  <c r="C77" i="7"/>
  <c r="D77" i="7"/>
  <c r="G77" i="7"/>
  <c r="H77" i="7"/>
  <c r="I77" i="7"/>
  <c r="J77" i="7"/>
  <c r="K77" i="7"/>
  <c r="L77" i="7"/>
  <c r="C78" i="7"/>
  <c r="D78" i="7"/>
  <c r="E78" i="7"/>
  <c r="F78" i="7"/>
  <c r="G78" i="7"/>
  <c r="H78" i="7"/>
  <c r="K78" i="7"/>
  <c r="L78" i="7"/>
  <c r="M78" i="7"/>
  <c r="N78" i="7"/>
  <c r="C79" i="7"/>
  <c r="D79" i="7"/>
  <c r="G79" i="7"/>
  <c r="H79" i="7"/>
  <c r="I79" i="7"/>
  <c r="J79" i="7"/>
  <c r="K79" i="7"/>
  <c r="L79" i="7"/>
  <c r="C80" i="7"/>
  <c r="D80" i="7"/>
  <c r="E80" i="7"/>
  <c r="F80" i="7"/>
  <c r="G80" i="7"/>
  <c r="H80" i="7"/>
  <c r="K80" i="7"/>
  <c r="L80" i="7"/>
  <c r="M80" i="7"/>
  <c r="N80" i="7"/>
  <c r="C81" i="7"/>
  <c r="D81" i="7"/>
  <c r="G81" i="7"/>
  <c r="H81" i="7"/>
  <c r="I81" i="7"/>
  <c r="J81" i="7"/>
  <c r="K81" i="7"/>
  <c r="L81" i="7"/>
  <c r="M81" i="7"/>
  <c r="C82" i="7"/>
  <c r="D82" i="7"/>
  <c r="E82" i="7"/>
  <c r="F82" i="7"/>
  <c r="G82" i="7"/>
  <c r="H82" i="7"/>
  <c r="K82" i="7"/>
  <c r="L82" i="7"/>
  <c r="M82" i="7"/>
  <c r="N82" i="7"/>
  <c r="B71" i="7"/>
  <c r="B75" i="7"/>
  <c r="B77" i="7"/>
  <c r="B78" i="7"/>
  <c r="B79" i="7"/>
  <c r="E55" i="5" l="1"/>
  <c r="F46" i="5"/>
  <c r="F47" i="5"/>
  <c r="F48" i="5"/>
  <c r="F49" i="5"/>
  <c r="F50" i="5"/>
  <c r="F51" i="5"/>
  <c r="F52" i="5"/>
  <c r="F53" i="5"/>
  <c r="F54" i="5"/>
  <c r="F55" i="5"/>
  <c r="F57" i="5"/>
  <c r="F45" i="5"/>
  <c r="G45" i="5" s="1"/>
  <c r="E46" i="5"/>
  <c r="E47" i="5"/>
  <c r="E48" i="5"/>
  <c r="E49" i="5"/>
  <c r="E50" i="5"/>
  <c r="E51" i="5"/>
  <c r="E52" i="5"/>
  <c r="E53" i="5"/>
  <c r="E54" i="5"/>
  <c r="E57" i="5"/>
  <c r="C16" i="5"/>
  <c r="L54" i="5" s="1"/>
  <c r="M30" i="5"/>
  <c r="C55" i="5"/>
  <c r="A57" i="5"/>
  <c r="B46" i="5"/>
  <c r="C46" i="5"/>
  <c r="B47" i="5"/>
  <c r="D47" i="5" s="1"/>
  <c r="C47" i="5"/>
  <c r="B48" i="5"/>
  <c r="C48" i="5"/>
  <c r="B49" i="5"/>
  <c r="D49" i="5" s="1"/>
  <c r="C49" i="5"/>
  <c r="B50" i="5"/>
  <c r="D50" i="5" s="1"/>
  <c r="C50" i="5"/>
  <c r="B51" i="5"/>
  <c r="D51" i="5" s="1"/>
  <c r="C51" i="5"/>
  <c r="B52" i="5"/>
  <c r="C52" i="5"/>
  <c r="B53" i="5"/>
  <c r="D53" i="5" s="1"/>
  <c r="C53" i="5"/>
  <c r="B54" i="5"/>
  <c r="D54" i="5" s="1"/>
  <c r="C54" i="5"/>
  <c r="B55" i="5"/>
  <c r="B56" i="5"/>
  <c r="M20" i="5" s="1"/>
  <c r="B57" i="5"/>
  <c r="C57" i="5"/>
  <c r="B13" i="4"/>
  <c r="A46" i="5"/>
  <c r="A47" i="5"/>
  <c r="A48" i="5"/>
  <c r="A49" i="5"/>
  <c r="A50" i="5"/>
  <c r="A51" i="5"/>
  <c r="A52" i="5"/>
  <c r="A53" i="5"/>
  <c r="A54" i="5"/>
  <c r="A55" i="5"/>
  <c r="A56" i="5"/>
  <c r="A59" i="5"/>
  <c r="B2" i="4"/>
  <c r="C12" i="4"/>
  <c r="B7" i="4"/>
  <c r="K3" i="5"/>
  <c r="H4" i="5" s="1"/>
  <c r="N8" i="5"/>
  <c r="N9" i="5"/>
  <c r="N10" i="5"/>
  <c r="N11" i="5"/>
  <c r="N12" i="5"/>
  <c r="N7" i="5"/>
  <c r="D4" i="5"/>
  <c r="B4" i="5"/>
  <c r="G4" i="5"/>
  <c r="C15" i="4"/>
  <c r="B15" i="4"/>
  <c r="B3" i="4"/>
  <c r="C3" i="4"/>
  <c r="B4" i="4"/>
  <c r="C4" i="4"/>
  <c r="B5" i="4"/>
  <c r="C5" i="4"/>
  <c r="B6" i="4"/>
  <c r="C6" i="4"/>
  <c r="C7" i="4"/>
  <c r="B8" i="4"/>
  <c r="C8" i="4"/>
  <c r="B9" i="4"/>
  <c r="C9" i="4"/>
  <c r="B10" i="4"/>
  <c r="C10" i="4"/>
  <c r="B11" i="4"/>
  <c r="C11" i="4"/>
  <c r="B12" i="4"/>
  <c r="C13" i="4"/>
  <c r="B14" i="4"/>
  <c r="C14" i="4"/>
  <c r="C2" i="4"/>
  <c r="B15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C15" i="2" s="1"/>
  <c r="C2" i="2"/>
  <c r="B2" i="2"/>
  <c r="J51" i="5" l="1"/>
  <c r="E2" i="6"/>
  <c r="E6" i="6"/>
  <c r="E5" i="6"/>
  <c r="E7" i="6"/>
  <c r="E3" i="6"/>
  <c r="E12" i="6"/>
  <c r="E4" i="6"/>
  <c r="E8" i="6"/>
  <c r="E14" i="6"/>
  <c r="E11" i="6"/>
  <c r="E9" i="6"/>
  <c r="E10" i="6"/>
  <c r="H47" i="5"/>
  <c r="C7" i="6"/>
  <c r="C5" i="6"/>
  <c r="C11" i="6"/>
  <c r="C6" i="6"/>
  <c r="C10" i="6"/>
  <c r="C14" i="6"/>
  <c r="C12" i="6"/>
  <c r="C9" i="6"/>
  <c r="C4" i="6"/>
  <c r="C3" i="6"/>
  <c r="C8" i="6"/>
  <c r="L50" i="5"/>
  <c r="L47" i="5"/>
  <c r="L46" i="5"/>
  <c r="J57" i="5"/>
  <c r="J49" i="5"/>
  <c r="J48" i="5"/>
  <c r="J45" i="5"/>
  <c r="L57" i="5"/>
  <c r="L53" i="5"/>
  <c r="L49" i="5"/>
  <c r="J55" i="5"/>
  <c r="J47" i="5"/>
  <c r="J54" i="5"/>
  <c r="L52" i="5"/>
  <c r="L48" i="5"/>
  <c r="J53" i="5"/>
  <c r="J50" i="5"/>
  <c r="J46" i="5"/>
  <c r="J52" i="5"/>
  <c r="L55" i="5"/>
  <c r="L51" i="5"/>
  <c r="H45" i="5"/>
  <c r="H54" i="5"/>
  <c r="H52" i="5"/>
  <c r="H50" i="5"/>
  <c r="H48" i="5"/>
  <c r="H46" i="5"/>
  <c r="L45" i="5"/>
  <c r="H57" i="5"/>
  <c r="H55" i="5"/>
  <c r="H53" i="5"/>
  <c r="H51" i="5"/>
  <c r="H49" i="5"/>
  <c r="D55" i="5"/>
  <c r="C21" i="5"/>
  <c r="D21" i="5" s="1"/>
  <c r="D46" i="5"/>
  <c r="D16" i="5"/>
  <c r="C4" i="5"/>
  <c r="M18" i="5"/>
  <c r="D48" i="5"/>
  <c r="D52" i="5"/>
  <c r="D57" i="5"/>
  <c r="I4" i="5"/>
  <c r="J83" i="5" l="1"/>
  <c r="C13" i="6"/>
  <c r="J14" i="6"/>
  <c r="J3" i="6"/>
  <c r="K10" i="6"/>
  <c r="K7" i="6"/>
  <c r="D5" i="6"/>
  <c r="D7" i="6"/>
  <c r="D6" i="6"/>
  <c r="K14" i="6"/>
  <c r="K3" i="6"/>
  <c r="K11" i="6"/>
  <c r="D10" i="6"/>
  <c r="D13" i="6"/>
  <c r="K12" i="6"/>
  <c r="K6" i="6"/>
  <c r="D12" i="6"/>
  <c r="D3" i="6"/>
  <c r="K13" i="6"/>
  <c r="D8" i="6"/>
  <c r="K9" i="6"/>
  <c r="D9" i="6"/>
  <c r="K5" i="6"/>
  <c r="D4" i="6"/>
  <c r="D11" i="6"/>
  <c r="K4" i="6"/>
  <c r="D14" i="6"/>
  <c r="K2" i="6"/>
  <c r="J9" i="6"/>
  <c r="L83" i="5"/>
  <c r="E13" i="6"/>
  <c r="J2" i="6"/>
  <c r="N83" i="5"/>
  <c r="J4" i="6"/>
  <c r="L4" i="6"/>
  <c r="J6" i="6"/>
  <c r="L6" i="6"/>
  <c r="J8" i="6"/>
  <c r="J7" i="6"/>
  <c r="L7" i="6"/>
  <c r="J11" i="6"/>
  <c r="L11" i="6"/>
  <c r="J12" i="6"/>
  <c r="J5" i="6"/>
  <c r="J13" i="6"/>
  <c r="J10" i="6"/>
  <c r="F56" i="5"/>
  <c r="G56" i="5" s="1"/>
  <c r="E56" i="5"/>
  <c r="L56" i="5" s="1"/>
  <c r="L60" i="5" s="1"/>
  <c r="M46" i="5"/>
  <c r="M51" i="5"/>
  <c r="M55" i="5"/>
  <c r="M48" i="5"/>
  <c r="M52" i="5"/>
  <c r="M47" i="5"/>
  <c r="M56" i="5"/>
  <c r="M54" i="5"/>
  <c r="M49" i="5"/>
  <c r="A87" i="5" s="1"/>
  <c r="M53" i="5"/>
  <c r="M57" i="5"/>
  <c r="M50" i="5"/>
  <c r="M45" i="5"/>
  <c r="I47" i="5"/>
  <c r="I53" i="5"/>
  <c r="I57" i="5"/>
  <c r="I45" i="5"/>
  <c r="I46" i="5"/>
  <c r="I48" i="5"/>
  <c r="I50" i="5"/>
  <c r="I52" i="5"/>
  <c r="I54" i="5"/>
  <c r="I51" i="5"/>
  <c r="I55" i="5"/>
  <c r="I49" i="5"/>
  <c r="K52" i="5"/>
  <c r="K53" i="5"/>
  <c r="K47" i="5"/>
  <c r="K55" i="5"/>
  <c r="G46" i="5"/>
  <c r="G48" i="5"/>
  <c r="G50" i="5"/>
  <c r="G52" i="5"/>
  <c r="G54" i="5"/>
  <c r="K48" i="5"/>
  <c r="K49" i="5"/>
  <c r="K57" i="5"/>
  <c r="K51" i="5"/>
  <c r="G47" i="5"/>
  <c r="G53" i="5"/>
  <c r="G57" i="5"/>
  <c r="K54" i="5"/>
  <c r="K50" i="5"/>
  <c r="K45" i="5"/>
  <c r="G49" i="5"/>
  <c r="G51" i="5"/>
  <c r="G55" i="5"/>
  <c r="K46" i="5"/>
  <c r="A64" i="5"/>
  <c r="L9" i="6" l="1"/>
  <c r="L13" i="6"/>
  <c r="O83" i="5"/>
  <c r="K8" i="6"/>
  <c r="L3" i="6"/>
  <c r="L5" i="6"/>
  <c r="L12" i="6"/>
  <c r="L8" i="6"/>
  <c r="D2" i="6"/>
  <c r="K83" i="5"/>
  <c r="L14" i="6"/>
  <c r="L10" i="6"/>
  <c r="J56" i="5"/>
  <c r="H56" i="5"/>
  <c r="H60" i="5" s="1"/>
  <c r="I56" i="5"/>
  <c r="K56" i="5"/>
  <c r="N56" i="5" s="1"/>
  <c r="N50" i="5"/>
  <c r="N54" i="5"/>
  <c r="N48" i="5"/>
  <c r="N47" i="5"/>
  <c r="N46" i="5"/>
  <c r="N53" i="5"/>
  <c r="N49" i="5"/>
  <c r="N52" i="5"/>
  <c r="N51" i="5"/>
  <c r="N57" i="5"/>
  <c r="N55" i="5"/>
  <c r="N45" i="5"/>
  <c r="M60" i="5"/>
  <c r="G60" i="5"/>
  <c r="G62" i="5" l="1"/>
  <c r="I86" i="5" s="1"/>
  <c r="K60" i="5"/>
  <c r="L2" i="6"/>
  <c r="P83" i="5"/>
  <c r="J60" i="5"/>
  <c r="K62" i="5"/>
  <c r="N60" i="5"/>
  <c r="J86" i="5" l="1"/>
  <c r="L86" i="5"/>
  <c r="K86" i="5"/>
  <c r="G63" i="5"/>
  <c r="H63" i="5"/>
  <c r="J63" i="5"/>
  <c r="I60" i="5"/>
  <c r="I63" i="5" s="1"/>
</calcChain>
</file>

<file path=xl/sharedStrings.xml><?xml version="1.0" encoding="utf-8"?>
<sst xmlns="http://schemas.openxmlformats.org/spreadsheetml/2006/main" count="404" uniqueCount="153">
  <si>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Stage distribution at diagnosis</t>
    </r>
    <r>
      <rPr>
        <sz val="8"/>
        <color theme="1"/>
        <rFont val="Calibri"/>
        <family val="2"/>
        <scheme val="minor"/>
      </rPr>
      <t> </t>
    </r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</si>
  <si>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</si>
  <si>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</si>
  <si>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</si>
  <si>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</si>
  <si>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</si>
  <si>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</si>
  <si>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</si>
  <si>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</si>
  <si>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</si>
  <si>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</si>
  <si>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</si>
  <si>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</si>
  <si>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</si>
  <si>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</si>
  <si>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</si>
  <si>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</si>
  <si>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</si>
  <si>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</si>
  <si>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</si>
  <si>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</si>
  <si>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</si>
  <si>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</si>
  <si>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</si>
  <si>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</si>
  <si>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Average Number of Deaths Per Year and Age-Specific Mortality Rates per 100,000 Population, UK</t>
  </si>
  <si>
    <t>Bladder Cancer (C67): 2016-2018, CRUK</t>
  </si>
  <si>
    <t>mort.rate.fem</t>
  </si>
  <si>
    <t>Age_lb</t>
  </si>
  <si>
    <t>mort.rate.male</t>
  </si>
  <si>
    <t>Average Number of New Cases Per Year and Age-Specific Incidence Rates per 100,000 Population, UK</t>
  </si>
  <si>
    <t>Female Cases</t>
  </si>
  <si>
    <t>Male Cases</t>
  </si>
  <si>
    <t>Age</t>
  </si>
  <si>
    <t>All Ages</t>
  </si>
  <si>
    <t>incidence.rate.fem</t>
  </si>
  <si>
    <t>incidence.rate.male</t>
  </si>
  <si>
    <t xml:space="preserve">Year </t>
  </si>
  <si>
    <t>Source</t>
  </si>
  <si>
    <t>Stage group by Clinical Commissioning Group (CCG), Sustainability and Transformation Partnership (STP) or Cancer Alliance (CA) by cancer type for 21 cancer types</t>
  </si>
  <si>
    <t>Missing</t>
  </si>
  <si>
    <t>https://www.cancerdata.nhs.uk/stage_at_diagnosis</t>
  </si>
  <si>
    <t>Stage 1</t>
  </si>
  <si>
    <t>Stage 2</t>
  </si>
  <si>
    <t>Stage 3</t>
  </si>
  <si>
    <t>Stage 4</t>
  </si>
  <si>
    <t>Sample</t>
  </si>
  <si>
    <t>Country</t>
  </si>
  <si>
    <t>pT0</t>
  </si>
  <si>
    <t>pTa</t>
  </si>
  <si>
    <t>pTis</t>
  </si>
  <si>
    <t>pT1</t>
  </si>
  <si>
    <t>pT2</t>
  </si>
  <si>
    <t>pT3</t>
  </si>
  <si>
    <t>pT4</t>
  </si>
  <si>
    <r>
      <t>Kluth et al</t>
    </r>
    <r>
      <rPr>
        <b/>
        <vertAlign val="superscript"/>
        <sz val="8"/>
        <color rgb="FF000000"/>
        <rFont val="Calibri"/>
        <family val="2"/>
        <scheme val="minor"/>
      </rPr>
      <t>13</t>
    </r>
  </si>
  <si>
    <t>male</t>
  </si>
  <si>
    <t>Multi-country multicentre</t>
  </si>
  <si>
    <t>female</t>
  </si>
  <si>
    <r>
      <t>Soave et al</t>
    </r>
    <r>
      <rPr>
        <b/>
        <vertAlign val="superscript"/>
        <sz val="8"/>
        <color rgb="FF000000"/>
        <rFont val="Calibri"/>
        <family val="2"/>
        <scheme val="minor"/>
      </rPr>
      <t>14</t>
    </r>
  </si>
  <si>
    <t>Germany, single centre</t>
  </si>
  <si>
    <r>
      <t xml:space="preserve">Otto et al </t>
    </r>
    <r>
      <rPr>
        <b/>
        <vertAlign val="superscript"/>
        <sz val="8"/>
        <color rgb="FF000000"/>
        <rFont val="Calibri"/>
        <family val="2"/>
        <scheme val="minor"/>
      </rPr>
      <t>15</t>
    </r>
  </si>
  <si>
    <t>Germany, multicentre</t>
  </si>
  <si>
    <t>CRUK (England), 2019</t>
  </si>
  <si>
    <t>Total</t>
  </si>
  <si>
    <t>Cases</t>
  </si>
  <si>
    <t>%</t>
  </si>
  <si>
    <t>inc1.fem</t>
  </si>
  <si>
    <t>inc2.fem</t>
  </si>
  <si>
    <t>inc1.male</t>
  </si>
  <si>
    <t>inc2.male</t>
  </si>
  <si>
    <t>Low grade</t>
  </si>
  <si>
    <t>Table 1. Details of the 146,374 cancers detailed in the National Cancer Registration and Analysis Service Data Repository.</t>
  </si>
  <si>
    <t>in 2019</t>
  </si>
  <si>
    <t>Ratio LG/HG</t>
  </si>
  <si>
    <t>missing stage by patient characteristics, England</t>
  </si>
  <si>
    <t>15-64</t>
  </si>
  <si>
    <t>65-74</t>
  </si>
  <si>
    <t>75-84</t>
  </si>
  <si>
    <t>for colon cancer, OR</t>
  </si>
  <si>
    <t>85+</t>
  </si>
  <si>
    <t>missing stage</t>
  </si>
  <si>
    <t>incidence.fem</t>
  </si>
  <si>
    <t>incidence.male</t>
  </si>
  <si>
    <t>Number of BC</t>
  </si>
  <si>
    <t>proportion of missing cancers</t>
  </si>
  <si>
    <t>Number of missing</t>
  </si>
  <si>
    <t>total missing</t>
  </si>
  <si>
    <t>total</t>
  </si>
  <si>
    <t>Di Girolamo et al BMC Cancer (2018)</t>
  </si>
  <si>
    <t>stage distribution for colon cancer</t>
  </si>
  <si>
    <t>Patients with known stage</t>
  </si>
  <si>
    <t>stage</t>
  </si>
  <si>
    <t>Patients with missing stage with high completeness after inputaitons</t>
  </si>
  <si>
    <t>Females</t>
  </si>
  <si>
    <t>Males</t>
  </si>
  <si>
    <t>Proportion without a missing stage</t>
  </si>
  <si>
    <t>missing excluded</t>
  </si>
  <si>
    <t>inc3.male</t>
  </si>
  <si>
    <t>inc4.male</t>
  </si>
  <si>
    <t>LG.male</t>
  </si>
  <si>
    <t>BC.death.male</t>
  </si>
  <si>
    <t>inc3.fem</t>
  </si>
  <si>
    <t>inc4.fem</t>
  </si>
  <si>
    <t>LG.fem</t>
  </si>
  <si>
    <t>BC.death.female</t>
  </si>
  <si>
    <t>inc1.male_lb</t>
  </si>
  <si>
    <t>inc2.male_lb</t>
  </si>
  <si>
    <t>inc3.male_lb</t>
  </si>
  <si>
    <t>inc4.male_lb</t>
  </si>
  <si>
    <t>incidence.rate.male_lb</t>
  </si>
  <si>
    <t>LG.male_lb</t>
  </si>
  <si>
    <t>BC.death.male_lb</t>
  </si>
  <si>
    <t>inc1.fem_lb</t>
  </si>
  <si>
    <t>inc2.fem_lb</t>
  </si>
  <si>
    <t>inc3.fem_lb</t>
  </si>
  <si>
    <t>inc4.fem_lb</t>
  </si>
  <si>
    <t>incidence.rate.fem_lb</t>
  </si>
  <si>
    <t>LG.fem_lb</t>
  </si>
  <si>
    <t>BC.death.female_lb</t>
  </si>
  <si>
    <t>inc1.male_ub</t>
  </si>
  <si>
    <t>inc2.male_ub</t>
  </si>
  <si>
    <t>inc3.male_ub</t>
  </si>
  <si>
    <t>inc4.male_ub</t>
  </si>
  <si>
    <t>incidence.rate.male_ub</t>
  </si>
  <si>
    <t>LG.male_ub</t>
  </si>
  <si>
    <t>BC.death.male_ub</t>
  </si>
  <si>
    <t>inc1.fem_ub</t>
  </si>
  <si>
    <t>inc2.fem_ub</t>
  </si>
  <si>
    <t>inc3.fem_ub</t>
  </si>
  <si>
    <t>inc4.fem_ub</t>
  </si>
  <si>
    <t>incidence.rate.fem_ub</t>
  </si>
  <si>
    <t>LG.fem_ub</t>
  </si>
  <si>
    <t>BC.death.female_ub</t>
  </si>
  <si>
    <t>https://www.ons.gov.uk/peoplepopulationandcommunity/populationandmigration/populationprojections/datasets/tablea21principalprojectionukpopulationinagegroups</t>
  </si>
  <si>
    <t xml:space="preserve"> 30-34</t>
  </si>
  <si>
    <t>in thousands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</si>
  <si>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</si>
  <si>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</si>
  <si>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</si>
  <si>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</si>
  <si>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</si>
  <si>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</si>
  <si>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</si>
  <si>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</si>
  <si>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</si>
  <si>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</si>
  <si>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</si>
  <si>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 xml:space="preserve"> 90-94</t>
  </si>
  <si>
    <t xml:space="preserve"> 95-99</t>
  </si>
  <si>
    <t>Before additional unstaged cancer added</t>
  </si>
  <si>
    <t>ADJUSTED FOR MISSING DATA (ASSUME THE CI as the lowest and highest from both)</t>
  </si>
  <si>
    <t xml:space="preserve">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</si>
</sst>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#,##0.0"/>
    <numFmt numFmtId="165" formatCode="0.00000000"/>
    <numFmt numFmtId="166" formatCode="0.0%"/>
    <numFmt numFmtId="167" formatCode="0.000000"/>
    <numFmt numFmtId="168" formatCode="0_)"/>
  </numFmts>
  <fonts count="25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b/>
      <sz val="14"/>
      <color rgb="FFEC008C"/>
      <name val="Arial"/>
      <family val="2"/>
    </font>
    <font>
      <b/>
      <sz val="12"/>
      <color rgb="FF2E008B"/>
      <name val="Arial"/>
      <family val="2"/>
    </font>
    <font>
      <sz val="11"/>
      <color theme="1"/>
      <name val="Calibri"/>
      <family val="2"/>
      <scheme val="minor"/>
    </font>
    <font>
      <sz val="15"/>
      <color rgb="FF333333"/>
      <name val="Source Sans Pro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Source Sans Pro"/>
      <family val="2"/>
    </font>
    <font>
      <b/>
      <sz val="10"/>
      <color rgb="FF000000"/>
      <name val="Calibri"/>
      <family val="2"/>
      <scheme val="minor"/>
    </font>
    <font>
      <b/>
      <sz val="10"/>
      <color rgb="FF2E2E2E"/>
      <name val="Georgia"/>
      <family val="1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E2E2E"/>
      <name val="Georgia"/>
      <family val="1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131413"/>
      <name val="VvrjblAdvTTb5929f4c"/>
    </font>
    <font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8" fontId="23" fillId="0" borderId="0"/>
  </cellStyleXfs>
  <cellXfs count="89">
    <xf numFmtId="0" fontId="0" fillId="0" borderId="0" xfId="0"/>
    <xf numFmtId="0" fontId="1" fillId="0" borderId="0" xfId="0" applyFont="1" applyAlignment="1">
      <alignment horizontal="left" vertical="center" indent="4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0" xfId="0"/>
    <xf numFmtId="165" fontId="0" fillId="0" borderId="0" xfId="0" applyNumberFormat="1"/>
    <xf numFmtId="0" fontId="9" fillId="0" borderId="0" xfId="0" applyFont="1"/>
    <xf numFmtId="0" fontId="0" fillId="0" borderId="3" xfId="0" applyBorder="1"/>
    <xf numFmtId="0" fontId="11" fillId="0" borderId="3" xfId="0" applyFont="1" applyBorder="1"/>
    <xf numFmtId="3" fontId="12" fillId="2" borderId="3" xfId="0" applyNumberFormat="1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0" fillId="0" borderId="4" xfId="0" applyBorder="1" applyAlignment="1">
      <alignment vertical="top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0" fillId="0" borderId="5" xfId="0" applyBorder="1" applyAlignment="1">
      <alignment vertical="top"/>
    </xf>
    <xf numFmtId="0" fontId="15" fillId="3" borderId="6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0" fillId="3" borderId="0" xfId="0" applyFill="1" applyAlignment="1">
      <alignment vertical="top"/>
    </xf>
    <xf numFmtId="0" fontId="0" fillId="0" borderId="6" xfId="0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18" fillId="0" borderId="0" xfId="0" applyFont="1" applyAlignment="1">
      <alignment horizontal="right" vertical="center"/>
    </xf>
    <xf numFmtId="0" fontId="0" fillId="0" borderId="7" xfId="0" applyBorder="1" applyAlignment="1">
      <alignment vertical="top"/>
    </xf>
    <xf numFmtId="0" fontId="17" fillId="0" borderId="8" xfId="0" applyFont="1" applyBorder="1" applyAlignment="1">
      <alignment vertical="center"/>
    </xf>
    <xf numFmtId="0" fontId="17" fillId="0" borderId="8" xfId="0" applyFont="1" applyBorder="1" applyAlignment="1">
      <alignment horizontal="right" vertical="center"/>
    </xf>
    <xf numFmtId="0" fontId="11" fillId="0" borderId="3" xfId="0" applyFont="1" applyFill="1" applyBorder="1"/>
    <xf numFmtId="0" fontId="0" fillId="0" borderId="0" xfId="0" applyFont="1" applyFill="1"/>
    <xf numFmtId="0" fontId="19" fillId="0" borderId="9" xfId="0" applyFont="1" applyFill="1" applyBorder="1" applyAlignment="1">
      <alignment horizontal="center" vertical="center" wrapText="1" readingOrder="1"/>
    </xf>
    <xf numFmtId="0" fontId="0" fillId="0" borderId="3" xfId="0" applyFont="1" applyFill="1" applyBorder="1"/>
    <xf numFmtId="0" fontId="11" fillId="0" borderId="0" xfId="0" applyFont="1" applyFill="1" applyBorder="1"/>
    <xf numFmtId="3" fontId="0" fillId="0" borderId="0" xfId="0" applyNumberFormat="1"/>
    <xf numFmtId="166" fontId="0" fillId="0" borderId="3" xfId="1" applyNumberFormat="1" applyFont="1" applyBorder="1"/>
    <xf numFmtId="0" fontId="20" fillId="0" borderId="3" xfId="0" applyFont="1" applyFill="1" applyBorder="1" applyAlignment="1">
      <alignment horizontal="left" vertical="center" wrapText="1" readingOrder="1"/>
    </xf>
    <xf numFmtId="0" fontId="20" fillId="0" borderId="3" xfId="0" applyFont="1" applyFill="1" applyBorder="1" applyAlignment="1">
      <alignment horizontal="center" vertical="center" wrapText="1" readingOrder="1"/>
    </xf>
    <xf numFmtId="0" fontId="20" fillId="0" borderId="3" xfId="0" applyFont="1" applyFill="1" applyBorder="1" applyAlignment="1">
      <alignment horizontal="right" vertical="center" wrapText="1" readingOrder="1"/>
    </xf>
    <xf numFmtId="167" fontId="0" fillId="0" borderId="0" xfId="0" applyNumberFormat="1"/>
    <xf numFmtId="0" fontId="21" fillId="0" borderId="0" xfId="2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2" fillId="4" borderId="0" xfId="0" applyFont="1" applyFill="1" applyBorder="1"/>
    <xf numFmtId="0" fontId="0" fillId="4" borderId="0" xfId="0" applyFill="1" applyBorder="1"/>
    <xf numFmtId="0" fontId="0" fillId="4" borderId="13" xfId="0" applyFill="1" applyBorder="1"/>
    <xf numFmtId="3" fontId="0" fillId="4" borderId="0" xfId="0" applyNumberFormat="1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43" fontId="0" fillId="4" borderId="0" xfId="3" applyFont="1" applyFill="1" applyBorder="1"/>
    <xf numFmtId="0" fontId="0" fillId="4" borderId="0" xfId="0" applyFill="1" applyBorder="1" applyAlignment="1">
      <alignment wrapText="1"/>
    </xf>
    <xf numFmtId="43" fontId="0" fillId="4" borderId="0" xfId="0" applyNumberFormat="1" applyFill="1" applyBorder="1"/>
    <xf numFmtId="43" fontId="0" fillId="0" borderId="0" xfId="0" applyNumberFormat="1"/>
    <xf numFmtId="43" fontId="0" fillId="4" borderId="0" xfId="0" applyNumberFormat="1" applyFill="1"/>
    <xf numFmtId="0" fontId="11" fillId="0" borderId="19" xfId="0" applyFont="1" applyFill="1" applyBorder="1"/>
    <xf numFmtId="0" fontId="11" fillId="0" borderId="20" xfId="0" applyFont="1" applyFill="1" applyBorder="1"/>
    <xf numFmtId="0" fontId="11" fillId="4" borderId="21" xfId="0" applyFont="1" applyFill="1" applyBorder="1"/>
    <xf numFmtId="0" fontId="11" fillId="4" borderId="22" xfId="0" applyFont="1" applyFill="1" applyBorder="1"/>
    <xf numFmtId="43" fontId="0" fillId="4" borderId="13" xfId="3" applyFont="1" applyFill="1" applyBorder="1"/>
    <xf numFmtId="43" fontId="0" fillId="4" borderId="13" xfId="0" applyNumberFormat="1" applyFill="1" applyBorder="1"/>
    <xf numFmtId="0" fontId="11" fillId="4" borderId="23" xfId="0" applyFont="1" applyFill="1" applyBorder="1"/>
    <xf numFmtId="0" fontId="11" fillId="4" borderId="3" xfId="0" applyFont="1" applyFill="1" applyBorder="1"/>
    <xf numFmtId="0" fontId="11" fillId="4" borderId="0" xfId="0" applyFont="1" applyFill="1" applyBorder="1"/>
    <xf numFmtId="0" fontId="0" fillId="0" borderId="0" xfId="0"/>
    <xf numFmtId="11" fontId="0" fillId="0" borderId="0" xfId="0" applyNumberFormat="1"/>
    <xf numFmtId="168" fontId="24" fillId="0" borderId="0" xfId="4" applyFont="1" applyAlignment="1" applyProtection="1">
      <alignment horizontal="right"/>
      <protection locked="0"/>
    </xf>
    <xf numFmtId="3" fontId="24" fillId="0" borderId="0" xfId="4" applyNumberFormat="1" applyFont="1" applyProtection="1">
      <protection locked="0"/>
    </xf>
    <xf numFmtId="43" fontId="0" fillId="0" borderId="0" xfId="3" applyFont="1"/>
    <xf numFmtId="0" fontId="0" fillId="5" borderId="0" xfId="0" applyFill="1"/>
    <xf numFmtId="168" fontId="24" fillId="5" borderId="0" xfId="4" applyFont="1" applyFill="1" applyAlignment="1" applyProtection="1">
      <alignment horizontal="center"/>
      <protection locked="0"/>
    </xf>
    <xf numFmtId="168" fontId="24" fillId="5" borderId="0" xfId="4" applyFont="1" applyFill="1" applyAlignment="1" applyProtection="1">
      <alignment horizontal="right"/>
      <protection locked="0"/>
    </xf>
    <xf numFmtId="2" fontId="0" fillId="0" borderId="0" xfId="0" applyNumberFormat="1"/>
    <xf numFmtId="0" fontId="6" fillId="0" borderId="0" xfId="0" applyFont="1" applyAlignment="1">
      <alignment horizontal="left" wrapText="1"/>
    </xf>
    <xf numFmtId="0" fontId="0" fillId="0" borderId="0" xfId="0"/>
    <xf numFmtId="0" fontId="7" fillId="0" borderId="0" xfId="0" applyFont="1" applyAlignment="1">
      <alignment horizontal="left" wrapText="1"/>
    </xf>
    <xf numFmtId="0" fontId="17" fillId="3" borderId="0" xfId="0" applyFont="1" applyFill="1" applyAlignment="1">
      <alignment horizontal="center" vertical="center"/>
    </xf>
    <xf numFmtId="0" fontId="17" fillId="0" borderId="8" xfId="0" applyFont="1" applyBorder="1" applyAlignment="1">
      <alignment horizontal="center" vertical="center"/>
    </xf>
  </cellXfs>
  <cellStyles count="5">
    <cellStyle name="Comma" xfId="3" builtinId="3"/>
    <cellStyle name="Hyperlink" xfId="2" builtinId="8"/>
    <cellStyle name="Normal" xfId="0" builtinId="0"/>
    <cellStyle name="Normal_Webframes5y" xfId="4" xr:uid="{1FBD360D-9BE5-4A60-9627-EC31048E7DD6}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191730F-1A0E-47A1-82E2-9496A19F7E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Incidence_by_stage!$I$67</c:f>
              <c:strCache>
                <c:ptCount val="1"/>
                <c:pt idx="0">
                  <c:v>Stage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Incidence_by_stage!$A$68:$A$80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Incidence_by_stage!$I$68:$I$80</c:f>
              <c:numCache>
                <c:formatCode>_(* #,##0.00_);_(* \(#,##0.00\);_(* "-"??_);_(@_)</c:formatCode>
                <c:ptCount val="13"/>
                <c:pt idx="0">
                  <c:v>2.3659232768558951</c:v>
                </c:pt>
                <c:pt idx="1">
                  <c:v>5.5204876459970889</c:v>
                </c:pt>
                <c:pt idx="2">
                  <c:v>13.801219114992723</c:v>
                </c:pt>
                <c:pt idx="3">
                  <c:v>32.728605329839887</c:v>
                </c:pt>
                <c:pt idx="4">
                  <c:v>73.343621582532748</c:v>
                </c:pt>
                <c:pt idx="5">
                  <c:v>122.23936930422124</c:v>
                </c:pt>
                <c:pt idx="6">
                  <c:v>208.59556890946141</c:v>
                </c:pt>
                <c:pt idx="7">
                  <c:v>373.36266568470444</c:v>
                </c:pt>
                <c:pt idx="8">
                  <c:v>545.01892984183985</c:v>
                </c:pt>
                <c:pt idx="9">
                  <c:v>480.98649151325765</c:v>
                </c:pt>
                <c:pt idx="10">
                  <c:v>465.05749323420088</c:v>
                </c:pt>
                <c:pt idx="11">
                  <c:v>229.33278358730718</c:v>
                </c:pt>
                <c:pt idx="12">
                  <c:v>109.36243975033481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9-4DE5-8718-B32739DE1D67}"/>
            </c:ext>
          </c:extLst>
        </c:ser>
        <c:ser>
          <c:idx val="1"/>
          <c:order val="1"/>
          <c:tx>
            <c:strRef>
              <c:f>Incidence_by_stage!$J$67</c:f>
              <c:strCache>
                <c:ptCount val="1"/>
                <c:pt idx="0">
                  <c:v>Stage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Incidence_by_stage!$A$68:$A$80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Incidence_by_stage!$J$68:$J$80</c:f>
              <c:numCache>
                <c:formatCode>_(* #,##0.00_);_(* \(#,##0.00\);_(* "-"??_);_(@_)</c:formatCode>
                <c:ptCount val="13"/>
                <c:pt idx="0">
                  <c:v>1.614276988646288</c:v>
                </c:pt>
                <c:pt idx="1">
                  <c:v>3.7666463068413387</c:v>
                </c:pt>
                <c:pt idx="2">
                  <c:v>9.4166157671033464</c:v>
                </c:pt>
                <c:pt idx="3">
                  <c:v>22.33083167627365</c:v>
                </c:pt>
                <c:pt idx="4">
                  <c:v>50.042586648034927</c:v>
                </c:pt>
                <c:pt idx="5">
                  <c:v>83.404311080058221</c:v>
                </c:pt>
                <c:pt idx="6">
                  <c:v>142.32542116564773</c:v>
                </c:pt>
                <c:pt idx="7">
                  <c:v>246.68693976039589</c:v>
                </c:pt>
                <c:pt idx="8">
                  <c:v>360.10309618827358</c:v>
                </c:pt>
                <c:pt idx="9">
                  <c:v>362.40140502854149</c:v>
                </c:pt>
                <c:pt idx="10">
                  <c:v>350.39963063594757</c:v>
                </c:pt>
                <c:pt idx="11">
                  <c:v>222.48934486823873</c:v>
                </c:pt>
                <c:pt idx="12">
                  <c:v>106.09899375324599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9-4DE5-8718-B32739DE1D67}"/>
            </c:ext>
          </c:extLst>
        </c:ser>
        <c:ser>
          <c:idx val="2"/>
          <c:order val="2"/>
          <c:tx>
            <c:strRef>
              <c:f>Incidence_by_stage!$K$67</c:f>
              <c:strCache>
                <c:ptCount val="1"/>
                <c:pt idx="0">
                  <c:v>Stage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Incidence_by_stage!$A$68:$A$80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Incidence_by_stage!$K$68:$K$80</c:f>
              <c:numCache>
                <c:formatCode>_(* #,##0.00_);_(* \(#,##0.00\);_(* "-"??_);_(@_)</c:formatCode>
                <c:ptCount val="13"/>
                <c:pt idx="0">
                  <c:v>0.88653045938864627</c:v>
                </c:pt>
                <c:pt idx="1">
                  <c:v>2.0685710719068418</c:v>
                </c:pt>
                <c:pt idx="2">
                  <c:v>5.1714276797671035</c:v>
                </c:pt>
                <c:pt idx="3">
                  <c:v>12.263671354876275</c:v>
                </c:pt>
                <c:pt idx="4">
                  <c:v>27.482444241048036</c:v>
                </c:pt>
                <c:pt idx="5">
                  <c:v>45.80407373508006</c:v>
                </c:pt>
                <c:pt idx="6">
                  <c:v>78.162435502765646</c:v>
                </c:pt>
                <c:pt idx="7">
                  <c:v>132.12367400654441</c:v>
                </c:pt>
                <c:pt idx="8">
                  <c:v>192.86851641087628</c:v>
                </c:pt>
                <c:pt idx="9">
                  <c:v>213.25791632824456</c:v>
                </c:pt>
                <c:pt idx="10">
                  <c:v>206.19537914242795</c:v>
                </c:pt>
                <c:pt idx="11">
                  <c:v>149.64377303382824</c:v>
                </c:pt>
                <c:pt idx="12">
                  <c:v>71.360962250713243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9-4DE5-8718-B32739DE1D67}"/>
            </c:ext>
          </c:extLst>
        </c:ser>
        <c:ser>
          <c:idx val="3"/>
          <c:order val="3"/>
          <c:tx>
            <c:strRef>
              <c:f>Incidence_by_stage!$L$67</c:f>
              <c:strCache>
                <c:ptCount val="1"/>
                <c:pt idx="0">
                  <c:v>Stage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Incidence_by_stage!$A$68:$A$80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Incidence_by_stage!$L$68:$L$80</c:f>
              <c:numCache>
                <c:formatCode>_(* #,##0.00_);_(* \(#,##0.00\);_(* "-"??_);_(@_)</c:formatCode>
                <c:ptCount val="13"/>
                <c:pt idx="0">
                  <c:v>1.1332692751091713</c:v>
                </c:pt>
                <c:pt idx="1">
                  <c:v>2.6442949752547307</c:v>
                </c:pt>
                <c:pt idx="2">
                  <c:v>6.6107374381368267</c:v>
                </c:pt>
                <c:pt idx="3">
                  <c:v>15.676891639010179</c:v>
                </c:pt>
                <c:pt idx="4">
                  <c:v>35.131347528384282</c:v>
                </c:pt>
                <c:pt idx="5">
                  <c:v>58.55224588064047</c:v>
                </c:pt>
                <c:pt idx="6">
                  <c:v>99.916574422125223</c:v>
                </c:pt>
                <c:pt idx="7">
                  <c:v>154.8267205483553</c:v>
                </c:pt>
                <c:pt idx="8">
                  <c:v>226.00945755901034</c:v>
                </c:pt>
                <c:pt idx="9">
                  <c:v>332.35418712995624</c:v>
                </c:pt>
                <c:pt idx="10">
                  <c:v>321.34749698742348</c:v>
                </c:pt>
                <c:pt idx="11">
                  <c:v>306.53409851062588</c:v>
                </c:pt>
                <c:pt idx="12">
                  <c:v>146.17760424570599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9-4DE5-8718-B32739DE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30976"/>
        <c:axId val="1966817408"/>
      </c:scatterChart>
      <c:valAx>
        <c:axId val="2124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17408"/>
        <c:crosses val="autoZero"/>
        <c:crossBetween val="midCat"/>
      </c:valAx>
      <c:valAx>
        <c:axId val="1966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3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50</xdr:row>
      <xdr:rowOff>9525</xdr:rowOff>
    </xdr:from>
    <xdr:to>
      <xdr:col>13</xdr:col>
      <xdr:colOff>190500</xdr:colOff>
      <xdr:row>81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0B177-AEAA-0BF3-4927-337DA6412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CB7BF-BADB-469F-A3A1-8B6FE32F705A}" name="Table3" displayName="Table3" ref="A4:E23" totalsRowShown="0">
  <autoFilter ref="A4:E23" xr:uid="{C9DCB7BF-BADB-469F-A3A1-8B6FE32F705A}"/>
  <tableColumns count="5">
    <tableColumn id="1" xr3:uid="{FD760652-3238-4D46-9DDC-16E41AEF5821}" name="Age Range"/>
    <tableColumn id="2" xr3:uid="{46729270-6292-4CCA-9B64-6720BEBE4246}" name="Female Deaths"/>
    <tableColumn id="3" xr3:uid="{D68A0BB8-F8BC-48BE-8CBB-26F8B82AC0BF}" name="Male Deaths"/>
    <tableColumn id="4" xr3:uid="{5A2AE528-AC2A-4D5A-8BD7-679D29ED0FAF}" name="Female Rates"/>
    <tableColumn id="5" xr3:uid="{018BE94C-092D-44DA-B7BE-3C82F2903072}" name="Male Rates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6C098-5261-4CF8-BB81-13874E991012}" name="Table33" displayName="Table33" ref="A5:F25" totalsRowShown="0">
  <autoFilter ref="A5:F25" xr:uid="{EAF6C098-5261-4CF8-BB81-13874E991012}"/>
  <tableColumns count="6">
    <tableColumn id="1" xr3:uid="{FE09ED9A-4F7B-4318-873C-608BA1BE54D3}" name="Age Range"/>
    <tableColumn id="2" xr3:uid="{92BDF490-92E5-465A-8550-89A40D4B9F74}" name="Female Cases"/>
    <tableColumn id="3" xr3:uid="{D5E969C4-5B79-44C8-A1F3-969D5F50EAB2}" name="Male Cases"/>
    <tableColumn id="6" xr3:uid="{5BEFDF42-64B2-4BD9-923E-5A452B51D769}" name="Age" dataDxfId="0"/>
    <tableColumn id="4" xr3:uid="{109A874C-E02D-4DE2-AEBD-7B90FD284940}" name="Female Rates"/>
    <tableColumn id="5" xr3:uid="{CCC170C5-D0D8-4282-9093-3B653028635A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ncerdata.nhs.uk/stage_at_diagnosi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projections/datasets/tablea21principalprojectionukpopulationinagegro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C14" sqref="C14"/>
    </sheetView>
  </sheetViews>
  <sheetFormatPr defaultRowHeight="15"/>
  <cols>
    <col min="3" max="3" width="17.85546875" customWidth="1"/>
  </cols>
  <sheetData>
    <row r="1" spans="1:14">
      <c r="A1" s="84" t="s">
        <v>26</v>
      </c>
      <c r="B1" s="85"/>
      <c r="C1" s="85"/>
      <c r="D1" s="85"/>
      <c r="E1" s="85"/>
      <c r="F1" s="85"/>
    </row>
    <row r="3" spans="1:14">
      <c r="A3" s="86" t="s">
        <v>25</v>
      </c>
      <c r="B3" s="85"/>
      <c r="C3" s="85"/>
      <c r="D3" s="85"/>
      <c r="E3" s="85"/>
    </row>
    <row r="4" spans="1:14" ht="15.75" thickBo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14" ht="15.75" thickTop="1">
      <c r="A5" s="3" t="s">
        <v>6</v>
      </c>
      <c r="B5" s="4">
        <v>0</v>
      </c>
      <c r="C5" s="5">
        <v>0</v>
      </c>
      <c r="D5" s="6">
        <v>0</v>
      </c>
      <c r="E5" s="7">
        <v>0</v>
      </c>
      <c r="N5" s="1"/>
    </row>
    <row r="6" spans="1:14">
      <c r="A6" s="3" t="s">
        <v>7</v>
      </c>
      <c r="B6" s="4">
        <v>0</v>
      </c>
      <c r="C6" s="5">
        <v>0</v>
      </c>
      <c r="D6" s="6">
        <v>0</v>
      </c>
      <c r="E6" s="7">
        <v>0</v>
      </c>
      <c r="N6" s="1" t="s">
        <v>0</v>
      </c>
    </row>
    <row r="7" spans="1:14">
      <c r="A7" s="3" t="s">
        <v>8</v>
      </c>
      <c r="B7" s="4">
        <v>0</v>
      </c>
      <c r="C7" s="5">
        <v>0</v>
      </c>
      <c r="D7" s="6">
        <v>0</v>
      </c>
      <c r="E7" s="7">
        <v>0</v>
      </c>
    </row>
    <row r="8" spans="1:14">
      <c r="A8" s="3" t="s">
        <v>9</v>
      </c>
      <c r="B8" s="4">
        <v>0</v>
      </c>
      <c r="C8" s="5">
        <v>0</v>
      </c>
      <c r="D8" s="6">
        <v>0</v>
      </c>
      <c r="E8" s="7">
        <v>0</v>
      </c>
    </row>
    <row r="9" spans="1:14">
      <c r="A9" s="3" t="s">
        <v>10</v>
      </c>
      <c r="B9" s="4">
        <v>0</v>
      </c>
      <c r="C9" s="5">
        <v>0</v>
      </c>
      <c r="D9" s="6">
        <v>0</v>
      </c>
      <c r="E9" s="7">
        <v>0</v>
      </c>
    </row>
    <row r="10" spans="1:14">
      <c r="A10" s="3" t="s">
        <v>11</v>
      </c>
      <c r="B10" s="4">
        <v>0</v>
      </c>
      <c r="C10" s="5">
        <v>0</v>
      </c>
      <c r="D10" s="6">
        <v>0</v>
      </c>
      <c r="E10" s="7">
        <v>0</v>
      </c>
    </row>
    <row r="11" spans="1:14">
      <c r="A11" s="3" t="s">
        <v>12</v>
      </c>
      <c r="B11" s="4">
        <v>2</v>
      </c>
      <c r="C11" s="5">
        <v>1</v>
      </c>
      <c r="D11" s="6">
        <v>0.1</v>
      </c>
      <c r="E11" s="7">
        <v>0</v>
      </c>
    </row>
    <row r="12" spans="1:14">
      <c r="A12" s="3" t="s">
        <v>13</v>
      </c>
      <c r="B12" s="4">
        <v>4</v>
      </c>
      <c r="C12" s="5">
        <v>4</v>
      </c>
      <c r="D12" s="6">
        <v>0.2</v>
      </c>
      <c r="E12" s="7">
        <v>0.2</v>
      </c>
    </row>
    <row r="13" spans="1:14">
      <c r="A13" s="3" t="s">
        <v>14</v>
      </c>
      <c r="B13" s="4">
        <v>10</v>
      </c>
      <c r="C13" s="5">
        <v>14</v>
      </c>
      <c r="D13" s="6">
        <v>0.5</v>
      </c>
      <c r="E13" s="7">
        <v>0.7</v>
      </c>
    </row>
    <row r="14" spans="1:14">
      <c r="A14" s="3" t="s">
        <v>15</v>
      </c>
      <c r="B14" s="4">
        <v>21</v>
      </c>
      <c r="C14" s="5">
        <v>21</v>
      </c>
      <c r="D14" s="6">
        <v>0.9</v>
      </c>
      <c r="E14" s="7">
        <v>0.9</v>
      </c>
    </row>
    <row r="15" spans="1:14">
      <c r="A15" s="3" t="s">
        <v>16</v>
      </c>
      <c r="B15" s="4">
        <v>34</v>
      </c>
      <c r="C15" s="5">
        <v>46</v>
      </c>
      <c r="D15" s="6">
        <v>1.4</v>
      </c>
      <c r="E15" s="7">
        <v>2</v>
      </c>
    </row>
    <row r="16" spans="1:14">
      <c r="A16" s="3" t="s">
        <v>17</v>
      </c>
      <c r="B16" s="4">
        <v>47</v>
      </c>
      <c r="C16" s="5">
        <v>91</v>
      </c>
      <c r="D16" s="6">
        <v>2.2000000000000002</v>
      </c>
      <c r="E16" s="7">
        <v>4.4000000000000004</v>
      </c>
    </row>
    <row r="17" spans="1:5">
      <c r="A17" s="3" t="s">
        <v>18</v>
      </c>
      <c r="B17" s="4">
        <v>65</v>
      </c>
      <c r="C17" s="5">
        <v>158</v>
      </c>
      <c r="D17" s="6">
        <v>3.5</v>
      </c>
      <c r="E17" s="7">
        <v>9</v>
      </c>
    </row>
    <row r="18" spans="1:5">
      <c r="A18" s="3" t="s">
        <v>19</v>
      </c>
      <c r="B18" s="4">
        <v>129</v>
      </c>
      <c r="C18" s="5">
        <v>283</v>
      </c>
      <c r="D18" s="6">
        <v>7.1</v>
      </c>
      <c r="E18" s="7">
        <v>16.7</v>
      </c>
    </row>
    <row r="19" spans="1:5">
      <c r="A19" s="3" t="s">
        <v>20</v>
      </c>
      <c r="B19" s="4">
        <v>178</v>
      </c>
      <c r="C19" s="5">
        <v>489</v>
      </c>
      <c r="D19" s="6">
        <v>11.1</v>
      </c>
      <c r="E19" s="7">
        <v>33.299999999999997</v>
      </c>
    </row>
    <row r="20" spans="1:5">
      <c r="A20" s="3" t="s">
        <v>21</v>
      </c>
      <c r="B20" s="4">
        <v>246</v>
      </c>
      <c r="C20" s="5">
        <v>610</v>
      </c>
      <c r="D20" s="6">
        <v>20.8</v>
      </c>
      <c r="E20" s="7">
        <v>60.6</v>
      </c>
    </row>
    <row r="21" spans="1:5">
      <c r="A21" s="3" t="s">
        <v>22</v>
      </c>
      <c r="B21" s="4">
        <v>352</v>
      </c>
      <c r="C21" s="5">
        <v>766</v>
      </c>
      <c r="D21" s="6">
        <v>38</v>
      </c>
      <c r="E21" s="7">
        <v>107.5</v>
      </c>
    </row>
    <row r="22" spans="1:5">
      <c r="A22" s="3" t="s">
        <v>23</v>
      </c>
      <c r="B22" s="4">
        <v>356</v>
      </c>
      <c r="C22" s="5">
        <v>726</v>
      </c>
      <c r="D22" s="6">
        <v>57.6</v>
      </c>
      <c r="E22" s="7">
        <v>185.3</v>
      </c>
    </row>
    <row r="23" spans="1:5">
      <c r="A23" s="3" t="s">
        <v>24</v>
      </c>
      <c r="B23" s="4">
        <v>324</v>
      </c>
      <c r="C23" s="5">
        <v>509</v>
      </c>
      <c r="D23" s="6">
        <v>80.900000000000006</v>
      </c>
      <c r="E23" s="7">
        <v>286.10000000000002</v>
      </c>
    </row>
  </sheetData>
  <mergeCells count="2">
    <mergeCell ref="A1:F1"/>
    <mergeCell ref="A3:E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6BED-CC80-474D-A23B-8FAF4EDBA9A8}">
  <dimension ref="A1:C15"/>
  <sheetViews>
    <sheetView workbookViewId="0">
      <selection sqref="A1:C15"/>
    </sheetView>
  </sheetViews>
  <sheetFormatPr defaultRowHeight="15"/>
  <cols>
    <col min="2" max="3" width="12.5703125" bestFit="1" customWidth="1"/>
  </cols>
  <sheetData>
    <row r="1" spans="1:3">
      <c r="A1" t="s">
        <v>28</v>
      </c>
      <c r="B1" t="s">
        <v>27</v>
      </c>
      <c r="C1" t="s">
        <v>29</v>
      </c>
    </row>
    <row r="2" spans="1:3">
      <c r="A2">
        <v>30</v>
      </c>
      <c r="B2">
        <f>Mortality!D11/100000</f>
        <v>9.9999999999999995E-7</v>
      </c>
      <c r="C2" s="9">
        <f>Mortality!E11/100000</f>
        <v>0</v>
      </c>
    </row>
    <row r="3" spans="1:3">
      <c r="A3">
        <v>35</v>
      </c>
      <c r="B3">
        <f>Mortality!D12/100000</f>
        <v>1.9999999999999999E-6</v>
      </c>
      <c r="C3" s="9">
        <f>Mortality!E12/100000</f>
        <v>1.9999999999999999E-6</v>
      </c>
    </row>
    <row r="4" spans="1:3">
      <c r="A4">
        <v>40</v>
      </c>
      <c r="B4">
        <f>Mortality!D13/100000</f>
        <v>5.0000000000000004E-6</v>
      </c>
      <c r="C4" s="9">
        <f>Mortality!E13/100000</f>
        <v>6.9999999999999999E-6</v>
      </c>
    </row>
    <row r="5" spans="1:3">
      <c r="A5">
        <v>45</v>
      </c>
      <c r="B5">
        <f>Mortality!D14/100000</f>
        <v>9.0000000000000002E-6</v>
      </c>
      <c r="C5" s="9">
        <f>Mortality!E14/100000</f>
        <v>9.0000000000000002E-6</v>
      </c>
    </row>
    <row r="6" spans="1:3">
      <c r="A6">
        <v>50</v>
      </c>
      <c r="B6">
        <f>Mortality!D15/100000</f>
        <v>1.4E-5</v>
      </c>
      <c r="C6" s="9">
        <f>Mortality!E15/100000</f>
        <v>2.0000000000000002E-5</v>
      </c>
    </row>
    <row r="7" spans="1:3">
      <c r="A7">
        <v>55</v>
      </c>
      <c r="B7">
        <f>Mortality!D16/100000</f>
        <v>2.2000000000000003E-5</v>
      </c>
      <c r="C7" s="9">
        <f>Mortality!E16/100000</f>
        <v>4.4000000000000006E-5</v>
      </c>
    </row>
    <row r="8" spans="1:3">
      <c r="A8">
        <v>60</v>
      </c>
      <c r="B8">
        <f>Mortality!D17/100000</f>
        <v>3.4999999999999997E-5</v>
      </c>
      <c r="C8" s="9">
        <f>Mortality!E17/100000</f>
        <v>9.0000000000000006E-5</v>
      </c>
    </row>
    <row r="9" spans="1:3">
      <c r="A9">
        <v>65</v>
      </c>
      <c r="B9">
        <f>Mortality!D18/100000</f>
        <v>7.0999999999999991E-5</v>
      </c>
      <c r="C9" s="9">
        <f>Mortality!E18/100000</f>
        <v>1.6699999999999999E-4</v>
      </c>
    </row>
    <row r="10" spans="1:3">
      <c r="A10">
        <v>70</v>
      </c>
      <c r="B10">
        <f>Mortality!D19/100000</f>
        <v>1.11E-4</v>
      </c>
      <c r="C10" s="9">
        <f>Mortality!E19/100000</f>
        <v>3.3299999999999996E-4</v>
      </c>
    </row>
    <row r="11" spans="1:3">
      <c r="A11">
        <v>75</v>
      </c>
      <c r="B11">
        <f>Mortality!D20/100000</f>
        <v>2.0800000000000001E-4</v>
      </c>
      <c r="C11" s="9">
        <f>Mortality!E20/100000</f>
        <v>6.0599999999999998E-4</v>
      </c>
    </row>
    <row r="12" spans="1:3">
      <c r="A12">
        <v>80</v>
      </c>
      <c r="B12">
        <f>Mortality!D21/100000</f>
        <v>3.8000000000000002E-4</v>
      </c>
      <c r="C12" s="9">
        <f>Mortality!E21/100000</f>
        <v>1.075E-3</v>
      </c>
    </row>
    <row r="13" spans="1:3">
      <c r="A13">
        <v>85</v>
      </c>
      <c r="B13">
        <f>Mortality!D22/100000</f>
        <v>5.7600000000000001E-4</v>
      </c>
      <c r="C13" s="9">
        <f>Mortality!E22/100000</f>
        <v>1.853E-3</v>
      </c>
    </row>
    <row r="14" spans="1:3">
      <c r="A14">
        <v>90</v>
      </c>
      <c r="B14">
        <f>Mortality!D23/100000</f>
        <v>8.0900000000000004E-4</v>
      </c>
      <c r="C14" s="9">
        <f>Mortality!E23/100000</f>
        <v>2.8610000000000003E-3</v>
      </c>
    </row>
    <row r="15" spans="1:3">
      <c r="A15">
        <v>95</v>
      </c>
      <c r="B15">
        <f>B14</f>
        <v>8.0900000000000004E-4</v>
      </c>
      <c r="C15" s="9">
        <f>C14</f>
        <v>2.8610000000000003E-3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BEDE-982D-4FAF-85D7-2F8689D596F2}">
  <dimension ref="A1:G28"/>
  <sheetViews>
    <sheetView workbookViewId="0">
      <selection activeCell="B28" sqref="B28"/>
    </sheetView>
  </sheetViews>
  <sheetFormatPr defaultRowHeight="15"/>
  <cols>
    <col min="2" max="2" width="16.85546875" customWidth="1"/>
    <col min="3" max="3" width="14.7109375" customWidth="1"/>
  </cols>
  <sheetData>
    <row r="1" spans="1:7">
      <c r="A1" s="84" t="s">
        <v>26</v>
      </c>
      <c r="B1" s="85"/>
      <c r="C1" s="85"/>
      <c r="D1" s="85"/>
      <c r="E1" s="85"/>
      <c r="F1" s="85"/>
      <c r="G1" s="85"/>
    </row>
    <row r="3" spans="1:7" ht="85.5" customHeight="1">
      <c r="A3" s="86" t="s">
        <v>30</v>
      </c>
      <c r="B3" s="85"/>
      <c r="C3" s="85"/>
      <c r="D3" s="85"/>
      <c r="E3" s="85"/>
      <c r="F3" s="85"/>
    </row>
    <row r="5" spans="1:7" ht="15.75" thickBot="1">
      <c r="A5" s="2" t="s">
        <v>1</v>
      </c>
      <c r="B5" s="2" t="s">
        <v>31</v>
      </c>
      <c r="C5" s="2" t="s">
        <v>32</v>
      </c>
      <c r="D5" s="2" t="s">
        <v>33</v>
      </c>
      <c r="E5" s="2" t="s">
        <v>4</v>
      </c>
      <c r="F5" s="2" t="s">
        <v>5</v>
      </c>
    </row>
    <row r="6" spans="1:7" ht="15.75" thickTop="1">
      <c r="A6" s="3" t="s">
        <v>6</v>
      </c>
      <c r="B6" s="4">
        <v>1</v>
      </c>
      <c r="C6" s="5">
        <v>1</v>
      </c>
      <c r="D6" s="5"/>
      <c r="E6" s="6">
        <v>0</v>
      </c>
      <c r="F6" s="7">
        <v>0.1</v>
      </c>
    </row>
    <row r="7" spans="1:7">
      <c r="A7" s="3" t="s">
        <v>7</v>
      </c>
      <c r="B7" s="4">
        <v>0</v>
      </c>
      <c r="C7" s="5">
        <v>0</v>
      </c>
      <c r="D7" s="5"/>
      <c r="E7" s="6">
        <v>0</v>
      </c>
      <c r="F7" s="7">
        <v>0</v>
      </c>
    </row>
    <row r="8" spans="1:7">
      <c r="A8" s="3" t="s">
        <v>8</v>
      </c>
      <c r="B8" s="4">
        <v>0</v>
      </c>
      <c r="C8" s="5">
        <v>0</v>
      </c>
      <c r="D8" s="5"/>
      <c r="E8" s="6">
        <v>0</v>
      </c>
      <c r="F8" s="7">
        <v>0</v>
      </c>
    </row>
    <row r="9" spans="1:7">
      <c r="A9" s="3" t="s">
        <v>9</v>
      </c>
      <c r="B9" s="4">
        <v>0</v>
      </c>
      <c r="C9" s="5">
        <v>0</v>
      </c>
      <c r="D9" s="5"/>
      <c r="E9" s="6">
        <v>0</v>
      </c>
      <c r="F9" s="7">
        <v>0</v>
      </c>
    </row>
    <row r="10" spans="1:7">
      <c r="A10" s="3" t="s">
        <v>10</v>
      </c>
      <c r="B10" s="4">
        <v>0</v>
      </c>
      <c r="C10" s="5">
        <v>1</v>
      </c>
      <c r="D10" s="5"/>
      <c r="E10" s="6">
        <v>0</v>
      </c>
      <c r="F10" s="7">
        <v>0</v>
      </c>
    </row>
    <row r="11" spans="1:7">
      <c r="A11" s="3" t="s">
        <v>11</v>
      </c>
      <c r="B11" s="4">
        <v>1</v>
      </c>
      <c r="C11" s="5">
        <v>2</v>
      </c>
      <c r="D11" s="5"/>
      <c r="E11" s="6">
        <v>0.1</v>
      </c>
      <c r="F11" s="7">
        <v>0.1</v>
      </c>
    </row>
    <row r="12" spans="1:7">
      <c r="A12" s="3" t="s">
        <v>12</v>
      </c>
      <c r="B12" s="4">
        <v>5</v>
      </c>
      <c r="C12" s="5">
        <v>6</v>
      </c>
      <c r="D12" s="5">
        <v>30</v>
      </c>
      <c r="E12" s="6">
        <v>0.2</v>
      </c>
      <c r="F12" s="7">
        <v>0.3</v>
      </c>
    </row>
    <row r="13" spans="1:7">
      <c r="A13" s="3" t="s">
        <v>13</v>
      </c>
      <c r="B13" s="4">
        <v>8</v>
      </c>
      <c r="C13" s="5">
        <v>14</v>
      </c>
      <c r="D13" s="5">
        <v>35</v>
      </c>
      <c r="E13" s="6">
        <v>0.4</v>
      </c>
      <c r="F13" s="7">
        <v>0.6</v>
      </c>
    </row>
    <row r="14" spans="1:7">
      <c r="A14" s="3" t="s">
        <v>14</v>
      </c>
      <c r="B14" s="4">
        <v>21</v>
      </c>
      <c r="C14" s="5">
        <v>35</v>
      </c>
      <c r="D14" s="5">
        <v>40</v>
      </c>
      <c r="E14" s="6">
        <v>1</v>
      </c>
      <c r="F14" s="7">
        <v>1.7</v>
      </c>
    </row>
    <row r="15" spans="1:7">
      <c r="A15" s="3" t="s">
        <v>15</v>
      </c>
      <c r="B15" s="4">
        <v>41</v>
      </c>
      <c r="C15" s="5">
        <v>83</v>
      </c>
      <c r="D15" s="5">
        <v>45</v>
      </c>
      <c r="E15" s="6">
        <v>1.8</v>
      </c>
      <c r="F15" s="7">
        <v>3.7</v>
      </c>
    </row>
    <row r="16" spans="1:7">
      <c r="A16" s="3" t="s">
        <v>16</v>
      </c>
      <c r="B16" s="4">
        <v>72</v>
      </c>
      <c r="C16" s="5">
        <v>186</v>
      </c>
      <c r="D16" s="5">
        <v>50</v>
      </c>
      <c r="E16" s="6">
        <v>3</v>
      </c>
      <c r="F16" s="7">
        <v>8.1</v>
      </c>
    </row>
    <row r="17" spans="1:6">
      <c r="A17" s="3" t="s">
        <v>17</v>
      </c>
      <c r="B17" s="4">
        <v>124</v>
      </c>
      <c r="C17" s="5">
        <v>310</v>
      </c>
      <c r="D17" s="5">
        <v>55</v>
      </c>
      <c r="E17" s="6">
        <v>5.8</v>
      </c>
      <c r="F17" s="7">
        <v>15.1</v>
      </c>
    </row>
    <row r="18" spans="1:6">
      <c r="A18" s="3" t="s">
        <v>18</v>
      </c>
      <c r="B18" s="4">
        <v>174</v>
      </c>
      <c r="C18" s="5">
        <v>529</v>
      </c>
      <c r="D18" s="5">
        <v>60</v>
      </c>
      <c r="E18" s="6">
        <v>9.5</v>
      </c>
      <c r="F18" s="7">
        <v>30</v>
      </c>
    </row>
    <row r="19" spans="1:6">
      <c r="A19" s="3" t="s">
        <v>19</v>
      </c>
      <c r="B19" s="4">
        <v>281</v>
      </c>
      <c r="C19" s="5">
        <v>907</v>
      </c>
      <c r="D19" s="5">
        <v>65</v>
      </c>
      <c r="E19" s="6">
        <v>15.6</v>
      </c>
      <c r="F19" s="7">
        <v>53.5</v>
      </c>
    </row>
    <row r="20" spans="1:6">
      <c r="A20" s="3" t="s">
        <v>20</v>
      </c>
      <c r="B20" s="4">
        <v>406</v>
      </c>
      <c r="C20" s="5">
        <v>1324</v>
      </c>
      <c r="D20" s="5">
        <v>70</v>
      </c>
      <c r="E20" s="6">
        <v>25.3</v>
      </c>
      <c r="F20" s="7">
        <v>90.2</v>
      </c>
    </row>
    <row r="21" spans="1:6">
      <c r="A21" s="3" t="s">
        <v>21</v>
      </c>
      <c r="B21" s="4">
        <v>463</v>
      </c>
      <c r="C21" s="5">
        <v>1389</v>
      </c>
      <c r="D21" s="5">
        <v>75</v>
      </c>
      <c r="E21" s="6">
        <v>39.200000000000003</v>
      </c>
      <c r="F21" s="7">
        <v>137.9</v>
      </c>
    </row>
    <row r="22" spans="1:6">
      <c r="A22" s="3" t="s">
        <v>22</v>
      </c>
      <c r="B22" s="4">
        <v>514</v>
      </c>
      <c r="C22" s="5">
        <v>1343</v>
      </c>
      <c r="D22" s="5">
        <v>80</v>
      </c>
      <c r="E22" s="6">
        <v>55.5</v>
      </c>
      <c r="F22" s="7">
        <v>188.7</v>
      </c>
    </row>
    <row r="23" spans="1:6">
      <c r="A23" s="3" t="s">
        <v>23</v>
      </c>
      <c r="B23" s="4">
        <v>434</v>
      </c>
      <c r="C23" s="5">
        <v>908</v>
      </c>
      <c r="D23" s="5">
        <v>85</v>
      </c>
      <c r="E23" s="6">
        <v>70.099999999999994</v>
      </c>
      <c r="F23" s="7">
        <v>231.7</v>
      </c>
    </row>
    <row r="24" spans="1:6">
      <c r="A24" s="3" t="s">
        <v>24</v>
      </c>
      <c r="B24" s="4">
        <v>275</v>
      </c>
      <c r="C24" s="5">
        <v>433</v>
      </c>
      <c r="D24" s="5">
        <v>90</v>
      </c>
      <c r="E24" s="6">
        <v>68.599999999999994</v>
      </c>
      <c r="F24" s="7">
        <v>243.2</v>
      </c>
    </row>
    <row r="25" spans="1:6">
      <c r="A25" s="3"/>
      <c r="B25" s="4"/>
      <c r="C25" s="5"/>
      <c r="D25" s="5"/>
      <c r="E25" s="6"/>
      <c r="F25" s="7"/>
    </row>
    <row r="26" spans="1:6">
      <c r="A26" s="3" t="s">
        <v>34</v>
      </c>
      <c r="B26" s="4">
        <v>2821</v>
      </c>
      <c r="C26" s="5">
        <v>7471</v>
      </c>
      <c r="D26" s="5"/>
      <c r="E26" s="6">
        <v>8.1999999999999993</v>
      </c>
      <c r="F26" s="7">
        <v>27.4</v>
      </c>
    </row>
    <row r="28" spans="1:6">
      <c r="B28" s="36"/>
    </row>
  </sheetData>
  <mergeCells count="2">
    <mergeCell ref="A1:G1"/>
    <mergeCell ref="A3:F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004D-B3B3-414F-939F-157622776B96}">
  <dimension ref="A1:C15"/>
  <sheetViews>
    <sheetView workbookViewId="0">
      <selection activeCell="B14" sqref="B14"/>
    </sheetView>
  </sheetViews>
  <sheetFormatPr defaultRowHeight="15"/>
  <cols>
    <col min="2" max="2" width="18.140625" bestFit="1" customWidth="1"/>
    <col min="3" max="3" width="13.5703125" bestFit="1" customWidth="1"/>
  </cols>
  <sheetData>
    <row r="1" spans="1:3">
      <c r="A1" s="8" t="s">
        <v>28</v>
      </c>
      <c r="B1" s="8" t="s">
        <v>35</v>
      </c>
      <c r="C1" s="8" t="s">
        <v>36</v>
      </c>
    </row>
    <row r="2" spans="1:3">
      <c r="A2" s="8">
        <v>30</v>
      </c>
      <c r="B2" s="8">
        <f>Incidence!E12/100000</f>
        <v>1.9999999999999999E-6</v>
      </c>
      <c r="C2" s="8">
        <f>Incidence!F12/100000</f>
        <v>3.0000000000000001E-6</v>
      </c>
    </row>
    <row r="3" spans="1:3">
      <c r="A3" s="8">
        <v>35</v>
      </c>
      <c r="B3" s="8">
        <f>Incidence!E13/100000</f>
        <v>3.9999999999999998E-6</v>
      </c>
      <c r="C3" s="8">
        <f>Incidence!F13/100000</f>
        <v>6.0000000000000002E-6</v>
      </c>
    </row>
    <row r="4" spans="1:3">
      <c r="A4" s="8">
        <v>40</v>
      </c>
      <c r="B4" s="8">
        <f>Incidence!E14/100000</f>
        <v>1.0000000000000001E-5</v>
      </c>
      <c r="C4" s="8">
        <f>Incidence!F14/100000</f>
        <v>1.7E-5</v>
      </c>
    </row>
    <row r="5" spans="1:3">
      <c r="A5" s="8">
        <v>45</v>
      </c>
      <c r="B5" s="8">
        <f>Incidence!E15/100000</f>
        <v>1.8E-5</v>
      </c>
      <c r="C5" s="8">
        <f>Incidence!F15/100000</f>
        <v>3.7000000000000005E-5</v>
      </c>
    </row>
    <row r="6" spans="1:3">
      <c r="A6" s="8">
        <v>50</v>
      </c>
      <c r="B6" s="8">
        <f>Incidence!E16/100000</f>
        <v>3.0000000000000001E-5</v>
      </c>
      <c r="C6" s="8">
        <f>Incidence!F16/100000</f>
        <v>8.099999999999999E-5</v>
      </c>
    </row>
    <row r="7" spans="1:3">
      <c r="A7" s="8">
        <v>55</v>
      </c>
      <c r="B7" s="8">
        <f>Incidence!E17/100000</f>
        <v>5.8E-5</v>
      </c>
      <c r="C7" s="8">
        <f>Incidence!F17/100000</f>
        <v>1.5099999999999998E-4</v>
      </c>
    </row>
    <row r="8" spans="1:3">
      <c r="A8" s="8">
        <v>60</v>
      </c>
      <c r="B8" s="8">
        <f>Incidence!E18/100000</f>
        <v>9.5000000000000005E-5</v>
      </c>
      <c r="C8" s="8">
        <f>Incidence!F18/100000</f>
        <v>2.9999999999999997E-4</v>
      </c>
    </row>
    <row r="9" spans="1:3">
      <c r="A9" s="8">
        <v>65</v>
      </c>
      <c r="B9" s="8">
        <f>Incidence!E19/100000</f>
        <v>1.56E-4</v>
      </c>
      <c r="C9" s="8">
        <f>Incidence!F19/100000</f>
        <v>5.3499999999999999E-4</v>
      </c>
    </row>
    <row r="10" spans="1:3">
      <c r="A10" s="8">
        <v>70</v>
      </c>
      <c r="B10" s="8">
        <f>Incidence!E20/100000</f>
        <v>2.5300000000000002E-4</v>
      </c>
      <c r="C10" s="8">
        <f>Incidence!F20/100000</f>
        <v>9.0200000000000002E-4</v>
      </c>
    </row>
    <row r="11" spans="1:3">
      <c r="A11" s="8">
        <v>75</v>
      </c>
      <c r="B11" s="8">
        <f>Incidence!E21/100000</f>
        <v>3.9200000000000004E-4</v>
      </c>
      <c r="C11" s="8">
        <f>Incidence!F21/100000</f>
        <v>1.379E-3</v>
      </c>
    </row>
    <row r="12" spans="1:3">
      <c r="A12" s="8">
        <v>80</v>
      </c>
      <c r="B12" s="8">
        <f>Incidence!E22/100000</f>
        <v>5.5500000000000005E-4</v>
      </c>
      <c r="C12" s="8">
        <f>Incidence!F22/100000</f>
        <v>1.8869999999999998E-3</v>
      </c>
    </row>
    <row r="13" spans="1:3">
      <c r="A13" s="8">
        <v>85</v>
      </c>
      <c r="B13" s="8">
        <f>Incidence!E23/100000</f>
        <v>7.0099999999999991E-4</v>
      </c>
      <c r="C13" s="8">
        <f>Incidence!F23/100000</f>
        <v>2.317E-3</v>
      </c>
    </row>
    <row r="14" spans="1:3">
      <c r="A14" s="8">
        <v>90</v>
      </c>
      <c r="B14" s="8">
        <f>Incidence!E24/100000</f>
        <v>6.8599999999999998E-4</v>
      </c>
      <c r="C14" s="8">
        <f>Incidence!F24/100000</f>
        <v>2.4319999999999997E-3</v>
      </c>
    </row>
    <row r="15" spans="1:3">
      <c r="A15" s="8">
        <v>95</v>
      </c>
      <c r="B15" s="8">
        <f>B14</f>
        <v>6.8599999999999998E-4</v>
      </c>
      <c r="C15" s="8">
        <f>C14</f>
        <v>2.4319999999999997E-3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F93-24FC-4576-A74A-415D97F2E59F}">
  <dimension ref="A1:Z87"/>
  <sheetViews>
    <sheetView tabSelected="1" topLeftCell="A50" workbookViewId="0">
      <selection activeCell="L67" activeCellId="4" sqref="A67:A80 I67:I80 J67:J80 K67:K80 L67:L80"/>
    </sheetView>
  </sheetViews>
  <sheetFormatPr defaultRowHeight="15"/>
  <cols>
    <col min="1" max="1" width="30.5703125" customWidth="1"/>
    <col min="2" max="2" width="23.42578125" customWidth="1"/>
    <col min="3" max="3" width="20.5703125" customWidth="1"/>
    <col min="4" max="4" width="14.85546875" customWidth="1"/>
    <col min="5" max="6" width="14.85546875" style="45" customWidth="1"/>
    <col min="7" max="7" width="13.7109375" customWidth="1"/>
    <col min="8" max="8" width="10.42578125" customWidth="1"/>
    <col min="9" max="9" width="12.42578125" customWidth="1"/>
    <col min="10" max="10" width="14.85546875" customWidth="1"/>
    <col min="11" max="11" width="11.85546875" bestFit="1" customWidth="1"/>
    <col min="12" max="12" width="13" customWidth="1"/>
    <col min="13" max="13" width="13.42578125" bestFit="1" customWidth="1"/>
    <col min="14" max="14" width="15.28515625" customWidth="1"/>
    <col min="15" max="15" width="9.5703125" bestFit="1" customWidth="1"/>
    <col min="16" max="16" width="12" bestFit="1" customWidth="1"/>
  </cols>
  <sheetData>
    <row r="1" spans="1:17" s="8" customFormat="1" ht="19.5">
      <c r="A1" s="10" t="s">
        <v>39</v>
      </c>
      <c r="E1" s="45"/>
      <c r="F1" s="45"/>
    </row>
    <row r="2" spans="1:17" ht="15.75">
      <c r="A2" s="11"/>
      <c r="B2" s="12" t="s">
        <v>42</v>
      </c>
      <c r="C2" s="12" t="s">
        <v>43</v>
      </c>
      <c r="D2" s="12" t="s">
        <v>44</v>
      </c>
      <c r="E2" s="12"/>
      <c r="F2" s="12"/>
      <c r="G2" s="12" t="s">
        <v>45</v>
      </c>
      <c r="H2" s="12" t="s">
        <v>40</v>
      </c>
      <c r="I2" t="s">
        <v>37</v>
      </c>
      <c r="J2" t="s">
        <v>38</v>
      </c>
      <c r="K2" s="35" t="s">
        <v>64</v>
      </c>
    </row>
    <row r="3" spans="1:17" ht="15.75">
      <c r="A3" s="11" t="s">
        <v>65</v>
      </c>
      <c r="B3" s="13">
        <v>2908</v>
      </c>
      <c r="C3" s="13">
        <v>1739</v>
      </c>
      <c r="D3" s="14">
        <v>849</v>
      </c>
      <c r="E3" s="14"/>
      <c r="F3" s="14"/>
      <c r="G3" s="14">
        <v>656</v>
      </c>
      <c r="H3" s="12">
        <v>2799</v>
      </c>
      <c r="I3">
        <v>2019</v>
      </c>
      <c r="J3" s="42" t="s">
        <v>41</v>
      </c>
      <c r="K3" s="36">
        <f>SUM(B3:H3)</f>
        <v>8951</v>
      </c>
    </row>
    <row r="4" spans="1:17">
      <c r="A4" s="11" t="s">
        <v>66</v>
      </c>
      <c r="B4" s="37">
        <f>B3/$K$3</f>
        <v>0.32487990168696235</v>
      </c>
      <c r="C4" s="37">
        <f>C3/$K$3</f>
        <v>0.19427996871857892</v>
      </c>
      <c r="D4" s="37">
        <f>D3/$K$3</f>
        <v>9.4849737459501732E-2</v>
      </c>
      <c r="E4" s="37"/>
      <c r="F4" s="37"/>
      <c r="G4" s="37">
        <f>G3/$K$3</f>
        <v>7.3287900793207461E-2</v>
      </c>
      <c r="H4" s="37">
        <f>H3/$K$3</f>
        <v>0.31270249134174954</v>
      </c>
      <c r="I4" s="44">
        <f>SUM(D4:H4)</f>
        <v>0.48084012959445877</v>
      </c>
    </row>
    <row r="5" spans="1:17" ht="15.75" thickBot="1"/>
    <row r="6" spans="1:17" ht="15.75" thickBot="1">
      <c r="A6" s="15"/>
      <c r="B6" s="15"/>
      <c r="C6" s="16" t="s">
        <v>46</v>
      </c>
      <c r="D6" s="16" t="s">
        <v>47</v>
      </c>
      <c r="E6" s="16"/>
      <c r="F6" s="16"/>
      <c r="G6" s="17" t="s">
        <v>48</v>
      </c>
      <c r="H6" s="16" t="s">
        <v>49</v>
      </c>
      <c r="I6" s="16" t="s">
        <v>50</v>
      </c>
      <c r="J6" s="16" t="s">
        <v>51</v>
      </c>
      <c r="K6" s="16" t="s">
        <v>52</v>
      </c>
      <c r="L6" s="16" t="s">
        <v>53</v>
      </c>
      <c r="M6" s="16" t="s">
        <v>54</v>
      </c>
      <c r="N6" s="18"/>
    </row>
    <row r="7" spans="1:17">
      <c r="A7" s="19" t="s">
        <v>55</v>
      </c>
      <c r="B7" s="20" t="s">
        <v>56</v>
      </c>
      <c r="C7" s="21">
        <v>6497</v>
      </c>
      <c r="D7" s="20" t="s">
        <v>57</v>
      </c>
      <c r="E7" s="20"/>
      <c r="F7" s="20"/>
      <c r="G7" s="21">
        <v>5.6</v>
      </c>
      <c r="H7" s="21">
        <v>4.3</v>
      </c>
      <c r="I7" s="21">
        <v>8.1999999999999993</v>
      </c>
      <c r="J7" s="21">
        <v>15</v>
      </c>
      <c r="K7" s="21">
        <v>24</v>
      </c>
      <c r="L7" s="21">
        <v>31</v>
      </c>
      <c r="M7" s="21">
        <v>12</v>
      </c>
      <c r="N7" s="22">
        <f>SUM(L7:M7)</f>
        <v>43</v>
      </c>
    </row>
    <row r="8" spans="1:17">
      <c r="A8" s="23"/>
      <c r="B8" s="24" t="s">
        <v>58</v>
      </c>
      <c r="C8" s="25">
        <v>1605</v>
      </c>
      <c r="D8" s="26"/>
      <c r="E8" s="26"/>
      <c r="F8" s="26"/>
      <c r="G8" s="25">
        <v>5.3</v>
      </c>
      <c r="H8" s="25">
        <v>4.5</v>
      </c>
      <c r="I8" s="25">
        <v>7.4</v>
      </c>
      <c r="J8" s="25">
        <v>11</v>
      </c>
      <c r="K8" s="25">
        <v>25</v>
      </c>
      <c r="L8" s="25">
        <v>37</v>
      </c>
      <c r="M8" s="25">
        <v>9.5</v>
      </c>
      <c r="N8" s="22">
        <f t="shared" ref="N8:N12" si="0">SUM(L8:M8)</f>
        <v>46.5</v>
      </c>
    </row>
    <row r="9" spans="1:17">
      <c r="A9" s="19" t="s">
        <v>59</v>
      </c>
      <c r="B9" s="20" t="s">
        <v>56</v>
      </c>
      <c r="C9" s="21">
        <v>398</v>
      </c>
      <c r="D9" s="20" t="s">
        <v>60</v>
      </c>
      <c r="E9" s="20"/>
      <c r="F9" s="20"/>
      <c r="G9" s="21">
        <v>9.8000000000000007</v>
      </c>
      <c r="H9" s="21">
        <v>4.8</v>
      </c>
      <c r="I9" s="21">
        <v>10.6</v>
      </c>
      <c r="J9" s="21">
        <v>14.1</v>
      </c>
      <c r="K9" s="21">
        <v>17.100000000000001</v>
      </c>
      <c r="L9" s="21">
        <v>26.6</v>
      </c>
      <c r="M9" s="21">
        <v>17.100000000000001</v>
      </c>
      <c r="N9" s="22">
        <f t="shared" si="0"/>
        <v>43.7</v>
      </c>
    </row>
    <row r="10" spans="1:17">
      <c r="A10" s="23"/>
      <c r="B10" s="24" t="s">
        <v>58</v>
      </c>
      <c r="C10" s="25">
        <v>119</v>
      </c>
      <c r="D10" s="26"/>
      <c r="E10" s="26"/>
      <c r="F10" s="26"/>
      <c r="G10" s="25">
        <v>10.1</v>
      </c>
      <c r="H10" s="27">
        <v>2.59</v>
      </c>
      <c r="I10" s="25">
        <v>4.2</v>
      </c>
      <c r="J10" s="25">
        <v>8.4</v>
      </c>
      <c r="K10" s="25">
        <v>23.5</v>
      </c>
      <c r="L10" s="25">
        <v>34.5</v>
      </c>
      <c r="M10" s="25">
        <v>16.8</v>
      </c>
      <c r="N10" s="22">
        <f t="shared" si="0"/>
        <v>51.3</v>
      </c>
    </row>
    <row r="11" spans="1:17">
      <c r="A11" s="19" t="s">
        <v>61</v>
      </c>
      <c r="B11" s="20" t="s">
        <v>56</v>
      </c>
      <c r="C11" s="21">
        <v>507</v>
      </c>
      <c r="D11" s="22"/>
      <c r="E11" s="22"/>
      <c r="F11" s="22"/>
      <c r="G11" s="87">
        <v>29.5</v>
      </c>
      <c r="H11" s="87"/>
      <c r="I11" s="87"/>
      <c r="J11" s="87"/>
      <c r="K11" s="21">
        <v>26.8</v>
      </c>
      <c r="L11" s="21">
        <v>32.6</v>
      </c>
      <c r="M11" s="21">
        <v>11.1</v>
      </c>
      <c r="N11" s="22">
        <f t="shared" si="0"/>
        <v>43.7</v>
      </c>
    </row>
    <row r="12" spans="1:17" ht="15.75" thickBot="1">
      <c r="A12" s="28"/>
      <c r="B12" s="29" t="s">
        <v>58</v>
      </c>
      <c r="C12" s="30">
        <v>1976</v>
      </c>
      <c r="D12" s="29" t="s">
        <v>62</v>
      </c>
      <c r="E12" s="29"/>
      <c r="F12" s="29"/>
      <c r="G12" s="88">
        <v>24.7</v>
      </c>
      <c r="H12" s="88"/>
      <c r="I12" s="88"/>
      <c r="J12" s="88"/>
      <c r="K12" s="30">
        <v>27.6</v>
      </c>
      <c r="L12" s="30">
        <v>38.799999999999997</v>
      </c>
      <c r="M12" s="30">
        <v>8.9</v>
      </c>
      <c r="N12" s="22">
        <f t="shared" si="0"/>
        <v>47.699999999999996</v>
      </c>
    </row>
    <row r="13" spans="1:17" ht="15.75" thickBot="1"/>
    <row r="14" spans="1:17" ht="16.5" thickBot="1">
      <c r="A14" s="34"/>
      <c r="B14" s="31" t="s">
        <v>42</v>
      </c>
      <c r="C14" s="31" t="s">
        <v>43</v>
      </c>
      <c r="D14" s="31" t="s">
        <v>44</v>
      </c>
      <c r="E14" s="31" t="s">
        <v>45</v>
      </c>
      <c r="F14" s="31"/>
      <c r="H14" s="31" t="s">
        <v>40</v>
      </c>
      <c r="I14" s="32"/>
      <c r="J14" s="32"/>
      <c r="K14" s="58" t="s">
        <v>89</v>
      </c>
      <c r="L14" s="59"/>
      <c r="M14" s="59"/>
      <c r="N14" s="59"/>
      <c r="O14" s="60"/>
    </row>
    <row r="15" spans="1:17" ht="19.5" thickBot="1">
      <c r="A15" s="38" t="s">
        <v>63</v>
      </c>
      <c r="B15" s="39">
        <v>32.5</v>
      </c>
      <c r="C15" s="40">
        <v>19.399999999999999</v>
      </c>
      <c r="D15" s="40">
        <v>9.5</v>
      </c>
      <c r="E15" s="40">
        <v>7.3</v>
      </c>
      <c r="F15" s="40"/>
      <c r="H15" s="39">
        <v>31.4</v>
      </c>
      <c r="I15" s="33"/>
      <c r="J15" s="33"/>
      <c r="K15" s="50"/>
      <c r="L15" s="51" t="s">
        <v>75</v>
      </c>
      <c r="M15" s="52"/>
      <c r="N15" s="52"/>
      <c r="O15" s="53"/>
    </row>
    <row r="16" spans="1:17" ht="15.75" thickTop="1">
      <c r="A16" s="47" t="s">
        <v>96</v>
      </c>
      <c r="B16" s="65">
        <f>B15/H16</f>
        <v>0.47307132459970885</v>
      </c>
      <c r="C16" s="65">
        <f>C15/$H$16</f>
        <v>0.28238719068413387</v>
      </c>
      <c r="D16" s="65">
        <f t="shared" ref="D16" si="1">D15/$H$16</f>
        <v>0.13828238719068414</v>
      </c>
      <c r="E16" s="65">
        <f>E15/$H$16</f>
        <v>0.10625909752547306</v>
      </c>
      <c r="F16" s="65"/>
      <c r="H16" s="47">
        <f>SUM(B15:F15)</f>
        <v>68.7</v>
      </c>
      <c r="K16" s="50" t="s">
        <v>33</v>
      </c>
      <c r="L16" s="52" t="s">
        <v>79</v>
      </c>
      <c r="M16" s="52" t="s">
        <v>84</v>
      </c>
      <c r="N16" s="52" t="s">
        <v>85</v>
      </c>
      <c r="O16" s="53"/>
      <c r="Q16" t="s">
        <v>86</v>
      </c>
    </row>
    <row r="17" spans="1:17">
      <c r="G17" s="64"/>
      <c r="K17" s="50" t="s">
        <v>76</v>
      </c>
      <c r="L17" s="52">
        <v>1</v>
      </c>
      <c r="M17" s="54">
        <f>SUM(B45:C51)</f>
        <v>1608</v>
      </c>
      <c r="N17" s="52">
        <v>0.2072</v>
      </c>
      <c r="O17" s="53"/>
    </row>
    <row r="18" spans="1:17">
      <c r="A18" t="s">
        <v>71</v>
      </c>
      <c r="K18" s="50" t="s">
        <v>77</v>
      </c>
      <c r="L18" s="52">
        <v>0.78</v>
      </c>
      <c r="M18" s="54">
        <f>SUM(B52:C53)</f>
        <v>2918</v>
      </c>
      <c r="N18" s="52">
        <f>N17*L18</f>
        <v>0.16161600000000001</v>
      </c>
      <c r="O18" s="53"/>
    </row>
    <row r="19" spans="1:17">
      <c r="A19" t="s">
        <v>72</v>
      </c>
      <c r="K19" s="50" t="s">
        <v>78</v>
      </c>
      <c r="L19" s="52">
        <v>1.61</v>
      </c>
      <c r="M19" s="54">
        <f>SUM(B54:C55)</f>
        <v>3709</v>
      </c>
      <c r="N19" s="52">
        <f>L19*N17</f>
        <v>0.333592</v>
      </c>
      <c r="O19" s="53"/>
      <c r="Q19" s="45"/>
    </row>
    <row r="20" spans="1:17">
      <c r="C20" t="s">
        <v>71</v>
      </c>
      <c r="D20" t="s">
        <v>74</v>
      </c>
      <c r="K20" s="50" t="s">
        <v>80</v>
      </c>
      <c r="L20" s="52">
        <v>2.8</v>
      </c>
      <c r="M20" s="54">
        <f>SUM(B56:C57)</f>
        <v>2050</v>
      </c>
      <c r="N20" s="52">
        <f>L20*N17</f>
        <v>0.5801599999999999</v>
      </c>
      <c r="O20" s="53"/>
      <c r="Q20" s="45"/>
    </row>
    <row r="21" spans="1:17">
      <c r="A21">
        <v>18595</v>
      </c>
      <c r="B21" t="s">
        <v>73</v>
      </c>
      <c r="C21" s="36">
        <f>A21-K3</f>
        <v>9644</v>
      </c>
      <c r="D21">
        <f>C21/K3</f>
        <v>1.0774215171489219</v>
      </c>
      <c r="K21" s="50"/>
      <c r="L21" s="52"/>
      <c r="M21" s="52"/>
      <c r="N21" s="52"/>
      <c r="O21" s="53"/>
    </row>
    <row r="22" spans="1:17">
      <c r="K22" s="50"/>
      <c r="L22" s="52"/>
      <c r="M22" s="52"/>
      <c r="N22" s="52"/>
      <c r="O22" s="53"/>
    </row>
    <row r="23" spans="1:17">
      <c r="K23" s="50" t="s">
        <v>90</v>
      </c>
      <c r="L23" s="52"/>
      <c r="M23" s="54"/>
      <c r="N23" s="52"/>
      <c r="O23" s="53"/>
    </row>
    <row r="24" spans="1:17">
      <c r="K24" s="50"/>
      <c r="L24" s="52"/>
      <c r="M24" s="52"/>
      <c r="N24" s="52"/>
      <c r="O24" s="53"/>
    </row>
    <row r="25" spans="1:17" ht="90">
      <c r="K25" s="50" t="s">
        <v>92</v>
      </c>
      <c r="L25" s="50" t="s">
        <v>91</v>
      </c>
      <c r="M25" s="62" t="s">
        <v>93</v>
      </c>
      <c r="N25" s="52"/>
      <c r="O25" s="53"/>
    </row>
    <row r="26" spans="1:17">
      <c r="K26" s="50">
        <v>1</v>
      </c>
      <c r="L26" s="61">
        <v>0.14499999999999999</v>
      </c>
      <c r="M26" s="52">
        <v>9.2999999999999999E-2</v>
      </c>
      <c r="N26" s="63"/>
      <c r="O26" s="53"/>
    </row>
    <row r="27" spans="1:17">
      <c r="K27" s="50">
        <v>2</v>
      </c>
      <c r="L27" s="52">
        <v>0.30399999999999999</v>
      </c>
      <c r="M27" s="52">
        <v>0.218</v>
      </c>
      <c r="N27" s="63"/>
      <c r="O27" s="53"/>
    </row>
    <row r="28" spans="1:17">
      <c r="K28" s="50">
        <v>3</v>
      </c>
      <c r="L28" s="52">
        <v>0.26</v>
      </c>
      <c r="M28" s="52">
        <v>0.184</v>
      </c>
      <c r="N28" s="63"/>
      <c r="O28" s="53"/>
    </row>
    <row r="29" spans="1:17">
      <c r="K29" s="50">
        <v>4</v>
      </c>
      <c r="L29" s="52">
        <v>0.29199999999999998</v>
      </c>
      <c r="M29" s="52">
        <v>0.505</v>
      </c>
      <c r="N29" s="63"/>
      <c r="O29" s="53"/>
    </row>
    <row r="30" spans="1:17">
      <c r="K30" s="50"/>
      <c r="L30" s="52"/>
      <c r="M30" s="52">
        <f>SUM(M26:M29)</f>
        <v>1</v>
      </c>
      <c r="N30" s="52"/>
      <c r="O30" s="53"/>
    </row>
    <row r="31" spans="1:17">
      <c r="K31" s="50"/>
      <c r="L31" s="52"/>
      <c r="M31" s="52"/>
      <c r="N31" s="52"/>
      <c r="O31" s="53"/>
    </row>
    <row r="32" spans="1:17">
      <c r="K32" s="50"/>
      <c r="L32" s="52"/>
      <c r="M32" s="52"/>
      <c r="N32" s="52"/>
      <c r="O32" s="53"/>
    </row>
    <row r="33" spans="1:16" ht="15.75" thickBot="1">
      <c r="K33" s="55"/>
      <c r="L33" s="56"/>
      <c r="M33" s="56"/>
      <c r="N33" s="56"/>
      <c r="O33" s="57"/>
    </row>
    <row r="43" spans="1:16" ht="15.75" thickBot="1">
      <c r="E43" s="47" t="s">
        <v>97</v>
      </c>
      <c r="F43" s="47"/>
      <c r="G43" t="s">
        <v>95</v>
      </c>
      <c r="K43" s="45" t="s">
        <v>94</v>
      </c>
      <c r="L43" s="45"/>
      <c r="M43" s="45"/>
      <c r="N43" s="45"/>
    </row>
    <row r="44" spans="1:16" ht="15.75">
      <c r="A44" s="48" t="str">
        <f>Incidence_export!A1</f>
        <v>Age_lb</v>
      </c>
      <c r="B44" s="49" t="s">
        <v>82</v>
      </c>
      <c r="C44" s="49" t="s">
        <v>83</v>
      </c>
      <c r="D44" s="49" t="s">
        <v>81</v>
      </c>
      <c r="E44" s="49" t="s">
        <v>82</v>
      </c>
      <c r="F44" s="49" t="s">
        <v>83</v>
      </c>
      <c r="G44" s="68" t="s">
        <v>42</v>
      </c>
      <c r="H44" s="68" t="s">
        <v>43</v>
      </c>
      <c r="I44" s="68" t="s">
        <v>44</v>
      </c>
      <c r="J44" s="68" t="s">
        <v>45</v>
      </c>
      <c r="K44" s="68" t="s">
        <v>42</v>
      </c>
      <c r="L44" s="68" t="s">
        <v>43</v>
      </c>
      <c r="M44" s="68" t="s">
        <v>44</v>
      </c>
      <c r="N44" s="69" t="s">
        <v>45</v>
      </c>
      <c r="O44" s="67"/>
      <c r="P44" s="66"/>
    </row>
    <row r="45" spans="1:16">
      <c r="A45" s="50">
        <f>Incidence_export!A2</f>
        <v>30</v>
      </c>
      <c r="B45" s="54">
        <f>Incidence!B12</f>
        <v>5</v>
      </c>
      <c r="C45" s="54">
        <f>Incidence!C12</f>
        <v>6</v>
      </c>
      <c r="D45" s="52">
        <f>SUM(B45:C45)*$N$17</f>
        <v>2.2791999999999999</v>
      </c>
      <c r="E45" s="52">
        <f>B45-D45/2</f>
        <v>3.8604000000000003</v>
      </c>
      <c r="F45" s="52">
        <f>C45-D45/2</f>
        <v>4.8604000000000003</v>
      </c>
      <c r="G45" s="61">
        <f>B$16*$F45+$M$26*$D45/2</f>
        <v>2.4052986660844251</v>
      </c>
      <c r="H45" s="61">
        <f>C$16*$F45+$M$27*$D45/2</f>
        <v>1.6209475016011643</v>
      </c>
      <c r="I45" s="61">
        <f>D$16*$F45+$M$28*$D45/2</f>
        <v>0.88179411470160129</v>
      </c>
      <c r="J45" s="61">
        <f t="shared" ref="J45:J57" si="2">E$16*$F45+$M$29*$D45/2</f>
        <v>1.0919597176128093</v>
      </c>
      <c r="K45" s="61">
        <f>B$16*$E45+$M$26*$D45/2</f>
        <v>1.9322273414847162</v>
      </c>
      <c r="L45" s="61">
        <f>C$16*$E45+$M$27*$D45/2</f>
        <v>1.3385603109170305</v>
      </c>
      <c r="M45" s="61">
        <f>D$16*$E45+$M$28*$D45/2</f>
        <v>0.7435117275109171</v>
      </c>
      <c r="N45" s="70">
        <f>B45-SUM(K45:M45)</f>
        <v>0.98570062008733572</v>
      </c>
      <c r="O45" s="64"/>
      <c r="P45" s="64"/>
    </row>
    <row r="46" spans="1:16">
      <c r="A46" s="50">
        <f>Incidence_export!A3</f>
        <v>35</v>
      </c>
      <c r="B46" s="54">
        <f>Incidence!B13</f>
        <v>8</v>
      </c>
      <c r="C46" s="54">
        <f>Incidence!C13</f>
        <v>14</v>
      </c>
      <c r="D46" s="52">
        <f t="shared" ref="D46:D51" si="3">SUM(B46:C46)*$N$17</f>
        <v>4.5583999999999998</v>
      </c>
      <c r="E46" s="52">
        <f t="shared" ref="E46:E57" si="4">B46-D46/2</f>
        <v>5.7208000000000006</v>
      </c>
      <c r="F46" s="52">
        <f t="shared" ref="F46:F57" si="5">C46-D46/2</f>
        <v>11.720800000000001</v>
      </c>
      <c r="G46" s="61">
        <f t="shared" ref="G46:G57" si="6">B$16*$F46+$M$26*$D46/2</f>
        <v>5.756739981368268</v>
      </c>
      <c r="H46" s="61">
        <f t="shared" ref="H46:H57" si="7">C$16*$F46+$M$27*$D46/2</f>
        <v>3.8066693845705966</v>
      </c>
      <c r="I46" s="61">
        <f t="shared" ref="I46:I57" si="8">D$16*$F46+$M$28*$D46/2</f>
        <v>2.0401530037845705</v>
      </c>
      <c r="J46" s="61">
        <f t="shared" si="2"/>
        <v>2.3964376302765649</v>
      </c>
      <c r="K46" s="61">
        <f t="shared" ref="K46:K57" si="9">B$16*$E46+$M$26*$D46/2</f>
        <v>2.9183120337700146</v>
      </c>
      <c r="L46" s="61">
        <f t="shared" ref="L46:L57" si="10">C$16*$E46+$M$27*$D46/2</f>
        <v>2.1123462404657931</v>
      </c>
      <c r="M46" s="61">
        <f t="shared" ref="M46:M57" si="11">D$16*$E46+$M$28*$D46/2</f>
        <v>1.2104586806404658</v>
      </c>
      <c r="N46" s="70">
        <f>B46-SUM(K46:M46)</f>
        <v>1.7588830451237261</v>
      </c>
      <c r="O46" s="64"/>
      <c r="P46" s="64"/>
    </row>
    <row r="47" spans="1:16">
      <c r="A47" s="50">
        <f>Incidence_export!A4</f>
        <v>40</v>
      </c>
      <c r="B47" s="54">
        <f>Incidence!B14</f>
        <v>21</v>
      </c>
      <c r="C47" s="54">
        <f>Incidence!C14</f>
        <v>35</v>
      </c>
      <c r="D47" s="52">
        <f t="shared" si="3"/>
        <v>11.603199999999999</v>
      </c>
      <c r="E47" s="52">
        <f t="shared" si="4"/>
        <v>15.198399999999999</v>
      </c>
      <c r="F47" s="52">
        <f t="shared" si="5"/>
        <v>29.198399999999999</v>
      </c>
      <c r="G47" s="61">
        <f t="shared" si="6"/>
        <v>14.352474564192139</v>
      </c>
      <c r="H47" s="61">
        <f t="shared" si="7"/>
        <v>9.5100029484716142</v>
      </c>
      <c r="I47" s="61">
        <f t="shared" si="8"/>
        <v>5.105118854148472</v>
      </c>
      <c r="J47" s="61">
        <f t="shared" si="2"/>
        <v>6.0324036331877728</v>
      </c>
      <c r="K47" s="61">
        <f t="shared" si="9"/>
        <v>7.7294760197962145</v>
      </c>
      <c r="L47" s="61">
        <f t="shared" si="10"/>
        <v>5.5565822788937407</v>
      </c>
      <c r="M47" s="61">
        <f>D$16*$E47+$M$28*$D47/2</f>
        <v>3.1691654334788941</v>
      </c>
      <c r="N47" s="70">
        <f>B47-SUM(K47:M47)</f>
        <v>4.5447762678311499</v>
      </c>
      <c r="O47" s="64"/>
      <c r="P47" s="64"/>
    </row>
    <row r="48" spans="1:16">
      <c r="A48" s="50">
        <f>Incidence_export!A5</f>
        <v>45</v>
      </c>
      <c r="B48" s="54">
        <f>Incidence!B15</f>
        <v>41</v>
      </c>
      <c r="C48" s="54">
        <f>Incidence!C15</f>
        <v>83</v>
      </c>
      <c r="D48" s="52">
        <f t="shared" si="3"/>
        <v>25.692799999999998</v>
      </c>
      <c r="E48" s="52">
        <f t="shared" si="4"/>
        <v>28.153600000000001</v>
      </c>
      <c r="F48" s="52">
        <f t="shared" si="5"/>
        <v>70.153599999999997</v>
      </c>
      <c r="G48" s="61">
        <f t="shared" si="6"/>
        <v>34.38237167743813</v>
      </c>
      <c r="H48" s="61">
        <f t="shared" si="7"/>
        <v>22.610993220378454</v>
      </c>
      <c r="I48" s="61">
        <f t="shared" si="8"/>
        <v>12.064744878020379</v>
      </c>
      <c r="J48" s="61">
        <f t="shared" si="2"/>
        <v>13.941890224163025</v>
      </c>
      <c r="K48" s="61">
        <f t="shared" si="9"/>
        <v>14.513376044250363</v>
      </c>
      <c r="L48" s="61">
        <f t="shared" si="10"/>
        <v>10.750731211644831</v>
      </c>
      <c r="M48" s="61">
        <f t="shared" si="11"/>
        <v>6.2568846160116447</v>
      </c>
      <c r="N48" s="70">
        <f t="shared" ref="N48:N57" si="12">B48-SUM(K48:M48)</f>
        <v>9.4790081280931631</v>
      </c>
      <c r="O48" s="64"/>
      <c r="P48" s="64"/>
    </row>
    <row r="49" spans="1:16">
      <c r="A49" s="50">
        <f>Incidence_export!A6</f>
        <v>50</v>
      </c>
      <c r="B49" s="54">
        <f>Incidence!B16</f>
        <v>72</v>
      </c>
      <c r="C49" s="54">
        <f>Incidence!C16</f>
        <v>186</v>
      </c>
      <c r="D49" s="52">
        <f t="shared" si="3"/>
        <v>53.457599999999999</v>
      </c>
      <c r="E49" s="52">
        <f t="shared" si="4"/>
        <v>45.2712</v>
      </c>
      <c r="F49" s="52">
        <f t="shared" si="5"/>
        <v>159.27119999999999</v>
      </c>
      <c r="G49" s="61">
        <f t="shared" si="6"/>
        <v>77.832415954585144</v>
      </c>
      <c r="H49" s="61">
        <f t="shared" si="7"/>
        <v>50.803025124890816</v>
      </c>
      <c r="I49" s="61">
        <f t="shared" si="8"/>
        <v>26.942500946724891</v>
      </c>
      <c r="J49" s="61">
        <f t="shared" si="2"/>
        <v>30.422057973799124</v>
      </c>
      <c r="K49" s="61">
        <f t="shared" si="9"/>
        <v>23.902284950218341</v>
      </c>
      <c r="L49" s="61">
        <f t="shared" si="10"/>
        <v>18.610885386899561</v>
      </c>
      <c r="M49" s="61">
        <f t="shared" si="11"/>
        <v>11.178308806986898</v>
      </c>
      <c r="N49" s="70">
        <f t="shared" si="12"/>
        <v>18.308520855895203</v>
      </c>
      <c r="O49" s="64"/>
      <c r="P49" s="64"/>
    </row>
    <row r="50" spans="1:16">
      <c r="A50" s="50">
        <f>Incidence_export!A7</f>
        <v>55</v>
      </c>
      <c r="B50" s="54">
        <f>Incidence!B17</f>
        <v>124</v>
      </c>
      <c r="C50" s="54">
        <f>Incidence!C17</f>
        <v>310</v>
      </c>
      <c r="D50" s="52">
        <f t="shared" si="3"/>
        <v>89.924800000000005</v>
      </c>
      <c r="E50" s="52">
        <f t="shared" si="4"/>
        <v>79.037599999999998</v>
      </c>
      <c r="F50" s="52">
        <f t="shared" si="5"/>
        <v>265.0376</v>
      </c>
      <c r="G50" s="61">
        <f t="shared" si="6"/>
        <v>129.5631917007278</v>
      </c>
      <c r="H50" s="61">
        <f t="shared" si="7"/>
        <v>84.645026489665199</v>
      </c>
      <c r="I50" s="61">
        <f t="shared" si="8"/>
        <v>44.923113623289666</v>
      </c>
      <c r="J50" s="61">
        <f t="shared" si="2"/>
        <v>50.868668186317322</v>
      </c>
      <c r="K50" s="61">
        <f t="shared" si="9"/>
        <v>41.571925325181951</v>
      </c>
      <c r="L50" s="61">
        <f t="shared" si="10"/>
        <v>32.121009022416295</v>
      </c>
      <c r="M50" s="61">
        <f t="shared" si="11"/>
        <v>19.202589605822418</v>
      </c>
      <c r="N50" s="70">
        <f t="shared" si="12"/>
        <v>31.104476046579322</v>
      </c>
      <c r="O50" s="64"/>
      <c r="P50" s="64"/>
    </row>
    <row r="51" spans="1:16">
      <c r="A51" s="50">
        <f>Incidence_export!A8</f>
        <v>60</v>
      </c>
      <c r="B51" s="54">
        <f>Incidence!B18</f>
        <v>174</v>
      </c>
      <c r="C51" s="54">
        <f>Incidence!C18</f>
        <v>529</v>
      </c>
      <c r="D51" s="52">
        <f t="shared" si="3"/>
        <v>145.66159999999999</v>
      </c>
      <c r="E51" s="52">
        <f t="shared" si="4"/>
        <v>101.1692</v>
      </c>
      <c r="F51" s="52">
        <f t="shared" si="5"/>
        <v>456.16919999999999</v>
      </c>
      <c r="G51" s="61">
        <f t="shared" si="6"/>
        <v>222.57383208558949</v>
      </c>
      <c r="H51" s="61">
        <f t="shared" si="7"/>
        <v>144.6934532646288</v>
      </c>
      <c r="I51" s="61">
        <f t="shared" si="8"/>
        <v>76.481033138864632</v>
      </c>
      <c r="J51" s="61">
        <f t="shared" si="2"/>
        <v>85.251681510917024</v>
      </c>
      <c r="K51" s="61">
        <f t="shared" si="9"/>
        <v>54.63351185269287</v>
      </c>
      <c r="L51" s="61">
        <f t="shared" si="10"/>
        <v>44.446000571761275</v>
      </c>
      <c r="M51" s="61">
        <f t="shared" si="11"/>
        <v>27.39078568617176</v>
      </c>
      <c r="N51" s="70">
        <f t="shared" si="12"/>
        <v>47.529701889374081</v>
      </c>
      <c r="O51" s="64"/>
      <c r="P51" s="64"/>
    </row>
    <row r="52" spans="1:16">
      <c r="A52" s="50">
        <f>Incidence_export!A9</f>
        <v>65</v>
      </c>
      <c r="B52" s="54">
        <f>Incidence!B19</f>
        <v>281</v>
      </c>
      <c r="C52" s="54">
        <f>Incidence!C19</f>
        <v>907</v>
      </c>
      <c r="D52" s="52">
        <f>SUM(B52:C52)*$N$18</f>
        <v>191.999808</v>
      </c>
      <c r="E52" s="52">
        <f t="shared" si="4"/>
        <v>185.00009599999998</v>
      </c>
      <c r="F52" s="52">
        <f t="shared" si="5"/>
        <v>811.00009599999998</v>
      </c>
      <c r="G52" s="61">
        <f t="shared" si="6"/>
        <v>392.58888073721101</v>
      </c>
      <c r="H52" s="61">
        <f t="shared" si="7"/>
        <v>249.94401782600286</v>
      </c>
      <c r="I52" s="61">
        <f t="shared" si="8"/>
        <v>129.81101162275399</v>
      </c>
      <c r="J52" s="61">
        <f t="shared" si="2"/>
        <v>134.65608981403201</v>
      </c>
      <c r="K52" s="61">
        <f t="shared" si="9"/>
        <v>96.446231537793295</v>
      </c>
      <c r="L52" s="61">
        <f t="shared" si="10"/>
        <v>73.169636457735066</v>
      </c>
      <c r="M52" s="61">
        <f t="shared" si="11"/>
        <v>43.246237241385735</v>
      </c>
      <c r="N52" s="70">
        <f t="shared" si="12"/>
        <v>68.13789476308591</v>
      </c>
      <c r="O52" s="64"/>
      <c r="P52" s="64"/>
    </row>
    <row r="53" spans="1:16">
      <c r="A53" s="50">
        <f>Incidence_export!A10</f>
        <v>70</v>
      </c>
      <c r="B53" s="54">
        <f>Incidence!B20</f>
        <v>406</v>
      </c>
      <c r="C53" s="54">
        <f>Incidence!C20</f>
        <v>1324</v>
      </c>
      <c r="D53" s="52">
        <f>SUM(B53:C53)*$N$18</f>
        <v>279.59568000000002</v>
      </c>
      <c r="E53" s="52">
        <f t="shared" si="4"/>
        <v>266.20215999999999</v>
      </c>
      <c r="F53" s="52">
        <f t="shared" si="5"/>
        <v>1184.20216</v>
      </c>
      <c r="G53" s="61">
        <f t="shared" si="6"/>
        <v>573.21328354503646</v>
      </c>
      <c r="H53" s="61">
        <f t="shared" si="7"/>
        <v>364.8794502844832</v>
      </c>
      <c r="I53" s="61">
        <f t="shared" si="8"/>
        <v>189.47710416116448</v>
      </c>
      <c r="J53" s="61">
        <f t="shared" si="2"/>
        <v>196.43016200931586</v>
      </c>
      <c r="K53" s="61">
        <f t="shared" si="9"/>
        <v>138.93380756250363</v>
      </c>
      <c r="L53" s="61">
        <f t="shared" si="10"/>
        <v>105.64800923644832</v>
      </c>
      <c r="M53" s="61">
        <f t="shared" si="11"/>
        <v>62.533872720116449</v>
      </c>
      <c r="N53" s="70">
        <f t="shared" si="12"/>
        <v>98.884310480931617</v>
      </c>
      <c r="O53" s="64"/>
      <c r="P53" s="64"/>
    </row>
    <row r="54" spans="1:16">
      <c r="A54" s="50">
        <f>Incidence_export!A11</f>
        <v>75</v>
      </c>
      <c r="B54" s="54">
        <f>Incidence!B21</f>
        <v>463</v>
      </c>
      <c r="C54" s="54">
        <f>Incidence!C21</f>
        <v>1389</v>
      </c>
      <c r="D54" s="52">
        <f>SUM(B54:C54)*$N$19</f>
        <v>617.81238399999995</v>
      </c>
      <c r="E54" s="52">
        <f t="shared" si="4"/>
        <v>154.09380800000002</v>
      </c>
      <c r="F54" s="52">
        <f t="shared" si="5"/>
        <v>1080.0938080000001</v>
      </c>
      <c r="G54" s="61">
        <f t="shared" si="6"/>
        <v>539.68968429850361</v>
      </c>
      <c r="H54" s="61">
        <f t="shared" si="7"/>
        <v>372.34620597244827</v>
      </c>
      <c r="I54" s="61">
        <f t="shared" si="8"/>
        <v>206.19668948811648</v>
      </c>
      <c r="J54" s="61">
        <f t="shared" si="2"/>
        <v>270.76742024093159</v>
      </c>
      <c r="K54" s="61">
        <f t="shared" si="9"/>
        <v>101.62563771917323</v>
      </c>
      <c r="L54" s="61">
        <f t="shared" si="10"/>
        <v>110.85566739894031</v>
      </c>
      <c r="M54" s="61">
        <f t="shared" si="11"/>
        <v>78.14719894954294</v>
      </c>
      <c r="N54" s="70">
        <f t="shared" si="12"/>
        <v>172.37149593234352</v>
      </c>
      <c r="O54" s="64"/>
      <c r="P54" s="64"/>
    </row>
    <row r="55" spans="1:16">
      <c r="A55" s="50">
        <f>Incidence_export!A12</f>
        <v>80</v>
      </c>
      <c r="B55" s="54">
        <f>Incidence!B22</f>
        <v>514</v>
      </c>
      <c r="C55" s="54">
        <f>Incidence!C22</f>
        <v>1343</v>
      </c>
      <c r="D55" s="52">
        <f>SUM(B55:C55)*$N$19</f>
        <v>619.48034399999995</v>
      </c>
      <c r="E55" s="52">
        <f>B55-D55/2</f>
        <v>204.25982800000003</v>
      </c>
      <c r="F55" s="52">
        <f t="shared" si="5"/>
        <v>1033.259828</v>
      </c>
      <c r="G55" s="61">
        <f t="shared" si="6"/>
        <v>517.61143148362737</v>
      </c>
      <c r="H55" s="61">
        <f t="shared" si="7"/>
        <v>359.3026975716914</v>
      </c>
      <c r="I55" s="61">
        <f t="shared" si="8"/>
        <v>199.87382725207567</v>
      </c>
      <c r="J55" s="61">
        <f t="shared" si="2"/>
        <v>266.2120436926055</v>
      </c>
      <c r="K55" s="61">
        <f t="shared" si="9"/>
        <v>125.43530339046872</v>
      </c>
      <c r="L55" s="61">
        <f t="shared" si="10"/>
        <v>125.20371649454438</v>
      </c>
      <c r="M55" s="61">
        <f t="shared" si="11"/>
        <v>85.237728270998545</v>
      </c>
      <c r="N55" s="70">
        <f t="shared" si="12"/>
        <v>178.12325184398833</v>
      </c>
      <c r="O55" s="64"/>
      <c r="P55" s="64"/>
    </row>
    <row r="56" spans="1:16">
      <c r="A56" s="50">
        <f>Incidence_export!A13</f>
        <v>85</v>
      </c>
      <c r="B56" s="54">
        <f>Incidence!B23</f>
        <v>434</v>
      </c>
      <c r="C56" s="54">
        <f>Incidence!C23</f>
        <v>908</v>
      </c>
      <c r="D56" s="52">
        <f>SUM(B56:C56)*$N$20</f>
        <v>778.57471999999984</v>
      </c>
      <c r="E56" s="52">
        <f t="shared" si="4"/>
        <v>44.712640000000079</v>
      </c>
      <c r="F56" s="52">
        <f t="shared" si="5"/>
        <v>518.71264000000008</v>
      </c>
      <c r="G56" s="61">
        <f t="shared" si="6"/>
        <v>281.59180017141193</v>
      </c>
      <c r="H56" s="61">
        <f t="shared" si="7"/>
        <v>231.3424496619505</v>
      </c>
      <c r="I56" s="61">
        <f t="shared" si="8"/>
        <v>143.35769636518194</v>
      </c>
      <c r="J56" s="61">
        <f t="shared" si="2"/>
        <v>251.70805380145558</v>
      </c>
      <c r="K56" s="61">
        <f t="shared" si="9"/>
        <v>57.355992311149954</v>
      </c>
      <c r="L56" s="61">
        <f t="shared" si="10"/>
        <v>97.490921277671035</v>
      </c>
      <c r="M56" s="61">
        <f t="shared" si="11"/>
        <v>77.811844836797675</v>
      </c>
      <c r="N56" s="70">
        <f t="shared" si="12"/>
        <v>201.34124157438134</v>
      </c>
      <c r="O56" s="64"/>
      <c r="P56" s="64"/>
    </row>
    <row r="57" spans="1:16">
      <c r="A57" s="50">
        <f>Incidence_export!A14</f>
        <v>90</v>
      </c>
      <c r="B57" s="54">
        <f>Incidence!B24</f>
        <v>275</v>
      </c>
      <c r="C57" s="54">
        <f>Incidence!C24</f>
        <v>433</v>
      </c>
      <c r="D57" s="52">
        <f>SUM(B57:C57)*$N$20</f>
        <v>410.7532799999999</v>
      </c>
      <c r="E57" s="52">
        <f t="shared" si="4"/>
        <v>69.623360000000048</v>
      </c>
      <c r="F57" s="52">
        <f t="shared" si="5"/>
        <v>227.62336000000005</v>
      </c>
      <c r="G57" s="61">
        <f t="shared" si="6"/>
        <v>126.78211194503641</v>
      </c>
      <c r="H57" s="61">
        <f t="shared" si="7"/>
        <v>109.05002868448325</v>
      </c>
      <c r="I57" s="61">
        <f t="shared" si="8"/>
        <v>69.26560336116448</v>
      </c>
      <c r="J57" s="61">
        <f t="shared" si="2"/>
        <v>127.90225600931585</v>
      </c>
      <c r="K57" s="61">
        <f t="shared" si="9"/>
        <v>52.036842658282396</v>
      </c>
      <c r="L57" s="61">
        <f t="shared" si="10"/>
        <v>64.432852556390102</v>
      </c>
      <c r="M57" s="61">
        <f t="shared" si="11"/>
        <v>47.416986185036393</v>
      </c>
      <c r="N57" s="70">
        <f t="shared" si="12"/>
        <v>111.11331860029111</v>
      </c>
      <c r="O57" s="64"/>
      <c r="P57" s="64"/>
    </row>
    <row r="58" spans="1:16">
      <c r="A58" s="50"/>
      <c r="B58" s="54"/>
      <c r="C58" s="54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3"/>
    </row>
    <row r="59" spans="1:16">
      <c r="A59" s="50">
        <f>Incidence_export!A16</f>
        <v>0</v>
      </c>
      <c r="B59" s="54">
        <f>SUM(B45:B57)</f>
        <v>2818</v>
      </c>
      <c r="C59" s="54">
        <f>SUM(C45:C57)</f>
        <v>7467</v>
      </c>
      <c r="D59" s="52">
        <f>SUM(B59:C59)*H15/100</f>
        <v>3229.49</v>
      </c>
      <c r="E59" s="52"/>
      <c r="F59" s="52"/>
      <c r="G59" s="52"/>
      <c r="H59" s="52"/>
      <c r="I59" s="52"/>
      <c r="J59" s="52"/>
      <c r="K59" s="52"/>
      <c r="L59" s="52"/>
      <c r="M59" s="52"/>
      <c r="N59" s="53"/>
    </row>
    <row r="60" spans="1:16">
      <c r="A60" s="50" t="s">
        <v>87</v>
      </c>
      <c r="B60" s="52"/>
      <c r="C60" s="52"/>
      <c r="D60" s="52">
        <f>SUM(D45:D57)</f>
        <v>3231.3938159999998</v>
      </c>
      <c r="E60" s="52"/>
      <c r="F60" s="52"/>
      <c r="G60" s="63">
        <f>SUM(G45:G57)</f>
        <v>2918.3435168108126</v>
      </c>
      <c r="H60" s="63">
        <f t="shared" ref="H60:I60" si="13">SUM(H45:H57)</f>
        <v>2004.5549679352662</v>
      </c>
      <c r="I60" s="63">
        <f t="shared" si="13"/>
        <v>1106.4203908099912</v>
      </c>
      <c r="J60" s="63">
        <f>SUM(J45:J57)</f>
        <v>1437.68112444393</v>
      </c>
      <c r="K60" s="63">
        <f t="shared" ref="K60:N60" si="14">SUM(K45:K57)</f>
        <v>719.03492874676567</v>
      </c>
      <c r="L60" s="63">
        <f t="shared" si="14"/>
        <v>691.73691844472773</v>
      </c>
      <c r="M60" s="63">
        <f t="shared" si="14"/>
        <v>463.5455727605007</v>
      </c>
      <c r="N60" s="71">
        <f t="shared" si="14"/>
        <v>943.68258004800578</v>
      </c>
    </row>
    <row r="61" spans="1:16">
      <c r="A61" s="50" t="s">
        <v>88</v>
      </c>
      <c r="B61" s="54">
        <f>SUM(B59:C59)</f>
        <v>10285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3"/>
    </row>
    <row r="62" spans="1:16">
      <c r="A62" s="50" t="s">
        <v>40</v>
      </c>
      <c r="B62" s="52"/>
      <c r="C62" s="52"/>
      <c r="D62" s="52"/>
      <c r="E62" s="52"/>
      <c r="F62" s="52"/>
      <c r="G62" s="63">
        <f>SUM(G45:J57)</f>
        <v>7467</v>
      </c>
      <c r="H62" s="52"/>
      <c r="I62" s="52"/>
      <c r="J62" s="52"/>
      <c r="K62" s="63">
        <f>SUM(K45:N57)</f>
        <v>2818</v>
      </c>
      <c r="L62" s="52"/>
      <c r="M62" s="52"/>
      <c r="N62" s="53"/>
    </row>
    <row r="63" spans="1:16" ht="15.75">
      <c r="A63" s="72" t="s">
        <v>42</v>
      </c>
      <c r="B63" s="73" t="s">
        <v>43</v>
      </c>
      <c r="C63" s="73" t="s">
        <v>44</v>
      </c>
      <c r="D63" s="73" t="s">
        <v>45</v>
      </c>
      <c r="E63" s="74"/>
      <c r="F63" s="74"/>
      <c r="G63" s="52">
        <f>G60/$G$62</f>
        <v>0.39083213028134628</v>
      </c>
      <c r="H63" s="52">
        <f t="shared" ref="H63:J63" si="15">H60/$G$62</f>
        <v>0.26845519859853573</v>
      </c>
      <c r="I63" s="52">
        <f t="shared" si="15"/>
        <v>0.14817468739922207</v>
      </c>
      <c r="J63" s="52">
        <f t="shared" si="15"/>
        <v>0.19253798372089595</v>
      </c>
      <c r="K63" s="52"/>
      <c r="L63" s="52"/>
      <c r="M63" s="52"/>
      <c r="N63" s="53"/>
    </row>
    <row r="64" spans="1:16" ht="15.75" thickBot="1">
      <c r="A64" s="55">
        <f>M26*SUM(D45:D52)</f>
        <v>48.841498944000001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7"/>
    </row>
    <row r="66" spans="1:26" ht="15.75" thickBot="1">
      <c r="E66" s="47" t="s">
        <v>97</v>
      </c>
      <c r="F66" s="47"/>
      <c r="G66" s="47" t="s">
        <v>152</v>
      </c>
      <c r="H66" s="47"/>
    </row>
    <row r="67" spans="1:26" ht="15.75">
      <c r="A67" s="48" t="s">
        <v>33</v>
      </c>
      <c r="B67" s="49" t="s">
        <v>82</v>
      </c>
      <c r="C67" s="49" t="s">
        <v>83</v>
      </c>
      <c r="D67" s="49" t="s">
        <v>81</v>
      </c>
      <c r="E67" s="49" t="s">
        <v>82</v>
      </c>
      <c r="F67" s="49" t="s">
        <v>83</v>
      </c>
      <c r="G67" s="49" t="s">
        <v>82</v>
      </c>
      <c r="H67" s="49" t="s">
        <v>83</v>
      </c>
      <c r="I67" s="68" t="s">
        <v>42</v>
      </c>
      <c r="J67" s="68" t="s">
        <v>43</v>
      </c>
      <c r="K67" s="68" t="s">
        <v>44</v>
      </c>
      <c r="L67" s="68" t="s">
        <v>45</v>
      </c>
      <c r="M67" s="68" t="s">
        <v>42</v>
      </c>
      <c r="N67" s="68" t="s">
        <v>43</v>
      </c>
      <c r="O67" s="68" t="s">
        <v>44</v>
      </c>
      <c r="P67" s="69" t="s">
        <v>45</v>
      </c>
      <c r="S67" t="s">
        <v>42</v>
      </c>
      <c r="T67" t="s">
        <v>43</v>
      </c>
      <c r="U67" t="s">
        <v>44</v>
      </c>
      <c r="V67" t="s">
        <v>45</v>
      </c>
      <c r="W67" t="s">
        <v>42</v>
      </c>
      <c r="X67" t="s">
        <v>43</v>
      </c>
      <c r="Y67" t="s">
        <v>44</v>
      </c>
      <c r="Z67" t="s">
        <v>45</v>
      </c>
    </row>
    <row r="68" spans="1:26">
      <c r="A68" s="50">
        <f>A45</f>
        <v>30</v>
      </c>
      <c r="B68" s="54">
        <f>B45</f>
        <v>5</v>
      </c>
      <c r="C68" s="54">
        <f>C45</f>
        <v>6</v>
      </c>
      <c r="D68" s="52">
        <f>SUM(B68:C68)*$N$17</f>
        <v>2.2791999999999999</v>
      </c>
      <c r="E68" s="52">
        <f>B68-$D68*B68/SUM($B68:$C68)</f>
        <v>3.9640000000000004</v>
      </c>
      <c r="F68" s="52">
        <f>C68-$D68*C68/SUM($B68:$C68)</f>
        <v>4.7568000000000001</v>
      </c>
      <c r="G68" s="54">
        <f>B68-E68</f>
        <v>1.0359999999999996</v>
      </c>
      <c r="H68" s="54">
        <f>C68-F68</f>
        <v>1.2431999999999999</v>
      </c>
      <c r="I68" s="61">
        <f>B$16*$F68+$M$26*$H68</f>
        <v>2.3659232768558951</v>
      </c>
      <c r="J68" s="61">
        <f>C$16*$F68+$M$27*$H68</f>
        <v>1.614276988646288</v>
      </c>
      <c r="K68" s="61">
        <f>D$16*$F68+$M$28*$H68</f>
        <v>0.88653045938864627</v>
      </c>
      <c r="L68" s="61">
        <f>C68-SUM(I68:K68)</f>
        <v>1.1332692751091713</v>
      </c>
      <c r="M68" s="61">
        <f>B$16*$E68+$M$26*G68</f>
        <v>1.971602730713246</v>
      </c>
      <c r="N68" s="61">
        <f>C$16*$E68+$M$27*G68</f>
        <v>1.3452308238719066</v>
      </c>
      <c r="O68" s="61">
        <f>D$16*$E68+$M$28*G68</f>
        <v>0.7387753828238719</v>
      </c>
      <c r="P68" s="70">
        <f>B68-SUM(M68:O68)</f>
        <v>0.94439106259097549</v>
      </c>
      <c r="Q68" s="36"/>
      <c r="S68">
        <v>2.3562884768558954</v>
      </c>
      <c r="T68">
        <v>1.591692188646288</v>
      </c>
      <c r="U68">
        <v>0.86746805938864635</v>
      </c>
      <c r="V68">
        <v>1.0809512751091703</v>
      </c>
      <c r="W68">
        <v>1.9812375307132462</v>
      </c>
      <c r="X68">
        <v>1.3678156238719068</v>
      </c>
      <c r="Y68">
        <v>0.75783778282387204</v>
      </c>
      <c r="Z68">
        <v>0.893109062590975</v>
      </c>
    </row>
    <row r="69" spans="1:26">
      <c r="A69" s="50">
        <f t="shared" ref="A69:C82" si="16">A46</f>
        <v>35</v>
      </c>
      <c r="B69" s="54">
        <f t="shared" si="16"/>
        <v>8</v>
      </c>
      <c r="C69" s="54">
        <f t="shared" si="16"/>
        <v>14</v>
      </c>
      <c r="D69" s="52">
        <f>SUM(B69:C69)*$N$17</f>
        <v>4.5583999999999998</v>
      </c>
      <c r="E69" s="52">
        <f t="shared" ref="E69:E80" si="17">B69-$D69*B69/SUM($B69:$C69)</f>
        <v>6.3423999999999996</v>
      </c>
      <c r="F69" s="52">
        <f t="shared" ref="F69:F80" si="18">C69-$D69*C69/SUM($B69:$C69)</f>
        <v>11.0992</v>
      </c>
      <c r="G69" s="54">
        <f t="shared" ref="G69:G80" si="19">B69-E69</f>
        <v>1.6576000000000004</v>
      </c>
      <c r="H69" s="54">
        <f t="shared" ref="H69:H80" si="20">C69-F69</f>
        <v>2.9008000000000003</v>
      </c>
      <c r="I69" s="61">
        <f t="shared" ref="I69:I80" si="21">B$16*$F69+$M$26*$H69</f>
        <v>5.5204876459970889</v>
      </c>
      <c r="J69" s="61">
        <f t="shared" ref="J69:J80" si="22">C$16*$F69+$M$27*$H69</f>
        <v>3.7666463068413387</v>
      </c>
      <c r="K69" s="61">
        <f t="shared" ref="K69:K80" si="23">D$16*$F69+$M$28*$H69</f>
        <v>2.0685710719068418</v>
      </c>
      <c r="L69" s="61">
        <f t="shared" ref="L69:L80" si="24">C69-SUM(I69:K69)</f>
        <v>2.6442949752547307</v>
      </c>
      <c r="M69" s="61">
        <f t="shared" ref="M69:M80" si="25">B$16*$E69+$M$26*G69</f>
        <v>3.1545643691411933</v>
      </c>
      <c r="N69" s="61">
        <f t="shared" ref="N69:N80" si="26">C$16*$E69+$M$27*G69</f>
        <v>2.1523693181950505</v>
      </c>
      <c r="O69" s="61">
        <f t="shared" ref="O69:O80" si="27">D$16*$E69+$M$28*G69</f>
        <v>1.182040612518195</v>
      </c>
      <c r="P69" s="70">
        <f t="shared" ref="P69:P80" si="28">B69-SUM(M69:O69)</f>
        <v>1.5110257001455611</v>
      </c>
      <c r="Q69" s="36"/>
      <c r="S69">
        <v>5.4626788459970888</v>
      </c>
      <c r="T69">
        <v>3.6311375068413385</v>
      </c>
      <c r="U69">
        <v>1.9541966719068413</v>
      </c>
      <c r="V69">
        <v>2.3303869752547306</v>
      </c>
      <c r="W69">
        <v>3.2123731691411934</v>
      </c>
      <c r="X69">
        <v>2.2878781181950503</v>
      </c>
      <c r="Y69">
        <v>1.296415012518195</v>
      </c>
      <c r="Z69">
        <v>1.2033337001455608</v>
      </c>
    </row>
    <row r="70" spans="1:26">
      <c r="A70" s="50">
        <f t="shared" si="16"/>
        <v>40</v>
      </c>
      <c r="B70" s="54">
        <f t="shared" si="16"/>
        <v>21</v>
      </c>
      <c r="C70" s="54">
        <f t="shared" si="16"/>
        <v>35</v>
      </c>
      <c r="D70" s="52">
        <f t="shared" ref="D70:D74" si="29">SUM(B70:C70)*$N$17</f>
        <v>11.603199999999999</v>
      </c>
      <c r="E70" s="52">
        <f t="shared" si="17"/>
        <v>16.648800000000001</v>
      </c>
      <c r="F70" s="52">
        <f t="shared" si="18"/>
        <v>27.748000000000001</v>
      </c>
      <c r="G70" s="54">
        <f t="shared" si="19"/>
        <v>4.3511999999999986</v>
      </c>
      <c r="H70" s="54">
        <f t="shared" si="20"/>
        <v>7.2519999999999989</v>
      </c>
      <c r="I70" s="61">
        <f t="shared" si="21"/>
        <v>13.801219114992723</v>
      </c>
      <c r="J70" s="61">
        <f t="shared" si="22"/>
        <v>9.4166157671033464</v>
      </c>
      <c r="K70" s="61">
        <f t="shared" si="23"/>
        <v>5.1714276797671035</v>
      </c>
      <c r="L70" s="61">
        <f t="shared" si="24"/>
        <v>6.6107374381368267</v>
      </c>
      <c r="M70" s="61">
        <f t="shared" si="25"/>
        <v>8.2807314689956328</v>
      </c>
      <c r="N70" s="61">
        <f t="shared" si="26"/>
        <v>5.6499694602620076</v>
      </c>
      <c r="O70" s="61">
        <f t="shared" si="27"/>
        <v>3.1028566078602617</v>
      </c>
      <c r="P70" s="70">
        <f t="shared" si="28"/>
        <v>3.9664424628820996</v>
      </c>
      <c r="Q70" s="36"/>
      <c r="S70">
        <v>13.666331914992723</v>
      </c>
      <c r="T70">
        <v>9.1004285671033465</v>
      </c>
      <c r="U70">
        <v>4.9045540797671041</v>
      </c>
      <c r="V70">
        <v>5.8782854381368264</v>
      </c>
      <c r="W70">
        <v>8.4156186689956325</v>
      </c>
      <c r="X70">
        <v>5.9661566602620084</v>
      </c>
      <c r="Y70">
        <v>3.369730207860262</v>
      </c>
      <c r="Z70">
        <v>3.2484944628820962</v>
      </c>
    </row>
    <row r="71" spans="1:26">
      <c r="A71" s="50">
        <f t="shared" si="16"/>
        <v>45</v>
      </c>
      <c r="B71" s="54">
        <f t="shared" si="16"/>
        <v>41</v>
      </c>
      <c r="C71" s="54">
        <f t="shared" si="16"/>
        <v>83</v>
      </c>
      <c r="D71" s="52">
        <f t="shared" si="29"/>
        <v>25.692799999999998</v>
      </c>
      <c r="E71" s="52">
        <f t="shared" si="17"/>
        <v>32.504800000000003</v>
      </c>
      <c r="F71" s="52">
        <f t="shared" si="18"/>
        <v>65.802400000000006</v>
      </c>
      <c r="G71" s="54">
        <f t="shared" si="19"/>
        <v>8.495199999999997</v>
      </c>
      <c r="H71" s="54">
        <f t="shared" si="20"/>
        <v>17.197599999999994</v>
      </c>
      <c r="I71" s="61">
        <f t="shared" si="21"/>
        <v>32.728605329839887</v>
      </c>
      <c r="J71" s="61">
        <f t="shared" si="22"/>
        <v>22.33083167627365</v>
      </c>
      <c r="K71" s="61">
        <f t="shared" si="23"/>
        <v>12.263671354876275</v>
      </c>
      <c r="L71" s="61">
        <f t="shared" si="24"/>
        <v>15.676891639010179</v>
      </c>
      <c r="M71" s="61">
        <f t="shared" si="25"/>
        <v>16.167142391848618</v>
      </c>
      <c r="N71" s="61">
        <f t="shared" si="26"/>
        <v>11.030892755749635</v>
      </c>
      <c r="O71" s="61">
        <f t="shared" si="27"/>
        <v>6.0579581391557502</v>
      </c>
      <c r="P71" s="70">
        <f t="shared" si="28"/>
        <v>7.7440067132459944</v>
      </c>
      <c r="Q71" s="36"/>
      <c r="S71">
        <v>32.323943729839883</v>
      </c>
      <c r="T71">
        <v>21.382270076273652</v>
      </c>
      <c r="U71">
        <v>11.463050554876276</v>
      </c>
      <c r="V71">
        <v>13.479535639010189</v>
      </c>
      <c r="W71">
        <v>16.571803991848618</v>
      </c>
      <c r="X71">
        <v>11.979454355749635</v>
      </c>
      <c r="Y71">
        <v>6.8585789391557501</v>
      </c>
      <c r="Z71">
        <v>5.590162713245995</v>
      </c>
    </row>
    <row r="72" spans="1:26">
      <c r="A72" s="50">
        <f t="shared" si="16"/>
        <v>50</v>
      </c>
      <c r="B72" s="54">
        <f t="shared" si="16"/>
        <v>72</v>
      </c>
      <c r="C72" s="54">
        <f t="shared" si="16"/>
        <v>186</v>
      </c>
      <c r="D72" s="52">
        <f t="shared" si="29"/>
        <v>53.457599999999999</v>
      </c>
      <c r="E72" s="52">
        <f t="shared" si="17"/>
        <v>57.081600000000002</v>
      </c>
      <c r="F72" s="52">
        <f t="shared" si="18"/>
        <v>147.46080000000001</v>
      </c>
      <c r="G72" s="54">
        <f t="shared" si="19"/>
        <v>14.918399999999998</v>
      </c>
      <c r="H72" s="54">
        <f t="shared" si="20"/>
        <v>38.539199999999994</v>
      </c>
      <c r="I72" s="61">
        <f t="shared" si="21"/>
        <v>73.343621582532748</v>
      </c>
      <c r="J72" s="61">
        <f t="shared" si="22"/>
        <v>50.042586648034927</v>
      </c>
      <c r="K72" s="61">
        <f t="shared" si="23"/>
        <v>27.482444241048036</v>
      </c>
      <c r="L72" s="61">
        <f t="shared" si="24"/>
        <v>35.131347528384282</v>
      </c>
      <c r="M72" s="61">
        <f t="shared" si="25"/>
        <v>28.391079322270741</v>
      </c>
      <c r="N72" s="61">
        <f t="shared" si="26"/>
        <v>19.371323863755457</v>
      </c>
      <c r="O72" s="61">
        <f t="shared" si="27"/>
        <v>10.638365512663757</v>
      </c>
      <c r="P72" s="70">
        <f t="shared" si="28"/>
        <v>13.599231301310041</v>
      </c>
      <c r="Q72" s="36"/>
      <c r="S72">
        <v>72.24525438253275</v>
      </c>
      <c r="T72">
        <v>47.467919448034927</v>
      </c>
      <c r="U72">
        <v>25.309330641048039</v>
      </c>
      <c r="V72">
        <v>29.16709552838428</v>
      </c>
      <c r="W72">
        <v>29.489446522270743</v>
      </c>
      <c r="X72">
        <v>21.945991063755457</v>
      </c>
      <c r="Y72">
        <v>12.811479112663756</v>
      </c>
      <c r="Z72">
        <v>7.753083301310042</v>
      </c>
    </row>
    <row r="73" spans="1:26">
      <c r="A73" s="50">
        <f t="shared" si="16"/>
        <v>55</v>
      </c>
      <c r="B73" s="54">
        <f t="shared" si="16"/>
        <v>124</v>
      </c>
      <c r="C73" s="54">
        <f t="shared" si="16"/>
        <v>310</v>
      </c>
      <c r="D73" s="52">
        <f t="shared" si="29"/>
        <v>89.924800000000005</v>
      </c>
      <c r="E73" s="52">
        <f t="shared" si="17"/>
        <v>98.307199999999995</v>
      </c>
      <c r="F73" s="52">
        <f t="shared" si="18"/>
        <v>245.768</v>
      </c>
      <c r="G73" s="54">
        <f t="shared" si="19"/>
        <v>25.692800000000005</v>
      </c>
      <c r="H73" s="54">
        <f t="shared" si="20"/>
        <v>64.231999999999999</v>
      </c>
      <c r="I73" s="61">
        <f t="shared" si="21"/>
        <v>122.23936930422124</v>
      </c>
      <c r="J73" s="61">
        <f t="shared" si="22"/>
        <v>83.404311080058221</v>
      </c>
      <c r="K73" s="61">
        <f t="shared" si="23"/>
        <v>45.80407373508006</v>
      </c>
      <c r="L73" s="61">
        <f t="shared" si="24"/>
        <v>58.55224588064047</v>
      </c>
      <c r="M73" s="61">
        <f t="shared" si="25"/>
        <v>48.895747721688501</v>
      </c>
      <c r="N73" s="61">
        <f t="shared" si="26"/>
        <v>33.361724432023287</v>
      </c>
      <c r="O73" s="61">
        <f t="shared" si="27"/>
        <v>18.321629494032024</v>
      </c>
      <c r="P73" s="70">
        <f t="shared" si="28"/>
        <v>23.420898352256188</v>
      </c>
      <c r="Q73" s="36"/>
      <c r="S73">
        <v>120.44729650422124</v>
      </c>
      <c r="T73">
        <v>79.203538280058211</v>
      </c>
      <c r="U73">
        <v>42.258467335080056</v>
      </c>
      <c r="V73">
        <v>48.821097880640465</v>
      </c>
      <c r="W73">
        <v>50.687820521688501</v>
      </c>
      <c r="X73">
        <v>37.562497232023283</v>
      </c>
      <c r="Y73">
        <v>21.867235894032024</v>
      </c>
      <c r="Z73">
        <v>13.882446352256196</v>
      </c>
    </row>
    <row r="74" spans="1:26">
      <c r="A74" s="50">
        <f t="shared" si="16"/>
        <v>60</v>
      </c>
      <c r="B74" s="54">
        <f t="shared" si="16"/>
        <v>174</v>
      </c>
      <c r="C74" s="54">
        <f t="shared" si="16"/>
        <v>529</v>
      </c>
      <c r="D74" s="52">
        <f t="shared" si="29"/>
        <v>145.66159999999999</v>
      </c>
      <c r="E74" s="52">
        <f t="shared" si="17"/>
        <v>137.94720000000001</v>
      </c>
      <c r="F74" s="52">
        <f t="shared" si="18"/>
        <v>419.39120000000003</v>
      </c>
      <c r="G74" s="54">
        <f t="shared" si="19"/>
        <v>36.052799999999991</v>
      </c>
      <c r="H74" s="54">
        <f t="shared" si="20"/>
        <v>109.60879999999997</v>
      </c>
      <c r="I74" s="61">
        <f t="shared" si="21"/>
        <v>208.59556890946141</v>
      </c>
      <c r="J74" s="61">
        <f t="shared" si="22"/>
        <v>142.32542116564773</v>
      </c>
      <c r="K74" s="61">
        <f t="shared" si="23"/>
        <v>78.162435502765646</v>
      </c>
      <c r="L74" s="61">
        <f t="shared" si="24"/>
        <v>99.916574422125223</v>
      </c>
      <c r="M74" s="61">
        <f t="shared" si="25"/>
        <v>68.611775028820958</v>
      </c>
      <c r="N74" s="61">
        <f t="shared" si="26"/>
        <v>46.81403267074235</v>
      </c>
      <c r="O74" s="61">
        <f t="shared" si="27"/>
        <v>25.709383322270742</v>
      </c>
      <c r="P74" s="70">
        <f t="shared" si="28"/>
        <v>32.864808978165939</v>
      </c>
      <c r="Q74" s="36"/>
      <c r="S74">
        <v>205.1752149094614</v>
      </c>
      <c r="T74">
        <v>134.30781716564775</v>
      </c>
      <c r="U74">
        <v>71.39528350276565</v>
      </c>
      <c r="V74">
        <v>81.343684422125179</v>
      </c>
      <c r="W74">
        <v>72.032129028820961</v>
      </c>
      <c r="X74">
        <v>54.831636670742355</v>
      </c>
      <c r="Y74">
        <v>32.476535322270742</v>
      </c>
      <c r="Z74">
        <v>14.659698978165949</v>
      </c>
    </row>
    <row r="75" spans="1:26">
      <c r="A75" s="50">
        <f t="shared" si="16"/>
        <v>65</v>
      </c>
      <c r="B75" s="54">
        <f t="shared" si="16"/>
        <v>281</v>
      </c>
      <c r="C75" s="54">
        <f t="shared" si="16"/>
        <v>907</v>
      </c>
      <c r="D75" s="52">
        <f>SUM(B75:C75)*$N$18</f>
        <v>191.999808</v>
      </c>
      <c r="E75" s="52">
        <f t="shared" si="17"/>
        <v>235.585904</v>
      </c>
      <c r="F75" s="52">
        <f t="shared" si="18"/>
        <v>760.41428799999994</v>
      </c>
      <c r="G75" s="54">
        <f t="shared" si="19"/>
        <v>45.414096000000001</v>
      </c>
      <c r="H75" s="54">
        <f t="shared" si="20"/>
        <v>146.58571200000006</v>
      </c>
      <c r="I75" s="61">
        <f t="shared" si="21"/>
        <v>373.36266568470444</v>
      </c>
      <c r="J75" s="61">
        <f>C$16*$F75+$M$27*$H75</f>
        <v>246.68693976039589</v>
      </c>
      <c r="K75" s="61">
        <f t="shared" si="23"/>
        <v>132.12367400654441</v>
      </c>
      <c r="L75" s="61">
        <f t="shared" si="24"/>
        <v>154.8267205483553</v>
      </c>
      <c r="M75" s="61">
        <f t="shared" si="25"/>
        <v>115.67244659029984</v>
      </c>
      <c r="N75" s="61">
        <f t="shared" si="26"/>
        <v>76.426714523342042</v>
      </c>
      <c r="O75" s="61">
        <f t="shared" si="27"/>
        <v>40.933574857595346</v>
      </c>
      <c r="P75" s="70">
        <f t="shared" si="28"/>
        <v>47.96726402876277</v>
      </c>
      <c r="Q75" s="36"/>
      <c r="S75">
        <v>368.65818554070444</v>
      </c>
      <c r="T75">
        <v>235.65923361639588</v>
      </c>
      <c r="U75">
        <v>122.8158853345444</v>
      </c>
      <c r="V75">
        <v>129.28088750835514</v>
      </c>
      <c r="W75">
        <v>120.37692673429984</v>
      </c>
      <c r="X75">
        <v>87.454420667342049</v>
      </c>
      <c r="Y75">
        <v>50.241363529595347</v>
      </c>
      <c r="Z75">
        <v>22.927289068762775</v>
      </c>
    </row>
    <row r="76" spans="1:26">
      <c r="A76" s="50">
        <f t="shared" si="16"/>
        <v>70</v>
      </c>
      <c r="B76" s="54">
        <f t="shared" si="16"/>
        <v>406</v>
      </c>
      <c r="C76" s="54">
        <f t="shared" si="16"/>
        <v>1324</v>
      </c>
      <c r="D76" s="52">
        <f>SUM(B76:C76)*$N$18</f>
        <v>279.59568000000002</v>
      </c>
      <c r="E76" s="52">
        <f t="shared" si="17"/>
        <v>340.38390400000003</v>
      </c>
      <c r="F76" s="52">
        <f t="shared" si="18"/>
        <v>1110.0204160000001</v>
      </c>
      <c r="G76" s="54">
        <f t="shared" si="19"/>
        <v>65.61609599999997</v>
      </c>
      <c r="H76" s="54">
        <f t="shared" si="20"/>
        <v>213.97958399999993</v>
      </c>
      <c r="I76" s="61">
        <f>B$16*$F76+$M$26*$H76</f>
        <v>545.01892984183985</v>
      </c>
      <c r="J76" s="61">
        <f>C$16*$F76+$M$27*$H76</f>
        <v>360.10309618827358</v>
      </c>
      <c r="K76" s="61">
        <f>D$16*$F76+$M$28*$H76</f>
        <v>192.86851641087628</v>
      </c>
      <c r="L76" s="61">
        <f t="shared" si="24"/>
        <v>226.00945755901034</v>
      </c>
      <c r="M76" s="61">
        <f t="shared" si="25"/>
        <v>167.12816126570013</v>
      </c>
      <c r="N76" s="61">
        <f>C$16*$E76+$M$27*G76</f>
        <v>110.42436333265792</v>
      </c>
      <c r="O76" s="61">
        <f>D$16*$E76+$M$28*G76</f>
        <v>59.142460470404664</v>
      </c>
      <c r="P76" s="70">
        <f t="shared" si="28"/>
        <v>69.305014931237281</v>
      </c>
      <c r="Q76" s="36"/>
      <c r="S76">
        <v>538.12002764983993</v>
      </c>
      <c r="T76">
        <v>343.9314759962736</v>
      </c>
      <c r="U76">
        <v>179.21907551487629</v>
      </c>
      <c r="V76">
        <v>188.54767683901019</v>
      </c>
      <c r="W76">
        <v>174.02706345770014</v>
      </c>
      <c r="X76">
        <v>126.59598352465792</v>
      </c>
      <c r="Y76">
        <v>72.791901366404673</v>
      </c>
      <c r="Z76">
        <v>32.585051651237279</v>
      </c>
    </row>
    <row r="77" spans="1:26">
      <c r="A77" s="50">
        <f t="shared" si="16"/>
        <v>75</v>
      </c>
      <c r="B77" s="54">
        <f t="shared" si="16"/>
        <v>463</v>
      </c>
      <c r="C77" s="54">
        <f t="shared" si="16"/>
        <v>1389</v>
      </c>
      <c r="D77" s="52">
        <f>SUM(B77:C77)*$N$19</f>
        <v>617.81238399999995</v>
      </c>
      <c r="E77" s="52">
        <f t="shared" si="17"/>
        <v>308.54690400000004</v>
      </c>
      <c r="F77" s="52">
        <f t="shared" si="18"/>
        <v>925.64071200000012</v>
      </c>
      <c r="G77" s="54">
        <f t="shared" si="19"/>
        <v>154.45309599999996</v>
      </c>
      <c r="H77" s="54">
        <f t="shared" si="20"/>
        <v>463.35928799999988</v>
      </c>
      <c r="I77" s="61">
        <f t="shared" si="21"/>
        <v>480.98649151325765</v>
      </c>
      <c r="J77" s="61">
        <f t="shared" si="22"/>
        <v>362.40140502854149</v>
      </c>
      <c r="K77" s="61">
        <f t="shared" si="23"/>
        <v>213.25791632824456</v>
      </c>
      <c r="L77" s="61">
        <f>C77-SUM(I77:K77)</f>
        <v>332.35418712995624</v>
      </c>
      <c r="M77" s="61">
        <f t="shared" si="25"/>
        <v>160.32883050441922</v>
      </c>
      <c r="N77" s="61">
        <f t="shared" si="26"/>
        <v>120.80046834284715</v>
      </c>
      <c r="O77" s="61">
        <f t="shared" si="27"/>
        <v>71.08597210941484</v>
      </c>
      <c r="P77" s="70">
        <f>B77-SUM(M77:O77)</f>
        <v>110.7847290433188</v>
      </c>
      <c r="Q77" s="36"/>
      <c r="S77">
        <v>466.62235358525766</v>
      </c>
      <c r="T77">
        <v>328.73063010054148</v>
      </c>
      <c r="U77">
        <v>184.83854666424457</v>
      </c>
      <c r="V77">
        <v>254.35537364995633</v>
      </c>
      <c r="W77">
        <v>174.69296843241921</v>
      </c>
      <c r="X77">
        <v>154.47124327084714</v>
      </c>
      <c r="Y77">
        <v>99.505341773414841</v>
      </c>
      <c r="Z77">
        <v>34.330446523318813</v>
      </c>
    </row>
    <row r="78" spans="1:26">
      <c r="A78" s="50">
        <f t="shared" si="16"/>
        <v>80</v>
      </c>
      <c r="B78" s="54">
        <f t="shared" si="16"/>
        <v>514</v>
      </c>
      <c r="C78" s="54">
        <f t="shared" si="16"/>
        <v>1343</v>
      </c>
      <c r="D78" s="52">
        <f>SUM(B78:C78)*$N$19</f>
        <v>619.48034399999995</v>
      </c>
      <c r="E78" s="52">
        <f t="shared" si="17"/>
        <v>342.53371200000004</v>
      </c>
      <c r="F78" s="52">
        <f t="shared" si="18"/>
        <v>894.98594400000002</v>
      </c>
      <c r="G78" s="54">
        <f t="shared" si="19"/>
        <v>171.46628799999996</v>
      </c>
      <c r="H78" s="54">
        <f t="shared" si="20"/>
        <v>448.01405599999998</v>
      </c>
      <c r="I78" s="61">
        <f t="shared" si="21"/>
        <v>465.05749323420088</v>
      </c>
      <c r="J78" s="61">
        <f t="shared" si="22"/>
        <v>350.39963063594757</v>
      </c>
      <c r="K78" s="61">
        <f t="shared" si="23"/>
        <v>206.19537914242795</v>
      </c>
      <c r="L78" s="61">
        <f t="shared" si="24"/>
        <v>321.34749698742348</v>
      </c>
      <c r="M78" s="61">
        <f t="shared" si="25"/>
        <v>177.9892416398952</v>
      </c>
      <c r="N78" s="61">
        <f t="shared" si="26"/>
        <v>134.1067834302882</v>
      </c>
      <c r="O78" s="61">
        <f t="shared" si="27"/>
        <v>78.916176380646291</v>
      </c>
      <c r="P78" s="70">
        <f t="shared" si="28"/>
        <v>122.98779854917035</v>
      </c>
      <c r="Q78" s="36"/>
      <c r="S78">
        <v>452.19802202220086</v>
      </c>
      <c r="T78">
        <v>320.25592392394753</v>
      </c>
      <c r="U78">
        <v>180.75298448642795</v>
      </c>
      <c r="V78">
        <v>251.51918556742356</v>
      </c>
      <c r="W78">
        <v>190.84871285189519</v>
      </c>
      <c r="X78">
        <v>164.25049014228819</v>
      </c>
      <c r="Y78">
        <v>104.35857103664628</v>
      </c>
      <c r="Z78">
        <v>54.542225969170318</v>
      </c>
    </row>
    <row r="79" spans="1:26">
      <c r="A79" s="50">
        <f t="shared" si="16"/>
        <v>85</v>
      </c>
      <c r="B79" s="54">
        <f t="shared" si="16"/>
        <v>434</v>
      </c>
      <c r="C79" s="54">
        <f t="shared" si="16"/>
        <v>908</v>
      </c>
      <c r="D79" s="52">
        <f>SUM(B79:C79)*$N$20</f>
        <v>778.57471999999984</v>
      </c>
      <c r="E79" s="52">
        <f t="shared" si="17"/>
        <v>182.21056000000004</v>
      </c>
      <c r="F79" s="52">
        <f t="shared" si="18"/>
        <v>381.21472000000017</v>
      </c>
      <c r="G79" s="54">
        <f t="shared" si="19"/>
        <v>251.78943999999996</v>
      </c>
      <c r="H79" s="54">
        <f t="shared" si="20"/>
        <v>526.78527999999983</v>
      </c>
      <c r="I79" s="61">
        <f t="shared" si="21"/>
        <v>229.33278358730718</v>
      </c>
      <c r="J79" s="61">
        <f t="shared" si="22"/>
        <v>222.48934486823873</v>
      </c>
      <c r="K79" s="61">
        <f t="shared" si="23"/>
        <v>149.64377303382824</v>
      </c>
      <c r="L79" s="61">
        <f t="shared" si="24"/>
        <v>306.53409851062588</v>
      </c>
      <c r="M79" s="61">
        <f t="shared" si="25"/>
        <v>109.61500889525475</v>
      </c>
      <c r="N79" s="61">
        <f t="shared" si="26"/>
        <v>106.34402607138281</v>
      </c>
      <c r="O79" s="61">
        <f t="shared" si="27"/>
        <v>71.525768168151373</v>
      </c>
      <c r="P79" s="70">
        <f t="shared" si="28"/>
        <v>146.51519686521107</v>
      </c>
      <c r="Q79" s="36"/>
      <c r="S79">
        <v>216.54547702730719</v>
      </c>
      <c r="T79">
        <v>192.51479830823874</v>
      </c>
      <c r="U79">
        <v>124.34415575382826</v>
      </c>
      <c r="V79">
        <v>237.09764891062591</v>
      </c>
      <c r="W79">
        <v>122.40231545525474</v>
      </c>
      <c r="X79">
        <v>136.31857263138281</v>
      </c>
      <c r="Y79">
        <v>96.82538544815138</v>
      </c>
      <c r="Z79">
        <v>78.453726465211048</v>
      </c>
    </row>
    <row r="80" spans="1:26">
      <c r="A80" s="50">
        <f t="shared" si="16"/>
        <v>90</v>
      </c>
      <c r="B80" s="54">
        <f>B57</f>
        <v>275</v>
      </c>
      <c r="C80" s="54">
        <f t="shared" si="16"/>
        <v>433</v>
      </c>
      <c r="D80" s="52">
        <f>SUM(B80:C80)*$N$20</f>
        <v>410.7532799999999</v>
      </c>
      <c r="E80" s="52">
        <f t="shared" si="17"/>
        <v>115.45600000000005</v>
      </c>
      <c r="F80" s="52">
        <f t="shared" si="18"/>
        <v>181.79072000000008</v>
      </c>
      <c r="G80" s="54">
        <f t="shared" si="19"/>
        <v>159.54399999999995</v>
      </c>
      <c r="H80" s="54">
        <f t="shared" si="20"/>
        <v>251.20927999999992</v>
      </c>
      <c r="I80" s="61">
        <f t="shared" si="21"/>
        <v>109.36243975033481</v>
      </c>
      <c r="J80" s="61">
        <f t="shared" si="22"/>
        <v>106.09899375324599</v>
      </c>
      <c r="K80" s="61">
        <f t="shared" si="23"/>
        <v>71.360962250713243</v>
      </c>
      <c r="L80" s="61">
        <f t="shared" si="24"/>
        <v>146.17760424570599</v>
      </c>
      <c r="M80" s="61">
        <f t="shared" si="25"/>
        <v>69.456514852984</v>
      </c>
      <c r="N80" s="61">
        <f t="shared" si="26"/>
        <v>67.383887487627362</v>
      </c>
      <c r="O80" s="61">
        <f t="shared" si="27"/>
        <v>45.321627295487623</v>
      </c>
      <c r="P80" s="70">
        <f t="shared" si="28"/>
        <v>92.837970363901007</v>
      </c>
      <c r="Q80" s="36"/>
      <c r="S80">
        <v>105.10000423033482</v>
      </c>
      <c r="T80">
        <v>96.107478233246013</v>
      </c>
      <c r="U80">
        <v>62.92775649071325</v>
      </c>
      <c r="V80">
        <v>123.03212104570595</v>
      </c>
      <c r="W80">
        <v>73.718950372983997</v>
      </c>
      <c r="X80">
        <v>77.375403007627369</v>
      </c>
      <c r="Y80">
        <v>53.75483305548763</v>
      </c>
      <c r="Z80">
        <v>70.150813563900982</v>
      </c>
    </row>
    <row r="81" spans="1:16">
      <c r="A81" s="50">
        <f t="shared" si="16"/>
        <v>0</v>
      </c>
      <c r="B81" s="54"/>
      <c r="C81" s="54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3"/>
    </row>
    <row r="82" spans="1:16">
      <c r="A82" s="50">
        <f t="shared" si="16"/>
        <v>0</v>
      </c>
      <c r="B82" s="54">
        <f>Incidence!B49</f>
        <v>0</v>
      </c>
      <c r="C82" s="54">
        <f>Incidence!C49</f>
        <v>0</v>
      </c>
      <c r="D82" s="52">
        <f>SUM(B82:C82)*H38/100</f>
        <v>0</v>
      </c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3"/>
    </row>
    <row r="83" spans="1:16">
      <c r="A83" s="50" t="s">
        <v>87</v>
      </c>
      <c r="B83" s="52"/>
      <c r="C83" s="52"/>
      <c r="D83" s="52">
        <f>SUM(D68:D80)</f>
        <v>3231.3938159999998</v>
      </c>
      <c r="E83" s="52"/>
      <c r="F83" s="52"/>
      <c r="G83" s="52"/>
      <c r="H83" s="52"/>
      <c r="I83" s="63">
        <f>SUM(I68:I80)</f>
        <v>2661.7155987755464</v>
      </c>
      <c r="J83" s="63">
        <f t="shared" ref="J83:K83" si="30">SUM(J68:J80)</f>
        <v>1961.0800998672491</v>
      </c>
      <c r="K83" s="63">
        <f t="shared" si="30"/>
        <v>1137.2893752174673</v>
      </c>
      <c r="L83" s="63">
        <f>SUM(L68:L80)</f>
        <v>1706.9149261397379</v>
      </c>
      <c r="M83" s="63">
        <f t="shared" ref="M83:P83" si="31">SUM(M68:M80)</f>
        <v>975.66284678203203</v>
      </c>
      <c r="N83" s="63">
        <f t="shared" si="31"/>
        <v>735.21178651274522</v>
      </c>
      <c r="O83" s="63">
        <f t="shared" si="31"/>
        <v>432.67658835302478</v>
      </c>
      <c r="P83" s="71">
        <f t="shared" si="31"/>
        <v>674.44877835219813</v>
      </c>
    </row>
    <row r="84" spans="1:16">
      <c r="A84" s="50" t="s">
        <v>88</v>
      </c>
      <c r="B84" s="54">
        <f>SUM(B82:C82)</f>
        <v>0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3"/>
    </row>
    <row r="85" spans="1:16">
      <c r="A85" s="50" t="s">
        <v>40</v>
      </c>
      <c r="B85" s="52"/>
      <c r="C85" s="52"/>
      <c r="D85" s="52"/>
      <c r="E85" s="52"/>
      <c r="F85" s="52"/>
      <c r="G85" s="52"/>
      <c r="H85" s="52"/>
      <c r="I85" s="63">
        <f>SUM(I68:L80)</f>
        <v>7466.9999999999982</v>
      </c>
      <c r="J85" s="52"/>
      <c r="K85" s="52"/>
      <c r="L85" s="52"/>
      <c r="M85" s="63">
        <f>SUM(M68:P80)</f>
        <v>2818.0000000000009</v>
      </c>
      <c r="N85" s="52"/>
      <c r="O85" s="52"/>
      <c r="P85" s="53"/>
    </row>
    <row r="86" spans="1:16" ht="15.75">
      <c r="A86" s="72" t="s">
        <v>42</v>
      </c>
      <c r="B86" s="73" t="s">
        <v>43</v>
      </c>
      <c r="C86" s="73" t="s">
        <v>44</v>
      </c>
      <c r="D86" s="73" t="s">
        <v>45</v>
      </c>
      <c r="E86" s="74"/>
      <c r="F86" s="74"/>
      <c r="G86" s="52"/>
      <c r="H86" s="52"/>
      <c r="I86" s="52">
        <f>I83/$G$62</f>
        <v>0.35646385412823711</v>
      </c>
      <c r="J86" s="52">
        <f t="shared" ref="J86:L86" si="32">J83/$G$62</f>
        <v>0.26263293154777678</v>
      </c>
      <c r="K86" s="52">
        <f t="shared" si="32"/>
        <v>0.15230874182636497</v>
      </c>
      <c r="L86" s="52">
        <f t="shared" si="32"/>
        <v>0.22859447249762124</v>
      </c>
      <c r="M86" s="52"/>
      <c r="N86" s="52"/>
      <c r="O86" s="52"/>
      <c r="P86" s="53"/>
    </row>
    <row r="87" spans="1:16" ht="15.75" thickBot="1">
      <c r="A87" s="55">
        <f>M49*SUM(D68:D75)</f>
        <v>5870.5952450769519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7"/>
    </row>
  </sheetData>
  <mergeCells count="2">
    <mergeCell ref="G11:J11"/>
    <mergeCell ref="G12:J12"/>
  </mergeCells>
  <phoneticPr fontId="10" type="noConversion"/>
  <hyperlinks>
    <hyperlink ref="J3" r:id="rId1" xr:uid="{05396BCB-EFFD-4EC7-AC3C-08C83911E16F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EAC-8453-4FBF-A663-D1B957960644}">
  <dimension ref="A1:O33"/>
  <sheetViews>
    <sheetView workbookViewId="0">
      <selection activeCell="E20" sqref="E20:E33"/>
    </sheetView>
  </sheetViews>
  <sheetFormatPr defaultRowHeight="15"/>
  <cols>
    <col min="2" max="2" width="18.7109375" customWidth="1"/>
    <col min="3" max="3" width="19" customWidth="1"/>
    <col min="4" max="5" width="12" customWidth="1"/>
    <col min="6" max="6" width="14.7109375" bestFit="1" customWidth="1"/>
    <col min="7" max="9" width="12" customWidth="1"/>
    <col min="10" max="11" width="12" bestFit="1" customWidth="1"/>
    <col min="13" max="13" width="13.85546875" bestFit="1" customWidth="1"/>
    <col min="14" max="14" width="7.28515625" bestFit="1" customWidth="1"/>
  </cols>
  <sheetData>
    <row r="1" spans="1:15">
      <c r="A1" s="45" t="s">
        <v>28</v>
      </c>
      <c r="B1" s="45" t="s">
        <v>69</v>
      </c>
      <c r="C1" s="45" t="s">
        <v>70</v>
      </c>
      <c r="D1" s="45" t="s">
        <v>98</v>
      </c>
      <c r="E1" s="45" t="s">
        <v>99</v>
      </c>
      <c r="F1" s="45" t="s">
        <v>83</v>
      </c>
      <c r="G1" s="45" t="s">
        <v>100</v>
      </c>
      <c r="H1" s="45" t="s">
        <v>101</v>
      </c>
      <c r="I1" s="45" t="s">
        <v>67</v>
      </c>
      <c r="J1" s="45" t="s">
        <v>68</v>
      </c>
      <c r="K1" s="45" t="s">
        <v>102</v>
      </c>
      <c r="L1" s="45" t="s">
        <v>103</v>
      </c>
      <c r="M1" s="45" t="s">
        <v>82</v>
      </c>
      <c r="N1" s="45" t="s">
        <v>104</v>
      </c>
      <c r="O1" s="45" t="s">
        <v>105</v>
      </c>
    </row>
    <row r="2" spans="1:15">
      <c r="A2" s="45">
        <v>30</v>
      </c>
      <c r="B2" s="64">
        <f>Incidence_by_stage!I68</f>
        <v>2.3659232768558951</v>
      </c>
      <c r="C2" s="64">
        <f>Incidence_by_stage!J68</f>
        <v>1.614276988646288</v>
      </c>
      <c r="D2" s="64">
        <f>Incidence_by_stage!K68</f>
        <v>0.88653045938864627</v>
      </c>
      <c r="E2" s="64">
        <f>Incidence_by_stage!L68</f>
        <v>1.1332692751091713</v>
      </c>
      <c r="F2" s="45">
        <v>6</v>
      </c>
      <c r="G2" s="45">
        <v>6.46</v>
      </c>
      <c r="H2" s="45">
        <v>1</v>
      </c>
      <c r="I2" s="64">
        <f>Incidence_by_stage!M68</f>
        <v>1.971602730713246</v>
      </c>
      <c r="J2" s="64">
        <f>Incidence_by_stage!N68</f>
        <v>1.3452308238719066</v>
      </c>
      <c r="K2" s="64">
        <f>Incidence_by_stage!O68</f>
        <v>0.7387753828238719</v>
      </c>
      <c r="L2" s="64">
        <f>Incidence_by_stage!P68</f>
        <v>0.94439106259097549</v>
      </c>
      <c r="M2" s="45">
        <v>5</v>
      </c>
      <c r="N2" s="45">
        <v>5.38</v>
      </c>
      <c r="O2" s="45">
        <v>2</v>
      </c>
    </row>
    <row r="3" spans="1:15">
      <c r="A3" s="45">
        <v>35</v>
      </c>
      <c r="B3" s="64">
        <f>Incidence_by_stage!I69</f>
        <v>5.5204876459970889</v>
      </c>
      <c r="C3" s="64">
        <f>Incidence_by_stage!J69</f>
        <v>3.7666463068413387</v>
      </c>
      <c r="D3" s="64">
        <f>Incidence_by_stage!K69</f>
        <v>2.0685710719068418</v>
      </c>
      <c r="E3" s="64">
        <f>Incidence_by_stage!L69</f>
        <v>2.6442949752547307</v>
      </c>
      <c r="F3" s="45">
        <v>14</v>
      </c>
      <c r="G3" s="45">
        <v>15.07</v>
      </c>
      <c r="H3" s="45">
        <v>4</v>
      </c>
      <c r="I3" s="64">
        <f>Incidence_by_stage!M69</f>
        <v>3.1545643691411933</v>
      </c>
      <c r="J3" s="64">
        <f>Incidence_by_stage!N69</f>
        <v>2.1523693181950505</v>
      </c>
      <c r="K3" s="64">
        <f>Incidence_by_stage!O69</f>
        <v>1.182040612518195</v>
      </c>
      <c r="L3" s="64">
        <f>Incidence_by_stage!P69</f>
        <v>1.5110257001455611</v>
      </c>
      <c r="M3" s="45">
        <v>8</v>
      </c>
      <c r="N3" s="45">
        <v>8.6199999999999992</v>
      </c>
      <c r="O3" s="45">
        <v>4</v>
      </c>
    </row>
    <row r="4" spans="1:15">
      <c r="A4" s="45">
        <v>40</v>
      </c>
      <c r="B4" s="64">
        <f>Incidence_by_stage!I70</f>
        <v>13.801219114992723</v>
      </c>
      <c r="C4" s="64">
        <f>Incidence_by_stage!J70</f>
        <v>9.4166157671033464</v>
      </c>
      <c r="D4" s="64">
        <f>Incidence_by_stage!K70</f>
        <v>5.1714276797671035</v>
      </c>
      <c r="E4" s="64">
        <f>Incidence_by_stage!L70</f>
        <v>6.6107374381368267</v>
      </c>
      <c r="F4" s="45">
        <v>35</v>
      </c>
      <c r="G4" s="45">
        <v>37.68</v>
      </c>
      <c r="H4" s="45">
        <v>14</v>
      </c>
      <c r="I4" s="64">
        <f>Incidence_by_stage!M70</f>
        <v>8.2807314689956328</v>
      </c>
      <c r="J4" s="64">
        <f>Incidence_by_stage!N70</f>
        <v>5.6499694602620076</v>
      </c>
      <c r="K4" s="64">
        <f>Incidence_by_stage!O70</f>
        <v>3.1028566078602617</v>
      </c>
      <c r="L4" s="64">
        <f>Incidence_by_stage!P70</f>
        <v>3.9664424628820996</v>
      </c>
      <c r="M4" s="45">
        <v>21</v>
      </c>
      <c r="N4" s="45">
        <v>22.68</v>
      </c>
      <c r="O4" s="45">
        <v>10</v>
      </c>
    </row>
    <row r="5" spans="1:15">
      <c r="A5" s="45">
        <v>45</v>
      </c>
      <c r="B5" s="64">
        <f>Incidence_by_stage!I71</f>
        <v>32.728605329839887</v>
      </c>
      <c r="C5" s="64">
        <f>Incidence_by_stage!J71</f>
        <v>22.33083167627365</v>
      </c>
      <c r="D5" s="64">
        <f>Incidence_by_stage!K71</f>
        <v>12.263671354876275</v>
      </c>
      <c r="E5" s="64">
        <f>Incidence_by_stage!L71</f>
        <v>15.676891639010179</v>
      </c>
      <c r="F5" s="45">
        <v>83</v>
      </c>
      <c r="G5" s="45">
        <v>89.51</v>
      </c>
      <c r="H5" s="45">
        <v>21</v>
      </c>
      <c r="I5" s="64">
        <f>Incidence_by_stage!M71</f>
        <v>16.167142391848618</v>
      </c>
      <c r="J5" s="64">
        <f>Incidence_by_stage!N71</f>
        <v>11.030892755749635</v>
      </c>
      <c r="K5" s="64">
        <f>Incidence_by_stage!O71</f>
        <v>6.0579581391557502</v>
      </c>
      <c r="L5" s="64">
        <f>Incidence_by_stage!P71</f>
        <v>7.7440067132459944</v>
      </c>
      <c r="M5" s="45">
        <v>41</v>
      </c>
      <c r="N5" s="45">
        <v>44.19</v>
      </c>
      <c r="O5" s="45">
        <v>21</v>
      </c>
    </row>
    <row r="6" spans="1:15">
      <c r="A6" s="45">
        <v>50</v>
      </c>
      <c r="B6" s="64">
        <f>Incidence_by_stage!I72</f>
        <v>73.343621582532748</v>
      </c>
      <c r="C6" s="64">
        <f>Incidence_by_stage!J72</f>
        <v>50.042586648034927</v>
      </c>
      <c r="D6" s="64">
        <f>Incidence_by_stage!K72</f>
        <v>27.482444241048036</v>
      </c>
      <c r="E6" s="64">
        <f>Incidence_by_stage!L72</f>
        <v>35.131347528384282</v>
      </c>
      <c r="F6" s="45">
        <v>186</v>
      </c>
      <c r="G6" s="45">
        <v>200.47</v>
      </c>
      <c r="H6" s="45">
        <v>46</v>
      </c>
      <c r="I6" s="64">
        <f>Incidence_by_stage!M72</f>
        <v>28.391079322270741</v>
      </c>
      <c r="J6" s="64">
        <f>Incidence_by_stage!N72</f>
        <v>19.371323863755457</v>
      </c>
      <c r="K6" s="64">
        <f>Incidence_by_stage!O72</f>
        <v>10.638365512663757</v>
      </c>
      <c r="L6" s="64">
        <f>Incidence_by_stage!P72</f>
        <v>13.599231301310041</v>
      </c>
      <c r="M6" s="45">
        <v>72</v>
      </c>
      <c r="N6" s="45">
        <v>77.52</v>
      </c>
      <c r="O6" s="45">
        <v>34</v>
      </c>
    </row>
    <row r="7" spans="1:15">
      <c r="A7" s="45">
        <v>55</v>
      </c>
      <c r="B7" s="64">
        <f>Incidence_by_stage!I73</f>
        <v>122.23936930422124</v>
      </c>
      <c r="C7" s="64">
        <f>Incidence_by_stage!J73</f>
        <v>83.404311080058221</v>
      </c>
      <c r="D7" s="64">
        <f>Incidence_by_stage!K73</f>
        <v>45.80407373508006</v>
      </c>
      <c r="E7" s="64">
        <f>Incidence_by_stage!L73</f>
        <v>58.55224588064047</v>
      </c>
      <c r="F7" s="45">
        <v>310</v>
      </c>
      <c r="G7" s="45">
        <v>334</v>
      </c>
      <c r="H7" s="45">
        <v>91</v>
      </c>
      <c r="I7" s="64">
        <f>Incidence_by_stage!M73</f>
        <v>48.895747721688501</v>
      </c>
      <c r="J7" s="64">
        <f>Incidence_by_stage!N73</f>
        <v>33.361724432023287</v>
      </c>
      <c r="K7" s="64">
        <f>Incidence_by_stage!O73</f>
        <v>18.321629494032024</v>
      </c>
      <c r="L7" s="64">
        <f>Incidence_by_stage!P73</f>
        <v>23.420898352256188</v>
      </c>
      <c r="M7" s="45">
        <v>124</v>
      </c>
      <c r="N7" s="45">
        <v>133.62</v>
      </c>
      <c r="O7" s="45">
        <v>47</v>
      </c>
    </row>
    <row r="8" spans="1:15">
      <c r="A8" s="45">
        <v>60</v>
      </c>
      <c r="B8" s="64">
        <f>Incidence_by_stage!I74</f>
        <v>208.59556890946141</v>
      </c>
      <c r="C8" s="64">
        <f>Incidence_by_stage!J74</f>
        <v>142.32542116564773</v>
      </c>
      <c r="D8" s="64">
        <f>Incidence_by_stage!K74</f>
        <v>78.162435502765646</v>
      </c>
      <c r="E8" s="64">
        <f>Incidence_by_stage!L74</f>
        <v>99.916574422125223</v>
      </c>
      <c r="F8" s="45">
        <v>529</v>
      </c>
      <c r="G8" s="45">
        <v>569.96</v>
      </c>
      <c r="H8" s="45">
        <v>158</v>
      </c>
      <c r="I8" s="64">
        <f>Incidence_by_stage!M74</f>
        <v>68.611775028820958</v>
      </c>
      <c r="J8" s="64">
        <f>Incidence_by_stage!N74</f>
        <v>46.81403267074235</v>
      </c>
      <c r="K8" s="64">
        <f>Incidence_by_stage!O74</f>
        <v>25.709383322270742</v>
      </c>
      <c r="L8" s="64">
        <f>Incidence_by_stage!P74</f>
        <v>32.864808978165939</v>
      </c>
      <c r="M8" s="45">
        <v>174</v>
      </c>
      <c r="N8" s="45">
        <v>187.47</v>
      </c>
      <c r="O8" s="45">
        <v>65</v>
      </c>
    </row>
    <row r="9" spans="1:15">
      <c r="A9" s="45">
        <v>65</v>
      </c>
      <c r="B9" s="64">
        <f>Incidence_by_stage!I75</f>
        <v>373.36266568470444</v>
      </c>
      <c r="C9" s="64">
        <f>Incidence_by_stage!J75</f>
        <v>246.68693976039589</v>
      </c>
      <c r="D9" s="64">
        <f>Incidence_by_stage!K75</f>
        <v>132.12367400654441</v>
      </c>
      <c r="E9" s="64">
        <f>Incidence_by_stage!L75</f>
        <v>154.8267205483553</v>
      </c>
      <c r="F9" s="45">
        <v>907</v>
      </c>
      <c r="G9" s="45">
        <v>977.22</v>
      </c>
      <c r="H9" s="45">
        <v>283</v>
      </c>
      <c r="I9" s="64">
        <f>Incidence_by_stage!M75</f>
        <v>115.67244659029984</v>
      </c>
      <c r="J9" s="64">
        <f>Incidence_by_stage!N75</f>
        <v>76.426714523342042</v>
      </c>
      <c r="K9" s="64">
        <f>Incidence_by_stage!O75</f>
        <v>40.933574857595346</v>
      </c>
      <c r="L9" s="64">
        <f>Incidence_by_stage!P75</f>
        <v>47.96726402876277</v>
      </c>
      <c r="M9" s="45">
        <v>281</v>
      </c>
      <c r="N9" s="45">
        <v>302.76</v>
      </c>
      <c r="O9" s="45">
        <v>129</v>
      </c>
    </row>
    <row r="10" spans="1:15">
      <c r="A10" s="45">
        <v>70</v>
      </c>
      <c r="B10" s="64">
        <f>Incidence_by_stage!I76</f>
        <v>545.01892984183985</v>
      </c>
      <c r="C10" s="64">
        <f>Incidence_by_stage!J76</f>
        <v>360.10309618827358</v>
      </c>
      <c r="D10" s="64">
        <f>Incidence_by_stage!K76</f>
        <v>192.86851641087628</v>
      </c>
      <c r="E10" s="64">
        <f>Incidence_by_stage!L76</f>
        <v>226.00945755901034</v>
      </c>
      <c r="F10" s="45">
        <v>1324</v>
      </c>
      <c r="G10" s="45">
        <v>1426.51</v>
      </c>
      <c r="H10" s="45">
        <v>489</v>
      </c>
      <c r="I10" s="64">
        <f>Incidence_by_stage!M76</f>
        <v>167.12816126570013</v>
      </c>
      <c r="J10" s="64">
        <f>Incidence_by_stage!N76</f>
        <v>110.42436333265792</v>
      </c>
      <c r="K10" s="64">
        <f>Incidence_by_stage!O76</f>
        <v>59.142460470404664</v>
      </c>
      <c r="L10" s="64">
        <f>Incidence_by_stage!P76</f>
        <v>69.305014931237281</v>
      </c>
      <c r="M10" s="45">
        <v>406</v>
      </c>
      <c r="N10" s="45">
        <v>437.43</v>
      </c>
      <c r="O10" s="45">
        <v>178</v>
      </c>
    </row>
    <row r="11" spans="1:15">
      <c r="A11" s="45">
        <v>75</v>
      </c>
      <c r="B11" s="64">
        <f>Incidence_by_stage!I77</f>
        <v>480.98649151325765</v>
      </c>
      <c r="C11" s="64">
        <f>Incidence_by_stage!J77</f>
        <v>362.40140502854149</v>
      </c>
      <c r="D11" s="64">
        <f>Incidence_by_stage!K77</f>
        <v>213.25791632824456</v>
      </c>
      <c r="E11" s="64">
        <f>Incidence_by_stage!L77</f>
        <v>332.35418712995624</v>
      </c>
      <c r="F11" s="45">
        <v>1389</v>
      </c>
      <c r="G11" s="45">
        <v>1496.54</v>
      </c>
      <c r="H11" s="45">
        <v>610</v>
      </c>
      <c r="I11" s="64">
        <f>Incidence_by_stage!M77</f>
        <v>160.32883050441922</v>
      </c>
      <c r="J11" s="64">
        <f>Incidence_by_stage!N77</f>
        <v>120.80046834284715</v>
      </c>
      <c r="K11" s="64">
        <f>Incidence_by_stage!O77</f>
        <v>71.08597210941484</v>
      </c>
      <c r="L11" s="64">
        <f>Incidence_by_stage!P77</f>
        <v>110.7847290433188</v>
      </c>
      <c r="M11" s="45">
        <v>463</v>
      </c>
      <c r="N11" s="45">
        <v>498.85</v>
      </c>
      <c r="O11" s="45">
        <v>246</v>
      </c>
    </row>
    <row r="12" spans="1:15">
      <c r="A12" s="45">
        <v>80</v>
      </c>
      <c r="B12" s="64">
        <f>Incidence_by_stage!I78</f>
        <v>465.05749323420088</v>
      </c>
      <c r="C12" s="64">
        <f>Incidence_by_stage!J78</f>
        <v>350.39963063594757</v>
      </c>
      <c r="D12" s="64">
        <f>Incidence_by_stage!K78</f>
        <v>206.19537914242795</v>
      </c>
      <c r="E12" s="64">
        <f>Incidence_by_stage!L78</f>
        <v>321.34749698742348</v>
      </c>
      <c r="F12" s="45">
        <v>1343</v>
      </c>
      <c r="G12" s="45">
        <v>1446.98</v>
      </c>
      <c r="H12" s="45">
        <v>766</v>
      </c>
      <c r="I12" s="64">
        <f>Incidence_by_stage!M78</f>
        <v>177.9892416398952</v>
      </c>
      <c r="J12" s="64">
        <f>Incidence_by_stage!N78</f>
        <v>134.1067834302882</v>
      </c>
      <c r="K12" s="64">
        <f>Incidence_by_stage!O78</f>
        <v>78.916176380646291</v>
      </c>
      <c r="L12" s="64">
        <f>Incidence_by_stage!P78</f>
        <v>122.98779854917035</v>
      </c>
      <c r="M12" s="45">
        <v>514</v>
      </c>
      <c r="N12" s="45">
        <v>553.79</v>
      </c>
      <c r="O12" s="45">
        <v>352</v>
      </c>
    </row>
    <row r="13" spans="1:15">
      <c r="A13" s="45">
        <v>85</v>
      </c>
      <c r="B13" s="64">
        <f>Incidence_by_stage!I79</f>
        <v>229.33278358730718</v>
      </c>
      <c r="C13" s="64">
        <f>Incidence_by_stage!J79</f>
        <v>222.48934486823873</v>
      </c>
      <c r="D13" s="64">
        <f>Incidence_by_stage!K79</f>
        <v>149.64377303382824</v>
      </c>
      <c r="E13" s="64">
        <f>Incidence_by_stage!L79</f>
        <v>306.53409851062588</v>
      </c>
      <c r="F13" s="45">
        <v>908</v>
      </c>
      <c r="G13" s="45">
        <v>978.3</v>
      </c>
      <c r="H13" s="45">
        <v>726</v>
      </c>
      <c r="I13" s="64">
        <f>Incidence_by_stage!M79</f>
        <v>109.61500889525475</v>
      </c>
      <c r="J13" s="64">
        <f>Incidence_by_stage!N79</f>
        <v>106.34402607138281</v>
      </c>
      <c r="K13" s="64">
        <f>Incidence_by_stage!O79</f>
        <v>71.525768168151373</v>
      </c>
      <c r="L13" s="64">
        <f>Incidence_by_stage!P79</f>
        <v>146.51519686521107</v>
      </c>
      <c r="M13" s="45">
        <v>434</v>
      </c>
      <c r="N13" s="45">
        <v>467.6</v>
      </c>
      <c r="O13" s="45">
        <v>356</v>
      </c>
    </row>
    <row r="14" spans="1:15">
      <c r="A14" s="45">
        <v>90</v>
      </c>
      <c r="B14" s="64">
        <f>Incidence_by_stage!I80</f>
        <v>109.36243975033481</v>
      </c>
      <c r="C14" s="64">
        <f>Incidence_by_stage!J80</f>
        <v>106.09899375324599</v>
      </c>
      <c r="D14" s="64">
        <f>Incidence_by_stage!K80</f>
        <v>71.360962250713243</v>
      </c>
      <c r="E14" s="64">
        <f>Incidence_by_stage!L80</f>
        <v>146.17760424570599</v>
      </c>
      <c r="F14" s="45">
        <v>433</v>
      </c>
      <c r="G14" s="45">
        <v>466.52</v>
      </c>
      <c r="H14" s="45">
        <v>509</v>
      </c>
      <c r="I14" s="64">
        <f>Incidence_by_stage!M80</f>
        <v>69.456514852984</v>
      </c>
      <c r="J14" s="64">
        <f>Incidence_by_stage!N80</f>
        <v>67.383887487627362</v>
      </c>
      <c r="K14" s="64">
        <f>Incidence_by_stage!O80</f>
        <v>45.321627295487623</v>
      </c>
      <c r="L14" s="64">
        <f>Incidence_by_stage!P80</f>
        <v>92.837970363901007</v>
      </c>
      <c r="M14" s="45">
        <v>275</v>
      </c>
      <c r="N14" s="45">
        <v>296.29000000000002</v>
      </c>
      <c r="O14" s="45">
        <v>324</v>
      </c>
    </row>
    <row r="15" spans="1:15">
      <c r="A15" s="8"/>
      <c r="B15" s="41"/>
      <c r="C15" s="41"/>
      <c r="D15" s="8"/>
      <c r="E15" s="8"/>
      <c r="F15" s="8"/>
      <c r="G15" s="8"/>
      <c r="H15" s="8"/>
      <c r="I15" s="8"/>
      <c r="J15" s="43"/>
      <c r="K15" s="43"/>
    </row>
    <row r="20" spans="5:5">
      <c r="E20" s="64"/>
    </row>
    <row r="21" spans="5:5">
      <c r="E21" s="64"/>
    </row>
    <row r="22" spans="5:5">
      <c r="E22" s="64"/>
    </row>
    <row r="23" spans="5:5">
      <c r="E23" s="64"/>
    </row>
    <row r="24" spans="5:5">
      <c r="E24" s="64"/>
    </row>
    <row r="25" spans="5:5">
      <c r="E25" s="64"/>
    </row>
    <row r="26" spans="5:5">
      <c r="E26" s="64"/>
    </row>
    <row r="27" spans="5:5">
      <c r="E27" s="64"/>
    </row>
    <row r="28" spans="5:5">
      <c r="E28" s="64"/>
    </row>
    <row r="29" spans="5:5">
      <c r="E29" s="64"/>
    </row>
    <row r="30" spans="5:5">
      <c r="E30" s="64"/>
    </row>
    <row r="31" spans="5:5">
      <c r="E31" s="64"/>
    </row>
    <row r="32" spans="5:5">
      <c r="E32" s="64"/>
    </row>
    <row r="33" spans="5:5">
      <c r="E33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2F27-4523-4CE5-83EC-15BD4387A9AB}">
  <dimension ref="A1:AD82"/>
  <sheetViews>
    <sheetView workbookViewId="0">
      <selection activeCell="B71" sqref="B71"/>
    </sheetView>
  </sheetViews>
  <sheetFormatPr defaultRowHeight="15"/>
  <cols>
    <col min="1" max="1" width="9.140625" style="46"/>
    <col min="2" max="2" width="15" customWidth="1"/>
    <col min="3" max="3" width="13.42578125" customWidth="1"/>
    <col min="4" max="4" width="11.42578125" customWidth="1"/>
    <col min="5" max="5" width="12.5703125" bestFit="1" customWidth="1"/>
    <col min="6" max="6" width="24" customWidth="1"/>
    <col min="7" max="7" width="9.7109375" bestFit="1" customWidth="1"/>
    <col min="8" max="8" width="12.5703125" customWidth="1"/>
    <col min="9" max="11" width="9.28515625" bestFit="1" customWidth="1"/>
    <col min="12" max="12" width="11.140625" customWidth="1"/>
    <col min="13" max="13" width="15.85546875" customWidth="1"/>
    <col min="14" max="15" width="12.140625" customWidth="1"/>
    <col min="16" max="19" width="9.28515625" bestFit="1" customWidth="1"/>
    <col min="20" max="21" width="9.5703125" bestFit="1" customWidth="1"/>
    <col min="22" max="29" width="9.28515625" bestFit="1" customWidth="1"/>
  </cols>
  <sheetData>
    <row r="1" spans="1:29">
      <c r="B1" s="46" t="s">
        <v>106</v>
      </c>
      <c r="C1" s="46" t="s">
        <v>107</v>
      </c>
      <c r="D1" s="46" t="s">
        <v>108</v>
      </c>
      <c r="E1" s="46" t="s">
        <v>109</v>
      </c>
      <c r="F1" s="46" t="s">
        <v>110</v>
      </c>
      <c r="G1" s="46" t="s">
        <v>111</v>
      </c>
      <c r="H1" s="46" t="s">
        <v>112</v>
      </c>
      <c r="I1" s="46" t="s">
        <v>113</v>
      </c>
      <c r="J1" s="46" t="s">
        <v>114</v>
      </c>
      <c r="K1" s="46" t="s">
        <v>115</v>
      </c>
      <c r="L1" s="46" t="s">
        <v>116</v>
      </c>
      <c r="M1" s="46" t="s">
        <v>117</v>
      </c>
      <c r="N1" s="46" t="s">
        <v>118</v>
      </c>
      <c r="O1" s="46" t="s">
        <v>119</v>
      </c>
      <c r="P1" s="46" t="s">
        <v>120</v>
      </c>
      <c r="Q1" s="46" t="s">
        <v>121</v>
      </c>
      <c r="R1" s="46" t="s">
        <v>122</v>
      </c>
      <c r="S1" s="46" t="s">
        <v>123</v>
      </c>
      <c r="T1" s="46" t="s">
        <v>124</v>
      </c>
      <c r="U1" s="46" t="s">
        <v>125</v>
      </c>
      <c r="V1" s="46" t="s">
        <v>126</v>
      </c>
      <c r="W1" s="46" t="s">
        <v>127</v>
      </c>
      <c r="X1" s="46" t="s">
        <v>128</v>
      </c>
      <c r="Y1" s="46" t="s">
        <v>129</v>
      </c>
      <c r="Z1" s="46" t="s">
        <v>130</v>
      </c>
      <c r="AA1" s="46" t="s">
        <v>131</v>
      </c>
      <c r="AB1" s="46" t="s">
        <v>132</v>
      </c>
      <c r="AC1" s="46" t="s">
        <v>133</v>
      </c>
    </row>
    <row r="2" spans="1:29">
      <c r="A2" s="77" t="s">
        <v>135</v>
      </c>
      <c r="B2" s="76">
        <v>9.9999999999999995E-8</v>
      </c>
      <c r="C2" s="76">
        <v>2.0400000000000001E-8</v>
      </c>
      <c r="D2" s="76">
        <v>2.5100000000000001E-7</v>
      </c>
      <c r="E2" s="76">
        <v>1.18E-7</v>
      </c>
      <c r="F2" s="76">
        <v>4.1299999999999996E-9</v>
      </c>
      <c r="G2" s="76">
        <v>9.7300000000000004E-7</v>
      </c>
      <c r="H2" s="76">
        <v>1.1000000000000001E-6</v>
      </c>
      <c r="I2" s="76">
        <v>1.1199999999999999E-8</v>
      </c>
      <c r="J2" s="76">
        <v>6.0699999999999994E-8</v>
      </c>
      <c r="K2" s="76">
        <v>9.9699999999999993E-9</v>
      </c>
      <c r="L2" s="76">
        <v>1.68E-7</v>
      </c>
      <c r="M2" s="76">
        <v>9.5599999999999996E-8</v>
      </c>
      <c r="N2" s="76">
        <v>1.8999999999999999E-10</v>
      </c>
      <c r="O2" s="76">
        <v>7.1900000000000002E-7</v>
      </c>
      <c r="P2" s="76">
        <v>2.4200000000000001E-6</v>
      </c>
      <c r="Q2" s="76">
        <v>1.7799999999999999E-6</v>
      </c>
      <c r="R2" s="76">
        <v>3.1099999999999999E-6</v>
      </c>
      <c r="S2" s="76">
        <v>2.52E-6</v>
      </c>
      <c r="T2" s="76">
        <v>1.44E-6</v>
      </c>
      <c r="U2" s="76">
        <v>5.1499999999999998E-6</v>
      </c>
      <c r="V2" s="76">
        <v>5.4399999999999996E-6</v>
      </c>
      <c r="W2" s="76">
        <v>1.6300000000000001E-6</v>
      </c>
      <c r="X2" s="76">
        <v>2.17E-6</v>
      </c>
      <c r="Y2" s="76">
        <v>1.61E-6</v>
      </c>
      <c r="Z2" s="76">
        <v>2.7700000000000002E-6</v>
      </c>
      <c r="AA2" s="76">
        <v>2.3999999999999999E-6</v>
      </c>
      <c r="AB2" s="76">
        <v>1.1000000000000001E-6</v>
      </c>
      <c r="AC2" s="76">
        <v>4.5299999999999998E-6</v>
      </c>
    </row>
    <row r="3" spans="1:29">
      <c r="A3" s="77" t="s">
        <v>137</v>
      </c>
      <c r="B3" s="76">
        <v>6.3200000000000005E-7</v>
      </c>
      <c r="C3" s="76">
        <v>2.3200000000000001E-7</v>
      </c>
      <c r="D3" s="76">
        <v>1.22E-6</v>
      </c>
      <c r="E3" s="76">
        <v>7.0999999999999998E-7</v>
      </c>
      <c r="F3" s="76">
        <v>9.4800000000000002E-8</v>
      </c>
      <c r="G3" s="76">
        <v>3.5099999999999999E-6</v>
      </c>
      <c r="H3" s="76">
        <v>3.8800000000000001E-6</v>
      </c>
      <c r="I3" s="76">
        <v>4.9999999999999998E-7</v>
      </c>
      <c r="J3" s="76">
        <v>2.04E-7</v>
      </c>
      <c r="K3" s="76">
        <v>5.4E-8</v>
      </c>
      <c r="L3" s="76">
        <v>4.5400000000000002E-7</v>
      </c>
      <c r="M3" s="76">
        <v>2.8900000000000001E-7</v>
      </c>
      <c r="N3" s="76">
        <v>3.72E-9</v>
      </c>
      <c r="O3" s="76">
        <v>1.55E-6</v>
      </c>
      <c r="P3" s="76">
        <v>4.4000000000000002E-6</v>
      </c>
      <c r="Q3" s="76">
        <v>3.1200000000000002E-6</v>
      </c>
      <c r="R3" s="76">
        <v>5.8300000000000001E-6</v>
      </c>
      <c r="S3" s="76">
        <v>4.6099999999999999E-6</v>
      </c>
      <c r="T3" s="76">
        <v>2.4600000000000002E-6</v>
      </c>
      <c r="U3" s="76">
        <v>1.0200000000000001E-5</v>
      </c>
      <c r="V3" s="76">
        <v>1.08E-5</v>
      </c>
      <c r="W3" s="76">
        <v>4.0199999999999996E-6</v>
      </c>
      <c r="X3" s="76">
        <v>2.96E-6</v>
      </c>
      <c r="Y3" s="76">
        <v>2.1500000000000002E-6</v>
      </c>
      <c r="Z3" s="76">
        <v>3.8299999999999998E-6</v>
      </c>
      <c r="AA3" s="76">
        <v>3.2899999999999998E-6</v>
      </c>
      <c r="AB3" s="76">
        <v>1.4500000000000001E-6</v>
      </c>
      <c r="AC3" s="76">
        <v>6.4799999999999998E-6</v>
      </c>
    </row>
    <row r="4" spans="1:29">
      <c r="A4" s="77" t="s">
        <v>138</v>
      </c>
      <c r="B4" s="76">
        <v>2.83E-6</v>
      </c>
      <c r="C4" s="76">
        <v>1.3200000000000001E-6</v>
      </c>
      <c r="D4" s="76">
        <v>4.8099999999999997E-6</v>
      </c>
      <c r="E4" s="76">
        <v>3.1E-6</v>
      </c>
      <c r="F4" s="76">
        <v>7.1600000000000001E-7</v>
      </c>
      <c r="G4" s="76">
        <v>1.2E-5</v>
      </c>
      <c r="H4" s="76">
        <v>1.31E-5</v>
      </c>
      <c r="I4" s="76">
        <v>3.7699999999999999E-6</v>
      </c>
      <c r="J4" s="76">
        <v>1.31E-6</v>
      </c>
      <c r="K4" s="76">
        <v>5.4700000000000001E-7</v>
      </c>
      <c r="L4" s="76">
        <v>2.3599999999999999E-6</v>
      </c>
      <c r="M4" s="76">
        <v>1.6899999999999999E-6</v>
      </c>
      <c r="N4" s="76">
        <v>1.2700000000000001E-7</v>
      </c>
      <c r="O4" s="76">
        <v>6.3099999999999997E-6</v>
      </c>
      <c r="P4" s="76">
        <v>9.2799999999999992E-6</v>
      </c>
      <c r="Q4" s="76">
        <v>6.2899999999999999E-6</v>
      </c>
      <c r="R4" s="76">
        <v>1.27E-5</v>
      </c>
      <c r="S4" s="76">
        <v>9.7699999999999996E-6</v>
      </c>
      <c r="T4" s="76">
        <v>4.8199999999999996E-6</v>
      </c>
      <c r="U4" s="76">
        <v>2.34E-5</v>
      </c>
      <c r="V4" s="76">
        <v>2.4899999999999999E-5</v>
      </c>
      <c r="W4" s="76">
        <v>1.0900000000000001E-5</v>
      </c>
      <c r="X4" s="76">
        <v>6.2199999999999997E-6</v>
      </c>
      <c r="Y4" s="76">
        <v>4.3100000000000002E-6</v>
      </c>
      <c r="Z4" s="76">
        <v>8.3599999999999996E-6</v>
      </c>
      <c r="AA4" s="76">
        <v>7.0299999999999996E-6</v>
      </c>
      <c r="AB4" s="76">
        <v>2.7599999999999998E-6</v>
      </c>
      <c r="AC4" s="76">
        <v>1.5E-5</v>
      </c>
    </row>
    <row r="5" spans="1:29">
      <c r="A5" s="77" t="s">
        <v>139</v>
      </c>
      <c r="B5" s="76">
        <v>8.3399999999999998E-6</v>
      </c>
      <c r="C5" s="76">
        <v>4.3499999999999999E-6</v>
      </c>
      <c r="D5" s="76">
        <v>1.34E-5</v>
      </c>
      <c r="E5" s="76">
        <v>9.0499999999999997E-6</v>
      </c>
      <c r="F5" s="76">
        <v>2.6299999999999998E-6</v>
      </c>
      <c r="G5" s="76">
        <v>3.1099999999999997E-5</v>
      </c>
      <c r="H5" s="76">
        <v>3.3800000000000002E-5</v>
      </c>
      <c r="I5" s="76">
        <v>6.1099999999999999E-6</v>
      </c>
      <c r="J5" s="76">
        <v>3.2899999999999998E-6</v>
      </c>
      <c r="K5" s="76">
        <v>1.5799999999999999E-6</v>
      </c>
      <c r="L5" s="76">
        <v>5.5099999999999998E-6</v>
      </c>
      <c r="M5" s="76">
        <v>4.0899999999999998E-6</v>
      </c>
      <c r="N5" s="76">
        <v>5.0699999999999997E-7</v>
      </c>
      <c r="O5" s="76">
        <v>1.3499999999999999E-5</v>
      </c>
      <c r="P5" s="76">
        <v>1.7900000000000001E-5</v>
      </c>
      <c r="Q5" s="76">
        <v>1.17E-5</v>
      </c>
      <c r="R5" s="76">
        <v>2.5000000000000001E-5</v>
      </c>
      <c r="S5" s="76">
        <v>1.8899999999999999E-5</v>
      </c>
      <c r="T5" s="76">
        <v>8.7399999999999993E-6</v>
      </c>
      <c r="U5" s="76">
        <v>4.7899999999999999E-5</v>
      </c>
      <c r="V5" s="76">
        <v>5.1199999999999998E-5</v>
      </c>
      <c r="W5" s="76">
        <v>1.45E-5</v>
      </c>
      <c r="X5" s="76">
        <v>9.8200000000000008E-6</v>
      </c>
      <c r="Y5" s="76">
        <v>6.6100000000000002E-6</v>
      </c>
      <c r="Z5" s="76">
        <v>1.3499999999999999E-5</v>
      </c>
      <c r="AA5" s="76">
        <v>1.1199999999999999E-5</v>
      </c>
      <c r="AB5" s="76">
        <v>4.0500000000000002E-6</v>
      </c>
      <c r="AC5" s="76">
        <v>2.5000000000000001E-5</v>
      </c>
    </row>
    <row r="6" spans="1:29">
      <c r="A6" s="77" t="s">
        <v>140</v>
      </c>
      <c r="B6" s="76">
        <v>2.0299999999999999E-5</v>
      </c>
      <c r="C6" s="76">
        <v>1.11E-5</v>
      </c>
      <c r="D6" s="76">
        <v>3.1600000000000002E-5</v>
      </c>
      <c r="E6" s="76">
        <v>2.19E-5</v>
      </c>
      <c r="F6" s="76">
        <v>7.0999999999999998E-6</v>
      </c>
      <c r="G6" s="76">
        <v>7.0599999999999995E-5</v>
      </c>
      <c r="H6" s="76">
        <v>7.6500000000000003E-5</v>
      </c>
      <c r="I6" s="76">
        <v>1.4800000000000001E-5</v>
      </c>
      <c r="J6" s="76">
        <v>6.3500000000000002E-6</v>
      </c>
      <c r="K6" s="76">
        <v>3.2600000000000001E-6</v>
      </c>
      <c r="L6" s="76">
        <v>1.0200000000000001E-5</v>
      </c>
      <c r="M6" s="76">
        <v>7.7600000000000002E-6</v>
      </c>
      <c r="N6" s="76">
        <v>1.22E-6</v>
      </c>
      <c r="O6" s="76">
        <v>2.4000000000000001E-5</v>
      </c>
      <c r="P6" s="76">
        <v>3.3699999999999999E-5</v>
      </c>
      <c r="Q6" s="76">
        <v>2.1500000000000001E-5</v>
      </c>
      <c r="R6" s="76">
        <v>4.7899999999999999E-5</v>
      </c>
      <c r="S6" s="76">
        <v>3.57E-5</v>
      </c>
      <c r="T6" s="76">
        <v>1.5699999999999999E-5</v>
      </c>
      <c r="U6" s="76">
        <v>9.4099999999999997E-5</v>
      </c>
      <c r="V6" s="46">
        <v>1.0095200000000001E-4</v>
      </c>
      <c r="W6" s="76">
        <v>2.65E-5</v>
      </c>
      <c r="X6" s="76">
        <v>1.4399999999999999E-5</v>
      </c>
      <c r="Y6" s="76">
        <v>9.4700000000000008E-6</v>
      </c>
      <c r="Z6" s="76">
        <v>2.0000000000000002E-5</v>
      </c>
      <c r="AA6" s="76">
        <v>1.6500000000000001E-5</v>
      </c>
      <c r="AB6" s="76">
        <v>5.5999999999999997E-6</v>
      </c>
      <c r="AC6" s="76">
        <v>3.82E-5</v>
      </c>
    </row>
    <row r="7" spans="1:29">
      <c r="A7" s="77" t="s">
        <v>141</v>
      </c>
      <c r="B7" s="76">
        <v>3.6999999999999998E-5</v>
      </c>
      <c r="C7" s="76">
        <v>2.0699999999999998E-5</v>
      </c>
      <c r="D7" s="76">
        <v>5.6900000000000001E-5</v>
      </c>
      <c r="E7" s="76">
        <v>3.9700000000000003E-5</v>
      </c>
      <c r="F7" s="76">
        <v>1.3499999999999999E-5</v>
      </c>
      <c r="G7" s="76">
        <v>1.25E-4</v>
      </c>
      <c r="H7" s="76">
        <v>1.35E-4</v>
      </c>
      <c r="I7" s="76">
        <v>3.3099999999999998E-5</v>
      </c>
      <c r="J7" s="76">
        <v>1.2500000000000001E-5</v>
      </c>
      <c r="K7" s="76">
        <v>6.7599999999999997E-6</v>
      </c>
      <c r="L7" s="76">
        <v>1.98E-5</v>
      </c>
      <c r="M7" s="76">
        <v>1.52E-5</v>
      </c>
      <c r="N7" s="76">
        <v>2.7599999999999998E-6</v>
      </c>
      <c r="O7" s="76">
        <v>4.5000000000000003E-5</v>
      </c>
      <c r="P7" s="76">
        <v>5.4799999999999997E-5</v>
      </c>
      <c r="Q7" s="76">
        <v>3.4400000000000003E-5</v>
      </c>
      <c r="R7" s="76">
        <v>7.8499999999999997E-5</v>
      </c>
      <c r="S7" s="76">
        <v>5.8100000000000003E-5</v>
      </c>
      <c r="T7" s="76">
        <v>2.4899999999999999E-5</v>
      </c>
      <c r="U7" s="46">
        <v>1.5584299999999999E-4</v>
      </c>
      <c r="V7" s="46">
        <v>1.67262E-4</v>
      </c>
      <c r="W7" s="76">
        <v>4.99E-5</v>
      </c>
      <c r="X7" s="76">
        <v>2.3300000000000001E-5</v>
      </c>
      <c r="Y7" s="76">
        <v>1.5099999999999999E-5</v>
      </c>
      <c r="Z7" s="76">
        <v>3.3000000000000003E-5</v>
      </c>
      <c r="AA7" s="76">
        <v>2.6999999999999999E-5</v>
      </c>
      <c r="AB7" s="76">
        <v>8.6799999999999999E-6</v>
      </c>
      <c r="AC7" s="76">
        <v>6.3999999999999997E-5</v>
      </c>
    </row>
    <row r="8" spans="1:29">
      <c r="A8" s="77" t="s">
        <v>142</v>
      </c>
      <c r="B8" s="76">
        <v>7.7899999999999996E-5</v>
      </c>
      <c r="C8" s="76">
        <v>4.4400000000000002E-5</v>
      </c>
      <c r="D8" s="76">
        <v>1.1900000000000001E-4</v>
      </c>
      <c r="E8" s="76">
        <v>8.3599999999999999E-5</v>
      </c>
      <c r="F8" s="76">
        <v>2.94E-5</v>
      </c>
      <c r="G8" s="76">
        <v>2.5700000000000001E-4</v>
      </c>
      <c r="H8" s="76">
        <v>2.7799999999999998E-4</v>
      </c>
      <c r="I8" s="76">
        <v>7.1099999999999994E-5</v>
      </c>
      <c r="J8" s="76">
        <v>2.1800000000000001E-5</v>
      </c>
      <c r="K8" s="76">
        <v>1.19E-5</v>
      </c>
      <c r="L8" s="76">
        <v>3.3899999999999997E-5</v>
      </c>
      <c r="M8" s="76">
        <v>2.62E-5</v>
      </c>
      <c r="N8" s="76">
        <v>5.0699999999999997E-6</v>
      </c>
      <c r="O8" s="76">
        <v>7.5799999999999999E-5</v>
      </c>
      <c r="P8" s="46">
        <v>1.05138E-4</v>
      </c>
      <c r="Q8" s="76">
        <v>6.5400000000000004E-5</v>
      </c>
      <c r="R8" s="46">
        <v>1.51736E-4</v>
      </c>
      <c r="S8" s="46">
        <v>1.11649E-4</v>
      </c>
      <c r="T8" s="76">
        <v>4.6799999999999999E-5</v>
      </c>
      <c r="U8" s="46">
        <v>3.0447699999999999E-4</v>
      </c>
      <c r="V8" s="46">
        <v>3.2706899999999998E-4</v>
      </c>
      <c r="W8" s="76">
        <v>9.7200000000000004E-5</v>
      </c>
      <c r="X8" s="76">
        <v>3.6699999999999998E-5</v>
      </c>
      <c r="Y8" s="76">
        <v>2.3499999999999999E-5</v>
      </c>
      <c r="Z8" s="76">
        <v>5.2099999999999999E-5</v>
      </c>
      <c r="AA8" s="76">
        <v>4.2500000000000003E-5</v>
      </c>
      <c r="AB8" s="76">
        <v>1.33E-5</v>
      </c>
      <c r="AC8" s="46">
        <v>1.02062E-4</v>
      </c>
    </row>
    <row r="9" spans="1:29">
      <c r="A9" s="77" t="s">
        <v>143</v>
      </c>
      <c r="B9" s="76">
        <v>1.6100000000000001E-4</v>
      </c>
      <c r="C9" s="76">
        <v>9.31E-5</v>
      </c>
      <c r="D9" s="76">
        <v>2.4399999999999999E-4</v>
      </c>
      <c r="E9" s="76">
        <v>1.73E-4</v>
      </c>
      <c r="F9" s="76">
        <v>6.2199999999999994E-5</v>
      </c>
      <c r="G9" s="76">
        <v>5.2300000000000003E-4</v>
      </c>
      <c r="H9" s="76">
        <v>5.6400000000000005E-4</v>
      </c>
      <c r="I9" s="76">
        <v>1.55E-4</v>
      </c>
      <c r="J9" s="76">
        <v>4.2500000000000003E-5</v>
      </c>
      <c r="K9" s="76">
        <v>2.37E-5</v>
      </c>
      <c r="L9" s="76">
        <v>6.5400000000000004E-5</v>
      </c>
      <c r="M9" s="76">
        <v>5.0899999999999997E-5</v>
      </c>
      <c r="N9" s="76">
        <v>1.06E-5</v>
      </c>
      <c r="O9" s="76">
        <v>1.44E-4</v>
      </c>
      <c r="P9" s="46">
        <v>2.0268400000000001E-4</v>
      </c>
      <c r="Q9" s="46">
        <v>1.2506799999999999E-4</v>
      </c>
      <c r="R9" s="46">
        <v>2.9425000000000002E-4</v>
      </c>
      <c r="S9" s="46">
        <v>2.1552299999999999E-4</v>
      </c>
      <c r="T9" s="76">
        <v>8.8800000000000004E-5</v>
      </c>
      <c r="U9" s="46">
        <v>5.9526000000000002E-4</v>
      </c>
      <c r="V9" s="46">
        <v>6.3986800000000003E-4</v>
      </c>
      <c r="W9" s="46">
        <v>1.95088E-4</v>
      </c>
      <c r="X9" s="76">
        <v>6.41E-5</v>
      </c>
      <c r="Y9" s="76">
        <v>4.0399999999999999E-5</v>
      </c>
      <c r="Z9" s="76">
        <v>9.1700000000000006E-5</v>
      </c>
      <c r="AA9" s="76">
        <v>7.4400000000000006E-5</v>
      </c>
      <c r="AB9" s="76">
        <v>2.2399999999999999E-5</v>
      </c>
      <c r="AC9" s="46">
        <v>1.8185799999999999E-4</v>
      </c>
    </row>
    <row r="10" spans="1:29">
      <c r="A10" s="77" t="s">
        <v>144</v>
      </c>
      <c r="B10" s="76">
        <v>2.43E-4</v>
      </c>
      <c r="C10" s="76">
        <v>1.4100000000000001E-4</v>
      </c>
      <c r="D10" s="76">
        <v>3.6600000000000001E-4</v>
      </c>
      <c r="E10" s="76">
        <v>2.5999999999999998E-4</v>
      </c>
      <c r="F10" s="76">
        <v>9.4900000000000003E-5</v>
      </c>
      <c r="G10" s="76">
        <v>7.7999999999999999E-4</v>
      </c>
      <c r="H10" s="76">
        <v>8.4199999999999998E-4</v>
      </c>
      <c r="I10" s="76">
        <v>2.7799999999999998E-4</v>
      </c>
      <c r="J10" s="76">
        <v>6.2799999999999995E-5</v>
      </c>
      <c r="K10" s="76">
        <v>3.5599999999999998E-5</v>
      </c>
      <c r="L10" s="76">
        <v>9.6100000000000005E-5</v>
      </c>
      <c r="M10" s="76">
        <v>7.5099999999999996E-5</v>
      </c>
      <c r="N10" s="76">
        <v>1.6200000000000001E-5</v>
      </c>
      <c r="O10" s="76">
        <v>2.0900000000000001E-4</v>
      </c>
      <c r="P10" s="46">
        <v>2.9356800000000002E-4</v>
      </c>
      <c r="Q10" s="46">
        <v>1.8022399999999999E-4</v>
      </c>
      <c r="R10" s="46">
        <v>4.2755000000000001E-4</v>
      </c>
      <c r="S10" s="46">
        <v>3.12341E-4</v>
      </c>
      <c r="T10" s="46">
        <v>1.2740399999999999E-4</v>
      </c>
      <c r="U10" s="46">
        <v>8.6891500000000005E-4</v>
      </c>
      <c r="V10" s="46">
        <v>9.3439100000000002E-4</v>
      </c>
      <c r="W10" s="46">
        <v>3.3187199999999998E-4</v>
      </c>
      <c r="X10" s="76">
        <v>8.8399999999999994E-5</v>
      </c>
      <c r="Y10" s="76">
        <v>5.5399999999999998E-5</v>
      </c>
      <c r="Z10" s="46">
        <v>1.2722499999999999E-4</v>
      </c>
      <c r="AA10" s="46">
        <v>1.02842E-4</v>
      </c>
      <c r="AB10" s="76">
        <v>3.0300000000000001E-5</v>
      </c>
      <c r="AC10" s="46">
        <v>2.5407799999999998E-4</v>
      </c>
    </row>
    <row r="11" spans="1:29">
      <c r="A11" s="77" t="s">
        <v>145</v>
      </c>
      <c r="B11" s="76">
        <v>3.68E-4</v>
      </c>
      <c r="C11" s="76">
        <v>2.14E-4</v>
      </c>
      <c r="D11" s="76">
        <v>5.5500000000000005E-4</v>
      </c>
      <c r="E11" s="76">
        <v>3.9399999999999998E-4</v>
      </c>
      <c r="F11" s="76">
        <v>1.44E-4</v>
      </c>
      <c r="G11" s="76">
        <v>1.1800000000000001E-3</v>
      </c>
      <c r="H11" s="76">
        <v>1.2800000000000001E-3</v>
      </c>
      <c r="I11" s="76">
        <v>5.0500000000000002E-4</v>
      </c>
      <c r="J11" s="76">
        <v>9.8800000000000003E-5</v>
      </c>
      <c r="K11" s="76">
        <v>5.6100000000000002E-5</v>
      </c>
      <c r="L11" s="76">
        <v>1.5100000000000001E-4</v>
      </c>
      <c r="M11" s="76">
        <v>1.18E-4</v>
      </c>
      <c r="N11" s="76">
        <v>2.58E-5</v>
      </c>
      <c r="O11" s="76">
        <v>3.2699999999999998E-4</v>
      </c>
      <c r="P11" s="46">
        <v>4.43094E-4</v>
      </c>
      <c r="Q11" s="46">
        <v>2.71859E-4</v>
      </c>
      <c r="R11" s="46">
        <v>6.4555500000000002E-4</v>
      </c>
      <c r="S11" s="46">
        <v>4.7145999999999999E-4</v>
      </c>
      <c r="T11" s="46">
        <v>1.9208499999999999E-4</v>
      </c>
      <c r="U11" s="46">
        <v>1.312658E-3</v>
      </c>
      <c r="V11" s="46">
        <v>1.4116339999999999E-3</v>
      </c>
      <c r="W11" s="46">
        <v>5.9160199999999999E-4</v>
      </c>
      <c r="X11" s="46">
        <v>1.3603700000000001E-4</v>
      </c>
      <c r="Y11" s="76">
        <v>8.4900000000000004E-5</v>
      </c>
      <c r="Z11" s="46">
        <v>1.9608399999999999E-4</v>
      </c>
      <c r="AA11" s="46">
        <v>1.5835600000000001E-4</v>
      </c>
      <c r="AB11" s="76">
        <v>4.6199999999999998E-5</v>
      </c>
      <c r="AC11" s="46">
        <v>3.9255099999999999E-4</v>
      </c>
    </row>
    <row r="12" spans="1:29">
      <c r="A12" s="77" t="s">
        <v>146</v>
      </c>
      <c r="B12" s="76">
        <v>5.22E-4</v>
      </c>
      <c r="C12" s="76">
        <v>3.0299999999999999E-4</v>
      </c>
      <c r="D12" s="76">
        <v>7.8600000000000002E-4</v>
      </c>
      <c r="E12" s="76">
        <v>5.5900000000000004E-4</v>
      </c>
      <c r="F12" s="76">
        <v>2.04E-4</v>
      </c>
      <c r="G12" s="76">
        <v>1.6800000000000001E-3</v>
      </c>
      <c r="H12" s="76">
        <v>1.81E-3</v>
      </c>
      <c r="I12" s="76">
        <v>9.3899999999999995E-4</v>
      </c>
      <c r="J12" s="76">
        <v>1.47E-4</v>
      </c>
      <c r="K12" s="76">
        <v>8.3999999999999995E-5</v>
      </c>
      <c r="L12" s="76">
        <v>2.2499999999999999E-4</v>
      </c>
      <c r="M12" s="76">
        <v>1.76E-4</v>
      </c>
      <c r="N12" s="76">
        <v>3.8800000000000001E-5</v>
      </c>
      <c r="O12" s="76">
        <v>4.8700000000000002E-4</v>
      </c>
      <c r="P12" s="46">
        <v>6.2985999999999999E-4</v>
      </c>
      <c r="Q12" s="46">
        <v>3.86609E-4</v>
      </c>
      <c r="R12" s="46">
        <v>9.17423E-4</v>
      </c>
      <c r="S12" s="46">
        <v>6.7015200000000003E-4</v>
      </c>
      <c r="T12" s="46">
        <v>2.7326199999999997E-4</v>
      </c>
      <c r="U12" s="46">
        <v>1.8647710000000001E-3</v>
      </c>
      <c r="V12" s="46">
        <v>2.0053139999999998E-3</v>
      </c>
      <c r="W12" s="46">
        <v>1.0816319999999999E-3</v>
      </c>
      <c r="X12" s="46">
        <v>1.9983300000000001E-4</v>
      </c>
      <c r="Y12" s="46">
        <v>1.2447599999999999E-4</v>
      </c>
      <c r="Z12" s="46">
        <v>2.8840199999999999E-4</v>
      </c>
      <c r="AA12" s="46">
        <v>2.3274600000000001E-4</v>
      </c>
      <c r="AB12" s="76">
        <v>6.7600000000000003E-5</v>
      </c>
      <c r="AC12" s="46">
        <v>5.7842699999999996E-4</v>
      </c>
    </row>
    <row r="13" spans="1:29">
      <c r="A13" s="77" t="s">
        <v>147</v>
      </c>
      <c r="B13" s="76">
        <v>6.2399999999999999E-4</v>
      </c>
      <c r="C13" s="76">
        <v>3.6000000000000002E-4</v>
      </c>
      <c r="D13" s="76">
        <v>9.4399999999999996E-4</v>
      </c>
      <c r="E13" s="76">
        <v>6.69E-4</v>
      </c>
      <c r="F13" s="76">
        <v>2.41E-4</v>
      </c>
      <c r="G13" s="76">
        <v>2.0200000000000001E-3</v>
      </c>
      <c r="H13" s="76">
        <v>2.1900000000000001E-3</v>
      </c>
      <c r="I13" s="76">
        <v>1.6100000000000001E-3</v>
      </c>
      <c r="J13" s="76">
        <v>1.8799999999999999E-4</v>
      </c>
      <c r="K13" s="76">
        <v>1.07E-4</v>
      </c>
      <c r="L13" s="76">
        <v>2.8800000000000001E-4</v>
      </c>
      <c r="M13" s="76">
        <v>2.2499999999999999E-4</v>
      </c>
      <c r="N13" s="76">
        <v>4.8900000000000003E-5</v>
      </c>
      <c r="O13" s="76">
        <v>6.2600000000000004E-4</v>
      </c>
      <c r="P13" s="46">
        <v>7.8468699999999995E-4</v>
      </c>
      <c r="Q13" s="46">
        <v>4.8419000000000001E-4</v>
      </c>
      <c r="R13" s="46">
        <v>1.1391870000000001E-3</v>
      </c>
      <c r="S13" s="46">
        <v>8.3439500000000004E-4</v>
      </c>
      <c r="T13" s="46">
        <v>3.4381100000000002E-4</v>
      </c>
      <c r="U13" s="46">
        <v>2.3045370000000002E-3</v>
      </c>
      <c r="V13" s="46">
        <v>2.477234E-3</v>
      </c>
      <c r="W13" s="46">
        <v>1.8563799999999999E-3</v>
      </c>
      <c r="X13" s="46">
        <v>2.6228299999999998E-4</v>
      </c>
      <c r="Y13" s="46">
        <v>1.63912E-4</v>
      </c>
      <c r="Z13" s="46">
        <v>3.7775100000000001E-4</v>
      </c>
      <c r="AA13" s="46">
        <v>3.0520699999999999E-4</v>
      </c>
      <c r="AB13" s="76">
        <v>8.9499999999999994E-5</v>
      </c>
      <c r="AC13" s="46">
        <v>7.5534099999999998E-4</v>
      </c>
    </row>
    <row r="14" spans="1:29">
      <c r="A14" s="77" t="s">
        <v>148</v>
      </c>
      <c r="B14" s="76">
        <v>7.2999999999999996E-4</v>
      </c>
      <c r="C14" s="76">
        <v>4.1399999999999998E-4</v>
      </c>
      <c r="D14" s="76">
        <v>1.1199999999999999E-3</v>
      </c>
      <c r="E14" s="76">
        <v>7.8399999999999997E-4</v>
      </c>
      <c r="F14" s="76">
        <v>2.72E-4</v>
      </c>
      <c r="G14" s="76">
        <v>2.4299999999999999E-3</v>
      </c>
      <c r="H14" s="76">
        <v>2.6199999999999999E-3</v>
      </c>
      <c r="I14" s="76">
        <v>2.8700000000000002E-3</v>
      </c>
      <c r="J14" s="76">
        <v>2.33E-4</v>
      </c>
      <c r="K14" s="76">
        <v>1.2999999999999999E-4</v>
      </c>
      <c r="L14" s="76">
        <v>3.59E-4</v>
      </c>
      <c r="M14" s="76">
        <v>2.7900000000000001E-4</v>
      </c>
      <c r="N14" s="76">
        <v>5.77E-5</v>
      </c>
      <c r="O14" s="76">
        <v>7.8899999999999999E-4</v>
      </c>
      <c r="P14" s="46">
        <v>1.0168760000000001E-3</v>
      </c>
      <c r="Q14" s="46">
        <v>6.3552900000000002E-4</v>
      </c>
      <c r="R14" s="46">
        <v>1.464485E-3</v>
      </c>
      <c r="S14" s="46">
        <v>1.0797560000000001E-3</v>
      </c>
      <c r="T14" s="46">
        <v>4.5627100000000001E-4</v>
      </c>
      <c r="U14" s="46">
        <v>2.9281400000000001E-3</v>
      </c>
      <c r="V14" s="46">
        <v>3.14446E-3</v>
      </c>
      <c r="W14" s="46">
        <v>3.4180690000000001E-3</v>
      </c>
      <c r="X14" s="46">
        <v>3.5257099999999998E-4</v>
      </c>
      <c r="Y14" s="46">
        <v>2.2255500000000001E-4</v>
      </c>
      <c r="Z14" s="46">
        <v>5.0456899999999996E-4</v>
      </c>
      <c r="AA14" s="46">
        <v>4.0913199999999999E-4</v>
      </c>
      <c r="AB14" s="46">
        <v>1.2351500000000001E-4</v>
      </c>
      <c r="AC14" s="46">
        <v>9.9952200000000008E-4</v>
      </c>
    </row>
    <row r="17" spans="1:8">
      <c r="B17" s="46" t="s">
        <v>95</v>
      </c>
      <c r="C17" s="46" t="s">
        <v>94</v>
      </c>
      <c r="D17" s="46"/>
      <c r="F17" s="42" t="s">
        <v>134</v>
      </c>
      <c r="G17" s="46"/>
      <c r="H17" s="46"/>
    </row>
    <row r="18" spans="1:8">
      <c r="A18" s="77" t="s">
        <v>135</v>
      </c>
      <c r="B18" s="78">
        <v>2263.511</v>
      </c>
      <c r="C18" s="78">
        <v>2258.4639999999999</v>
      </c>
      <c r="D18" s="46"/>
      <c r="F18" s="46" t="s">
        <v>136</v>
      </c>
      <c r="G18" s="46"/>
      <c r="H18" s="46"/>
    </row>
    <row r="19" spans="1:8">
      <c r="A19" s="77" t="s">
        <v>137</v>
      </c>
      <c r="B19" s="78">
        <v>2179.5349999999999</v>
      </c>
      <c r="C19" s="78">
        <v>2224.5650000000001</v>
      </c>
      <c r="D19" s="46"/>
      <c r="F19" s="46"/>
      <c r="G19" s="46"/>
      <c r="H19" s="46"/>
    </row>
    <row r="20" spans="1:8">
      <c r="A20" s="77" t="s">
        <v>138</v>
      </c>
      <c r="B20" s="78">
        <v>2032.0709999999999</v>
      </c>
      <c r="C20" s="78">
        <v>2059.4720000000002</v>
      </c>
      <c r="D20" s="46"/>
      <c r="F20" s="76"/>
      <c r="G20" s="46"/>
      <c r="H20" s="46"/>
    </row>
    <row r="21" spans="1:8">
      <c r="A21" s="77" t="s">
        <v>139</v>
      </c>
      <c r="B21" s="78">
        <v>2126.3969999999999</v>
      </c>
      <c r="C21" s="78">
        <v>2177.5700000000002</v>
      </c>
      <c r="D21" s="46"/>
      <c r="F21" s="46"/>
      <c r="G21" s="46"/>
      <c r="H21" s="46"/>
    </row>
    <row r="22" spans="1:8">
      <c r="A22" s="77" t="s">
        <v>140</v>
      </c>
      <c r="B22" s="78">
        <v>2269.8969999999999</v>
      </c>
      <c r="C22" s="78">
        <v>2346.12</v>
      </c>
      <c r="D22" s="46"/>
      <c r="F22" s="46"/>
      <c r="G22" s="46"/>
      <c r="H22" s="46"/>
    </row>
    <row r="23" spans="1:8">
      <c r="A23" s="77" t="s">
        <v>141</v>
      </c>
      <c r="B23" s="78">
        <v>2216.6170000000002</v>
      </c>
      <c r="C23" s="78">
        <v>2294.2339999999999</v>
      </c>
      <c r="D23" s="46"/>
      <c r="F23" s="46"/>
      <c r="G23" s="46"/>
      <c r="H23" s="46"/>
    </row>
    <row r="24" spans="1:8">
      <c r="A24" s="77" t="s">
        <v>142</v>
      </c>
      <c r="B24" s="78">
        <v>1888.5260000000001</v>
      </c>
      <c r="C24" s="78">
        <v>1967.2919999999999</v>
      </c>
      <c r="D24" s="46"/>
      <c r="F24" s="46"/>
      <c r="G24" s="46"/>
      <c r="H24" s="46"/>
    </row>
    <row r="25" spans="1:8">
      <c r="A25" s="77" t="s">
        <v>143</v>
      </c>
      <c r="B25" s="78">
        <v>1624.4190000000001</v>
      </c>
      <c r="C25" s="78">
        <v>1730.962</v>
      </c>
      <c r="D25" s="46"/>
      <c r="F25" s="46"/>
      <c r="G25" s="46"/>
      <c r="H25" s="46"/>
    </row>
    <row r="26" spans="1:8">
      <c r="A26" s="77" t="s">
        <v>144</v>
      </c>
      <c r="B26" s="78">
        <v>1606.864</v>
      </c>
      <c r="C26" s="78">
        <v>1757.0419999999999</v>
      </c>
      <c r="D26" s="46"/>
      <c r="F26" s="46"/>
      <c r="G26" s="46"/>
      <c r="H26" s="46"/>
    </row>
    <row r="27" spans="1:8">
      <c r="A27" s="77" t="s">
        <v>145</v>
      </c>
      <c r="B27" s="78">
        <v>1114.4880000000001</v>
      </c>
      <c r="C27" s="78">
        <v>1289.271</v>
      </c>
      <c r="D27" s="46"/>
      <c r="F27" s="46"/>
      <c r="G27" s="46"/>
      <c r="H27" s="46"/>
    </row>
    <row r="28" spans="1:8">
      <c r="A28" s="77" t="s">
        <v>146</v>
      </c>
      <c r="B28" s="78">
        <v>759.18299999999999</v>
      </c>
      <c r="C28" s="78">
        <v>967.04</v>
      </c>
      <c r="D28" s="46"/>
      <c r="F28" s="46"/>
      <c r="G28" s="46"/>
      <c r="H28" s="46"/>
    </row>
    <row r="29" spans="1:8">
      <c r="A29" s="77" t="s">
        <v>147</v>
      </c>
      <c r="B29" s="78">
        <v>420.012</v>
      </c>
      <c r="C29" s="78">
        <v>629.85400000000004</v>
      </c>
      <c r="D29" s="46"/>
      <c r="F29" s="46"/>
      <c r="G29" s="46"/>
      <c r="H29" s="46"/>
    </row>
    <row r="30" spans="1:8">
      <c r="A30" s="77" t="s">
        <v>148</v>
      </c>
      <c r="B30" s="78">
        <v>162.10400000000001</v>
      </c>
      <c r="C30" s="78">
        <v>308.57</v>
      </c>
      <c r="D30" s="46"/>
      <c r="F30" s="46"/>
      <c r="G30" s="46"/>
      <c r="H30" s="46"/>
    </row>
    <row r="31" spans="1:8">
      <c r="A31" s="77" t="s">
        <v>149</v>
      </c>
      <c r="B31" s="78">
        <v>32.415999999999997</v>
      </c>
      <c r="C31" s="78">
        <v>91.292000000000002</v>
      </c>
      <c r="D31" s="46"/>
      <c r="F31" s="46"/>
      <c r="G31" s="46"/>
      <c r="H31" s="46"/>
    </row>
    <row r="32" spans="1:8">
      <c r="A32"/>
    </row>
    <row r="33" spans="1:30">
      <c r="B33" s="46" t="s">
        <v>106</v>
      </c>
      <c r="C33" s="46" t="s">
        <v>107</v>
      </c>
      <c r="D33" s="46" t="s">
        <v>108</v>
      </c>
      <c r="E33" s="46" t="s">
        <v>109</v>
      </c>
      <c r="F33" s="46" t="s">
        <v>110</v>
      </c>
      <c r="G33" s="46" t="s">
        <v>111</v>
      </c>
      <c r="H33" s="46" t="s">
        <v>112</v>
      </c>
      <c r="I33" s="46" t="s">
        <v>113</v>
      </c>
      <c r="J33" s="46" t="s">
        <v>114</v>
      </c>
      <c r="K33" s="46" t="s">
        <v>115</v>
      </c>
      <c r="L33" s="46" t="s">
        <v>116</v>
      </c>
      <c r="M33" s="46" t="s">
        <v>117</v>
      </c>
      <c r="N33" s="46" t="s">
        <v>118</v>
      </c>
      <c r="O33" s="46" t="s">
        <v>119</v>
      </c>
      <c r="P33" s="46" t="s">
        <v>120</v>
      </c>
      <c r="Q33" s="46" t="s">
        <v>121</v>
      </c>
      <c r="R33" s="46" t="s">
        <v>122</v>
      </c>
      <c r="S33" s="46" t="s">
        <v>123</v>
      </c>
      <c r="T33" s="46" t="s">
        <v>124</v>
      </c>
      <c r="U33" s="46" t="s">
        <v>125</v>
      </c>
      <c r="V33" s="46" t="s">
        <v>126</v>
      </c>
      <c r="W33" s="46" t="s">
        <v>127</v>
      </c>
      <c r="X33" s="46" t="s">
        <v>128</v>
      </c>
      <c r="Y33" s="46" t="s">
        <v>129</v>
      </c>
      <c r="Z33" s="46" t="s">
        <v>130</v>
      </c>
      <c r="AA33" s="46" t="s">
        <v>131</v>
      </c>
      <c r="AB33" s="46" t="s">
        <v>132</v>
      </c>
      <c r="AC33" s="46" t="s">
        <v>133</v>
      </c>
    </row>
    <row r="34" spans="1:30">
      <c r="A34" s="77" t="s">
        <v>135</v>
      </c>
      <c r="B34" s="79">
        <v>0.38024739918898537</v>
      </c>
      <c r="C34" s="79">
        <v>0.13616156958324133</v>
      </c>
      <c r="D34" s="79">
        <v>1.4595122528391593E-2</v>
      </c>
      <c r="E34" s="79">
        <v>3.6045220542843495E-2</v>
      </c>
      <c r="F34" s="79">
        <v>2.2018965872404141</v>
      </c>
      <c r="G34" s="79">
        <v>2.4798917807933325</v>
      </c>
      <c r="H34" s="79">
        <v>2.5317819027894393E-2</v>
      </c>
      <c r="I34" s="79">
        <v>0.22146271753633195</v>
      </c>
      <c r="J34" s="79">
        <v>7.4930607114746986E-2</v>
      </c>
      <c r="K34" s="79">
        <v>6.2605115008526014E-3</v>
      </c>
      <c r="L34" s="79">
        <v>2.3837901997476846E-2</v>
      </c>
      <c r="M34" s="79">
        <v>1.6234879631385535</v>
      </c>
      <c r="N34" s="79">
        <v>1.8386947864077487</v>
      </c>
      <c r="O34" s="79">
        <v>0.24220942642450335</v>
      </c>
      <c r="P34" s="79">
        <v>6.2594257271912248</v>
      </c>
      <c r="Q34" s="79">
        <v>4.8975111935230089</v>
      </c>
      <c r="R34" s="79">
        <v>3.4351203320828216</v>
      </c>
      <c r="S34" s="79">
        <v>3.8795793551983007</v>
      </c>
      <c r="T34" s="79">
        <v>11.668320046644897</v>
      </c>
      <c r="U34" s="79">
        <v>12.312131027700209</v>
      </c>
      <c r="V34" s="79">
        <v>3.6888780780415744</v>
      </c>
      <c r="W34" s="79">
        <v>5.4535974397944642</v>
      </c>
      <c r="X34" s="79">
        <v>4.3683303746292665</v>
      </c>
      <c r="Y34" s="79">
        <v>3.1228051397403895</v>
      </c>
      <c r="Z34" s="79">
        <v>3.6587299662883552</v>
      </c>
      <c r="AA34" s="79">
        <v>10.241579058228972</v>
      </c>
      <c r="AB34" s="79">
        <v>10.788568360394311</v>
      </c>
      <c r="AC34" s="79">
        <v>5.5716402187614875</v>
      </c>
      <c r="AD34" s="79"/>
    </row>
    <row r="35" spans="1:30">
      <c r="A35" s="77" t="s">
        <v>137</v>
      </c>
      <c r="B35" s="79">
        <v>2.0577262664273017</v>
      </c>
      <c r="C35" s="79">
        <v>0.99317784507567763</v>
      </c>
      <c r="D35" s="79">
        <v>0.2548389031401867</v>
      </c>
      <c r="E35" s="79">
        <v>0.37699487615795768</v>
      </c>
      <c r="F35" s="79">
        <v>7.6539431750271874</v>
      </c>
      <c r="G35" s="79">
        <v>8.4476325916152462</v>
      </c>
      <c r="H35" s="79">
        <v>1.08986635124881</v>
      </c>
      <c r="I35" s="79">
        <v>0.58376779332882456</v>
      </c>
      <c r="J35" s="79">
        <v>0.27815675079236957</v>
      </c>
      <c r="K35" s="79">
        <v>5.2927618215529736E-2</v>
      </c>
      <c r="L35" s="79">
        <v>0.17183978236886396</v>
      </c>
      <c r="M35" s="79">
        <v>3.4538364822115821</v>
      </c>
      <c r="N35" s="79">
        <v>3.8616442513253251</v>
      </c>
      <c r="O35" s="79">
        <v>1.0898663314595993</v>
      </c>
      <c r="P35" s="79">
        <v>11.32489135545039</v>
      </c>
      <c r="Q35" s="79">
        <v>8.4752379001356726</v>
      </c>
      <c r="R35" s="79">
        <v>5.6411260901984726</v>
      </c>
      <c r="S35" s="79">
        <v>6.2446837551325647</v>
      </c>
      <c r="T35" s="79">
        <v>22.230359044340616</v>
      </c>
      <c r="U35" s="79">
        <v>23.57739303900081</v>
      </c>
      <c r="V35" s="79">
        <v>8.7672654927624443</v>
      </c>
      <c r="W35" s="79">
        <v>7.0946266957906499</v>
      </c>
      <c r="X35" s="79">
        <v>5.7652566324035286</v>
      </c>
      <c r="Y35" s="79">
        <v>4.1181276573647692</v>
      </c>
      <c r="Z35" s="79">
        <v>5.1469599107984934</v>
      </c>
      <c r="AA35" s="79">
        <v>14.42265778306329</v>
      </c>
      <c r="AB35" s="79">
        <v>15.256181302305135</v>
      </c>
      <c r="AC35" s="79">
        <v>8.7672656460942928</v>
      </c>
      <c r="AD35" s="79"/>
    </row>
    <row r="36" spans="1:30">
      <c r="A36" s="77" t="s">
        <v>138</v>
      </c>
      <c r="B36" s="79">
        <v>7.9142591703633292</v>
      </c>
      <c r="C36" s="79">
        <v>4.4600690104947622</v>
      </c>
      <c r="D36" s="79">
        <v>1.6824102443891071</v>
      </c>
      <c r="E36" s="79">
        <v>2.2212547166803227</v>
      </c>
      <c r="F36" s="79">
        <v>24.378852112903786</v>
      </c>
      <c r="G36" s="79">
        <v>26.622220666588749</v>
      </c>
      <c r="H36" s="79">
        <v>7.6539441110688626</v>
      </c>
      <c r="I36" s="79">
        <v>3.2784899071534115</v>
      </c>
      <c r="J36" s="79">
        <v>1.9406896640921329</v>
      </c>
      <c r="K36" s="79">
        <v>0.69288628819499565</v>
      </c>
      <c r="L36" s="79">
        <v>1.3741727354508724</v>
      </c>
      <c r="M36" s="79">
        <v>12.999359390326852</v>
      </c>
      <c r="N36" s="79">
        <v>14.325879657247933</v>
      </c>
      <c r="O36" s="79">
        <v>4.7953959197281879</v>
      </c>
      <c r="P36" s="79">
        <v>22.675240930931491</v>
      </c>
      <c r="Q36" s="79">
        <v>16.439357450410714</v>
      </c>
      <c r="R36" s="79">
        <v>10.393535879748015</v>
      </c>
      <c r="S36" s="79">
        <v>11.713904823629505</v>
      </c>
      <c r="T36" s="79">
        <v>47.511457519144344</v>
      </c>
      <c r="U36" s="79">
        <v>50.628366240148317</v>
      </c>
      <c r="V36" s="79">
        <v>22.230356368449574</v>
      </c>
      <c r="W36" s="79">
        <v>14.056304564142799</v>
      </c>
      <c r="X36" s="79">
        <v>11.040649468125679</v>
      </c>
      <c r="Y36" s="79">
        <v>7.4917977744110678</v>
      </c>
      <c r="Z36" s="79">
        <v>9.5772971456007721</v>
      </c>
      <c r="AA36" s="79">
        <v>30.888311247757642</v>
      </c>
      <c r="AB36" s="79">
        <v>32.922284233320525</v>
      </c>
      <c r="AC36" s="79">
        <v>17.084778212383277</v>
      </c>
      <c r="AD36" s="79"/>
    </row>
    <row r="37" spans="1:30">
      <c r="A37" s="77" t="s">
        <v>139</v>
      </c>
      <c r="B37" s="79">
        <v>23.864202119480474</v>
      </c>
      <c r="C37" s="79">
        <v>14.271126597248317</v>
      </c>
      <c r="D37" s="79">
        <v>6.2469445211172321</v>
      </c>
      <c r="E37" s="79">
        <v>7.6111390712874059</v>
      </c>
      <c r="F37" s="79">
        <v>66.109314813454517</v>
      </c>
      <c r="G37" s="79">
        <v>71.931673086602459</v>
      </c>
      <c r="H37" s="79">
        <v>12.999358496286348</v>
      </c>
      <c r="I37" s="79">
        <v>8.0334687141390955</v>
      </c>
      <c r="J37" s="79">
        <v>5.3163836400261708</v>
      </c>
      <c r="K37" s="79">
        <v>2.3563100527115517</v>
      </c>
      <c r="L37" s="79">
        <v>4.438990987264015</v>
      </c>
      <c r="M37" s="79">
        <v>29.422392840952078</v>
      </c>
      <c r="N37" s="79">
        <v>32.132475489632881</v>
      </c>
      <c r="O37" s="79">
        <v>12.999357849749369</v>
      </c>
      <c r="P37" s="79">
        <v>46.790783490096032</v>
      </c>
      <c r="Q37" s="79">
        <v>32.839006245800576</v>
      </c>
      <c r="R37" s="79">
        <v>19.765202319989609</v>
      </c>
      <c r="S37" s="79">
        <v>22.156900445746768</v>
      </c>
      <c r="T37" s="79">
        <v>101.78319551096463</v>
      </c>
      <c r="U37" s="79">
        <v>108.98094597944957</v>
      </c>
      <c r="V37" s="79">
        <v>30.888313345470792</v>
      </c>
      <c r="W37" s="79">
        <v>22.877946324193811</v>
      </c>
      <c r="X37" s="79">
        <v>18.066270541137843</v>
      </c>
      <c r="Y37" s="79">
        <v>12.028718557604947</v>
      </c>
      <c r="Z37" s="79">
        <v>16.398396618909445</v>
      </c>
      <c r="AA37" s="79">
        <v>54.468491021097947</v>
      </c>
      <c r="AB37" s="79">
        <v>58.138646685042971</v>
      </c>
      <c r="AC37" s="79">
        <v>30.888314862657296</v>
      </c>
      <c r="AD37" s="79"/>
    </row>
    <row r="38" spans="1:30">
      <c r="A38" s="77" t="s">
        <v>140</v>
      </c>
      <c r="B38" s="79">
        <v>61.507038096676887</v>
      </c>
      <c r="C38" s="79">
        <v>37.803088382094806</v>
      </c>
      <c r="D38" s="79">
        <v>17.74658986084372</v>
      </c>
      <c r="E38" s="79">
        <v>20.587548657849272</v>
      </c>
      <c r="F38" s="79">
        <v>160.22998129925784</v>
      </c>
      <c r="G38" s="79">
        <v>173.67938288469702</v>
      </c>
      <c r="H38" s="79">
        <v>33.677880238522853</v>
      </c>
      <c r="I38" s="79">
        <v>15.299193648790432</v>
      </c>
      <c r="J38" s="79">
        <v>11.138400085218953</v>
      </c>
      <c r="K38" s="79">
        <v>5.616716906598187</v>
      </c>
      <c r="L38" s="79">
        <v>10.905255712237567</v>
      </c>
      <c r="M38" s="79">
        <v>56.335765767198239</v>
      </c>
      <c r="N38" s="79">
        <v>61.229386625384983</v>
      </c>
      <c r="O38" s="79">
        <v>23.5460458619152</v>
      </c>
      <c r="P38" s="79">
        <v>96.050212164375637</v>
      </c>
      <c r="Q38" s="79">
        <v>65.694483424335019</v>
      </c>
      <c r="R38" s="79">
        <v>38.027550572810448</v>
      </c>
      <c r="S38" s="79">
        <v>42.146292809534472</v>
      </c>
      <c r="T38" s="79">
        <v>213.66328081897905</v>
      </c>
      <c r="U38" s="79">
        <v>229.15390813291023</v>
      </c>
      <c r="V38" s="79">
        <v>60.213365238534237</v>
      </c>
      <c r="W38" s="79">
        <v>34.393859839657246</v>
      </c>
      <c r="X38" s="79">
        <v>27.970186758902244</v>
      </c>
      <c r="Y38" s="79">
        <v>18.621609869231524</v>
      </c>
      <c r="Z38" s="79">
        <v>27.598476958076738</v>
      </c>
      <c r="AA38" s="79">
        <v>89.556523098571944</v>
      </c>
      <c r="AB38" s="79">
        <v>95.703029322683904</v>
      </c>
      <c r="AC38" s="79">
        <v>46.344157223883677</v>
      </c>
      <c r="AD38" s="79"/>
    </row>
    <row r="39" spans="1:30">
      <c r="A39" s="77" t="s">
        <v>141</v>
      </c>
      <c r="B39" s="79">
        <v>108.21599473673935</v>
      </c>
      <c r="C39" s="79">
        <v>67.578089325844189</v>
      </c>
      <c r="D39" s="79">
        <v>32.757775600255101</v>
      </c>
      <c r="E39" s="79">
        <v>37.859698474274474</v>
      </c>
      <c r="F39" s="79">
        <v>276.45012121989936</v>
      </c>
      <c r="G39" s="79">
        <v>299.13912364352126</v>
      </c>
      <c r="H39" s="79">
        <v>73.267833090090178</v>
      </c>
      <c r="I39" s="79">
        <v>29.906927779137522</v>
      </c>
      <c r="J39" s="79">
        <v>21.988047087458888</v>
      </c>
      <c r="K39" s="79">
        <v>11.596263829855131</v>
      </c>
      <c r="L39" s="79">
        <v>21.149105828339788</v>
      </c>
      <c r="M39" s="79">
        <v>103.13727594697043</v>
      </c>
      <c r="N39" s="79">
        <v>111.92601878106856</v>
      </c>
      <c r="O39" s="79">
        <v>34.533933517134855</v>
      </c>
      <c r="P39" s="79">
        <v>152.80341932773754</v>
      </c>
      <c r="Q39" s="79">
        <v>103.60450933441845</v>
      </c>
      <c r="R39" s="79">
        <v>58.979625026379061</v>
      </c>
      <c r="S39" s="79">
        <v>65.769160821370122</v>
      </c>
      <c r="T39" s="79">
        <v>345.44321531023121</v>
      </c>
      <c r="U39" s="79">
        <v>370.75420350655571</v>
      </c>
      <c r="V39" s="79">
        <v>110.62481501762998</v>
      </c>
      <c r="W39" s="79">
        <v>55.127855896162366</v>
      </c>
      <c r="X39" s="79">
        <v>44.143936467683659</v>
      </c>
      <c r="Y39" s="79">
        <v>28.695963939172639</v>
      </c>
      <c r="Z39" s="79">
        <v>42.949671718045089</v>
      </c>
      <c r="AA39" s="79">
        <v>146.75572395341706</v>
      </c>
      <c r="AB39" s="79">
        <v>157.20704475244426</v>
      </c>
      <c r="AC39" s="79">
        <v>61.357375090939819</v>
      </c>
      <c r="AD39" s="79"/>
    </row>
    <row r="40" spans="1:30">
      <c r="A40" s="77" t="s">
        <v>142</v>
      </c>
      <c r="B40" s="79">
        <v>194.29317750841369</v>
      </c>
      <c r="C40" s="79">
        <v>122.07904282705515</v>
      </c>
      <c r="D40" s="79">
        <v>60.306618859517542</v>
      </c>
      <c r="E40" s="79">
        <v>68.120232105852267</v>
      </c>
      <c r="F40" s="79">
        <v>484.8811195221715</v>
      </c>
      <c r="G40" s="79">
        <v>524.12887687352827</v>
      </c>
      <c r="H40" s="79">
        <v>134.32489642259304</v>
      </c>
      <c r="I40" s="79">
        <v>41.115767859976742</v>
      </c>
      <c r="J40" s="79">
        <v>32.350737759011174</v>
      </c>
      <c r="K40" s="79">
        <v>18.110372041390391</v>
      </c>
      <c r="L40" s="79">
        <v>34.988026392103812</v>
      </c>
      <c r="M40" s="79">
        <v>149.10706281520785</v>
      </c>
      <c r="N40" s="79">
        <v>161.59467367392227</v>
      </c>
      <c r="O40" s="79">
        <v>50.165829618311541</v>
      </c>
      <c r="P40" s="79">
        <v>252.74773353934822</v>
      </c>
      <c r="Q40" s="79">
        <v>169.20093610270106</v>
      </c>
      <c r="R40" s="79">
        <v>94.547811109967128</v>
      </c>
      <c r="S40" s="79">
        <v>104.27566185484173</v>
      </c>
      <c r="T40" s="79">
        <v>575.01186789998224</v>
      </c>
      <c r="U40" s="79">
        <v>617.68404690461864</v>
      </c>
      <c r="V40" s="79">
        <v>183.56822893432937</v>
      </c>
      <c r="W40" s="79">
        <v>70.04294756966236</v>
      </c>
      <c r="X40" s="79">
        <v>58.432394927867293</v>
      </c>
      <c r="Y40" s="79">
        <v>38.560415076563366</v>
      </c>
      <c r="Z40" s="79">
        <v>61.962704920606001</v>
      </c>
      <c r="AA40" s="79">
        <v>200.78612401236427</v>
      </c>
      <c r="AB40" s="79">
        <v>215.23854367847565</v>
      </c>
      <c r="AC40" s="79">
        <v>81.726244544775838</v>
      </c>
      <c r="AD40" s="79"/>
    </row>
    <row r="41" spans="1:30">
      <c r="A41" s="77" t="s">
        <v>143</v>
      </c>
      <c r="B41" s="79">
        <v>354.71433586810855</v>
      </c>
      <c r="C41" s="79">
        <v>219.91758498063638</v>
      </c>
      <c r="D41" s="79">
        <v>108.44267662535539</v>
      </c>
      <c r="E41" s="79">
        <v>112.87462555725827</v>
      </c>
      <c r="F41" s="79">
        <v>848.9410858702912</v>
      </c>
      <c r="G41" s="79">
        <v>916.9204010881308</v>
      </c>
      <c r="H41" s="79">
        <v>250.98797980107707</v>
      </c>
      <c r="I41" s="79">
        <v>78.162358182601963</v>
      </c>
      <c r="J41" s="79">
        <v>57.370795101296913</v>
      </c>
      <c r="K41" s="79">
        <v>31.328856211797714</v>
      </c>
      <c r="L41" s="79">
        <v>52.926405337893812</v>
      </c>
      <c r="M41" s="79">
        <v>249.10454529574395</v>
      </c>
      <c r="N41" s="79">
        <v>269.61609018481738</v>
      </c>
      <c r="O41" s="79">
        <v>107.70152246670109</v>
      </c>
      <c r="P41" s="79">
        <v>432.35646910192247</v>
      </c>
      <c r="Q41" s="79">
        <v>281.86362839816024</v>
      </c>
      <c r="R41" s="79">
        <v>153.07229812236275</v>
      </c>
      <c r="S41" s="79">
        <v>158.33053222971304</v>
      </c>
      <c r="T41" s="79">
        <v>966.95095488915149</v>
      </c>
      <c r="U41" s="79">
        <v>1039.4114866966331</v>
      </c>
      <c r="V41" s="79">
        <v>316.90518465122079</v>
      </c>
      <c r="W41" s="79">
        <v>116.62278270683558</v>
      </c>
      <c r="X41" s="79">
        <v>90.860753457636818</v>
      </c>
      <c r="Y41" s="79">
        <v>57.054654399402935</v>
      </c>
      <c r="Z41" s="79">
        <v>85.241531986264874</v>
      </c>
      <c r="AA41" s="79">
        <v>314.78866069598126</v>
      </c>
      <c r="AB41" s="79">
        <v>337.79710310172806</v>
      </c>
      <c r="AC41" s="79">
        <v>152.19144278287303</v>
      </c>
      <c r="AD41" s="79"/>
    </row>
    <row r="42" spans="1:30">
      <c r="A42" s="77" t="s">
        <v>144</v>
      </c>
      <c r="B42" s="79">
        <v>527.24999551256417</v>
      </c>
      <c r="C42" s="79">
        <v>328.40036900488013</v>
      </c>
      <c r="D42" s="79">
        <v>163.45871270512205</v>
      </c>
      <c r="E42" s="79">
        <v>169.92108917509219</v>
      </c>
      <c r="F42" s="79">
        <v>1253.6628326860393</v>
      </c>
      <c r="G42" s="79">
        <v>1353.4666530323402</v>
      </c>
      <c r="H42" s="79">
        <v>446.6194581489072</v>
      </c>
      <c r="I42" s="79">
        <v>116.79367424349275</v>
      </c>
      <c r="J42" s="79">
        <v>86.466177937247508</v>
      </c>
      <c r="K42" s="79">
        <v>48.002744120377919</v>
      </c>
      <c r="L42" s="79">
        <v>80.358478903801526</v>
      </c>
      <c r="M42" s="79">
        <v>367.46746972984585</v>
      </c>
      <c r="N42" s="79">
        <v>397.39754819402918</v>
      </c>
      <c r="O42" s="79">
        <v>152.81160196561379</v>
      </c>
      <c r="P42" s="79">
        <v>621.06928869220815</v>
      </c>
      <c r="Q42" s="79">
        <v>403.25160399836392</v>
      </c>
      <c r="R42" s="79">
        <v>217.38863507197667</v>
      </c>
      <c r="S42" s="79">
        <v>224.83238344325525</v>
      </c>
      <c r="T42" s="79">
        <v>1396.2282491054505</v>
      </c>
      <c r="U42" s="79">
        <v>1501.4441944604214</v>
      </c>
      <c r="V42" s="79">
        <v>533.27341654606516</v>
      </c>
      <c r="W42" s="79">
        <v>162.96696479082789</v>
      </c>
      <c r="X42" s="79">
        <v>126.72262550888667</v>
      </c>
      <c r="Y42" s="79">
        <v>78.956982303753719</v>
      </c>
      <c r="Z42" s="79">
        <v>119.30285281590295</v>
      </c>
      <c r="AA42" s="79">
        <v>446.42562540424683</v>
      </c>
      <c r="AB42" s="79">
        <v>479.3555033141148</v>
      </c>
      <c r="AC42" s="79">
        <v>205.08155384957743</v>
      </c>
      <c r="AD42" s="79"/>
    </row>
    <row r="43" spans="1:30">
      <c r="A43" s="77" t="s">
        <v>145</v>
      </c>
      <c r="B43" s="79">
        <v>495.12187694654699</v>
      </c>
      <c r="C43" s="79">
        <v>335.48777926984673</v>
      </c>
      <c r="D43" s="79">
        <v>179.01353734470186</v>
      </c>
      <c r="E43" s="79">
        <v>239.47700290138843</v>
      </c>
      <c r="F43" s="79">
        <v>1316.9484499564167</v>
      </c>
      <c r="G43" s="79">
        <v>1421.7184802178649</v>
      </c>
      <c r="H43" s="79">
        <v>562.55869243771701</v>
      </c>
      <c r="I43" s="79">
        <v>82.831471234113707</v>
      </c>
      <c r="J43" s="79">
        <v>91.183165670875439</v>
      </c>
      <c r="K43" s="79">
        <v>61.78703594941468</v>
      </c>
      <c r="L43" s="79">
        <v>147.60037989542047</v>
      </c>
      <c r="M43" s="79">
        <v>421.78850329499306</v>
      </c>
      <c r="N43" s="79">
        <v>456.03676528735411</v>
      </c>
      <c r="O43" s="79">
        <v>216.21957810685615</v>
      </c>
      <c r="P43" s="79">
        <v>586.1497110766735</v>
      </c>
      <c r="Q43" s="79">
        <v>411.09730736681149</v>
      </c>
      <c r="R43" s="79">
        <v>235.27278559519934</v>
      </c>
      <c r="S43" s="79">
        <v>303.95072004221521</v>
      </c>
      <c r="T43" s="79">
        <v>1462.9410367596827</v>
      </c>
      <c r="U43" s="79">
        <v>1573.2506479743251</v>
      </c>
      <c r="V43" s="79">
        <v>659.33331709889842</v>
      </c>
      <c r="W43" s="79">
        <v>122.31246713020516</v>
      </c>
      <c r="X43" s="79">
        <v>132.42091727298418</v>
      </c>
      <c r="Y43" s="79">
        <v>96.399687946775188</v>
      </c>
      <c r="Z43" s="79">
        <v>199.03562014637046</v>
      </c>
      <c r="AA43" s="79">
        <v>506.1041482478642</v>
      </c>
      <c r="AB43" s="79">
        <v>543.55580207977584</v>
      </c>
      <c r="AC43" s="79">
        <v>277.67345103821032</v>
      </c>
      <c r="AD43" s="79"/>
    </row>
    <row r="44" spans="1:30">
      <c r="A44" s="77" t="s">
        <v>146</v>
      </c>
      <c r="B44" s="79">
        <v>473.98865629711571</v>
      </c>
      <c r="C44" s="79">
        <v>323.11497484232262</v>
      </c>
      <c r="D44" s="79">
        <v>173.12662241167129</v>
      </c>
      <c r="E44" s="79">
        <v>235.19564885814466</v>
      </c>
      <c r="F44" s="79">
        <v>1272.1853102537523</v>
      </c>
      <c r="G44" s="79">
        <v>1373.44369657165</v>
      </c>
      <c r="H44" s="79">
        <v>712.73342170721503</v>
      </c>
      <c r="I44" s="79">
        <v>104.44724314940505</v>
      </c>
      <c r="J44" s="79">
        <v>104.23593909482977</v>
      </c>
      <c r="K44" s="79">
        <v>68.108072712113596</v>
      </c>
      <c r="L44" s="79">
        <v>152.92673071186749</v>
      </c>
      <c r="M44" s="79">
        <v>470.52996814853378</v>
      </c>
      <c r="N44" s="79">
        <v>508.63314889469979</v>
      </c>
      <c r="O44" s="79">
        <v>316.18995511513623</v>
      </c>
      <c r="P44" s="79">
        <v>563.12566720295968</v>
      </c>
      <c r="Q44" s="79">
        <v>397.38255472394189</v>
      </c>
      <c r="R44" s="79">
        <v>228.51365892176398</v>
      </c>
      <c r="S44" s="79">
        <v>299.12090464322529</v>
      </c>
      <c r="T44" s="79">
        <v>1415.7021931457703</v>
      </c>
      <c r="U44" s="79">
        <v>1522.4032952193354</v>
      </c>
      <c r="V44" s="79">
        <v>821.15688469513441</v>
      </c>
      <c r="W44" s="79">
        <v>148.31608999175592</v>
      </c>
      <c r="X44" s="79">
        <v>148.06421914191441</v>
      </c>
      <c r="Y44" s="79">
        <v>104.25975199006913</v>
      </c>
      <c r="Z44" s="79">
        <v>205.21261566160823</v>
      </c>
      <c r="AA44" s="79">
        <v>559.36205966828436</v>
      </c>
      <c r="AB44" s="79">
        <v>600.83874209955275</v>
      </c>
      <c r="AC44" s="79">
        <v>389.70258521607212</v>
      </c>
      <c r="AD44" s="79"/>
    </row>
    <row r="45" spans="1:30">
      <c r="A45" s="77" t="s">
        <v>147</v>
      </c>
      <c r="B45" s="79">
        <v>249.66917854061745</v>
      </c>
      <c r="C45" s="79">
        <v>202.49685518837538</v>
      </c>
      <c r="D45" s="79">
        <v>120.85504190066271</v>
      </c>
      <c r="E45" s="79">
        <v>221.57854477468246</v>
      </c>
      <c r="F45" s="79">
        <v>849.95294930476189</v>
      </c>
      <c r="G45" s="79">
        <v>918.0163263274236</v>
      </c>
      <c r="H45" s="79">
        <v>674.18584963283718</v>
      </c>
      <c r="I45" s="79">
        <v>43.48155007772209</v>
      </c>
      <c r="J45" s="79">
        <v>79.103778161211523</v>
      </c>
      <c r="K45" s="79">
        <v>61.489365380323974</v>
      </c>
      <c r="L45" s="79">
        <v>174.49315807893754</v>
      </c>
      <c r="M45" s="79">
        <v>394.13676144397465</v>
      </c>
      <c r="N45" s="79">
        <v>426.18693256327998</v>
      </c>
      <c r="O45" s="79">
        <v>319.98494975314327</v>
      </c>
      <c r="P45" s="79">
        <v>315.4057052477217</v>
      </c>
      <c r="Q45" s="79">
        <v>262.07967548814474</v>
      </c>
      <c r="R45" s="79">
        <v>167.75241303139876</v>
      </c>
      <c r="S45" s="79">
        <v>283.72905825388153</v>
      </c>
      <c r="T45" s="79">
        <v>967.93301801366965</v>
      </c>
      <c r="U45" s="79">
        <v>1040.4690176542615</v>
      </c>
      <c r="V45" s="79">
        <v>779.70172173516278</v>
      </c>
      <c r="W45" s="79">
        <v>73.122007187748352</v>
      </c>
      <c r="X45" s="79">
        <v>117.77038293251768</v>
      </c>
      <c r="Y45" s="79">
        <v>96.026404949920845</v>
      </c>
      <c r="Z45" s="79">
        <v>230.08174346327939</v>
      </c>
      <c r="AA45" s="79">
        <v>475.75462107332805</v>
      </c>
      <c r="AB45" s="79">
        <v>510.90427043384267</v>
      </c>
      <c r="AC45" s="79">
        <v>393.90683305430127</v>
      </c>
      <c r="AD45" s="79"/>
    </row>
    <row r="46" spans="1:30">
      <c r="A46" s="77" t="s">
        <v>148</v>
      </c>
      <c r="B46" s="79">
        <v>105.68246482461504</v>
      </c>
      <c r="C46" s="79">
        <v>89.551336155214074</v>
      </c>
      <c r="D46" s="79">
        <v>53.923100451062901</v>
      </c>
      <c r="E46" s="79">
        <v>106.70537246530502</v>
      </c>
      <c r="F46" s="79">
        <v>393.22059718180475</v>
      </c>
      <c r="G46" s="79">
        <v>425.19717334257086</v>
      </c>
      <c r="H46" s="79">
        <v>465.79947654377327</v>
      </c>
      <c r="I46" s="79">
        <v>38.868808876465096</v>
      </c>
      <c r="J46" s="79">
        <v>49.66892145314565</v>
      </c>
      <c r="K46" s="79">
        <v>34.892012431817719</v>
      </c>
      <c r="L46" s="79">
        <v>91.419167273136139</v>
      </c>
      <c r="M46" s="79">
        <v>243.46778329270822</v>
      </c>
      <c r="N46" s="79">
        <v>263.52432388122662</v>
      </c>
      <c r="O46" s="79">
        <v>289.69372324218313</v>
      </c>
      <c r="P46" s="79">
        <v>149.77202942147127</v>
      </c>
      <c r="Q46" s="79">
        <v>130.43923024305451</v>
      </c>
      <c r="R46" s="79">
        <v>86.498821668571594</v>
      </c>
      <c r="S46" s="79">
        <v>150.98939319122414</v>
      </c>
      <c r="T46" s="79">
        <v>474.66327890299618</v>
      </c>
      <c r="U46" s="79">
        <v>509.72594196518651</v>
      </c>
      <c r="V46" s="79">
        <v>554.08267034244659</v>
      </c>
      <c r="W46" s="79">
        <v>67.09591055249831</v>
      </c>
      <c r="X46" s="79">
        <v>81.088175407457953</v>
      </c>
      <c r="Y46" s="79">
        <v>61.832792065371919</v>
      </c>
      <c r="Z46" s="79">
        <v>132.69918440215932</v>
      </c>
      <c r="AA46" s="79">
        <v>308.42265279553152</v>
      </c>
      <c r="AB46" s="79">
        <v>330.94588648608652</v>
      </c>
      <c r="AC46" s="79">
        <v>360.19618630763762</v>
      </c>
      <c r="AD46" s="79"/>
    </row>
    <row r="48" spans="1:30">
      <c r="A48" s="80"/>
      <c r="B48" s="80"/>
      <c r="C48" s="80"/>
      <c r="D48" s="82" t="s">
        <v>150</v>
      </c>
    </row>
    <row r="51" spans="1:29">
      <c r="B51" s="46" t="s">
        <v>106</v>
      </c>
      <c r="C51" s="46" t="s">
        <v>107</v>
      </c>
      <c r="D51" s="46" t="s">
        <v>108</v>
      </c>
      <c r="E51" s="46" t="s">
        <v>109</v>
      </c>
      <c r="F51" s="46" t="s">
        <v>110</v>
      </c>
      <c r="G51" s="46" t="s">
        <v>111</v>
      </c>
      <c r="H51" s="46" t="s">
        <v>112</v>
      </c>
      <c r="I51" s="46" t="s">
        <v>113</v>
      </c>
      <c r="J51" s="46" t="s">
        <v>114</v>
      </c>
      <c r="K51" s="46" t="s">
        <v>115</v>
      </c>
      <c r="L51" s="46" t="s">
        <v>116</v>
      </c>
      <c r="M51" s="46" t="s">
        <v>117</v>
      </c>
      <c r="N51" s="46" t="s">
        <v>118</v>
      </c>
      <c r="O51" s="46" t="s">
        <v>119</v>
      </c>
      <c r="P51" s="46" t="s">
        <v>120</v>
      </c>
      <c r="Q51" s="46" t="s">
        <v>121</v>
      </c>
      <c r="R51" s="46" t="s">
        <v>122</v>
      </c>
      <c r="S51" s="46" t="s">
        <v>123</v>
      </c>
      <c r="T51" s="46" t="s">
        <v>124</v>
      </c>
      <c r="U51" s="46" t="s">
        <v>125</v>
      </c>
      <c r="V51" s="46" t="s">
        <v>126</v>
      </c>
      <c r="W51" s="46" t="s">
        <v>127</v>
      </c>
      <c r="X51" s="46" t="s">
        <v>128</v>
      </c>
      <c r="Y51" s="46" t="s">
        <v>129</v>
      </c>
      <c r="Z51" s="46" t="s">
        <v>130</v>
      </c>
      <c r="AA51" s="46" t="s">
        <v>131</v>
      </c>
      <c r="AB51" s="46" t="s">
        <v>132</v>
      </c>
      <c r="AC51" s="46" t="s">
        <v>133</v>
      </c>
    </row>
    <row r="52" spans="1:29">
      <c r="A52" s="77" t="s">
        <v>135</v>
      </c>
      <c r="B52" s="79">
        <v>0.31</v>
      </c>
      <c r="C52" s="79">
        <v>7.1400000000000005E-2</v>
      </c>
      <c r="D52" s="79">
        <v>0.36</v>
      </c>
      <c r="E52" s="79">
        <v>1.6799999999999999E-2</v>
      </c>
      <c r="F52" s="79">
        <v>2.68</v>
      </c>
      <c r="G52" s="79">
        <v>3.01</v>
      </c>
      <c r="H52" s="79">
        <v>0</v>
      </c>
      <c r="I52" s="79">
        <v>0.10100000000000001</v>
      </c>
      <c r="J52" s="79">
        <v>1.43E-2</v>
      </c>
      <c r="K52" s="79">
        <v>0.16400000000000001</v>
      </c>
      <c r="L52" s="79">
        <v>1.8699999999999999E-4</v>
      </c>
      <c r="M52" s="79">
        <v>1.36</v>
      </c>
      <c r="N52" s="79">
        <v>1.54</v>
      </c>
      <c r="O52" s="79">
        <v>0.32800000000000001</v>
      </c>
      <c r="P52" s="79">
        <v>5.93</v>
      </c>
      <c r="Q52" s="79">
        <v>4.33</v>
      </c>
      <c r="R52" s="79">
        <v>6.17</v>
      </c>
      <c r="S52" s="79">
        <v>3.5</v>
      </c>
      <c r="T52" s="79">
        <v>12.8</v>
      </c>
      <c r="U52" s="79">
        <v>13.5</v>
      </c>
      <c r="V52" s="79">
        <v>0</v>
      </c>
      <c r="W52" s="79">
        <v>4.6100000000000003</v>
      </c>
      <c r="X52" s="79">
        <v>3.43</v>
      </c>
      <c r="Y52" s="79">
        <v>5.09</v>
      </c>
      <c r="Z52" s="79">
        <v>2.35</v>
      </c>
      <c r="AA52" s="79">
        <v>9.5399999999999991</v>
      </c>
      <c r="AB52" s="79">
        <v>10</v>
      </c>
      <c r="AC52" s="79">
        <v>6.01</v>
      </c>
    </row>
    <row r="53" spans="1:29">
      <c r="A53" s="77" t="s">
        <v>137</v>
      </c>
      <c r="B53" s="79">
        <v>1.22</v>
      </c>
      <c r="C53" s="79">
        <v>0.435</v>
      </c>
      <c r="D53" s="79">
        <v>1.37</v>
      </c>
      <c r="E53" s="79">
        <v>0.17199999999999999</v>
      </c>
      <c r="F53" s="79">
        <v>6.98</v>
      </c>
      <c r="G53" s="79">
        <v>7.71</v>
      </c>
      <c r="H53" s="79">
        <v>1.28</v>
      </c>
      <c r="I53" s="79">
        <v>0.57299999999999995</v>
      </c>
      <c r="J53" s="79">
        <v>0.16400000000000001</v>
      </c>
      <c r="K53" s="79">
        <v>0.79700000000000004</v>
      </c>
      <c r="L53" s="79">
        <v>1.3899999999999999E-2</v>
      </c>
      <c r="M53" s="79">
        <v>4.05</v>
      </c>
      <c r="N53" s="79">
        <v>4.51</v>
      </c>
      <c r="O53" s="79">
        <v>1.32</v>
      </c>
      <c r="P53" s="79">
        <v>9.14</v>
      </c>
      <c r="Q53" s="79">
        <v>6.5</v>
      </c>
      <c r="R53" s="79">
        <v>9.57</v>
      </c>
      <c r="S53" s="79">
        <v>5.15</v>
      </c>
      <c r="T53" s="79">
        <v>21.1</v>
      </c>
      <c r="U53" s="79">
        <v>22.3</v>
      </c>
      <c r="V53" s="79">
        <v>9.3000000000000007</v>
      </c>
      <c r="W53" s="79">
        <v>7.05</v>
      </c>
      <c r="X53" s="79">
        <v>5.09</v>
      </c>
      <c r="Y53" s="79">
        <v>7.85</v>
      </c>
      <c r="Z53" s="79">
        <v>3.41</v>
      </c>
      <c r="AA53" s="79">
        <v>15.6</v>
      </c>
      <c r="AB53" s="79">
        <v>16.5</v>
      </c>
      <c r="AC53" s="79">
        <v>9.44</v>
      </c>
    </row>
    <row r="54" spans="1:29">
      <c r="A54" s="77" t="s">
        <v>138</v>
      </c>
      <c r="B54" s="79">
        <v>5.64</v>
      </c>
      <c r="C54" s="79">
        <v>2.63</v>
      </c>
      <c r="D54" s="79">
        <v>6.18</v>
      </c>
      <c r="E54" s="79">
        <v>1.42</v>
      </c>
      <c r="F54" s="79">
        <v>24</v>
      </c>
      <c r="G54" s="79">
        <v>26.2</v>
      </c>
      <c r="H54" s="79">
        <v>7.82</v>
      </c>
      <c r="I54" s="79">
        <v>2.62</v>
      </c>
      <c r="J54" s="79">
        <v>1.0900000000000001</v>
      </c>
      <c r="K54" s="79">
        <v>3.38</v>
      </c>
      <c r="L54" s="79">
        <v>0.25</v>
      </c>
      <c r="M54" s="79">
        <v>12.7</v>
      </c>
      <c r="N54" s="79">
        <v>14</v>
      </c>
      <c r="O54" s="79">
        <v>5</v>
      </c>
      <c r="P54" s="79">
        <v>18.7</v>
      </c>
      <c r="Q54" s="79">
        <v>12.7</v>
      </c>
      <c r="R54" s="79">
        <v>19.600000000000001</v>
      </c>
      <c r="S54" s="79">
        <v>9.7100000000000009</v>
      </c>
      <c r="T54" s="79">
        <v>47</v>
      </c>
      <c r="U54" s="79">
        <v>50.1</v>
      </c>
      <c r="V54" s="79">
        <v>22.5</v>
      </c>
      <c r="W54" s="79">
        <v>12.6</v>
      </c>
      <c r="X54" s="79">
        <v>8.76</v>
      </c>
      <c r="Y54" s="79">
        <v>14.3</v>
      </c>
      <c r="Z54" s="79">
        <v>5.61</v>
      </c>
      <c r="AA54" s="79">
        <v>30.4</v>
      </c>
      <c r="AB54" s="79">
        <v>32.4</v>
      </c>
      <c r="AC54" s="79">
        <v>17.5</v>
      </c>
    </row>
    <row r="55" spans="1:29">
      <c r="A55" s="77" t="s">
        <v>139</v>
      </c>
      <c r="B55" s="79">
        <v>16.600000000000001</v>
      </c>
      <c r="C55" s="79">
        <v>8.61</v>
      </c>
      <c r="D55" s="79">
        <v>18</v>
      </c>
      <c r="E55" s="79">
        <v>5.19</v>
      </c>
      <c r="F55" s="79">
        <v>62.3</v>
      </c>
      <c r="G55" s="79">
        <v>67.8</v>
      </c>
      <c r="H55" s="79">
        <v>11.5</v>
      </c>
      <c r="I55" s="79">
        <v>6.73</v>
      </c>
      <c r="J55" s="79">
        <v>3.21</v>
      </c>
      <c r="K55" s="79">
        <v>8.4</v>
      </c>
      <c r="L55" s="79">
        <v>1.02</v>
      </c>
      <c r="M55" s="79">
        <v>27.9</v>
      </c>
      <c r="N55" s="79">
        <v>30.5</v>
      </c>
      <c r="O55" s="79">
        <v>11.9</v>
      </c>
      <c r="P55" s="79">
        <v>36.299999999999997</v>
      </c>
      <c r="Q55" s="79">
        <v>23.9</v>
      </c>
      <c r="R55" s="79">
        <v>38.4</v>
      </c>
      <c r="S55" s="79">
        <v>17.8</v>
      </c>
      <c r="T55" s="79">
        <v>97</v>
      </c>
      <c r="U55" s="79">
        <v>104</v>
      </c>
      <c r="V55" s="79">
        <v>28.6</v>
      </c>
      <c r="W55" s="79">
        <v>20.6</v>
      </c>
      <c r="X55" s="79">
        <v>13.9</v>
      </c>
      <c r="Y55" s="79">
        <v>23.5</v>
      </c>
      <c r="Z55" s="79">
        <v>8.5399999999999991</v>
      </c>
      <c r="AA55" s="79">
        <v>52.4</v>
      </c>
      <c r="AB55" s="79">
        <v>55.9</v>
      </c>
      <c r="AC55" s="79">
        <v>29.2</v>
      </c>
    </row>
    <row r="56" spans="1:29">
      <c r="A56" s="77" t="s">
        <v>140</v>
      </c>
      <c r="B56" s="79">
        <v>45.5</v>
      </c>
      <c r="C56" s="79">
        <v>24.9</v>
      </c>
      <c r="D56" s="79">
        <v>49</v>
      </c>
      <c r="E56" s="79">
        <v>15.9</v>
      </c>
      <c r="F56" s="79">
        <v>158</v>
      </c>
      <c r="G56" s="79">
        <v>172</v>
      </c>
      <c r="H56" s="79">
        <v>33.200000000000003</v>
      </c>
      <c r="I56" s="79">
        <v>14.5</v>
      </c>
      <c r="J56" s="79">
        <v>7.42</v>
      </c>
      <c r="K56" s="79">
        <v>17.7</v>
      </c>
      <c r="L56" s="79">
        <v>2.75</v>
      </c>
      <c r="M56" s="79">
        <v>54.9</v>
      </c>
      <c r="N56" s="79">
        <v>59.7</v>
      </c>
      <c r="O56" s="79">
        <v>22.6</v>
      </c>
      <c r="P56" s="79">
        <v>75.8</v>
      </c>
      <c r="Q56" s="79">
        <v>48.3</v>
      </c>
      <c r="R56" s="79">
        <v>80.2</v>
      </c>
      <c r="S56" s="79">
        <v>35.299999999999997</v>
      </c>
      <c r="T56" s="79">
        <v>211</v>
      </c>
      <c r="U56" s="79">
        <v>227</v>
      </c>
      <c r="V56" s="79">
        <v>59.5</v>
      </c>
      <c r="W56" s="79">
        <v>33.200000000000003</v>
      </c>
      <c r="X56" s="79">
        <v>21.8</v>
      </c>
      <c r="Y56" s="79">
        <v>38</v>
      </c>
      <c r="Z56" s="79">
        <v>12.9</v>
      </c>
      <c r="AA56" s="79">
        <v>87.8</v>
      </c>
      <c r="AB56" s="79">
        <v>93.8</v>
      </c>
      <c r="AC56" s="79">
        <v>45</v>
      </c>
    </row>
    <row r="57" spans="1:29">
      <c r="A57" s="77" t="s">
        <v>141</v>
      </c>
      <c r="B57" s="79">
        <v>89.4</v>
      </c>
      <c r="C57" s="79">
        <v>50.1</v>
      </c>
      <c r="D57" s="79">
        <v>95.9</v>
      </c>
      <c r="E57" s="79">
        <v>32.700000000000003</v>
      </c>
      <c r="F57" s="79">
        <v>300</v>
      </c>
      <c r="G57" s="79">
        <v>324</v>
      </c>
      <c r="H57" s="79">
        <v>79.099999999999994</v>
      </c>
      <c r="I57" s="79">
        <v>31.2</v>
      </c>
      <c r="J57" s="79">
        <v>16.899999999999999</v>
      </c>
      <c r="K57" s="79">
        <v>37.9</v>
      </c>
      <c r="L57" s="79">
        <v>6.98</v>
      </c>
      <c r="M57" s="79">
        <v>111</v>
      </c>
      <c r="N57" s="79">
        <v>121</v>
      </c>
      <c r="O57" s="79">
        <v>37.5</v>
      </c>
      <c r="P57" s="79">
        <v>130</v>
      </c>
      <c r="Q57" s="79">
        <v>81.7</v>
      </c>
      <c r="R57" s="79">
        <v>138</v>
      </c>
      <c r="S57" s="79">
        <v>59</v>
      </c>
      <c r="T57" s="79">
        <v>372</v>
      </c>
      <c r="U57" s="79">
        <v>399</v>
      </c>
      <c r="V57" s="79">
        <v>118</v>
      </c>
      <c r="W57" s="79">
        <v>56.9</v>
      </c>
      <c r="X57" s="79">
        <v>36.799999999999997</v>
      </c>
      <c r="Y57" s="79">
        <v>65.8</v>
      </c>
      <c r="Z57" s="79">
        <v>21.1</v>
      </c>
      <c r="AA57" s="79">
        <v>157</v>
      </c>
      <c r="AB57" s="79">
        <v>168</v>
      </c>
      <c r="AC57" s="79">
        <v>65.3</v>
      </c>
    </row>
    <row r="58" spans="1:29">
      <c r="A58" s="77" t="s">
        <v>142</v>
      </c>
      <c r="B58" s="79">
        <v>158</v>
      </c>
      <c r="C58" s="79">
        <v>90.5</v>
      </c>
      <c r="D58" s="79">
        <v>170</v>
      </c>
      <c r="E58" s="79">
        <v>59.9</v>
      </c>
      <c r="F58" s="79">
        <v>521</v>
      </c>
      <c r="G58" s="79">
        <v>563</v>
      </c>
      <c r="H58" s="79">
        <v>145</v>
      </c>
      <c r="I58" s="79">
        <v>46.5</v>
      </c>
      <c r="J58" s="79">
        <v>25.5</v>
      </c>
      <c r="K58" s="79">
        <v>55.9</v>
      </c>
      <c r="L58" s="79">
        <v>11</v>
      </c>
      <c r="M58" s="79">
        <v>161</v>
      </c>
      <c r="N58" s="79">
        <v>175</v>
      </c>
      <c r="O58" s="79">
        <v>53.6</v>
      </c>
      <c r="P58" s="79">
        <v>212</v>
      </c>
      <c r="Q58" s="79">
        <v>132</v>
      </c>
      <c r="R58" s="79">
        <v>225</v>
      </c>
      <c r="S58" s="79">
        <v>94</v>
      </c>
      <c r="T58" s="79">
        <v>614</v>
      </c>
      <c r="U58" s="79">
        <v>660</v>
      </c>
      <c r="V58" s="79">
        <v>196</v>
      </c>
      <c r="W58" s="79">
        <v>77</v>
      </c>
      <c r="X58" s="79">
        <v>49.1</v>
      </c>
      <c r="Y58" s="79">
        <v>89</v>
      </c>
      <c r="Z58" s="79">
        <v>27.7</v>
      </c>
      <c r="AA58" s="79">
        <v>215</v>
      </c>
      <c r="AB58" s="79">
        <v>230</v>
      </c>
      <c r="AC58" s="79">
        <v>86</v>
      </c>
    </row>
    <row r="59" spans="1:29">
      <c r="A59" s="77" t="s">
        <v>143</v>
      </c>
      <c r="B59" s="79">
        <v>250</v>
      </c>
      <c r="C59" s="79">
        <v>144</v>
      </c>
      <c r="D59" s="79">
        <v>268</v>
      </c>
      <c r="E59" s="79">
        <v>96.4</v>
      </c>
      <c r="F59" s="79">
        <v>812</v>
      </c>
      <c r="G59" s="79">
        <v>877</v>
      </c>
      <c r="H59" s="79">
        <v>240</v>
      </c>
      <c r="I59" s="79">
        <v>70.400000000000006</v>
      </c>
      <c r="J59" s="79">
        <v>39.200000000000003</v>
      </c>
      <c r="K59" s="79">
        <v>84.3</v>
      </c>
      <c r="L59" s="79">
        <v>17.399999999999999</v>
      </c>
      <c r="M59" s="79">
        <v>239</v>
      </c>
      <c r="N59" s="79">
        <v>258</v>
      </c>
      <c r="O59" s="79">
        <v>102</v>
      </c>
      <c r="P59" s="79">
        <v>316</v>
      </c>
      <c r="Q59" s="79">
        <v>195</v>
      </c>
      <c r="R59" s="79">
        <v>336</v>
      </c>
      <c r="S59" s="79">
        <v>139</v>
      </c>
      <c r="T59" s="79">
        <v>928</v>
      </c>
      <c r="U59" s="79">
        <v>997</v>
      </c>
      <c r="V59" s="79">
        <v>304</v>
      </c>
      <c r="W59" s="79">
        <v>107</v>
      </c>
      <c r="X59" s="79">
        <v>67.599999999999994</v>
      </c>
      <c r="Y59" s="79">
        <v>124</v>
      </c>
      <c r="Z59" s="79">
        <v>37.5</v>
      </c>
      <c r="AA59" s="79">
        <v>303</v>
      </c>
      <c r="AB59" s="79">
        <v>325</v>
      </c>
      <c r="AC59" s="79">
        <v>146</v>
      </c>
    </row>
    <row r="60" spans="1:29">
      <c r="A60" s="77" t="s">
        <v>144</v>
      </c>
      <c r="B60" s="79">
        <v>429</v>
      </c>
      <c r="C60" s="79">
        <v>250</v>
      </c>
      <c r="D60" s="79">
        <v>459</v>
      </c>
      <c r="E60" s="79">
        <v>168</v>
      </c>
      <c r="F60" s="79">
        <v>1380</v>
      </c>
      <c r="G60" s="79">
        <v>1490</v>
      </c>
      <c r="H60" s="79">
        <v>491</v>
      </c>
      <c r="I60" s="79">
        <v>122</v>
      </c>
      <c r="J60" s="79">
        <v>69.2</v>
      </c>
      <c r="K60" s="79">
        <v>145</v>
      </c>
      <c r="L60" s="79">
        <v>31.7</v>
      </c>
      <c r="M60" s="79">
        <v>404</v>
      </c>
      <c r="N60" s="79">
        <v>437</v>
      </c>
      <c r="O60" s="79">
        <v>169</v>
      </c>
      <c r="P60" s="79">
        <v>514</v>
      </c>
      <c r="Q60" s="79">
        <v>315</v>
      </c>
      <c r="R60" s="79">
        <v>547</v>
      </c>
      <c r="S60" s="79">
        <v>223</v>
      </c>
      <c r="T60" s="79">
        <v>1520</v>
      </c>
      <c r="U60" s="79">
        <v>1640</v>
      </c>
      <c r="V60" s="79">
        <v>581</v>
      </c>
      <c r="W60" s="79">
        <v>169</v>
      </c>
      <c r="X60" s="79">
        <v>106</v>
      </c>
      <c r="Y60" s="79">
        <v>197</v>
      </c>
      <c r="Z60" s="79">
        <v>57.5</v>
      </c>
      <c r="AA60" s="79">
        <v>487</v>
      </c>
      <c r="AB60" s="79">
        <v>523</v>
      </c>
      <c r="AC60" s="79">
        <v>223</v>
      </c>
    </row>
    <row r="61" spans="1:29">
      <c r="A61" s="77" t="s">
        <v>145</v>
      </c>
      <c r="B61" s="79">
        <v>456</v>
      </c>
      <c r="C61" s="79">
        <v>266</v>
      </c>
      <c r="D61" s="79">
        <v>488</v>
      </c>
      <c r="E61" s="79">
        <v>179</v>
      </c>
      <c r="F61" s="79">
        <v>1460</v>
      </c>
      <c r="G61" s="79">
        <v>1580</v>
      </c>
      <c r="H61" s="79">
        <v>625</v>
      </c>
      <c r="I61" s="79">
        <v>140</v>
      </c>
      <c r="J61" s="79">
        <v>79.8</v>
      </c>
      <c r="K61" s="79">
        <v>167</v>
      </c>
      <c r="L61" s="79">
        <v>36.799999999999997</v>
      </c>
      <c r="M61" s="79">
        <v>462</v>
      </c>
      <c r="N61" s="79">
        <v>500</v>
      </c>
      <c r="O61" s="79">
        <v>237</v>
      </c>
      <c r="P61" s="79">
        <v>544</v>
      </c>
      <c r="Q61" s="79">
        <v>333</v>
      </c>
      <c r="R61" s="79">
        <v>579</v>
      </c>
      <c r="S61" s="79">
        <v>235</v>
      </c>
      <c r="T61" s="79">
        <v>1610</v>
      </c>
      <c r="U61" s="79">
        <v>1740</v>
      </c>
      <c r="V61" s="79">
        <v>727</v>
      </c>
      <c r="W61" s="79">
        <v>190</v>
      </c>
      <c r="X61" s="79">
        <v>119</v>
      </c>
      <c r="Y61" s="79">
        <v>222</v>
      </c>
      <c r="Z61" s="79">
        <v>64.400000000000006</v>
      </c>
      <c r="AA61" s="79">
        <v>550</v>
      </c>
      <c r="AB61" s="79">
        <v>591</v>
      </c>
      <c r="AC61" s="79">
        <v>301</v>
      </c>
    </row>
    <row r="62" spans="1:29">
      <c r="A62" s="77" t="s">
        <v>146</v>
      </c>
      <c r="B62" s="79">
        <v>424</v>
      </c>
      <c r="C62" s="79">
        <v>247</v>
      </c>
      <c r="D62" s="79">
        <v>454</v>
      </c>
      <c r="E62" s="79">
        <v>166</v>
      </c>
      <c r="F62" s="79">
        <v>1360</v>
      </c>
      <c r="G62" s="79">
        <v>1470</v>
      </c>
      <c r="H62" s="79">
        <v>761</v>
      </c>
      <c r="I62" s="79">
        <v>149</v>
      </c>
      <c r="J62" s="79">
        <v>85.2</v>
      </c>
      <c r="K62" s="79">
        <v>178</v>
      </c>
      <c r="L62" s="79">
        <v>39.5</v>
      </c>
      <c r="M62" s="79">
        <v>492</v>
      </c>
      <c r="N62" s="79">
        <v>532</v>
      </c>
      <c r="O62" s="79">
        <v>331</v>
      </c>
      <c r="P62" s="79">
        <v>509</v>
      </c>
      <c r="Q62" s="79">
        <v>312</v>
      </c>
      <c r="R62" s="79">
        <v>541</v>
      </c>
      <c r="S62" s="79">
        <v>220</v>
      </c>
      <c r="T62" s="79">
        <v>1510</v>
      </c>
      <c r="U62" s="79">
        <v>1620</v>
      </c>
      <c r="V62" s="79">
        <v>873</v>
      </c>
      <c r="W62" s="79">
        <v>201</v>
      </c>
      <c r="X62" s="79">
        <v>125</v>
      </c>
      <c r="Y62" s="79">
        <v>234</v>
      </c>
      <c r="Z62" s="79">
        <v>67.900000000000006</v>
      </c>
      <c r="AA62" s="79">
        <v>583</v>
      </c>
      <c r="AB62" s="79">
        <v>626</v>
      </c>
      <c r="AC62" s="79">
        <v>406</v>
      </c>
    </row>
    <row r="63" spans="1:29">
      <c r="A63" s="77" t="s">
        <v>147</v>
      </c>
      <c r="B63" s="79">
        <v>282</v>
      </c>
      <c r="C63" s="79">
        <v>163</v>
      </c>
      <c r="D63" s="79">
        <v>302</v>
      </c>
      <c r="E63" s="79">
        <v>109</v>
      </c>
      <c r="F63" s="79">
        <v>913</v>
      </c>
      <c r="G63" s="79">
        <v>986</v>
      </c>
      <c r="H63" s="79">
        <v>725</v>
      </c>
      <c r="I63" s="79">
        <v>121</v>
      </c>
      <c r="J63" s="79">
        <v>68.599999999999994</v>
      </c>
      <c r="K63" s="79">
        <v>144</v>
      </c>
      <c r="L63" s="79">
        <v>31.4</v>
      </c>
      <c r="M63" s="79">
        <v>401</v>
      </c>
      <c r="N63" s="79">
        <v>434</v>
      </c>
      <c r="O63" s="79">
        <v>326</v>
      </c>
      <c r="P63" s="79">
        <v>352</v>
      </c>
      <c r="Q63" s="79">
        <v>217</v>
      </c>
      <c r="R63" s="79">
        <v>374</v>
      </c>
      <c r="S63" s="79">
        <v>154</v>
      </c>
      <c r="T63" s="79">
        <v>1040</v>
      </c>
      <c r="U63" s="79">
        <v>1110</v>
      </c>
      <c r="V63" s="79">
        <v>834</v>
      </c>
      <c r="W63" s="79">
        <v>168</v>
      </c>
      <c r="X63" s="79">
        <v>105</v>
      </c>
      <c r="Y63" s="79">
        <v>195</v>
      </c>
      <c r="Z63" s="79">
        <v>57.2</v>
      </c>
      <c r="AA63" s="79">
        <v>484</v>
      </c>
      <c r="AB63" s="79">
        <v>519</v>
      </c>
      <c r="AC63" s="79">
        <v>401</v>
      </c>
    </row>
    <row r="64" spans="1:29">
      <c r="A64" s="77" t="s">
        <v>148</v>
      </c>
      <c r="B64" s="79">
        <v>107</v>
      </c>
      <c r="C64" s="79">
        <v>60.4</v>
      </c>
      <c r="D64" s="79">
        <v>115</v>
      </c>
      <c r="E64" s="79">
        <v>39.6</v>
      </c>
      <c r="F64" s="79">
        <v>356</v>
      </c>
      <c r="G64" s="79">
        <v>385</v>
      </c>
      <c r="H64" s="79">
        <v>423</v>
      </c>
      <c r="I64" s="79">
        <v>53.5</v>
      </c>
      <c r="J64" s="79">
        <v>29.5</v>
      </c>
      <c r="K64" s="79">
        <v>64.3</v>
      </c>
      <c r="L64" s="79">
        <v>12.8</v>
      </c>
      <c r="M64" s="79">
        <v>184</v>
      </c>
      <c r="N64" s="79">
        <v>199</v>
      </c>
      <c r="O64" s="79">
        <v>220</v>
      </c>
      <c r="P64" s="79">
        <v>151</v>
      </c>
      <c r="Q64" s="79">
        <v>94.7</v>
      </c>
      <c r="R64" s="79">
        <v>160</v>
      </c>
      <c r="S64" s="79">
        <v>68.099999999999994</v>
      </c>
      <c r="T64" s="79">
        <v>434</v>
      </c>
      <c r="U64" s="79">
        <v>466</v>
      </c>
      <c r="V64" s="79">
        <v>507</v>
      </c>
      <c r="W64" s="79">
        <v>85.9</v>
      </c>
      <c r="X64" s="79">
        <v>54.6</v>
      </c>
      <c r="Y64" s="79">
        <v>99.6</v>
      </c>
      <c r="Z64" s="79">
        <v>30.6</v>
      </c>
      <c r="AA64" s="79">
        <v>241</v>
      </c>
      <c r="AB64" s="79">
        <v>259</v>
      </c>
      <c r="AC64" s="79">
        <v>282</v>
      </c>
    </row>
    <row r="67" spans="1:29">
      <c r="A67" s="80"/>
      <c r="B67" s="80"/>
      <c r="C67" s="80"/>
      <c r="D67" s="80"/>
      <c r="E67" s="80"/>
      <c r="F67" s="80"/>
      <c r="G67" s="81" t="s">
        <v>151</v>
      </c>
      <c r="H67" s="80"/>
      <c r="I67" s="80"/>
      <c r="J67" s="80"/>
      <c r="K67" s="80"/>
      <c r="L67" s="80"/>
      <c r="M67" s="80"/>
      <c r="N67" s="80"/>
    </row>
    <row r="69" spans="1:29">
      <c r="B69" s="46" t="s">
        <v>106</v>
      </c>
      <c r="C69" s="46" t="s">
        <v>107</v>
      </c>
      <c r="D69" s="46" t="s">
        <v>108</v>
      </c>
      <c r="E69" s="46" t="s">
        <v>109</v>
      </c>
      <c r="F69" s="46" t="s">
        <v>110</v>
      </c>
      <c r="G69" s="46" t="s">
        <v>111</v>
      </c>
      <c r="H69" s="46" t="s">
        <v>112</v>
      </c>
      <c r="I69" s="46" t="s">
        <v>113</v>
      </c>
      <c r="J69" s="46" t="s">
        <v>114</v>
      </c>
      <c r="K69" s="46" t="s">
        <v>115</v>
      </c>
      <c r="L69" s="46" t="s">
        <v>116</v>
      </c>
      <c r="M69" s="46" t="s">
        <v>117</v>
      </c>
      <c r="N69" s="46" t="s">
        <v>118</v>
      </c>
      <c r="O69" s="46" t="s">
        <v>119</v>
      </c>
      <c r="P69" s="46" t="s">
        <v>120</v>
      </c>
      <c r="Q69" s="46" t="s">
        <v>121</v>
      </c>
      <c r="R69" s="46" t="s">
        <v>122</v>
      </c>
      <c r="S69" s="46" t="s">
        <v>123</v>
      </c>
      <c r="T69" s="46" t="s">
        <v>124</v>
      </c>
      <c r="U69" s="46" t="s">
        <v>125</v>
      </c>
      <c r="V69" s="46" t="s">
        <v>126</v>
      </c>
      <c r="W69" s="46" t="s">
        <v>127</v>
      </c>
      <c r="X69" s="46" t="s">
        <v>128</v>
      </c>
      <c r="Y69" s="46" t="s">
        <v>129</v>
      </c>
      <c r="Z69" s="46" t="s">
        <v>130</v>
      </c>
      <c r="AA69" s="46" t="s">
        <v>131</v>
      </c>
      <c r="AB69" s="46" t="s">
        <v>132</v>
      </c>
      <c r="AC69" s="46" t="s">
        <v>133</v>
      </c>
    </row>
    <row r="70" spans="1:29">
      <c r="A70" s="77" t="s">
        <v>135</v>
      </c>
      <c r="B70" s="64">
        <f>MIN(B34,B52)</f>
        <v>0.31</v>
      </c>
      <c r="C70" s="64">
        <f t="shared" ref="C70:N70" si="0">MIN(C34,C52)</f>
        <v>7.1400000000000005E-2</v>
      </c>
      <c r="D70" s="64">
        <f t="shared" si="0"/>
        <v>1.4595122528391593E-2</v>
      </c>
      <c r="E70" s="64">
        <f t="shared" si="0"/>
        <v>1.6799999999999999E-2</v>
      </c>
      <c r="F70" s="64">
        <f t="shared" si="0"/>
        <v>2.2018965872404141</v>
      </c>
      <c r="G70" s="64">
        <f t="shared" si="0"/>
        <v>2.4798917807933325</v>
      </c>
      <c r="H70" s="64">
        <v>0</v>
      </c>
      <c r="I70" s="64">
        <f t="shared" si="0"/>
        <v>0.10100000000000001</v>
      </c>
      <c r="J70" s="64">
        <f t="shared" si="0"/>
        <v>1.43E-2</v>
      </c>
      <c r="K70" s="64">
        <f t="shared" si="0"/>
        <v>6.2605115008526014E-3</v>
      </c>
      <c r="L70" s="64">
        <f t="shared" si="0"/>
        <v>1.8699999999999999E-4</v>
      </c>
      <c r="M70" s="64">
        <f t="shared" si="0"/>
        <v>1.36</v>
      </c>
      <c r="N70" s="64">
        <f t="shared" si="0"/>
        <v>1.54</v>
      </c>
      <c r="O70" s="64">
        <f>O34</f>
        <v>0.24220942642450335</v>
      </c>
      <c r="P70" s="64">
        <f>MAX(P34,P52)</f>
        <v>6.2594257271912248</v>
      </c>
      <c r="Q70" s="64">
        <f t="shared" ref="Q70:AC70" si="1">MAX(Q34,Q52)</f>
        <v>4.8975111935230089</v>
      </c>
      <c r="R70" s="64">
        <f t="shared" si="1"/>
        <v>6.17</v>
      </c>
      <c r="S70" s="64">
        <f t="shared" si="1"/>
        <v>3.8795793551983007</v>
      </c>
      <c r="T70" s="64">
        <f t="shared" si="1"/>
        <v>12.8</v>
      </c>
      <c r="U70" s="64">
        <f t="shared" si="1"/>
        <v>13.5</v>
      </c>
      <c r="V70" s="64">
        <f t="shared" si="1"/>
        <v>3.6888780780415744</v>
      </c>
      <c r="W70" s="64">
        <f t="shared" si="1"/>
        <v>5.4535974397944642</v>
      </c>
      <c r="X70" s="64">
        <f t="shared" si="1"/>
        <v>4.3683303746292665</v>
      </c>
      <c r="Y70" s="64">
        <f t="shared" si="1"/>
        <v>5.09</v>
      </c>
      <c r="Z70" s="64">
        <f t="shared" si="1"/>
        <v>3.6587299662883552</v>
      </c>
      <c r="AA70" s="64">
        <f t="shared" si="1"/>
        <v>10.241579058228972</v>
      </c>
      <c r="AB70" s="64">
        <f t="shared" si="1"/>
        <v>10.788568360394311</v>
      </c>
      <c r="AC70" s="64">
        <f t="shared" si="1"/>
        <v>6.01</v>
      </c>
    </row>
    <row r="71" spans="1:29">
      <c r="A71" s="77" t="s">
        <v>137</v>
      </c>
      <c r="B71" s="64">
        <f t="shared" ref="B71:O82" si="2">MIN(B35,B53)</f>
        <v>1.22</v>
      </c>
      <c r="C71" s="64">
        <f t="shared" si="2"/>
        <v>0.435</v>
      </c>
      <c r="D71" s="64">
        <f t="shared" si="2"/>
        <v>0.2548389031401867</v>
      </c>
      <c r="E71" s="64">
        <f t="shared" si="2"/>
        <v>0.17199999999999999</v>
      </c>
      <c r="F71" s="64">
        <f t="shared" si="2"/>
        <v>6.98</v>
      </c>
      <c r="G71" s="64">
        <f t="shared" si="2"/>
        <v>7.71</v>
      </c>
      <c r="H71" s="64">
        <f t="shared" si="2"/>
        <v>1.08986635124881</v>
      </c>
      <c r="I71" s="64">
        <f t="shared" si="2"/>
        <v>0.57299999999999995</v>
      </c>
      <c r="J71" s="64">
        <f t="shared" si="2"/>
        <v>0.16400000000000001</v>
      </c>
      <c r="K71" s="64">
        <f t="shared" si="2"/>
        <v>5.2927618215529736E-2</v>
      </c>
      <c r="L71" s="64">
        <f t="shared" si="2"/>
        <v>1.3899999999999999E-2</v>
      </c>
      <c r="M71" s="64">
        <f t="shared" si="2"/>
        <v>3.4538364822115821</v>
      </c>
      <c r="N71" s="64">
        <f t="shared" si="2"/>
        <v>3.8616442513253251</v>
      </c>
      <c r="O71" s="64">
        <f t="shared" si="2"/>
        <v>1.0898663314595993</v>
      </c>
      <c r="P71" s="64">
        <f t="shared" ref="P71:AC82" si="3">MAX(P35,P53)</f>
        <v>11.32489135545039</v>
      </c>
      <c r="Q71" s="64">
        <f t="shared" si="3"/>
        <v>8.4752379001356726</v>
      </c>
      <c r="R71" s="64">
        <f t="shared" si="3"/>
        <v>9.57</v>
      </c>
      <c r="S71" s="64">
        <f t="shared" si="3"/>
        <v>6.2446837551325647</v>
      </c>
      <c r="T71" s="64">
        <f t="shared" si="3"/>
        <v>22.230359044340616</v>
      </c>
      <c r="U71" s="64">
        <f t="shared" si="3"/>
        <v>23.57739303900081</v>
      </c>
      <c r="V71" s="64">
        <f t="shared" si="3"/>
        <v>9.3000000000000007</v>
      </c>
      <c r="W71" s="64">
        <f t="shared" si="3"/>
        <v>7.0946266957906499</v>
      </c>
      <c r="X71" s="64">
        <f t="shared" si="3"/>
        <v>5.7652566324035286</v>
      </c>
      <c r="Y71" s="64">
        <f t="shared" si="3"/>
        <v>7.85</v>
      </c>
      <c r="Z71" s="64">
        <f t="shared" si="3"/>
        <v>5.1469599107984934</v>
      </c>
      <c r="AA71" s="64">
        <f t="shared" si="3"/>
        <v>15.6</v>
      </c>
      <c r="AB71" s="64">
        <f t="shared" si="3"/>
        <v>16.5</v>
      </c>
      <c r="AC71" s="64">
        <f t="shared" si="3"/>
        <v>9.44</v>
      </c>
    </row>
    <row r="72" spans="1:29">
      <c r="A72" s="77" t="s">
        <v>138</v>
      </c>
      <c r="B72" s="64">
        <f t="shared" si="2"/>
        <v>5.64</v>
      </c>
      <c r="C72" s="64">
        <f t="shared" si="2"/>
        <v>2.63</v>
      </c>
      <c r="D72" s="64">
        <f t="shared" si="2"/>
        <v>1.6824102443891071</v>
      </c>
      <c r="E72" s="64">
        <f t="shared" si="2"/>
        <v>1.42</v>
      </c>
      <c r="F72" s="64">
        <f t="shared" si="2"/>
        <v>24</v>
      </c>
      <c r="G72" s="64">
        <f t="shared" si="2"/>
        <v>26.2</v>
      </c>
      <c r="H72" s="64">
        <f t="shared" si="2"/>
        <v>7.6539441110688626</v>
      </c>
      <c r="I72" s="64">
        <f t="shared" si="2"/>
        <v>2.62</v>
      </c>
      <c r="J72" s="64">
        <f t="shared" si="2"/>
        <v>1.0900000000000001</v>
      </c>
      <c r="K72" s="64">
        <f t="shared" si="2"/>
        <v>0.69288628819499565</v>
      </c>
      <c r="L72" s="64">
        <f t="shared" si="2"/>
        <v>0.25</v>
      </c>
      <c r="M72" s="64">
        <f t="shared" si="2"/>
        <v>12.7</v>
      </c>
      <c r="N72" s="64">
        <f t="shared" si="2"/>
        <v>14</v>
      </c>
      <c r="O72" s="64">
        <f t="shared" si="2"/>
        <v>4.7953959197281879</v>
      </c>
      <c r="P72" s="64">
        <f t="shared" si="3"/>
        <v>22.675240930931491</v>
      </c>
      <c r="Q72" s="64">
        <f t="shared" si="3"/>
        <v>16.439357450410714</v>
      </c>
      <c r="R72" s="64">
        <f t="shared" si="3"/>
        <v>19.600000000000001</v>
      </c>
      <c r="S72" s="64">
        <f t="shared" si="3"/>
        <v>11.713904823629505</v>
      </c>
      <c r="T72" s="64">
        <f t="shared" si="3"/>
        <v>47.511457519144344</v>
      </c>
      <c r="U72" s="64">
        <f t="shared" si="3"/>
        <v>50.628366240148317</v>
      </c>
      <c r="V72" s="64">
        <f t="shared" si="3"/>
        <v>22.5</v>
      </c>
      <c r="W72" s="64">
        <f t="shared" si="3"/>
        <v>14.056304564142799</v>
      </c>
      <c r="X72" s="64">
        <f t="shared" si="3"/>
        <v>11.040649468125679</v>
      </c>
      <c r="Y72" s="64">
        <f t="shared" si="3"/>
        <v>14.3</v>
      </c>
      <c r="Z72" s="64">
        <f t="shared" si="3"/>
        <v>9.5772971456007721</v>
      </c>
      <c r="AA72" s="64">
        <f t="shared" si="3"/>
        <v>30.888311247757642</v>
      </c>
      <c r="AB72" s="64">
        <f t="shared" si="3"/>
        <v>32.922284233320525</v>
      </c>
      <c r="AC72" s="64">
        <f t="shared" si="3"/>
        <v>17.5</v>
      </c>
    </row>
    <row r="73" spans="1:29">
      <c r="A73" s="77" t="s">
        <v>139</v>
      </c>
      <c r="B73" s="64">
        <f t="shared" si="2"/>
        <v>16.600000000000001</v>
      </c>
      <c r="C73" s="64">
        <f t="shared" si="2"/>
        <v>8.61</v>
      </c>
      <c r="D73" s="64">
        <f t="shared" si="2"/>
        <v>6.2469445211172321</v>
      </c>
      <c r="E73" s="64">
        <f t="shared" si="2"/>
        <v>5.19</v>
      </c>
      <c r="F73" s="64">
        <f t="shared" si="2"/>
        <v>62.3</v>
      </c>
      <c r="G73" s="64">
        <f t="shared" si="2"/>
        <v>67.8</v>
      </c>
      <c r="H73" s="64">
        <f t="shared" si="2"/>
        <v>11.5</v>
      </c>
      <c r="I73" s="64">
        <f t="shared" si="2"/>
        <v>6.73</v>
      </c>
      <c r="J73" s="64">
        <f t="shared" si="2"/>
        <v>3.21</v>
      </c>
      <c r="K73" s="64">
        <f t="shared" si="2"/>
        <v>2.3563100527115517</v>
      </c>
      <c r="L73" s="64">
        <f t="shared" si="2"/>
        <v>1.02</v>
      </c>
      <c r="M73" s="64">
        <f t="shared" si="2"/>
        <v>27.9</v>
      </c>
      <c r="N73" s="64">
        <f t="shared" si="2"/>
        <v>30.5</v>
      </c>
      <c r="O73" s="64">
        <f t="shared" si="2"/>
        <v>11.9</v>
      </c>
      <c r="P73" s="64">
        <f t="shared" si="3"/>
        <v>46.790783490096032</v>
      </c>
      <c r="Q73" s="64">
        <f t="shared" si="3"/>
        <v>32.839006245800576</v>
      </c>
      <c r="R73" s="64">
        <f t="shared" si="3"/>
        <v>38.4</v>
      </c>
      <c r="S73" s="64">
        <f t="shared" si="3"/>
        <v>22.156900445746768</v>
      </c>
      <c r="T73" s="64">
        <f t="shared" si="3"/>
        <v>101.78319551096463</v>
      </c>
      <c r="U73" s="64">
        <f t="shared" si="3"/>
        <v>108.98094597944957</v>
      </c>
      <c r="V73" s="64">
        <f t="shared" si="3"/>
        <v>30.888313345470792</v>
      </c>
      <c r="W73" s="64">
        <f t="shared" si="3"/>
        <v>22.877946324193811</v>
      </c>
      <c r="X73" s="64">
        <f t="shared" si="3"/>
        <v>18.066270541137843</v>
      </c>
      <c r="Y73" s="64">
        <f t="shared" si="3"/>
        <v>23.5</v>
      </c>
      <c r="Z73" s="64">
        <f t="shared" si="3"/>
        <v>16.398396618909445</v>
      </c>
      <c r="AA73" s="64">
        <f t="shared" si="3"/>
        <v>54.468491021097947</v>
      </c>
      <c r="AB73" s="64">
        <f t="shared" si="3"/>
        <v>58.138646685042971</v>
      </c>
      <c r="AC73" s="64">
        <f t="shared" si="3"/>
        <v>30.888314862657296</v>
      </c>
    </row>
    <row r="74" spans="1:29">
      <c r="A74" s="77" t="s">
        <v>140</v>
      </c>
      <c r="B74" s="64">
        <f t="shared" si="2"/>
        <v>45.5</v>
      </c>
      <c r="C74" s="64">
        <f t="shared" si="2"/>
        <v>24.9</v>
      </c>
      <c r="D74" s="64">
        <f t="shared" si="2"/>
        <v>17.74658986084372</v>
      </c>
      <c r="E74" s="64">
        <f t="shared" si="2"/>
        <v>15.9</v>
      </c>
      <c r="F74" s="64">
        <f t="shared" si="2"/>
        <v>158</v>
      </c>
      <c r="G74" s="64">
        <f t="shared" si="2"/>
        <v>172</v>
      </c>
      <c r="H74" s="64">
        <f t="shared" si="2"/>
        <v>33.200000000000003</v>
      </c>
      <c r="I74" s="64">
        <f t="shared" si="2"/>
        <v>14.5</v>
      </c>
      <c r="J74" s="64">
        <f t="shared" si="2"/>
        <v>7.42</v>
      </c>
      <c r="K74" s="64">
        <f t="shared" si="2"/>
        <v>5.616716906598187</v>
      </c>
      <c r="L74" s="64">
        <f t="shared" si="2"/>
        <v>2.75</v>
      </c>
      <c r="M74" s="64">
        <f t="shared" si="2"/>
        <v>54.9</v>
      </c>
      <c r="N74" s="64">
        <f t="shared" si="2"/>
        <v>59.7</v>
      </c>
      <c r="O74" s="64">
        <f t="shared" si="2"/>
        <v>22.6</v>
      </c>
      <c r="P74" s="64">
        <f t="shared" si="3"/>
        <v>96.050212164375637</v>
      </c>
      <c r="Q74" s="64">
        <f t="shared" si="3"/>
        <v>65.694483424335019</v>
      </c>
      <c r="R74" s="64">
        <f t="shared" si="3"/>
        <v>80.2</v>
      </c>
      <c r="S74" s="64">
        <f t="shared" si="3"/>
        <v>42.146292809534472</v>
      </c>
      <c r="T74" s="64">
        <f t="shared" si="3"/>
        <v>213.66328081897905</v>
      </c>
      <c r="U74" s="64">
        <f t="shared" si="3"/>
        <v>229.15390813291023</v>
      </c>
      <c r="V74" s="64">
        <f t="shared" si="3"/>
        <v>60.213365238534237</v>
      </c>
      <c r="W74" s="64">
        <f t="shared" si="3"/>
        <v>34.393859839657246</v>
      </c>
      <c r="X74" s="64">
        <f t="shared" si="3"/>
        <v>27.970186758902244</v>
      </c>
      <c r="Y74" s="64">
        <f t="shared" si="3"/>
        <v>38</v>
      </c>
      <c r="Z74" s="64">
        <f t="shared" si="3"/>
        <v>27.598476958076738</v>
      </c>
      <c r="AA74" s="64">
        <f t="shared" si="3"/>
        <v>89.556523098571944</v>
      </c>
      <c r="AB74" s="64">
        <f t="shared" si="3"/>
        <v>95.703029322683904</v>
      </c>
      <c r="AC74" s="64">
        <f t="shared" si="3"/>
        <v>46.344157223883677</v>
      </c>
    </row>
    <row r="75" spans="1:29">
      <c r="A75" s="77" t="s">
        <v>141</v>
      </c>
      <c r="B75" s="64">
        <f t="shared" si="2"/>
        <v>89.4</v>
      </c>
      <c r="C75" s="64">
        <f t="shared" si="2"/>
        <v>50.1</v>
      </c>
      <c r="D75" s="64">
        <f t="shared" si="2"/>
        <v>32.757775600255101</v>
      </c>
      <c r="E75" s="64">
        <f t="shared" si="2"/>
        <v>32.700000000000003</v>
      </c>
      <c r="F75" s="64">
        <f t="shared" si="2"/>
        <v>276.45012121989936</v>
      </c>
      <c r="G75" s="64">
        <f t="shared" si="2"/>
        <v>299.13912364352126</v>
      </c>
      <c r="H75" s="64">
        <f t="shared" si="2"/>
        <v>73.267833090090178</v>
      </c>
      <c r="I75" s="64">
        <f t="shared" si="2"/>
        <v>29.906927779137522</v>
      </c>
      <c r="J75" s="64">
        <f t="shared" si="2"/>
        <v>16.899999999999999</v>
      </c>
      <c r="K75" s="64">
        <f t="shared" si="2"/>
        <v>11.596263829855131</v>
      </c>
      <c r="L75" s="64">
        <f t="shared" si="2"/>
        <v>6.98</v>
      </c>
      <c r="M75" s="64">
        <f t="shared" si="2"/>
        <v>103.13727594697043</v>
      </c>
      <c r="N75" s="64">
        <f t="shared" si="2"/>
        <v>111.92601878106856</v>
      </c>
      <c r="O75" s="64">
        <f t="shared" si="2"/>
        <v>34.533933517134855</v>
      </c>
      <c r="P75" s="64">
        <f t="shared" si="3"/>
        <v>152.80341932773754</v>
      </c>
      <c r="Q75" s="64">
        <f t="shared" si="3"/>
        <v>103.60450933441845</v>
      </c>
      <c r="R75" s="64">
        <f t="shared" si="3"/>
        <v>138</v>
      </c>
      <c r="S75" s="64">
        <f t="shared" si="3"/>
        <v>65.769160821370122</v>
      </c>
      <c r="T75" s="64">
        <f t="shared" si="3"/>
        <v>372</v>
      </c>
      <c r="U75" s="64">
        <f t="shared" si="3"/>
        <v>399</v>
      </c>
      <c r="V75" s="64">
        <f t="shared" si="3"/>
        <v>118</v>
      </c>
      <c r="W75" s="64">
        <f t="shared" si="3"/>
        <v>56.9</v>
      </c>
      <c r="X75" s="64">
        <f t="shared" si="3"/>
        <v>44.143936467683659</v>
      </c>
      <c r="Y75" s="64">
        <f t="shared" si="3"/>
        <v>65.8</v>
      </c>
      <c r="Z75" s="64">
        <f t="shared" si="3"/>
        <v>42.949671718045089</v>
      </c>
      <c r="AA75" s="64">
        <f t="shared" si="3"/>
        <v>157</v>
      </c>
      <c r="AB75" s="64">
        <f t="shared" si="3"/>
        <v>168</v>
      </c>
      <c r="AC75" s="64">
        <f t="shared" si="3"/>
        <v>65.3</v>
      </c>
    </row>
    <row r="76" spans="1:29">
      <c r="A76" s="77" t="s">
        <v>142</v>
      </c>
      <c r="B76" s="64">
        <f t="shared" si="2"/>
        <v>158</v>
      </c>
      <c r="C76" s="64">
        <f t="shared" si="2"/>
        <v>90.5</v>
      </c>
      <c r="D76" s="64">
        <f t="shared" si="2"/>
        <v>60.306618859517542</v>
      </c>
      <c r="E76" s="64">
        <f t="shared" si="2"/>
        <v>59.9</v>
      </c>
      <c r="F76" s="64">
        <f t="shared" si="2"/>
        <v>484.8811195221715</v>
      </c>
      <c r="G76" s="64">
        <f t="shared" si="2"/>
        <v>524.12887687352827</v>
      </c>
      <c r="H76" s="64">
        <f t="shared" si="2"/>
        <v>134.32489642259304</v>
      </c>
      <c r="I76" s="64">
        <f t="shared" si="2"/>
        <v>41.115767859976742</v>
      </c>
      <c r="J76" s="64">
        <f t="shared" si="2"/>
        <v>25.5</v>
      </c>
      <c r="K76" s="64">
        <f t="shared" si="2"/>
        <v>18.110372041390391</v>
      </c>
      <c r="L76" s="64">
        <f t="shared" si="2"/>
        <v>11</v>
      </c>
      <c r="M76" s="64">
        <f t="shared" si="2"/>
        <v>149.10706281520785</v>
      </c>
      <c r="N76" s="64">
        <f t="shared" si="2"/>
        <v>161.59467367392227</v>
      </c>
      <c r="O76" s="64">
        <f t="shared" si="2"/>
        <v>50.165829618311541</v>
      </c>
      <c r="P76" s="64">
        <f t="shared" si="3"/>
        <v>252.74773353934822</v>
      </c>
      <c r="Q76" s="64">
        <f t="shared" si="3"/>
        <v>169.20093610270106</v>
      </c>
      <c r="R76" s="64">
        <f t="shared" si="3"/>
        <v>225</v>
      </c>
      <c r="S76" s="64">
        <f t="shared" si="3"/>
        <v>104.27566185484173</v>
      </c>
      <c r="T76" s="64">
        <f t="shared" si="3"/>
        <v>614</v>
      </c>
      <c r="U76" s="64">
        <f t="shared" si="3"/>
        <v>660</v>
      </c>
      <c r="V76" s="64">
        <f t="shared" si="3"/>
        <v>196</v>
      </c>
      <c r="W76" s="64">
        <f t="shared" si="3"/>
        <v>77</v>
      </c>
      <c r="X76" s="64">
        <f t="shared" si="3"/>
        <v>58.432394927867293</v>
      </c>
      <c r="Y76" s="64">
        <f t="shared" si="3"/>
        <v>89</v>
      </c>
      <c r="Z76" s="64">
        <f t="shared" si="3"/>
        <v>61.962704920606001</v>
      </c>
      <c r="AA76" s="64">
        <f t="shared" si="3"/>
        <v>215</v>
      </c>
      <c r="AB76" s="64">
        <f t="shared" si="3"/>
        <v>230</v>
      </c>
      <c r="AC76" s="64">
        <f t="shared" si="3"/>
        <v>86</v>
      </c>
    </row>
    <row r="77" spans="1:29">
      <c r="A77" s="77" t="s">
        <v>143</v>
      </c>
      <c r="B77" s="64">
        <f t="shared" si="2"/>
        <v>250</v>
      </c>
      <c r="C77" s="64">
        <f t="shared" si="2"/>
        <v>144</v>
      </c>
      <c r="D77" s="64">
        <f t="shared" si="2"/>
        <v>108.44267662535539</v>
      </c>
      <c r="E77" s="64">
        <f t="shared" si="2"/>
        <v>96.4</v>
      </c>
      <c r="F77" s="64">
        <f t="shared" si="2"/>
        <v>812</v>
      </c>
      <c r="G77" s="64">
        <f t="shared" si="2"/>
        <v>877</v>
      </c>
      <c r="H77" s="64">
        <f t="shared" si="2"/>
        <v>240</v>
      </c>
      <c r="I77" s="64">
        <f t="shared" si="2"/>
        <v>70.400000000000006</v>
      </c>
      <c r="J77" s="64">
        <f t="shared" si="2"/>
        <v>39.200000000000003</v>
      </c>
      <c r="K77" s="64">
        <f t="shared" si="2"/>
        <v>31.328856211797714</v>
      </c>
      <c r="L77" s="64">
        <f t="shared" si="2"/>
        <v>17.399999999999999</v>
      </c>
      <c r="M77" s="64">
        <f t="shared" si="2"/>
        <v>239</v>
      </c>
      <c r="N77" s="64">
        <f t="shared" si="2"/>
        <v>258</v>
      </c>
      <c r="O77" s="64">
        <f t="shared" si="2"/>
        <v>102</v>
      </c>
      <c r="P77" s="64">
        <f t="shared" si="3"/>
        <v>432.35646910192247</v>
      </c>
      <c r="Q77" s="64">
        <f t="shared" si="3"/>
        <v>281.86362839816024</v>
      </c>
      <c r="R77" s="64">
        <f t="shared" si="3"/>
        <v>336</v>
      </c>
      <c r="S77" s="64">
        <f t="shared" si="3"/>
        <v>158.33053222971304</v>
      </c>
      <c r="T77" s="64">
        <f t="shared" si="3"/>
        <v>966.95095488915149</v>
      </c>
      <c r="U77" s="64">
        <f t="shared" si="3"/>
        <v>1039.4114866966331</v>
      </c>
      <c r="V77" s="64">
        <f t="shared" si="3"/>
        <v>316.90518465122079</v>
      </c>
      <c r="W77" s="64">
        <f t="shared" si="3"/>
        <v>116.62278270683558</v>
      </c>
      <c r="X77" s="64">
        <f t="shared" si="3"/>
        <v>90.860753457636818</v>
      </c>
      <c r="Y77" s="64">
        <f t="shared" si="3"/>
        <v>124</v>
      </c>
      <c r="Z77" s="64">
        <f t="shared" si="3"/>
        <v>85.241531986264874</v>
      </c>
      <c r="AA77" s="64">
        <f t="shared" si="3"/>
        <v>314.78866069598126</v>
      </c>
      <c r="AB77" s="64">
        <f t="shared" si="3"/>
        <v>337.79710310172806</v>
      </c>
      <c r="AC77" s="64">
        <f t="shared" si="3"/>
        <v>152.19144278287303</v>
      </c>
    </row>
    <row r="78" spans="1:29">
      <c r="A78" s="77" t="s">
        <v>144</v>
      </c>
      <c r="B78" s="64">
        <f t="shared" si="2"/>
        <v>429</v>
      </c>
      <c r="C78" s="64">
        <f t="shared" si="2"/>
        <v>250</v>
      </c>
      <c r="D78" s="64">
        <f t="shared" si="2"/>
        <v>163.45871270512205</v>
      </c>
      <c r="E78" s="64">
        <f t="shared" si="2"/>
        <v>168</v>
      </c>
      <c r="F78" s="64">
        <f t="shared" si="2"/>
        <v>1253.6628326860393</v>
      </c>
      <c r="G78" s="64">
        <f t="shared" si="2"/>
        <v>1353.4666530323402</v>
      </c>
      <c r="H78" s="64">
        <f t="shared" si="2"/>
        <v>446.6194581489072</v>
      </c>
      <c r="I78" s="64">
        <f t="shared" si="2"/>
        <v>116.79367424349275</v>
      </c>
      <c r="J78" s="64">
        <f t="shared" si="2"/>
        <v>69.2</v>
      </c>
      <c r="K78" s="64">
        <f t="shared" si="2"/>
        <v>48.002744120377919</v>
      </c>
      <c r="L78" s="64">
        <f t="shared" si="2"/>
        <v>31.7</v>
      </c>
      <c r="M78" s="64">
        <f t="shared" si="2"/>
        <v>367.46746972984585</v>
      </c>
      <c r="N78" s="64">
        <f t="shared" si="2"/>
        <v>397.39754819402918</v>
      </c>
      <c r="O78" s="64">
        <f t="shared" si="2"/>
        <v>152.81160196561379</v>
      </c>
      <c r="P78" s="64">
        <f t="shared" si="3"/>
        <v>621.06928869220815</v>
      </c>
      <c r="Q78" s="64">
        <f t="shared" si="3"/>
        <v>403.25160399836392</v>
      </c>
      <c r="R78" s="64">
        <f t="shared" si="3"/>
        <v>547</v>
      </c>
      <c r="S78" s="64">
        <f t="shared" si="3"/>
        <v>224.83238344325525</v>
      </c>
      <c r="T78" s="64">
        <f t="shared" si="3"/>
        <v>1520</v>
      </c>
      <c r="U78" s="64">
        <f t="shared" si="3"/>
        <v>1640</v>
      </c>
      <c r="V78" s="64">
        <f t="shared" si="3"/>
        <v>581</v>
      </c>
      <c r="W78" s="64">
        <f t="shared" si="3"/>
        <v>169</v>
      </c>
      <c r="X78" s="64">
        <f t="shared" si="3"/>
        <v>126.72262550888667</v>
      </c>
      <c r="Y78" s="64">
        <f t="shared" si="3"/>
        <v>197</v>
      </c>
      <c r="Z78" s="64">
        <f t="shared" si="3"/>
        <v>119.30285281590295</v>
      </c>
      <c r="AA78" s="64">
        <f t="shared" si="3"/>
        <v>487</v>
      </c>
      <c r="AB78" s="64">
        <f t="shared" si="3"/>
        <v>523</v>
      </c>
      <c r="AC78" s="64">
        <f t="shared" si="3"/>
        <v>223</v>
      </c>
    </row>
    <row r="79" spans="1:29">
      <c r="A79" s="77" t="s">
        <v>145</v>
      </c>
      <c r="B79" s="64">
        <f t="shared" si="2"/>
        <v>456</v>
      </c>
      <c r="C79" s="64">
        <f t="shared" si="2"/>
        <v>266</v>
      </c>
      <c r="D79" s="64">
        <f t="shared" si="2"/>
        <v>179.01353734470186</v>
      </c>
      <c r="E79" s="64">
        <f t="shared" si="2"/>
        <v>179</v>
      </c>
      <c r="F79" s="64">
        <f t="shared" si="2"/>
        <v>1316.9484499564167</v>
      </c>
      <c r="G79" s="64">
        <f t="shared" si="2"/>
        <v>1421.7184802178649</v>
      </c>
      <c r="H79" s="64">
        <f t="shared" si="2"/>
        <v>562.55869243771701</v>
      </c>
      <c r="I79" s="64">
        <f t="shared" si="2"/>
        <v>82.831471234113707</v>
      </c>
      <c r="J79" s="64">
        <f t="shared" si="2"/>
        <v>79.8</v>
      </c>
      <c r="K79" s="64">
        <f t="shared" si="2"/>
        <v>61.78703594941468</v>
      </c>
      <c r="L79" s="64">
        <f t="shared" si="2"/>
        <v>36.799999999999997</v>
      </c>
      <c r="M79" s="64">
        <f t="shared" si="2"/>
        <v>421.78850329499306</v>
      </c>
      <c r="N79" s="64">
        <f t="shared" si="2"/>
        <v>456.03676528735411</v>
      </c>
      <c r="O79" s="64">
        <f t="shared" si="2"/>
        <v>216.21957810685615</v>
      </c>
      <c r="P79" s="64">
        <f t="shared" si="3"/>
        <v>586.1497110766735</v>
      </c>
      <c r="Q79" s="64">
        <f t="shared" si="3"/>
        <v>411.09730736681149</v>
      </c>
      <c r="R79" s="64">
        <f t="shared" si="3"/>
        <v>579</v>
      </c>
      <c r="S79" s="64">
        <f t="shared" si="3"/>
        <v>303.95072004221521</v>
      </c>
      <c r="T79" s="64">
        <f t="shared" si="3"/>
        <v>1610</v>
      </c>
      <c r="U79" s="64">
        <f t="shared" si="3"/>
        <v>1740</v>
      </c>
      <c r="V79" s="64">
        <f t="shared" si="3"/>
        <v>727</v>
      </c>
      <c r="W79" s="64">
        <f t="shared" si="3"/>
        <v>190</v>
      </c>
      <c r="X79" s="64">
        <f t="shared" si="3"/>
        <v>132.42091727298418</v>
      </c>
      <c r="Y79" s="64">
        <f t="shared" si="3"/>
        <v>222</v>
      </c>
      <c r="Z79" s="64">
        <f t="shared" si="3"/>
        <v>199.03562014637046</v>
      </c>
      <c r="AA79" s="64">
        <f t="shared" si="3"/>
        <v>550</v>
      </c>
      <c r="AB79" s="64">
        <f t="shared" si="3"/>
        <v>591</v>
      </c>
      <c r="AC79" s="64">
        <f t="shared" si="3"/>
        <v>301</v>
      </c>
    </row>
    <row r="80" spans="1:29">
      <c r="A80" s="77" t="s">
        <v>146</v>
      </c>
      <c r="B80" s="64">
        <f t="shared" si="2"/>
        <v>424</v>
      </c>
      <c r="C80" s="64">
        <f t="shared" si="2"/>
        <v>247</v>
      </c>
      <c r="D80" s="64">
        <f t="shared" si="2"/>
        <v>173.12662241167129</v>
      </c>
      <c r="E80" s="64">
        <f t="shared" si="2"/>
        <v>166</v>
      </c>
      <c r="F80" s="64">
        <f t="shared" si="2"/>
        <v>1272.1853102537523</v>
      </c>
      <c r="G80" s="64">
        <f t="shared" si="2"/>
        <v>1373.44369657165</v>
      </c>
      <c r="H80" s="64">
        <f t="shared" si="2"/>
        <v>712.73342170721503</v>
      </c>
      <c r="I80" s="64">
        <f t="shared" si="2"/>
        <v>104.44724314940505</v>
      </c>
      <c r="J80" s="64">
        <f t="shared" si="2"/>
        <v>85.2</v>
      </c>
      <c r="K80" s="64">
        <f t="shared" si="2"/>
        <v>68.108072712113596</v>
      </c>
      <c r="L80" s="64">
        <f t="shared" si="2"/>
        <v>39.5</v>
      </c>
      <c r="M80" s="64">
        <f t="shared" si="2"/>
        <v>470.52996814853378</v>
      </c>
      <c r="N80" s="64">
        <f t="shared" si="2"/>
        <v>508.63314889469979</v>
      </c>
      <c r="O80" s="64">
        <f t="shared" si="2"/>
        <v>316.18995511513623</v>
      </c>
      <c r="P80" s="64">
        <f t="shared" si="3"/>
        <v>563.12566720295968</v>
      </c>
      <c r="Q80" s="64">
        <f t="shared" si="3"/>
        <v>397.38255472394189</v>
      </c>
      <c r="R80" s="64">
        <f t="shared" si="3"/>
        <v>541</v>
      </c>
      <c r="S80" s="64">
        <f t="shared" si="3"/>
        <v>299.12090464322529</v>
      </c>
      <c r="T80" s="64">
        <f t="shared" si="3"/>
        <v>1510</v>
      </c>
      <c r="U80" s="64">
        <f t="shared" si="3"/>
        <v>1620</v>
      </c>
      <c r="V80" s="64">
        <f t="shared" si="3"/>
        <v>873</v>
      </c>
      <c r="W80" s="64">
        <f t="shared" si="3"/>
        <v>201</v>
      </c>
      <c r="X80" s="64">
        <f t="shared" si="3"/>
        <v>148.06421914191441</v>
      </c>
      <c r="Y80" s="64">
        <f t="shared" si="3"/>
        <v>234</v>
      </c>
      <c r="Z80" s="64">
        <f t="shared" si="3"/>
        <v>205.21261566160823</v>
      </c>
      <c r="AA80" s="64">
        <f t="shared" si="3"/>
        <v>583</v>
      </c>
      <c r="AB80" s="64">
        <f t="shared" si="3"/>
        <v>626</v>
      </c>
      <c r="AC80" s="64">
        <f t="shared" si="3"/>
        <v>406</v>
      </c>
    </row>
    <row r="81" spans="1:29">
      <c r="A81" s="77" t="s">
        <v>147</v>
      </c>
      <c r="B81" s="64">
        <f t="shared" si="2"/>
        <v>249.66917854061745</v>
      </c>
      <c r="C81" s="64">
        <f t="shared" si="2"/>
        <v>163</v>
      </c>
      <c r="D81" s="64">
        <f t="shared" si="2"/>
        <v>120.85504190066271</v>
      </c>
      <c r="E81" s="64">
        <f t="shared" si="2"/>
        <v>109</v>
      </c>
      <c r="F81" s="64">
        <f t="shared" si="2"/>
        <v>849.95294930476189</v>
      </c>
      <c r="G81" s="64">
        <f t="shared" si="2"/>
        <v>918.0163263274236</v>
      </c>
      <c r="H81" s="64">
        <f t="shared" si="2"/>
        <v>674.18584963283718</v>
      </c>
      <c r="I81" s="64">
        <f t="shared" si="2"/>
        <v>43.48155007772209</v>
      </c>
      <c r="J81" s="64">
        <f t="shared" si="2"/>
        <v>68.599999999999994</v>
      </c>
      <c r="K81" s="64">
        <f t="shared" si="2"/>
        <v>61.489365380323974</v>
      </c>
      <c r="L81" s="64">
        <f t="shared" si="2"/>
        <v>31.4</v>
      </c>
      <c r="M81" s="64">
        <f t="shared" si="2"/>
        <v>394.13676144397465</v>
      </c>
      <c r="N81" s="64">
        <f t="shared" si="2"/>
        <v>426.18693256327998</v>
      </c>
      <c r="O81" s="64">
        <f t="shared" si="2"/>
        <v>319.98494975314327</v>
      </c>
      <c r="P81" s="64">
        <f t="shared" si="3"/>
        <v>352</v>
      </c>
      <c r="Q81" s="64">
        <f t="shared" si="3"/>
        <v>262.07967548814474</v>
      </c>
      <c r="R81" s="64">
        <f t="shared" si="3"/>
        <v>374</v>
      </c>
      <c r="S81" s="64">
        <f t="shared" si="3"/>
        <v>283.72905825388153</v>
      </c>
      <c r="T81" s="64">
        <f t="shared" si="3"/>
        <v>1040</v>
      </c>
      <c r="U81" s="64">
        <f t="shared" si="3"/>
        <v>1110</v>
      </c>
      <c r="V81" s="64">
        <f t="shared" si="3"/>
        <v>834</v>
      </c>
      <c r="W81" s="64">
        <f t="shared" si="3"/>
        <v>168</v>
      </c>
      <c r="X81" s="64">
        <f t="shared" si="3"/>
        <v>117.77038293251768</v>
      </c>
      <c r="Y81" s="64">
        <f t="shared" si="3"/>
        <v>195</v>
      </c>
      <c r="Z81" s="64">
        <f t="shared" si="3"/>
        <v>230.08174346327939</v>
      </c>
      <c r="AA81" s="64">
        <f t="shared" si="3"/>
        <v>484</v>
      </c>
      <c r="AB81" s="64">
        <f t="shared" si="3"/>
        <v>519</v>
      </c>
      <c r="AC81" s="64">
        <f t="shared" si="3"/>
        <v>401</v>
      </c>
    </row>
    <row r="82" spans="1:29">
      <c r="A82" s="77" t="s">
        <v>148</v>
      </c>
      <c r="B82" s="64">
        <f t="shared" si="2"/>
        <v>105.68246482461504</v>
      </c>
      <c r="C82" s="64">
        <f t="shared" si="2"/>
        <v>60.4</v>
      </c>
      <c r="D82" s="64">
        <f t="shared" si="2"/>
        <v>53.923100451062901</v>
      </c>
      <c r="E82" s="64">
        <f t="shared" si="2"/>
        <v>39.6</v>
      </c>
      <c r="F82" s="64">
        <f t="shared" si="2"/>
        <v>356</v>
      </c>
      <c r="G82" s="64">
        <f t="shared" si="2"/>
        <v>385</v>
      </c>
      <c r="H82" s="64">
        <f t="shared" si="2"/>
        <v>423</v>
      </c>
      <c r="I82" s="64">
        <f t="shared" si="2"/>
        <v>38.868808876465096</v>
      </c>
      <c r="J82" s="64">
        <f t="shared" si="2"/>
        <v>29.5</v>
      </c>
      <c r="K82" s="64">
        <f t="shared" si="2"/>
        <v>34.892012431817719</v>
      </c>
      <c r="L82" s="64">
        <f t="shared" si="2"/>
        <v>12.8</v>
      </c>
      <c r="M82" s="64">
        <f t="shared" si="2"/>
        <v>184</v>
      </c>
      <c r="N82" s="64">
        <f t="shared" si="2"/>
        <v>199</v>
      </c>
      <c r="O82" s="64">
        <f t="shared" si="2"/>
        <v>220</v>
      </c>
      <c r="P82" s="64">
        <f t="shared" si="3"/>
        <v>151</v>
      </c>
      <c r="Q82" s="64">
        <f t="shared" si="3"/>
        <v>130.43923024305451</v>
      </c>
      <c r="R82" s="64">
        <f t="shared" si="3"/>
        <v>160</v>
      </c>
      <c r="S82" s="64">
        <f t="shared" si="3"/>
        <v>150.98939319122414</v>
      </c>
      <c r="T82" s="64">
        <f t="shared" si="3"/>
        <v>474.66327890299618</v>
      </c>
      <c r="U82" s="64">
        <f t="shared" si="3"/>
        <v>509.72594196518651</v>
      </c>
      <c r="V82" s="64">
        <f t="shared" si="3"/>
        <v>554.08267034244659</v>
      </c>
      <c r="W82" s="64">
        <f t="shared" si="3"/>
        <v>85.9</v>
      </c>
      <c r="X82" s="64">
        <f t="shared" si="3"/>
        <v>81.088175407457953</v>
      </c>
      <c r="Y82" s="64">
        <f t="shared" si="3"/>
        <v>99.6</v>
      </c>
      <c r="Z82" s="64">
        <f t="shared" si="3"/>
        <v>132.69918440215932</v>
      </c>
      <c r="AA82" s="64">
        <f t="shared" si="3"/>
        <v>308.42265279553152</v>
      </c>
      <c r="AB82" s="64">
        <f t="shared" si="3"/>
        <v>330.94588648608652</v>
      </c>
      <c r="AC82" s="64">
        <f t="shared" si="3"/>
        <v>360.19618630763762</v>
      </c>
    </row>
  </sheetData>
  <hyperlinks>
    <hyperlink ref="F17" r:id="rId1" xr:uid="{2ACDB945-BD2F-4B07-B7E8-AE46A8264CE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A1E0-2A5B-468E-B06B-87C43833504E}">
  <dimension ref="A1:AB15"/>
  <sheetViews>
    <sheetView workbookViewId="0">
      <selection activeCell="E13" sqref="E12:E13"/>
    </sheetView>
  </sheetViews>
  <sheetFormatPr defaultRowHeight="15"/>
  <cols>
    <col min="5" max="5" width="21.85546875" bestFit="1" customWidth="1"/>
    <col min="6" max="6" width="10.85546875" bestFit="1" customWidth="1"/>
  </cols>
  <sheetData>
    <row r="1" spans="1:28">
      <c r="A1" s="75" t="s">
        <v>106</v>
      </c>
      <c r="B1" s="75" t="s">
        <v>107</v>
      </c>
      <c r="C1" s="75" t="s">
        <v>108</v>
      </c>
      <c r="D1" s="75" t="s">
        <v>109</v>
      </c>
      <c r="E1" s="75" t="s">
        <v>110</v>
      </c>
      <c r="F1" s="75" t="s">
        <v>111</v>
      </c>
      <c r="G1" s="75" t="s">
        <v>112</v>
      </c>
      <c r="H1" s="75" t="s">
        <v>113</v>
      </c>
      <c r="I1" s="75" t="s">
        <v>114</v>
      </c>
      <c r="J1" s="75" t="s">
        <v>115</v>
      </c>
      <c r="K1" s="75" t="s">
        <v>116</v>
      </c>
      <c r="L1" s="75" t="s">
        <v>117</v>
      </c>
      <c r="M1" s="75" t="s">
        <v>118</v>
      </c>
      <c r="N1" s="75" t="s">
        <v>119</v>
      </c>
      <c r="O1" s="75" t="s">
        <v>120</v>
      </c>
      <c r="P1" s="75" t="s">
        <v>121</v>
      </c>
      <c r="Q1" s="75" t="s">
        <v>122</v>
      </c>
      <c r="R1" s="75" t="s">
        <v>123</v>
      </c>
      <c r="S1" s="75" t="s">
        <v>124</v>
      </c>
      <c r="T1" s="75" t="s">
        <v>125</v>
      </c>
      <c r="U1" s="75" t="s">
        <v>126</v>
      </c>
      <c r="V1" s="75" t="s">
        <v>127</v>
      </c>
      <c r="W1" s="75" t="s">
        <v>128</v>
      </c>
      <c r="X1" s="75" t="s">
        <v>129</v>
      </c>
      <c r="Y1" s="75" t="s">
        <v>130</v>
      </c>
      <c r="Z1" s="75" t="s">
        <v>131</v>
      </c>
      <c r="AA1" s="75" t="s">
        <v>132</v>
      </c>
      <c r="AB1" s="75" t="s">
        <v>133</v>
      </c>
    </row>
    <row r="2" spans="1:28">
      <c r="A2" s="83">
        <f>CI_targets_wide!B70</f>
        <v>0.31</v>
      </c>
      <c r="B2" s="83">
        <f>CI_targets_wide!C70</f>
        <v>7.1400000000000005E-2</v>
      </c>
      <c r="C2" s="83">
        <f>CI_targets_wide!D70</f>
        <v>1.4595122528391593E-2</v>
      </c>
      <c r="D2" s="83">
        <f>CI_targets_wide!E70</f>
        <v>1.6799999999999999E-2</v>
      </c>
      <c r="E2" s="83">
        <f>CI_targets_wide!F70</f>
        <v>2.2018965872404141</v>
      </c>
      <c r="F2" s="83">
        <f>CI_targets_wide!G70</f>
        <v>2.4798917807933325</v>
      </c>
      <c r="G2" s="83">
        <f>CI_targets_wide!H70</f>
        <v>0</v>
      </c>
      <c r="H2" s="83">
        <f>CI_targets_wide!I70</f>
        <v>0.10100000000000001</v>
      </c>
      <c r="I2" s="83">
        <f>CI_targets_wide!J70</f>
        <v>1.43E-2</v>
      </c>
      <c r="J2" s="83">
        <f>CI_targets_wide!K70</f>
        <v>6.2605115008526014E-3</v>
      </c>
      <c r="K2" s="83">
        <f>CI_targets_wide!L70</f>
        <v>1.8699999999999999E-4</v>
      </c>
      <c r="L2" s="83">
        <f>CI_targets_wide!M70</f>
        <v>1.36</v>
      </c>
      <c r="M2" s="83">
        <f>CI_targets_wide!N70</f>
        <v>1.54</v>
      </c>
      <c r="N2" s="83">
        <f>CI_targets_wide!O70</f>
        <v>0.24220942642450335</v>
      </c>
      <c r="O2" s="83">
        <f>CI_targets_wide!P70</f>
        <v>6.2594257271912248</v>
      </c>
      <c r="P2" s="83">
        <f>CI_targets_wide!Q70</f>
        <v>4.8975111935230089</v>
      </c>
      <c r="Q2" s="83">
        <f>CI_targets_wide!R70</f>
        <v>6.17</v>
      </c>
      <c r="R2" s="83">
        <f>CI_targets_wide!S70</f>
        <v>3.8795793551983007</v>
      </c>
      <c r="S2" s="83">
        <f>CI_targets_wide!T70</f>
        <v>12.8</v>
      </c>
      <c r="T2" s="83">
        <f>CI_targets_wide!U70</f>
        <v>13.5</v>
      </c>
      <c r="U2" s="83">
        <f>CI_targets_wide!V70</f>
        <v>3.6888780780415744</v>
      </c>
      <c r="V2" s="83">
        <f>CI_targets_wide!W70</f>
        <v>5.4535974397944642</v>
      </c>
      <c r="W2" s="83">
        <f>CI_targets_wide!X70</f>
        <v>4.3683303746292665</v>
      </c>
      <c r="X2" s="83">
        <f>CI_targets_wide!Y70</f>
        <v>5.09</v>
      </c>
      <c r="Y2" s="83">
        <f>CI_targets_wide!Z70</f>
        <v>3.6587299662883552</v>
      </c>
      <c r="Z2" s="83">
        <f>CI_targets_wide!AA70</f>
        <v>10.241579058228972</v>
      </c>
      <c r="AA2" s="83">
        <f>CI_targets_wide!AB70</f>
        <v>10.788568360394311</v>
      </c>
      <c r="AB2" s="83">
        <f>CI_targets_wide!AC70</f>
        <v>6.01</v>
      </c>
    </row>
    <row r="3" spans="1:28">
      <c r="A3" s="83">
        <f>CI_targets_wide!B71</f>
        <v>1.22</v>
      </c>
      <c r="B3" s="83">
        <f>CI_targets_wide!C71</f>
        <v>0.435</v>
      </c>
      <c r="C3" s="83">
        <f>CI_targets_wide!D71</f>
        <v>0.2548389031401867</v>
      </c>
      <c r="D3" s="83">
        <f>CI_targets_wide!E71</f>
        <v>0.17199999999999999</v>
      </c>
      <c r="E3" s="83">
        <f>CI_targets_wide!F71</f>
        <v>6.98</v>
      </c>
      <c r="F3" s="83">
        <f>CI_targets_wide!G71</f>
        <v>7.71</v>
      </c>
      <c r="G3" s="83">
        <f>CI_targets_wide!H71</f>
        <v>1.08986635124881</v>
      </c>
      <c r="H3" s="83">
        <f>CI_targets_wide!I71</f>
        <v>0.57299999999999995</v>
      </c>
      <c r="I3" s="83">
        <f>CI_targets_wide!J71</f>
        <v>0.16400000000000001</v>
      </c>
      <c r="J3" s="83">
        <f>CI_targets_wide!K71</f>
        <v>5.2927618215529736E-2</v>
      </c>
      <c r="K3" s="83">
        <f>CI_targets_wide!L71</f>
        <v>1.3899999999999999E-2</v>
      </c>
      <c r="L3" s="83">
        <f>CI_targets_wide!M71</f>
        <v>3.4538364822115821</v>
      </c>
      <c r="M3" s="83">
        <f>CI_targets_wide!N71</f>
        <v>3.8616442513253251</v>
      </c>
      <c r="N3" s="83">
        <f>CI_targets_wide!O71</f>
        <v>1.0898663314595993</v>
      </c>
      <c r="O3" s="83">
        <f>CI_targets_wide!P71</f>
        <v>11.32489135545039</v>
      </c>
      <c r="P3" s="83">
        <f>CI_targets_wide!Q71</f>
        <v>8.4752379001356726</v>
      </c>
      <c r="Q3" s="83">
        <f>CI_targets_wide!R71</f>
        <v>9.57</v>
      </c>
      <c r="R3" s="83">
        <f>CI_targets_wide!S71</f>
        <v>6.2446837551325647</v>
      </c>
      <c r="S3" s="83">
        <f>CI_targets_wide!T71</f>
        <v>22.230359044340616</v>
      </c>
      <c r="T3" s="83">
        <f>CI_targets_wide!U71</f>
        <v>23.57739303900081</v>
      </c>
      <c r="U3" s="83">
        <f>CI_targets_wide!V71</f>
        <v>9.3000000000000007</v>
      </c>
      <c r="V3" s="83">
        <f>CI_targets_wide!W71</f>
        <v>7.0946266957906499</v>
      </c>
      <c r="W3" s="83">
        <f>CI_targets_wide!X71</f>
        <v>5.7652566324035286</v>
      </c>
      <c r="X3" s="83">
        <f>CI_targets_wide!Y71</f>
        <v>7.85</v>
      </c>
      <c r="Y3" s="83">
        <f>CI_targets_wide!Z71</f>
        <v>5.1469599107984934</v>
      </c>
      <c r="Z3" s="83">
        <f>CI_targets_wide!AA71</f>
        <v>15.6</v>
      </c>
      <c r="AA3" s="83">
        <f>CI_targets_wide!AB71</f>
        <v>16.5</v>
      </c>
      <c r="AB3" s="83">
        <f>CI_targets_wide!AC71</f>
        <v>9.44</v>
      </c>
    </row>
    <row r="4" spans="1:28">
      <c r="A4" s="83">
        <f>CI_targets_wide!B72</f>
        <v>5.64</v>
      </c>
      <c r="B4" s="83">
        <f>CI_targets_wide!C72</f>
        <v>2.63</v>
      </c>
      <c r="C4" s="83">
        <f>CI_targets_wide!D72</f>
        <v>1.6824102443891071</v>
      </c>
      <c r="D4" s="83">
        <f>CI_targets_wide!E72</f>
        <v>1.42</v>
      </c>
      <c r="E4" s="83">
        <f>CI_targets_wide!F72</f>
        <v>24</v>
      </c>
      <c r="F4" s="83">
        <f>CI_targets_wide!G72</f>
        <v>26.2</v>
      </c>
      <c r="G4" s="83">
        <f>CI_targets_wide!H72</f>
        <v>7.6539441110688626</v>
      </c>
      <c r="H4" s="83">
        <f>CI_targets_wide!I72</f>
        <v>2.62</v>
      </c>
      <c r="I4" s="83">
        <f>CI_targets_wide!J72</f>
        <v>1.0900000000000001</v>
      </c>
      <c r="J4" s="83">
        <f>CI_targets_wide!K72</f>
        <v>0.69288628819499565</v>
      </c>
      <c r="K4" s="83">
        <f>CI_targets_wide!L72</f>
        <v>0.25</v>
      </c>
      <c r="L4" s="83">
        <f>CI_targets_wide!M72</f>
        <v>12.7</v>
      </c>
      <c r="M4" s="83">
        <f>CI_targets_wide!N72</f>
        <v>14</v>
      </c>
      <c r="N4" s="83">
        <f>CI_targets_wide!O72</f>
        <v>4.7953959197281879</v>
      </c>
      <c r="O4" s="83">
        <f>CI_targets_wide!P72</f>
        <v>22.675240930931491</v>
      </c>
      <c r="P4" s="83">
        <f>CI_targets_wide!Q72</f>
        <v>16.439357450410714</v>
      </c>
      <c r="Q4" s="83">
        <f>CI_targets_wide!R72</f>
        <v>19.600000000000001</v>
      </c>
      <c r="R4" s="83">
        <f>CI_targets_wide!S72</f>
        <v>11.713904823629505</v>
      </c>
      <c r="S4" s="83">
        <f>CI_targets_wide!T72</f>
        <v>47.511457519144344</v>
      </c>
      <c r="T4" s="83">
        <f>CI_targets_wide!U72</f>
        <v>50.628366240148317</v>
      </c>
      <c r="U4" s="83">
        <f>CI_targets_wide!V72</f>
        <v>22.5</v>
      </c>
      <c r="V4" s="83">
        <f>CI_targets_wide!W72</f>
        <v>14.056304564142799</v>
      </c>
      <c r="W4" s="83">
        <f>CI_targets_wide!X72</f>
        <v>11.040649468125679</v>
      </c>
      <c r="X4" s="83">
        <f>CI_targets_wide!Y72</f>
        <v>14.3</v>
      </c>
      <c r="Y4" s="83">
        <f>CI_targets_wide!Z72</f>
        <v>9.5772971456007721</v>
      </c>
      <c r="Z4" s="83">
        <f>CI_targets_wide!AA72</f>
        <v>30.888311247757642</v>
      </c>
      <c r="AA4" s="83">
        <f>CI_targets_wide!AB72</f>
        <v>32.922284233320525</v>
      </c>
      <c r="AB4" s="83">
        <f>CI_targets_wide!AC72</f>
        <v>17.5</v>
      </c>
    </row>
    <row r="5" spans="1:28">
      <c r="A5" s="83">
        <f>CI_targets_wide!B73</f>
        <v>16.600000000000001</v>
      </c>
      <c r="B5" s="83">
        <f>CI_targets_wide!C73</f>
        <v>8.61</v>
      </c>
      <c r="C5" s="83">
        <f>CI_targets_wide!D73</f>
        <v>6.2469445211172321</v>
      </c>
      <c r="D5" s="83">
        <f>CI_targets_wide!E73</f>
        <v>5.19</v>
      </c>
      <c r="E5" s="83">
        <f>CI_targets_wide!F73</f>
        <v>62.3</v>
      </c>
      <c r="F5" s="83">
        <f>CI_targets_wide!G73</f>
        <v>67.8</v>
      </c>
      <c r="G5" s="83">
        <f>CI_targets_wide!H73</f>
        <v>11.5</v>
      </c>
      <c r="H5" s="83">
        <f>CI_targets_wide!I73</f>
        <v>6.73</v>
      </c>
      <c r="I5" s="83">
        <f>CI_targets_wide!J73</f>
        <v>3.21</v>
      </c>
      <c r="J5" s="83">
        <f>CI_targets_wide!K73</f>
        <v>2.3563100527115517</v>
      </c>
      <c r="K5" s="83">
        <f>CI_targets_wide!L73</f>
        <v>1.02</v>
      </c>
      <c r="L5" s="83">
        <f>CI_targets_wide!M73</f>
        <v>27.9</v>
      </c>
      <c r="M5" s="83">
        <f>CI_targets_wide!N73</f>
        <v>30.5</v>
      </c>
      <c r="N5" s="83">
        <f>CI_targets_wide!O73</f>
        <v>11.9</v>
      </c>
      <c r="O5" s="83">
        <f>CI_targets_wide!P73</f>
        <v>46.790783490096032</v>
      </c>
      <c r="P5" s="83">
        <f>CI_targets_wide!Q73</f>
        <v>32.839006245800576</v>
      </c>
      <c r="Q5" s="83">
        <f>CI_targets_wide!R73</f>
        <v>38.4</v>
      </c>
      <c r="R5" s="83">
        <f>CI_targets_wide!S73</f>
        <v>22.156900445746768</v>
      </c>
      <c r="S5" s="83">
        <f>CI_targets_wide!T73</f>
        <v>101.78319551096463</v>
      </c>
      <c r="T5" s="83">
        <f>CI_targets_wide!U73</f>
        <v>108.98094597944957</v>
      </c>
      <c r="U5" s="83">
        <f>CI_targets_wide!V73</f>
        <v>30.888313345470792</v>
      </c>
      <c r="V5" s="83">
        <f>CI_targets_wide!W73</f>
        <v>22.877946324193811</v>
      </c>
      <c r="W5" s="83">
        <f>CI_targets_wide!X73</f>
        <v>18.066270541137843</v>
      </c>
      <c r="X5" s="83">
        <f>CI_targets_wide!Y73</f>
        <v>23.5</v>
      </c>
      <c r="Y5" s="83">
        <f>CI_targets_wide!Z73</f>
        <v>16.398396618909445</v>
      </c>
      <c r="Z5" s="83">
        <f>CI_targets_wide!AA73</f>
        <v>54.468491021097947</v>
      </c>
      <c r="AA5" s="83">
        <f>CI_targets_wide!AB73</f>
        <v>58.138646685042971</v>
      </c>
      <c r="AB5" s="83">
        <f>CI_targets_wide!AC73</f>
        <v>30.888314862657296</v>
      </c>
    </row>
    <row r="6" spans="1:28">
      <c r="A6" s="83">
        <f>CI_targets_wide!B74</f>
        <v>45.5</v>
      </c>
      <c r="B6" s="83">
        <f>CI_targets_wide!C74</f>
        <v>24.9</v>
      </c>
      <c r="C6" s="83">
        <f>CI_targets_wide!D74</f>
        <v>17.74658986084372</v>
      </c>
      <c r="D6" s="83">
        <f>CI_targets_wide!E74</f>
        <v>15.9</v>
      </c>
      <c r="E6" s="83">
        <f>CI_targets_wide!F74</f>
        <v>158</v>
      </c>
      <c r="F6" s="83">
        <f>CI_targets_wide!G74</f>
        <v>172</v>
      </c>
      <c r="G6" s="83">
        <f>CI_targets_wide!H74</f>
        <v>33.200000000000003</v>
      </c>
      <c r="H6" s="83">
        <f>CI_targets_wide!I74</f>
        <v>14.5</v>
      </c>
      <c r="I6" s="83">
        <f>CI_targets_wide!J74</f>
        <v>7.42</v>
      </c>
      <c r="J6" s="83">
        <f>CI_targets_wide!K74</f>
        <v>5.616716906598187</v>
      </c>
      <c r="K6" s="83">
        <f>CI_targets_wide!L74</f>
        <v>2.75</v>
      </c>
      <c r="L6" s="83">
        <f>CI_targets_wide!M74</f>
        <v>54.9</v>
      </c>
      <c r="M6" s="83">
        <f>CI_targets_wide!N74</f>
        <v>59.7</v>
      </c>
      <c r="N6" s="83">
        <f>CI_targets_wide!O74</f>
        <v>22.6</v>
      </c>
      <c r="O6" s="83">
        <f>CI_targets_wide!P74</f>
        <v>96.050212164375637</v>
      </c>
      <c r="P6" s="83">
        <f>CI_targets_wide!Q74</f>
        <v>65.694483424335019</v>
      </c>
      <c r="Q6" s="83">
        <f>CI_targets_wide!R74</f>
        <v>80.2</v>
      </c>
      <c r="R6" s="83">
        <f>CI_targets_wide!S74</f>
        <v>42.146292809534472</v>
      </c>
      <c r="S6" s="83">
        <f>CI_targets_wide!T74</f>
        <v>213.66328081897905</v>
      </c>
      <c r="T6" s="83">
        <f>CI_targets_wide!U74</f>
        <v>229.15390813291023</v>
      </c>
      <c r="U6" s="83">
        <f>CI_targets_wide!V74</f>
        <v>60.213365238534237</v>
      </c>
      <c r="V6" s="83">
        <f>CI_targets_wide!W74</f>
        <v>34.393859839657246</v>
      </c>
      <c r="W6" s="83">
        <f>CI_targets_wide!X74</f>
        <v>27.970186758902244</v>
      </c>
      <c r="X6" s="83">
        <f>CI_targets_wide!Y74</f>
        <v>38</v>
      </c>
      <c r="Y6" s="83">
        <f>CI_targets_wide!Z74</f>
        <v>27.598476958076738</v>
      </c>
      <c r="Z6" s="83">
        <f>CI_targets_wide!AA74</f>
        <v>89.556523098571944</v>
      </c>
      <c r="AA6" s="83">
        <f>CI_targets_wide!AB74</f>
        <v>95.703029322683904</v>
      </c>
      <c r="AB6" s="83">
        <f>CI_targets_wide!AC74</f>
        <v>46.344157223883677</v>
      </c>
    </row>
    <row r="7" spans="1:28">
      <c r="A7" s="83">
        <f>CI_targets_wide!B75</f>
        <v>89.4</v>
      </c>
      <c r="B7" s="83">
        <f>CI_targets_wide!C75</f>
        <v>50.1</v>
      </c>
      <c r="C7" s="83">
        <f>CI_targets_wide!D75</f>
        <v>32.757775600255101</v>
      </c>
      <c r="D7" s="83">
        <f>CI_targets_wide!E75</f>
        <v>32.700000000000003</v>
      </c>
      <c r="E7" s="83">
        <f>CI_targets_wide!F75</f>
        <v>276.45012121989936</v>
      </c>
      <c r="F7" s="83">
        <f>CI_targets_wide!G75</f>
        <v>299.13912364352126</v>
      </c>
      <c r="G7" s="83">
        <f>CI_targets_wide!H75</f>
        <v>73.267833090090178</v>
      </c>
      <c r="H7" s="83">
        <f>CI_targets_wide!I75</f>
        <v>29.906927779137522</v>
      </c>
      <c r="I7" s="83">
        <f>CI_targets_wide!J75</f>
        <v>16.899999999999999</v>
      </c>
      <c r="J7" s="83">
        <f>CI_targets_wide!K75</f>
        <v>11.596263829855131</v>
      </c>
      <c r="K7" s="83">
        <f>CI_targets_wide!L75</f>
        <v>6.98</v>
      </c>
      <c r="L7" s="83">
        <f>CI_targets_wide!M75</f>
        <v>103.13727594697043</v>
      </c>
      <c r="M7" s="83">
        <f>CI_targets_wide!N75</f>
        <v>111.92601878106856</v>
      </c>
      <c r="N7" s="83">
        <f>CI_targets_wide!O75</f>
        <v>34.533933517134855</v>
      </c>
      <c r="O7" s="83">
        <f>CI_targets_wide!P75</f>
        <v>152.80341932773754</v>
      </c>
      <c r="P7" s="83">
        <f>CI_targets_wide!Q75</f>
        <v>103.60450933441845</v>
      </c>
      <c r="Q7" s="83">
        <f>CI_targets_wide!R75</f>
        <v>138</v>
      </c>
      <c r="R7" s="83">
        <f>CI_targets_wide!S75</f>
        <v>65.769160821370122</v>
      </c>
      <c r="S7" s="83">
        <f>CI_targets_wide!T75</f>
        <v>372</v>
      </c>
      <c r="T7" s="83">
        <f>CI_targets_wide!U75</f>
        <v>399</v>
      </c>
      <c r="U7" s="83">
        <f>CI_targets_wide!V75</f>
        <v>118</v>
      </c>
      <c r="V7" s="83">
        <f>CI_targets_wide!W75</f>
        <v>56.9</v>
      </c>
      <c r="W7" s="83">
        <f>CI_targets_wide!X75</f>
        <v>44.143936467683659</v>
      </c>
      <c r="X7" s="83">
        <f>CI_targets_wide!Y75</f>
        <v>65.8</v>
      </c>
      <c r="Y7" s="83">
        <f>CI_targets_wide!Z75</f>
        <v>42.949671718045089</v>
      </c>
      <c r="Z7" s="83">
        <f>CI_targets_wide!AA75</f>
        <v>157</v>
      </c>
      <c r="AA7" s="83">
        <f>CI_targets_wide!AB75</f>
        <v>168</v>
      </c>
      <c r="AB7" s="83">
        <f>CI_targets_wide!AC75</f>
        <v>65.3</v>
      </c>
    </row>
    <row r="8" spans="1:28">
      <c r="A8" s="83">
        <f>CI_targets_wide!B76</f>
        <v>158</v>
      </c>
      <c r="B8" s="83">
        <f>CI_targets_wide!C76</f>
        <v>90.5</v>
      </c>
      <c r="C8" s="83">
        <f>CI_targets_wide!D76</f>
        <v>60.306618859517542</v>
      </c>
      <c r="D8" s="83">
        <f>CI_targets_wide!E76</f>
        <v>59.9</v>
      </c>
      <c r="E8" s="83">
        <f>CI_targets_wide!F76</f>
        <v>484.8811195221715</v>
      </c>
      <c r="F8" s="83">
        <f>CI_targets_wide!G76</f>
        <v>524.12887687352827</v>
      </c>
      <c r="G8" s="83">
        <f>CI_targets_wide!H76</f>
        <v>134.32489642259304</v>
      </c>
      <c r="H8" s="83">
        <f>CI_targets_wide!I76</f>
        <v>41.115767859976742</v>
      </c>
      <c r="I8" s="83">
        <f>CI_targets_wide!J76</f>
        <v>25.5</v>
      </c>
      <c r="J8" s="83">
        <f>CI_targets_wide!K76</f>
        <v>18.110372041390391</v>
      </c>
      <c r="K8" s="83">
        <f>CI_targets_wide!L76</f>
        <v>11</v>
      </c>
      <c r="L8" s="83">
        <f>CI_targets_wide!M76</f>
        <v>149.10706281520785</v>
      </c>
      <c r="M8" s="83">
        <f>CI_targets_wide!N76</f>
        <v>161.59467367392227</v>
      </c>
      <c r="N8" s="83">
        <f>CI_targets_wide!O76</f>
        <v>50.165829618311541</v>
      </c>
      <c r="O8" s="83">
        <f>CI_targets_wide!P76</f>
        <v>252.74773353934822</v>
      </c>
      <c r="P8" s="83">
        <f>CI_targets_wide!Q76</f>
        <v>169.20093610270106</v>
      </c>
      <c r="Q8" s="83">
        <f>CI_targets_wide!R76</f>
        <v>225</v>
      </c>
      <c r="R8" s="83">
        <f>CI_targets_wide!S76</f>
        <v>104.27566185484173</v>
      </c>
      <c r="S8" s="83">
        <f>CI_targets_wide!T76</f>
        <v>614</v>
      </c>
      <c r="T8" s="83">
        <f>CI_targets_wide!U76</f>
        <v>660</v>
      </c>
      <c r="U8" s="83">
        <f>CI_targets_wide!V76</f>
        <v>196</v>
      </c>
      <c r="V8" s="83">
        <f>CI_targets_wide!W76</f>
        <v>77</v>
      </c>
      <c r="W8" s="83">
        <f>CI_targets_wide!X76</f>
        <v>58.432394927867293</v>
      </c>
      <c r="X8" s="83">
        <f>CI_targets_wide!Y76</f>
        <v>89</v>
      </c>
      <c r="Y8" s="83">
        <f>CI_targets_wide!Z76</f>
        <v>61.962704920606001</v>
      </c>
      <c r="Z8" s="83">
        <f>CI_targets_wide!AA76</f>
        <v>215</v>
      </c>
      <c r="AA8" s="83">
        <f>CI_targets_wide!AB76</f>
        <v>230</v>
      </c>
      <c r="AB8" s="83">
        <f>CI_targets_wide!AC76</f>
        <v>86</v>
      </c>
    </row>
    <row r="9" spans="1:28">
      <c r="A9" s="83">
        <f>CI_targets_wide!B77</f>
        <v>250</v>
      </c>
      <c r="B9" s="83">
        <f>CI_targets_wide!C77</f>
        <v>144</v>
      </c>
      <c r="C9" s="83">
        <f>CI_targets_wide!D77</f>
        <v>108.44267662535539</v>
      </c>
      <c r="D9" s="83">
        <f>CI_targets_wide!E77</f>
        <v>96.4</v>
      </c>
      <c r="E9" s="83">
        <f>CI_targets_wide!F77</f>
        <v>812</v>
      </c>
      <c r="F9" s="83">
        <f>CI_targets_wide!G77</f>
        <v>877</v>
      </c>
      <c r="G9" s="83">
        <f>CI_targets_wide!H77</f>
        <v>240</v>
      </c>
      <c r="H9" s="83">
        <f>CI_targets_wide!I77</f>
        <v>70.400000000000006</v>
      </c>
      <c r="I9" s="83">
        <f>CI_targets_wide!J77</f>
        <v>39.200000000000003</v>
      </c>
      <c r="J9" s="83">
        <f>CI_targets_wide!K77</f>
        <v>31.328856211797714</v>
      </c>
      <c r="K9" s="83">
        <f>CI_targets_wide!L77</f>
        <v>17.399999999999999</v>
      </c>
      <c r="L9" s="83">
        <f>CI_targets_wide!M77</f>
        <v>239</v>
      </c>
      <c r="M9" s="83">
        <f>CI_targets_wide!N77</f>
        <v>258</v>
      </c>
      <c r="N9" s="83">
        <f>CI_targets_wide!O77</f>
        <v>102</v>
      </c>
      <c r="O9" s="83">
        <f>CI_targets_wide!P77</f>
        <v>432.35646910192247</v>
      </c>
      <c r="P9" s="83">
        <f>CI_targets_wide!Q77</f>
        <v>281.86362839816024</v>
      </c>
      <c r="Q9" s="83">
        <f>CI_targets_wide!R77</f>
        <v>336</v>
      </c>
      <c r="R9" s="83">
        <f>CI_targets_wide!S77</f>
        <v>158.33053222971304</v>
      </c>
      <c r="S9" s="83">
        <f>CI_targets_wide!T77</f>
        <v>966.95095488915149</v>
      </c>
      <c r="T9" s="83">
        <f>CI_targets_wide!U77</f>
        <v>1039.4114866966331</v>
      </c>
      <c r="U9" s="83">
        <f>CI_targets_wide!V77</f>
        <v>316.90518465122079</v>
      </c>
      <c r="V9" s="83">
        <f>CI_targets_wide!W77</f>
        <v>116.62278270683558</v>
      </c>
      <c r="W9" s="83">
        <f>CI_targets_wide!X77</f>
        <v>90.860753457636818</v>
      </c>
      <c r="X9" s="83">
        <f>CI_targets_wide!Y77</f>
        <v>124</v>
      </c>
      <c r="Y9" s="83">
        <f>CI_targets_wide!Z77</f>
        <v>85.241531986264874</v>
      </c>
      <c r="Z9" s="83">
        <f>CI_targets_wide!AA77</f>
        <v>314.78866069598126</v>
      </c>
      <c r="AA9" s="83">
        <f>CI_targets_wide!AB77</f>
        <v>337.79710310172806</v>
      </c>
      <c r="AB9" s="83">
        <f>CI_targets_wide!AC77</f>
        <v>152.19144278287303</v>
      </c>
    </row>
    <row r="10" spans="1:28">
      <c r="A10" s="83">
        <f>CI_targets_wide!B78</f>
        <v>429</v>
      </c>
      <c r="B10" s="83">
        <f>CI_targets_wide!C78</f>
        <v>250</v>
      </c>
      <c r="C10" s="83">
        <f>CI_targets_wide!D78</f>
        <v>163.45871270512205</v>
      </c>
      <c r="D10" s="83">
        <f>CI_targets_wide!E78</f>
        <v>168</v>
      </c>
      <c r="E10" s="83">
        <f>CI_targets_wide!F78</f>
        <v>1253.6628326860393</v>
      </c>
      <c r="F10" s="83">
        <f>CI_targets_wide!G78</f>
        <v>1353.4666530323402</v>
      </c>
      <c r="G10" s="83">
        <f>CI_targets_wide!H78</f>
        <v>446.6194581489072</v>
      </c>
      <c r="H10" s="83">
        <f>CI_targets_wide!I78</f>
        <v>116.79367424349275</v>
      </c>
      <c r="I10" s="83">
        <f>CI_targets_wide!J78</f>
        <v>69.2</v>
      </c>
      <c r="J10" s="83">
        <f>CI_targets_wide!K78</f>
        <v>48.002744120377919</v>
      </c>
      <c r="K10" s="83">
        <f>CI_targets_wide!L78</f>
        <v>31.7</v>
      </c>
      <c r="L10" s="83">
        <f>CI_targets_wide!M78</f>
        <v>367.46746972984585</v>
      </c>
      <c r="M10" s="83">
        <f>CI_targets_wide!N78</f>
        <v>397.39754819402918</v>
      </c>
      <c r="N10" s="83">
        <f>CI_targets_wide!O78</f>
        <v>152.81160196561379</v>
      </c>
      <c r="O10" s="83">
        <f>CI_targets_wide!P78</f>
        <v>621.06928869220815</v>
      </c>
      <c r="P10" s="83">
        <f>CI_targets_wide!Q78</f>
        <v>403.25160399836392</v>
      </c>
      <c r="Q10" s="83">
        <f>CI_targets_wide!R78</f>
        <v>547</v>
      </c>
      <c r="R10" s="83">
        <f>CI_targets_wide!S78</f>
        <v>224.83238344325525</v>
      </c>
      <c r="S10" s="83">
        <f>CI_targets_wide!T78</f>
        <v>1520</v>
      </c>
      <c r="T10" s="83">
        <f>CI_targets_wide!U78</f>
        <v>1640</v>
      </c>
      <c r="U10" s="83">
        <f>CI_targets_wide!V78</f>
        <v>581</v>
      </c>
      <c r="V10" s="83">
        <f>CI_targets_wide!W78</f>
        <v>169</v>
      </c>
      <c r="W10" s="83">
        <f>CI_targets_wide!X78</f>
        <v>126.72262550888667</v>
      </c>
      <c r="X10" s="83">
        <f>CI_targets_wide!Y78</f>
        <v>197</v>
      </c>
      <c r="Y10" s="83">
        <f>CI_targets_wide!Z78</f>
        <v>119.30285281590295</v>
      </c>
      <c r="Z10" s="83">
        <f>CI_targets_wide!AA78</f>
        <v>487</v>
      </c>
      <c r="AA10" s="83">
        <f>CI_targets_wide!AB78</f>
        <v>523</v>
      </c>
      <c r="AB10" s="83">
        <f>CI_targets_wide!AC78</f>
        <v>223</v>
      </c>
    </row>
    <row r="11" spans="1:28">
      <c r="A11" s="83">
        <f>CI_targets_wide!B79</f>
        <v>456</v>
      </c>
      <c r="B11" s="83">
        <f>CI_targets_wide!C79</f>
        <v>266</v>
      </c>
      <c r="C11" s="83">
        <f>CI_targets_wide!D79</f>
        <v>179.01353734470186</v>
      </c>
      <c r="D11" s="83">
        <f>CI_targets_wide!E79</f>
        <v>179</v>
      </c>
      <c r="E11" s="83">
        <f>CI_targets_wide!F79</f>
        <v>1316.9484499564167</v>
      </c>
      <c r="F11" s="83">
        <f>CI_targets_wide!G79</f>
        <v>1421.7184802178649</v>
      </c>
      <c r="G11" s="83">
        <f>CI_targets_wide!H79</f>
        <v>562.55869243771701</v>
      </c>
      <c r="H11" s="83">
        <f>CI_targets_wide!I79</f>
        <v>82.831471234113707</v>
      </c>
      <c r="I11" s="83">
        <f>CI_targets_wide!J79</f>
        <v>79.8</v>
      </c>
      <c r="J11" s="83">
        <f>CI_targets_wide!K79</f>
        <v>61.78703594941468</v>
      </c>
      <c r="K11" s="83">
        <f>CI_targets_wide!L79</f>
        <v>36.799999999999997</v>
      </c>
      <c r="L11" s="83">
        <f>CI_targets_wide!M79</f>
        <v>421.78850329499306</v>
      </c>
      <c r="M11" s="83">
        <f>CI_targets_wide!N79</f>
        <v>456.03676528735411</v>
      </c>
      <c r="N11" s="83">
        <f>CI_targets_wide!O79</f>
        <v>216.21957810685615</v>
      </c>
      <c r="O11" s="83">
        <f>CI_targets_wide!P79</f>
        <v>586.1497110766735</v>
      </c>
      <c r="P11" s="83">
        <f>CI_targets_wide!Q79</f>
        <v>411.09730736681149</v>
      </c>
      <c r="Q11" s="83">
        <f>CI_targets_wide!R79</f>
        <v>579</v>
      </c>
      <c r="R11" s="83">
        <f>CI_targets_wide!S79</f>
        <v>303.95072004221521</v>
      </c>
      <c r="S11" s="83">
        <f>CI_targets_wide!T79</f>
        <v>1610</v>
      </c>
      <c r="T11" s="83">
        <f>CI_targets_wide!U79</f>
        <v>1740</v>
      </c>
      <c r="U11" s="83">
        <f>CI_targets_wide!V79</f>
        <v>727</v>
      </c>
      <c r="V11" s="83">
        <f>CI_targets_wide!W79</f>
        <v>190</v>
      </c>
      <c r="W11" s="83">
        <f>CI_targets_wide!X79</f>
        <v>132.42091727298418</v>
      </c>
      <c r="X11" s="83">
        <f>CI_targets_wide!Y79</f>
        <v>222</v>
      </c>
      <c r="Y11" s="83">
        <f>CI_targets_wide!Z79</f>
        <v>199.03562014637046</v>
      </c>
      <c r="Z11" s="83">
        <f>CI_targets_wide!AA79</f>
        <v>550</v>
      </c>
      <c r="AA11" s="83">
        <f>CI_targets_wide!AB79</f>
        <v>591</v>
      </c>
      <c r="AB11" s="83">
        <f>CI_targets_wide!AC79</f>
        <v>301</v>
      </c>
    </row>
    <row r="12" spans="1:28">
      <c r="A12" s="83">
        <f>CI_targets_wide!B80</f>
        <v>424</v>
      </c>
      <c r="B12" s="83">
        <f>CI_targets_wide!C80</f>
        <v>247</v>
      </c>
      <c r="C12" s="83">
        <f>CI_targets_wide!D80</f>
        <v>173.12662241167129</v>
      </c>
      <c r="D12" s="83">
        <f>CI_targets_wide!E80</f>
        <v>166</v>
      </c>
      <c r="E12" s="83">
        <f>CI_targets_wide!F80</f>
        <v>1272.1853102537523</v>
      </c>
      <c r="F12" s="83">
        <f>CI_targets_wide!G80</f>
        <v>1373.44369657165</v>
      </c>
      <c r="G12" s="83">
        <f>CI_targets_wide!H80</f>
        <v>712.73342170721503</v>
      </c>
      <c r="H12" s="83">
        <f>CI_targets_wide!I80</f>
        <v>104.44724314940505</v>
      </c>
      <c r="I12" s="83">
        <f>CI_targets_wide!J80</f>
        <v>85.2</v>
      </c>
      <c r="J12" s="83">
        <f>CI_targets_wide!K80</f>
        <v>68.108072712113596</v>
      </c>
      <c r="K12" s="83">
        <f>CI_targets_wide!L80</f>
        <v>39.5</v>
      </c>
      <c r="L12" s="83">
        <f>CI_targets_wide!M80</f>
        <v>470.52996814853378</v>
      </c>
      <c r="M12" s="83">
        <f>CI_targets_wide!N80</f>
        <v>508.63314889469979</v>
      </c>
      <c r="N12" s="83">
        <f>CI_targets_wide!O80</f>
        <v>316.18995511513623</v>
      </c>
      <c r="O12" s="83">
        <f>CI_targets_wide!P80</f>
        <v>563.12566720295968</v>
      </c>
      <c r="P12" s="83">
        <f>CI_targets_wide!Q80</f>
        <v>397.38255472394189</v>
      </c>
      <c r="Q12" s="83">
        <f>CI_targets_wide!R80</f>
        <v>541</v>
      </c>
      <c r="R12" s="83">
        <f>CI_targets_wide!S80</f>
        <v>299.12090464322529</v>
      </c>
      <c r="S12" s="83">
        <f>CI_targets_wide!T80</f>
        <v>1510</v>
      </c>
      <c r="T12" s="83">
        <f>CI_targets_wide!U80</f>
        <v>1620</v>
      </c>
      <c r="U12" s="83">
        <f>CI_targets_wide!V80</f>
        <v>873</v>
      </c>
      <c r="V12" s="83">
        <f>CI_targets_wide!W80</f>
        <v>201</v>
      </c>
      <c r="W12" s="83">
        <f>CI_targets_wide!X80</f>
        <v>148.06421914191441</v>
      </c>
      <c r="X12" s="83">
        <f>CI_targets_wide!Y80</f>
        <v>234</v>
      </c>
      <c r="Y12" s="83">
        <f>CI_targets_wide!Z80</f>
        <v>205.21261566160823</v>
      </c>
      <c r="Z12" s="83">
        <f>CI_targets_wide!AA80</f>
        <v>583</v>
      </c>
      <c r="AA12" s="83">
        <f>CI_targets_wide!AB80</f>
        <v>626</v>
      </c>
      <c r="AB12" s="83">
        <f>CI_targets_wide!AC80</f>
        <v>406</v>
      </c>
    </row>
    <row r="13" spans="1:28">
      <c r="A13" s="83">
        <f>CI_targets_wide!B81</f>
        <v>249.66917854061745</v>
      </c>
      <c r="B13" s="83">
        <f>CI_targets_wide!C81</f>
        <v>163</v>
      </c>
      <c r="C13" s="83">
        <f>CI_targets_wide!D81</f>
        <v>120.85504190066271</v>
      </c>
      <c r="D13" s="83">
        <f>CI_targets_wide!E81</f>
        <v>109</v>
      </c>
      <c r="E13" s="83">
        <f>CI_targets_wide!F81</f>
        <v>849.95294930476189</v>
      </c>
      <c r="F13" s="83">
        <f>CI_targets_wide!G81</f>
        <v>918.0163263274236</v>
      </c>
      <c r="G13" s="83">
        <f>CI_targets_wide!H81</f>
        <v>674.18584963283718</v>
      </c>
      <c r="H13" s="83">
        <f>CI_targets_wide!I81</f>
        <v>43.48155007772209</v>
      </c>
      <c r="I13" s="83">
        <f>CI_targets_wide!J81</f>
        <v>68.599999999999994</v>
      </c>
      <c r="J13" s="83">
        <f>CI_targets_wide!K81</f>
        <v>61.489365380323974</v>
      </c>
      <c r="K13" s="83">
        <f>CI_targets_wide!L81</f>
        <v>31.4</v>
      </c>
      <c r="L13" s="83">
        <f>CI_targets_wide!M81</f>
        <v>394.13676144397465</v>
      </c>
      <c r="M13" s="83">
        <f>CI_targets_wide!N81</f>
        <v>426.18693256327998</v>
      </c>
      <c r="N13" s="83">
        <f>CI_targets_wide!O81</f>
        <v>319.98494975314327</v>
      </c>
      <c r="O13" s="83">
        <f>CI_targets_wide!P81</f>
        <v>352</v>
      </c>
      <c r="P13" s="83">
        <f>CI_targets_wide!Q81</f>
        <v>262.07967548814474</v>
      </c>
      <c r="Q13" s="83">
        <f>CI_targets_wide!R81</f>
        <v>374</v>
      </c>
      <c r="R13" s="83">
        <f>CI_targets_wide!S81</f>
        <v>283.72905825388153</v>
      </c>
      <c r="S13" s="83">
        <f>CI_targets_wide!T81</f>
        <v>1040</v>
      </c>
      <c r="T13" s="83">
        <f>CI_targets_wide!U81</f>
        <v>1110</v>
      </c>
      <c r="U13" s="83">
        <f>CI_targets_wide!V81</f>
        <v>834</v>
      </c>
      <c r="V13" s="83">
        <f>CI_targets_wide!W81</f>
        <v>168</v>
      </c>
      <c r="W13" s="83">
        <f>CI_targets_wide!X81</f>
        <v>117.77038293251768</v>
      </c>
      <c r="X13" s="83">
        <f>CI_targets_wide!Y81</f>
        <v>195</v>
      </c>
      <c r="Y13" s="83">
        <f>CI_targets_wide!Z81</f>
        <v>230.08174346327939</v>
      </c>
      <c r="Z13" s="83">
        <f>CI_targets_wide!AA81</f>
        <v>484</v>
      </c>
      <c r="AA13" s="83">
        <f>CI_targets_wide!AB81</f>
        <v>519</v>
      </c>
      <c r="AB13" s="83">
        <f>CI_targets_wide!AC81</f>
        <v>401</v>
      </c>
    </row>
    <row r="14" spans="1:28">
      <c r="A14" s="83">
        <f>CI_targets_wide!B82</f>
        <v>105.68246482461504</v>
      </c>
      <c r="B14" s="83">
        <f>CI_targets_wide!C82</f>
        <v>60.4</v>
      </c>
      <c r="C14" s="83">
        <f>CI_targets_wide!D82</f>
        <v>53.923100451062901</v>
      </c>
      <c r="D14" s="83">
        <f>CI_targets_wide!E82</f>
        <v>39.6</v>
      </c>
      <c r="E14" s="83">
        <f>CI_targets_wide!F82</f>
        <v>356</v>
      </c>
      <c r="F14" s="83">
        <f>CI_targets_wide!G82</f>
        <v>385</v>
      </c>
      <c r="G14" s="83">
        <f>CI_targets_wide!H82</f>
        <v>423</v>
      </c>
      <c r="H14" s="83">
        <f>CI_targets_wide!I82</f>
        <v>38.868808876465096</v>
      </c>
      <c r="I14" s="83">
        <f>CI_targets_wide!J82</f>
        <v>29.5</v>
      </c>
      <c r="J14" s="83">
        <f>CI_targets_wide!K82</f>
        <v>34.892012431817719</v>
      </c>
      <c r="K14" s="83">
        <f>CI_targets_wide!L82</f>
        <v>12.8</v>
      </c>
      <c r="L14" s="83">
        <f>CI_targets_wide!M82</f>
        <v>184</v>
      </c>
      <c r="M14" s="83">
        <f>CI_targets_wide!N82</f>
        <v>199</v>
      </c>
      <c r="N14" s="83">
        <f>CI_targets_wide!O82</f>
        <v>220</v>
      </c>
      <c r="O14" s="83">
        <f>CI_targets_wide!P82</f>
        <v>151</v>
      </c>
      <c r="P14" s="83">
        <f>CI_targets_wide!Q82</f>
        <v>130.43923024305451</v>
      </c>
      <c r="Q14" s="83">
        <f>CI_targets_wide!R82</f>
        <v>160</v>
      </c>
      <c r="R14" s="83">
        <f>CI_targets_wide!S82</f>
        <v>150.98939319122414</v>
      </c>
      <c r="S14" s="83">
        <f>CI_targets_wide!T82</f>
        <v>474.66327890299618</v>
      </c>
      <c r="T14" s="83">
        <f>CI_targets_wide!U82</f>
        <v>509.72594196518651</v>
      </c>
      <c r="U14" s="83">
        <f>CI_targets_wide!V82</f>
        <v>554.08267034244659</v>
      </c>
      <c r="V14" s="83">
        <f>CI_targets_wide!W82</f>
        <v>85.9</v>
      </c>
      <c r="W14" s="83">
        <f>CI_targets_wide!X82</f>
        <v>81.088175407457953</v>
      </c>
      <c r="X14" s="83">
        <f>CI_targets_wide!Y82</f>
        <v>99.6</v>
      </c>
      <c r="Y14" s="83">
        <f>CI_targets_wide!Z82</f>
        <v>132.69918440215932</v>
      </c>
      <c r="Z14" s="83">
        <f>CI_targets_wide!AA82</f>
        <v>308.42265279553152</v>
      </c>
      <c r="AA14" s="83">
        <f>CI_targets_wide!AB82</f>
        <v>330.94588648608652</v>
      </c>
      <c r="AB14" s="83">
        <f>CI_targets_wide!AC82</f>
        <v>360.19618630763762</v>
      </c>
    </row>
    <row r="15" spans="1:28">
      <c r="A15" s="64"/>
      <c r="I15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Mortality</vt:lpstr>
      <vt:lpstr>Mortality_export</vt:lpstr>
      <vt:lpstr>Incidence</vt:lpstr>
      <vt:lpstr>Incidence_export</vt:lpstr>
      <vt:lpstr>Incidence_by_stage</vt:lpstr>
      <vt:lpstr>Incidence_by_stage_export</vt:lpstr>
      <vt:lpstr>CI_targets_wide</vt:lpstr>
      <vt:lpstr>CI_extract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2023-09-08T14:48:34Z</dcterms:modified>
</cp:coreProperties>
</file>