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2F6ECE17-5CC4-440D-80EB-DB24B7BC710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Tumour size" sheetId="2" r:id="rId2"/>
    <sheet name="stage distri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2" i="3" l="1"/>
  <c r="H32" i="3"/>
  <c r="J32" i="3" s="1"/>
  <c r="J37" i="3" s="1"/>
  <c r="I34" i="3"/>
  <c r="I33" i="3"/>
  <c r="L18" i="3" l="1"/>
  <c r="K24" i="3"/>
  <c r="H34" i="3"/>
  <c r="I35" i="3"/>
  <c r="I32" i="3"/>
  <c r="H35" i="3"/>
  <c r="H33" i="3"/>
  <c r="K18" i="3"/>
  <c r="I21" i="3"/>
  <c r="I19" i="3"/>
  <c r="J19" i="3"/>
  <c r="I20" i="3"/>
  <c r="J20" i="3"/>
  <c r="J21" i="3"/>
  <c r="I22" i="3"/>
  <c r="J22" i="3"/>
  <c r="J18" i="3"/>
  <c r="I18" i="3"/>
  <c r="N5" i="3"/>
  <c r="N7" i="3"/>
  <c r="N8" i="3"/>
  <c r="N10" i="3"/>
  <c r="N4" i="3"/>
  <c r="J35" i="3" l="1"/>
  <c r="J34" i="3"/>
  <c r="J33" i="3"/>
  <c r="K22" i="3"/>
  <c r="K20" i="3"/>
  <c r="K21" i="3"/>
  <c r="K19" i="3"/>
  <c r="K33" i="3" l="1"/>
  <c r="K37" i="3" s="1"/>
  <c r="K34" i="3"/>
  <c r="K35" i="3"/>
  <c r="L20" i="3"/>
  <c r="L21" i="3"/>
  <c r="L19" i="3"/>
  <c r="L22" i="3"/>
  <c r="L2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median</t>
        </r>
      </text>
    </comment>
  </commentList>
</comments>
</file>

<file path=xl/sharedStrings.xml><?xml version="1.0" encoding="utf-8"?>
<sst xmlns="http://schemas.openxmlformats.org/spreadsheetml/2006/main" count="156" uniqueCount="120">
  <si>
    <t>https://www.cancerresearchuk.org/health-professional/cancer-statistics/statistics-by-cancer-type/bladder-cancer/diagnosis-and-treatment#heading-One</t>
  </si>
  <si>
    <t>Stage at diagnosis</t>
  </si>
  <si>
    <t>Percentage of patients</t>
  </si>
  <si>
    <t>All stages combined</t>
  </si>
  <si>
    <t>Stage 1</t>
  </si>
  <si>
    <t>Stage 2</t>
  </si>
  <si>
    <t>Stage 3</t>
  </si>
  <si>
    <t>Stage 4</t>
  </si>
  <si>
    <t>Unknown stage</t>
  </si>
  <si>
    <t>Bladder Cancer (C67), Percentage of Patients Receiving Surgery to Remove the Tumour in the 6 Months After Diagnosis, Persons, All ages, England, 2013-2014</t>
  </si>
  <si>
    <t>Bladder Cancer (C67), Percentage of Patients Receiving Radiotherapy in the 12 Months After Diagnosis, Persons, All ages, England, 2013-2014</t>
  </si>
  <si>
    <t>Bladder Cancer (C67), Percentage of Patients Receiving Chemotherapy in the 12 Months After Diagnosis, Persons, All ages, England, 2013-2014</t>
  </si>
  <si>
    <t xml:space="preserve">low risk NMIBC </t>
  </si>
  <si>
    <t xml:space="preserve">&lt;3cm </t>
  </si>
  <si>
    <t>https://www.sciencedirect.com/science/article/pii/S0090429519304480?casa_token=dQT6CaKldMIAAAAA:Sn_RcAYyhUQIEDPcqL0JXAXxAYDp5osqVXW2n3crtFGkOJYVR9bNR3ot8u2Iivl-N-eTokUR</t>
  </si>
  <si>
    <t>sd/se</t>
  </si>
  <si>
    <t>mean age</t>
  </si>
  <si>
    <t>country</t>
  </si>
  <si>
    <t>sample</t>
  </si>
  <si>
    <t>disease</t>
  </si>
  <si>
    <t>study</t>
  </si>
  <si>
    <t>Low-Grade Papillary Urothelial Carcinoma</t>
  </si>
  <si>
    <t>Author</t>
  </si>
  <si>
    <t>DOI</t>
  </si>
  <si>
    <t>Year</t>
  </si>
  <si>
    <t>Dutta</t>
  </si>
  <si>
    <t>A Single-Centre Retrospective Study</t>
  </si>
  <si>
    <t>doi: 10.7759/cureus.16012</t>
  </si>
  <si>
    <t>Mean size cm</t>
  </si>
  <si>
    <t>NR</t>
  </si>
  <si>
    <t>range: 1-9.3 cm</t>
  </si>
  <si>
    <t>Other info</t>
  </si>
  <si>
    <t>Non-Invasive Low Grade Papillary Urothelial Carcinoma of Bladder</t>
  </si>
  <si>
    <t>Turkey</t>
  </si>
  <si>
    <t>Dutta 2021</t>
  </si>
  <si>
    <t>range: 0.2-8 cm</t>
  </si>
  <si>
    <t>Arslankoz 2017</t>
  </si>
  <si>
    <t xml:space="preserve">Arslankoz </t>
  </si>
  <si>
    <t>doi: 10.4274/balkanmedj.2017.0081</t>
  </si>
  <si>
    <t>India</t>
  </si>
  <si>
    <t>Syed HA (2013)? In the UK, can't find it for free</t>
  </si>
  <si>
    <t>https://link.springer.com/article/10.1007/s00345-021-03675-9</t>
  </si>
  <si>
    <t>a combined dataset of four surgeons (JYCT, KML,
KLL and HM) from three hospitals</t>
  </si>
  <si>
    <t>UK/Hong kong</t>
  </si>
  <si>
    <t>Jeremy Yuen‑Chun Teoh 2021</t>
  </si>
  <si>
    <t xml:space="preserve">Jeremy Yuen‑Chun Teoh </t>
  </si>
  <si>
    <t xml:space="preserve">
https://doi.org/10.1007/s00345-021-03675-9</t>
  </si>
  <si>
    <t>https://doi.org/10.1016/j.euo.2018.08.020</t>
  </si>
  <si>
    <t>UK/Netherlands</t>
  </si>
  <si>
    <t>extract of NBCS patients from a prospective cohort study</t>
  </si>
  <si>
    <t>Lipunova</t>
  </si>
  <si>
    <t>Lipunova, 2019</t>
  </si>
  <si>
    <t>France</t>
  </si>
  <si>
    <t>The majority of the patients had Ta (63.0%)
and grade 2 (55.1%) disease. Most patients have single tumours</t>
  </si>
  <si>
    <t>NBCS, Ta=68%. Most patients have single tumours</t>
  </si>
  <si>
    <t>pT1G3 bladder tumours. Most patients have single tumours</t>
  </si>
  <si>
    <t>https://doi.org/10.1016/S0302-2838(02)00173-2</t>
  </si>
  <si>
    <t>Patard</t>
  </si>
  <si>
    <t>Patard, 2002</t>
  </si>
  <si>
    <t>these are initially treated patients. range: 4–80; median and not mean is reported</t>
  </si>
  <si>
    <t xml:space="preserve">Retrospective cohort </t>
  </si>
  <si>
    <t>Rozan, 1992</t>
  </si>
  <si>
    <t>pT1 -47.8% (the largest group)</t>
  </si>
  <si>
    <t xml:space="preserve">Rozan </t>
  </si>
  <si>
    <t xml:space="preserve"> DOI: 10.1016/0360-3016(92)91061-q</t>
  </si>
  <si>
    <t xml:space="preserve">Cross-sectional </t>
  </si>
  <si>
    <t>metastatic renal cell
carcinoma</t>
  </si>
  <si>
    <t>phase III trial</t>
  </si>
  <si>
    <t>8 and 9.6</t>
  </si>
  <si>
    <t>58, 61</t>
  </si>
  <si>
    <t>Finelli</t>
  </si>
  <si>
    <t>| doi:10.1111/j.1464-410X.2004.04925.x</t>
  </si>
  <si>
    <t>USA</t>
  </si>
  <si>
    <t>Finelli, 2004</t>
  </si>
  <si>
    <t>https://reader.elsevier.com/reader/sd/pii/S2405456921000432?token=DA9155998896BD3D6611FEF5FFFC3BBC1403198F44CE920193A3ACB1205090A09D479EF25A5BDE4A125E63B1EEC7BAAC&amp;originRegion=eu-west-1&amp;originCreation=20220131181554</t>
  </si>
  <si>
    <t>Mean from the review is 0.6, mainly Ta (86%)</t>
  </si>
  <si>
    <t>Range 0.2-3.0</t>
  </si>
  <si>
    <t>Malde 2021</t>
  </si>
  <si>
    <t>0.2-3 range</t>
  </si>
  <si>
    <t>Malde</t>
  </si>
  <si>
    <t xml:space="preserve"> Ta (86%)</t>
  </si>
  <si>
    <t>Systematic review for outpatient diathermy and laser ablation for the treatment of recurrent NMIBC</t>
  </si>
  <si>
    <t>Kluth et al [7]</t>
  </si>
  <si>
    <t>pT0</t>
  </si>
  <si>
    <t>pTa</t>
  </si>
  <si>
    <t>pTis</t>
  </si>
  <si>
    <t>pT1</t>
  </si>
  <si>
    <t>pT2</t>
  </si>
  <si>
    <t>pT3</t>
  </si>
  <si>
    <t>pT4</t>
  </si>
  <si>
    <t>males</t>
  </si>
  <si>
    <t>females</t>
  </si>
  <si>
    <t>Sample</t>
  </si>
  <si>
    <t>Soave et al [10]</t>
  </si>
  <si>
    <t>Otto et al [93]</t>
  </si>
  <si>
    <t>https://www.sciencedirect.com/science/article/pii/S0302283815007824?casa_token=TLupkZyDG0kAAAAA:y9tlJ5-td29Cw-mNFckFR-tV5P0giEi6c9h7XH7JIOkwcNU6pg8l_oYPJ6mOsUZqSOtfgKof</t>
  </si>
  <si>
    <t>SUM</t>
  </si>
  <si>
    <t>JakubDobruch 2016 review</t>
  </si>
  <si>
    <t>https://doi.org/10.1016/j.eururo.2015.08.037</t>
  </si>
  <si>
    <t>Country</t>
  </si>
  <si>
    <t>Germany, sinle centre</t>
  </si>
  <si>
    <t>Multicountry (HIC), multicentre</t>
  </si>
  <si>
    <t>Germany, multicentre</t>
  </si>
  <si>
    <t>low-risk</t>
  </si>
  <si>
    <t>average-risk</t>
  </si>
  <si>
    <t>high-risk</t>
  </si>
  <si>
    <t>MI non-metastatic</t>
  </si>
  <si>
    <t>MIMBC</t>
  </si>
  <si>
    <t>Mean tumour size</t>
  </si>
  <si>
    <t>P state</t>
  </si>
  <si>
    <t>P size/state</t>
  </si>
  <si>
    <t>SD</t>
  </si>
  <si>
    <t>patient tumour size</t>
  </si>
  <si>
    <t>mean</t>
  </si>
  <si>
    <t>sd</t>
  </si>
  <si>
    <t>plus</t>
  </si>
  <si>
    <t>minus</t>
  </si>
  <si>
    <t>Prob normalised</t>
  </si>
  <si>
    <t>patient time having tumour</t>
  </si>
  <si>
    <t>Mean time since onset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</si>
</sst>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00000"/>
  </numFmts>
  <fonts count="10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2E2E2E"/>
      <name val="Georgia"/>
      <family val="1"/>
    </font>
    <font>
      <sz val="11"/>
      <color rgb="FF2E2E2E"/>
      <name val="Georgia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medium">
        <color rgb="FFC8C9C7"/>
      </right>
      <top style="thin">
        <color rgb="FF000000"/>
      </top>
      <bottom style="medium">
        <color rgb="FFC8C9C7"/>
      </bottom>
      <diagonal/>
    </border>
    <border>
      <left style="medium">
        <color rgb="FFC8C9C7"/>
      </left>
      <right style="thin">
        <color rgb="FF000000"/>
      </right>
      <top style="thin">
        <color rgb="FF000000"/>
      </top>
      <bottom style="medium">
        <color rgb="FFC8C9C7"/>
      </bottom>
      <diagonal/>
    </border>
    <border>
      <left style="thin">
        <color rgb="FF000000"/>
      </left>
      <right style="medium">
        <color rgb="FFC8C9C7"/>
      </right>
      <top style="medium">
        <color rgb="FFC8C9C7"/>
      </top>
      <bottom style="medium">
        <color rgb="FFC8C9C7"/>
      </bottom>
      <diagonal/>
    </border>
    <border>
      <left style="medium">
        <color rgb="FFC8C9C7"/>
      </left>
      <right style="thin">
        <color rgb="FF000000"/>
      </right>
      <top style="medium">
        <color rgb="FFC8C9C7"/>
      </top>
      <bottom style="medium">
        <color rgb="FFC8C9C7"/>
      </bottom>
      <diagonal/>
    </border>
    <border>
      <left style="thin">
        <color rgb="FF000000"/>
      </left>
      <right style="medium">
        <color rgb="FFC8C9C7"/>
      </right>
      <top style="medium">
        <color rgb="FFC8C9C7"/>
      </top>
      <bottom style="thin">
        <color rgb="FF000000"/>
      </bottom>
      <diagonal/>
    </border>
    <border>
      <left style="medium">
        <color rgb="FFC8C9C7"/>
      </left>
      <right style="thin">
        <color rgb="FF000000"/>
      </right>
      <top style="medium">
        <color rgb="FFC8C9C7"/>
      </top>
      <bottom style="thin">
        <color rgb="FF00000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9" fillId="0" borderId="0" applyFont="0" applyFill="0" applyBorder="0" applyAlignment="0" applyProtection="0"/>
  </cellStyleXfs>
  <cellXfs count="23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10" fontId="1" fillId="2" borderId="4" xfId="0" applyNumberFormat="1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10" fontId="1" fillId="2" borderId="6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/>
    <xf numFmtId="0" fontId="4" fillId="0" borderId="0" xfId="1"/>
    <xf numFmtId="0" fontId="7" fillId="0" borderId="0" xfId="0" applyFont="1"/>
    <xf numFmtId="0" fontId="8" fillId="0" borderId="0" xfId="0" applyFont="1"/>
    <xf numFmtId="164" fontId="0" fillId="0" borderId="0" xfId="0" applyNumberFormat="1"/>
    <xf numFmtId="0" fontId="0" fillId="3" borderId="0" xfId="0" applyFill="1"/>
    <xf numFmtId="43" fontId="0" fillId="3" borderId="0" xfId="2" applyFont="1" applyFill="1"/>
    <xf numFmtId="0" fontId="0" fillId="0" borderId="0" xfId="0" applyFill="1"/>
    <xf numFmtId="0" fontId="0" fillId="0" borderId="0" xfId="0" applyFill="1" applyAlignment="1">
      <alignment wrapText="1"/>
    </xf>
    <xf numFmtId="43" fontId="0" fillId="0" borderId="0" xfId="2" applyFont="1" applyFill="1"/>
    <xf numFmtId="164" fontId="0" fillId="0" borderId="0" xfId="0" applyNumberFormat="1" applyFill="1"/>
    <xf numFmtId="0" fontId="0" fillId="0" borderId="0" xfId="0" applyAlignment="1">
      <alignment horizontal="center"/>
    </xf>
    <xf numFmtId="0" fontId="0" fillId="4" borderId="0" xfId="0" applyFill="1"/>
    <xf numFmtId="43" fontId="0" fillId="4" borderId="0" xfId="2" applyFont="1" applyFill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7</xdr:col>
      <xdr:colOff>1675573</xdr:colOff>
      <xdr:row>44</xdr:row>
      <xdr:rowOff>56714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286500"/>
          <a:ext cx="6619048" cy="34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ancerresearchuk.org/health-professional/cancer-statistics/statistics-by-cancer-type/bladder-cancer/diagnosis-and-treatmen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ink.springer.com/article/10.1007/s00345-021-03675-9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doi.org/10.1016/S0302-2838(02)00173-2" TargetMode="External"/><Relationship Id="rId1" Type="http://schemas.openxmlformats.org/officeDocument/2006/relationships/hyperlink" Target="https://doi.org/10.1016/j.euo.2018.08.020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doi.org/10.1016/j.eururo.2015.08.0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H11"/>
  <sheetViews>
    <sheetView workbookViewId="0">
      <selection activeCell="C2" sqref="C2"/>
    </sheetView>
  </sheetViews>
  <sheetFormatPr defaultRowHeight="15" x14ac:dyDescent="0.25"/>
  <cols>
    <col min="3" max="3" width="21.5703125" customWidth="1"/>
    <col min="4" max="4" width="42.28515625" customWidth="1"/>
    <col min="5" max="5" width="40.7109375" hidden="1" customWidth="1"/>
    <col min="6" max="6" width="43" customWidth="1"/>
    <col min="7" max="7" width="31.28515625" hidden="1" customWidth="1"/>
    <col min="8" max="8" width="33.85546875" customWidth="1"/>
  </cols>
  <sheetData>
    <row r="2" spans="3:8" x14ac:dyDescent="0.25">
      <c r="C2" s="10" t="s">
        <v>0</v>
      </c>
    </row>
    <row r="4" spans="3:8" ht="75.75" thickBot="1" x14ac:dyDescent="0.3">
      <c r="C4" s="1" t="s">
        <v>1</v>
      </c>
      <c r="D4" s="7" t="s">
        <v>9</v>
      </c>
      <c r="F4" s="8" t="s">
        <v>10</v>
      </c>
      <c r="H4" s="8" t="s">
        <v>11</v>
      </c>
    </row>
    <row r="5" spans="3:8" ht="15.75" hidden="1" thickBot="1" x14ac:dyDescent="0.3">
      <c r="C5" s="1" t="s">
        <v>1</v>
      </c>
      <c r="D5" s="2" t="s">
        <v>2</v>
      </c>
      <c r="E5" s="1" t="s">
        <v>1</v>
      </c>
      <c r="F5" s="2" t="s">
        <v>2</v>
      </c>
      <c r="G5" s="1" t="s">
        <v>1</v>
      </c>
      <c r="H5" s="2" t="s">
        <v>2</v>
      </c>
    </row>
    <row r="6" spans="3:8" ht="15.75" thickBot="1" x14ac:dyDescent="0.3">
      <c r="C6" s="3" t="s">
        <v>3</v>
      </c>
      <c r="D6" s="4">
        <v>0.48799999999999999</v>
      </c>
      <c r="E6" s="3" t="s">
        <v>3</v>
      </c>
      <c r="F6" s="4">
        <v>0.21199999999999999</v>
      </c>
      <c r="G6" s="3" t="s">
        <v>3</v>
      </c>
      <c r="H6" s="4">
        <v>0.34399999999999997</v>
      </c>
    </row>
    <row r="7" spans="3:8" ht="15.75" thickBot="1" x14ac:dyDescent="0.3">
      <c r="C7" s="3" t="s">
        <v>4</v>
      </c>
      <c r="D7" s="4">
        <v>0.92600000000000005</v>
      </c>
      <c r="E7" s="3" t="s">
        <v>4</v>
      </c>
      <c r="F7" s="4">
        <v>0.05</v>
      </c>
      <c r="G7" s="3" t="s">
        <v>4</v>
      </c>
      <c r="H7" s="4">
        <v>0.41599999999999998</v>
      </c>
    </row>
    <row r="8" spans="3:8" ht="15.75" thickBot="1" x14ac:dyDescent="0.3">
      <c r="C8" s="3" t="s">
        <v>5</v>
      </c>
      <c r="D8" s="4">
        <v>0.184</v>
      </c>
      <c r="E8" s="3" t="s">
        <v>5</v>
      </c>
      <c r="F8" s="4">
        <v>0.48</v>
      </c>
      <c r="G8" s="3" t="s">
        <v>5</v>
      </c>
      <c r="H8" s="4">
        <v>0.38700000000000001</v>
      </c>
    </row>
    <row r="9" spans="3:8" ht="15.75" thickBot="1" x14ac:dyDescent="0.3">
      <c r="C9" s="3" t="s">
        <v>6</v>
      </c>
      <c r="D9" s="4">
        <v>0.41599999999999998</v>
      </c>
      <c r="E9" s="3" t="s">
        <v>6</v>
      </c>
      <c r="F9" s="4">
        <v>0.32900000000000001</v>
      </c>
      <c r="G9" s="3" t="s">
        <v>6</v>
      </c>
      <c r="H9" s="4">
        <v>0.27800000000000002</v>
      </c>
    </row>
    <row r="10" spans="3:8" ht="15.75" thickBot="1" x14ac:dyDescent="0.3">
      <c r="C10" s="3" t="s">
        <v>7</v>
      </c>
      <c r="D10" s="4">
        <v>0.25600000000000001</v>
      </c>
      <c r="E10" s="3" t="s">
        <v>7</v>
      </c>
      <c r="F10" s="4">
        <v>0.29599999999999999</v>
      </c>
      <c r="G10" s="3" t="s">
        <v>7</v>
      </c>
      <c r="H10" s="4">
        <v>0.33200000000000002</v>
      </c>
    </row>
    <row r="11" spans="3:8" x14ac:dyDescent="0.25">
      <c r="C11" s="5" t="s">
        <v>8</v>
      </c>
      <c r="D11" s="6">
        <v>0.22700000000000001</v>
      </c>
      <c r="E11" s="5" t="s">
        <v>8</v>
      </c>
      <c r="F11" s="6">
        <v>0.14099999999999999</v>
      </c>
      <c r="G11" s="5" t="s">
        <v>8</v>
      </c>
      <c r="H11" s="6">
        <v>0.21099999999999999</v>
      </c>
    </row>
  </sheetData>
  <hyperlinks>
    <hyperlink ref="C2" r:id="rId1" location="heading-One" xr:uid="{28AE18DE-1673-4CDC-9AF6-85F4E6D2FFDE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25"/>
  <sheetViews>
    <sheetView zoomScale="60" zoomScaleNormal="60" workbookViewId="0">
      <selection activeCell="N11" sqref="N11"/>
    </sheetView>
  </sheetViews>
  <sheetFormatPr defaultRowHeight="15" x14ac:dyDescent="0.25"/>
  <cols>
    <col min="2" max="2" width="19.28515625" customWidth="1"/>
    <col min="3" max="3" width="18.28515625" customWidth="1"/>
    <col min="8" max="8" width="38.7109375" bestFit="1" customWidth="1"/>
    <col min="9" max="9" width="33.85546875" bestFit="1" customWidth="1"/>
    <col min="10" max="10" width="18.42578125" hidden="1" customWidth="1"/>
    <col min="11" max="11" width="0" hidden="1" customWidth="1"/>
    <col min="12" max="12" width="24.140625" hidden="1" customWidth="1"/>
    <col min="13" max="13" width="14.42578125" bestFit="1" customWidth="1"/>
  </cols>
  <sheetData>
    <row r="3" spans="2:14" x14ac:dyDescent="0.25">
      <c r="B3" t="s">
        <v>12</v>
      </c>
      <c r="C3" t="s">
        <v>13</v>
      </c>
      <c r="D3" t="s">
        <v>14</v>
      </c>
    </row>
    <row r="7" spans="2:14" x14ac:dyDescent="0.25">
      <c r="B7" t="s">
        <v>12</v>
      </c>
    </row>
    <row r="8" spans="2:14" x14ac:dyDescent="0.25">
      <c r="C8" t="s">
        <v>28</v>
      </c>
      <c r="D8" t="s">
        <v>15</v>
      </c>
      <c r="E8" t="s">
        <v>16</v>
      </c>
      <c r="F8" t="s">
        <v>17</v>
      </c>
      <c r="G8" t="s">
        <v>18</v>
      </c>
      <c r="H8" t="s">
        <v>19</v>
      </c>
      <c r="I8" t="s">
        <v>20</v>
      </c>
      <c r="J8" t="s">
        <v>22</v>
      </c>
      <c r="K8" t="s">
        <v>24</v>
      </c>
      <c r="L8" t="s">
        <v>23</v>
      </c>
      <c r="M8" t="s">
        <v>31</v>
      </c>
    </row>
    <row r="9" spans="2:14" x14ac:dyDescent="0.25">
      <c r="B9" s="8" t="s">
        <v>34</v>
      </c>
      <c r="C9">
        <v>3.4</v>
      </c>
      <c r="D9" t="s">
        <v>29</v>
      </c>
      <c r="E9">
        <v>56.7</v>
      </c>
      <c r="F9" t="s">
        <v>39</v>
      </c>
      <c r="G9">
        <v>48</v>
      </c>
      <c r="H9" s="8" t="s">
        <v>21</v>
      </c>
      <c r="I9" s="8" t="s">
        <v>26</v>
      </c>
      <c r="J9" t="s">
        <v>25</v>
      </c>
      <c r="K9">
        <v>2021</v>
      </c>
      <c r="L9" t="s">
        <v>27</v>
      </c>
      <c r="M9" t="s">
        <v>30</v>
      </c>
    </row>
    <row r="10" spans="2:14" ht="30" x14ac:dyDescent="0.25">
      <c r="B10" s="8" t="s">
        <v>36</v>
      </c>
      <c r="C10" s="9">
        <v>2.2999999999999998</v>
      </c>
      <c r="D10" t="s">
        <v>29</v>
      </c>
      <c r="E10">
        <v>61</v>
      </c>
      <c r="F10" t="s">
        <v>33</v>
      </c>
      <c r="G10">
        <v>81</v>
      </c>
      <c r="H10" s="8" t="s">
        <v>32</v>
      </c>
      <c r="I10" s="8" t="s">
        <v>26</v>
      </c>
      <c r="J10" t="s">
        <v>37</v>
      </c>
      <c r="K10">
        <v>2017</v>
      </c>
      <c r="L10" t="s">
        <v>38</v>
      </c>
      <c r="M10" t="s">
        <v>35</v>
      </c>
    </row>
    <row r="11" spans="2:14" ht="60" x14ac:dyDescent="0.25">
      <c r="B11" s="8" t="s">
        <v>44</v>
      </c>
      <c r="C11">
        <v>2.37</v>
      </c>
      <c r="D11">
        <v>1.35</v>
      </c>
      <c r="E11">
        <v>71.3</v>
      </c>
      <c r="F11" t="s">
        <v>43</v>
      </c>
      <c r="G11">
        <v>135</v>
      </c>
      <c r="H11" s="8" t="s">
        <v>53</v>
      </c>
      <c r="I11" s="8" t="s">
        <v>42</v>
      </c>
      <c r="J11" t="s">
        <v>45</v>
      </c>
      <c r="K11">
        <v>2021</v>
      </c>
      <c r="L11" s="8" t="s">
        <v>46</v>
      </c>
      <c r="N11" s="10" t="s">
        <v>41</v>
      </c>
    </row>
    <row r="12" spans="2:14" ht="30" x14ac:dyDescent="0.25">
      <c r="B12" s="8" t="s">
        <v>51</v>
      </c>
      <c r="C12">
        <v>2.5</v>
      </c>
      <c r="D12">
        <v>1.9</v>
      </c>
      <c r="E12">
        <v>70.2</v>
      </c>
      <c r="F12" t="s">
        <v>48</v>
      </c>
      <c r="G12">
        <v>712</v>
      </c>
      <c r="H12" s="8" t="s">
        <v>54</v>
      </c>
      <c r="I12" s="8" t="s">
        <v>49</v>
      </c>
      <c r="J12" t="s">
        <v>50</v>
      </c>
      <c r="K12">
        <v>2019</v>
      </c>
      <c r="L12" s="10" t="s">
        <v>47</v>
      </c>
    </row>
    <row r="13" spans="2:14" ht="30" x14ac:dyDescent="0.25">
      <c r="B13" s="8" t="s">
        <v>58</v>
      </c>
      <c r="C13">
        <v>2</v>
      </c>
      <c r="E13">
        <v>65.5</v>
      </c>
      <c r="F13" t="s">
        <v>52</v>
      </c>
      <c r="G13">
        <v>80</v>
      </c>
      <c r="H13" s="8" t="s">
        <v>55</v>
      </c>
      <c r="I13" s="8" t="s">
        <v>60</v>
      </c>
      <c r="J13" t="s">
        <v>57</v>
      </c>
      <c r="K13">
        <v>2002</v>
      </c>
      <c r="L13" s="10" t="s">
        <v>56</v>
      </c>
      <c r="M13" t="s">
        <v>59</v>
      </c>
    </row>
    <row r="14" spans="2:14" x14ac:dyDescent="0.25">
      <c r="B14" s="8" t="s">
        <v>61</v>
      </c>
      <c r="C14">
        <v>2.9</v>
      </c>
      <c r="D14">
        <v>0.55000000000000004</v>
      </c>
      <c r="E14">
        <v>62</v>
      </c>
      <c r="F14" t="s">
        <v>52</v>
      </c>
      <c r="G14">
        <v>205</v>
      </c>
      <c r="H14" s="8" t="s">
        <v>62</v>
      </c>
      <c r="I14" s="8" t="s">
        <v>65</v>
      </c>
      <c r="J14" t="s">
        <v>63</v>
      </c>
      <c r="K14">
        <v>1992</v>
      </c>
      <c r="L14" t="s">
        <v>64</v>
      </c>
    </row>
    <row r="15" spans="2:14" ht="45" x14ac:dyDescent="0.25">
      <c r="B15" s="8" t="s">
        <v>77</v>
      </c>
      <c r="C15">
        <v>0.6</v>
      </c>
      <c r="G15">
        <v>1584</v>
      </c>
      <c r="H15" s="8" t="s">
        <v>80</v>
      </c>
      <c r="I15" s="8" t="s">
        <v>81</v>
      </c>
      <c r="J15" t="s">
        <v>79</v>
      </c>
      <c r="K15">
        <v>2021</v>
      </c>
      <c r="M15" t="s">
        <v>78</v>
      </c>
    </row>
    <row r="16" spans="2:14" ht="30" x14ac:dyDescent="0.25">
      <c r="B16" s="8" t="s">
        <v>73</v>
      </c>
      <c r="C16" t="s">
        <v>68</v>
      </c>
      <c r="E16" t="s">
        <v>69</v>
      </c>
      <c r="F16" t="s">
        <v>72</v>
      </c>
      <c r="G16">
        <v>47</v>
      </c>
      <c r="H16" s="8" t="s">
        <v>66</v>
      </c>
      <c r="I16" s="8" t="s">
        <v>67</v>
      </c>
      <c r="J16" t="s">
        <v>70</v>
      </c>
      <c r="K16">
        <v>2004</v>
      </c>
      <c r="L16" t="s">
        <v>71</v>
      </c>
    </row>
    <row r="17" spans="2:8" x14ac:dyDescent="0.25">
      <c r="B17" s="8"/>
      <c r="H17" s="8"/>
    </row>
    <row r="18" spans="2:8" x14ac:dyDescent="0.25">
      <c r="B18" s="8"/>
      <c r="H18" s="8"/>
    </row>
    <row r="19" spans="2:8" x14ac:dyDescent="0.25">
      <c r="B19" t="s">
        <v>74</v>
      </c>
    </row>
    <row r="21" spans="2:8" x14ac:dyDescent="0.25">
      <c r="B21" t="s">
        <v>75</v>
      </c>
    </row>
    <row r="22" spans="2:8" x14ac:dyDescent="0.25">
      <c r="B22" t="s">
        <v>76</v>
      </c>
    </row>
    <row r="25" spans="2:8" x14ac:dyDescent="0.25">
      <c r="B25" t="s">
        <v>40</v>
      </c>
    </row>
  </sheetData>
  <hyperlinks>
    <hyperlink ref="L12" r:id="rId1" xr:uid="{00000000-0004-0000-0100-000000000000}"/>
    <hyperlink ref="L13" r:id="rId2" xr:uid="{00000000-0004-0000-0100-000001000000}"/>
    <hyperlink ref="N11" r:id="rId3" xr:uid="{00000000-0004-0000-0100-000002000000}"/>
  </hyperlinks>
  <pageMargins left="0.7" right="0.7" top="0.75" bottom="0.75" header="0.3" footer="0.3"/>
  <pageSetup paperSize="9" orientation="portrait" r:id="rId4"/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37"/>
  <sheetViews>
    <sheetView tabSelected="1" topLeftCell="A10" zoomScale="120" zoomScaleNormal="120" workbookViewId="0">
      <selection activeCell="K32" sqref="K32"/>
    </sheetView>
  </sheetViews>
  <sheetFormatPr defaultRowHeight="15" x14ac:dyDescent="0.25"/>
  <cols>
    <col min="2" max="3" width="16.28515625" customWidth="1"/>
    <col min="5" max="5" width="29.28515625" bestFit="1" customWidth="1"/>
    <col min="6" max="6" width="11.42578125" bestFit="1" customWidth="1"/>
    <col min="8" max="8" width="17.140625" hidden="1" customWidth="1"/>
    <col min="9" max="10" width="9.140625" hidden="1" customWidth="1"/>
    <col min="11" max="11" width="15" customWidth="1"/>
    <col min="12" max="12" width="15.7109375" bestFit="1" customWidth="1"/>
    <col min="13" max="13" width="12" bestFit="1" customWidth="1"/>
    <col min="14" max="14" width="15.7109375" bestFit="1" customWidth="1"/>
    <col min="15" max="15" width="12.85546875" customWidth="1"/>
  </cols>
  <sheetData>
    <row r="1" spans="2:14" x14ac:dyDescent="0.25">
      <c r="B1" t="s">
        <v>95</v>
      </c>
    </row>
    <row r="2" spans="2:14" x14ac:dyDescent="0.25">
      <c r="B2" t="s">
        <v>97</v>
      </c>
      <c r="D2" s="10" t="s">
        <v>98</v>
      </c>
    </row>
    <row r="3" spans="2:14" x14ac:dyDescent="0.25">
      <c r="D3" t="s">
        <v>92</v>
      </c>
      <c r="E3" t="s">
        <v>99</v>
      </c>
      <c r="F3" s="11" t="s">
        <v>83</v>
      </c>
      <c r="G3" t="s">
        <v>84</v>
      </c>
      <c r="H3" t="s">
        <v>85</v>
      </c>
      <c r="I3" t="s">
        <v>86</v>
      </c>
      <c r="J3" t="s">
        <v>87</v>
      </c>
      <c r="K3" t="s">
        <v>88</v>
      </c>
      <c r="L3" t="s">
        <v>89</v>
      </c>
      <c r="N3" t="s">
        <v>96</v>
      </c>
    </row>
    <row r="4" spans="2:14" x14ac:dyDescent="0.25">
      <c r="B4" t="s">
        <v>82</v>
      </c>
      <c r="C4" t="s">
        <v>90</v>
      </c>
      <c r="D4">
        <v>6497</v>
      </c>
      <c r="E4" t="s">
        <v>101</v>
      </c>
      <c r="F4">
        <v>5.6</v>
      </c>
      <c r="G4">
        <v>4.3</v>
      </c>
      <c r="H4">
        <v>8.1999999999999993</v>
      </c>
      <c r="I4">
        <v>15</v>
      </c>
      <c r="J4">
        <v>24</v>
      </c>
      <c r="K4">
        <v>31</v>
      </c>
      <c r="L4">
        <v>12</v>
      </c>
      <c r="N4">
        <f>SUM(F4:L4)</f>
        <v>100.1</v>
      </c>
    </row>
    <row r="5" spans="2:14" x14ac:dyDescent="0.25">
      <c r="C5" t="s">
        <v>91</v>
      </c>
      <c r="D5">
        <v>1605</v>
      </c>
      <c r="F5">
        <v>5.3</v>
      </c>
      <c r="G5">
        <v>4.5</v>
      </c>
      <c r="H5">
        <v>7.4</v>
      </c>
      <c r="I5">
        <v>11</v>
      </c>
      <c r="J5">
        <v>25</v>
      </c>
      <c r="K5">
        <v>37</v>
      </c>
      <c r="L5">
        <v>9.5</v>
      </c>
      <c r="N5">
        <f t="shared" ref="N5:N10" si="0">SUM(F5:L5)</f>
        <v>99.7</v>
      </c>
    </row>
    <row r="7" spans="2:14" x14ac:dyDescent="0.25">
      <c r="B7" t="s">
        <v>93</v>
      </c>
      <c r="C7" t="s">
        <v>90</v>
      </c>
      <c r="D7">
        <v>398</v>
      </c>
      <c r="E7" t="s">
        <v>100</v>
      </c>
      <c r="F7">
        <v>9.8000000000000007</v>
      </c>
      <c r="G7">
        <v>4.8</v>
      </c>
      <c r="H7">
        <v>10.6</v>
      </c>
      <c r="I7">
        <v>14.1</v>
      </c>
      <c r="J7">
        <v>17.100000000000001</v>
      </c>
      <c r="K7">
        <v>26.6</v>
      </c>
      <c r="L7">
        <v>17.100000000000001</v>
      </c>
      <c r="N7">
        <f t="shared" si="0"/>
        <v>100.1</v>
      </c>
    </row>
    <row r="8" spans="2:14" x14ac:dyDescent="0.25">
      <c r="C8" t="s">
        <v>91</v>
      </c>
      <c r="D8">
        <v>119</v>
      </c>
      <c r="F8">
        <v>10.1</v>
      </c>
      <c r="G8" s="12">
        <v>2.59</v>
      </c>
      <c r="H8">
        <v>4.2</v>
      </c>
      <c r="I8">
        <v>8.4</v>
      </c>
      <c r="J8">
        <v>23.5</v>
      </c>
      <c r="K8">
        <v>34.5</v>
      </c>
      <c r="L8">
        <v>16.8</v>
      </c>
      <c r="N8">
        <f t="shared" si="0"/>
        <v>100.08999999999999</v>
      </c>
    </row>
    <row r="9" spans="2:14" x14ac:dyDescent="0.25">
      <c r="B9" t="s">
        <v>94</v>
      </c>
      <c r="C9" t="s">
        <v>90</v>
      </c>
      <c r="D9">
        <v>507</v>
      </c>
      <c r="F9" s="20">
        <v>29.5</v>
      </c>
      <c r="G9" s="20"/>
      <c r="H9" s="20"/>
      <c r="I9" s="20"/>
      <c r="J9">
        <v>26.8</v>
      </c>
      <c r="K9">
        <v>32.6</v>
      </c>
      <c r="L9">
        <v>11.1</v>
      </c>
    </row>
    <row r="10" spans="2:14" x14ac:dyDescent="0.25">
      <c r="C10" t="s">
        <v>91</v>
      </c>
      <c r="D10">
        <v>1976</v>
      </c>
      <c r="E10" t="s">
        <v>102</v>
      </c>
      <c r="F10" s="20">
        <v>24.7</v>
      </c>
      <c r="G10" s="20"/>
      <c r="H10" s="20"/>
      <c r="I10" s="20"/>
      <c r="J10">
        <v>27.6</v>
      </c>
      <c r="K10">
        <v>38.799999999999997</v>
      </c>
      <c r="L10">
        <v>8.9</v>
      </c>
      <c r="N10">
        <f t="shared" si="0"/>
        <v>100</v>
      </c>
    </row>
    <row r="15" spans="2:14" x14ac:dyDescent="0.25">
      <c r="F15" t="s">
        <v>113</v>
      </c>
      <c r="G15" t="s">
        <v>114</v>
      </c>
    </row>
    <row r="16" spans="2:14" x14ac:dyDescent="0.25">
      <c r="E16" t="s">
        <v>112</v>
      </c>
      <c r="F16">
        <v>3</v>
      </c>
      <c r="G16">
        <v>0.5</v>
      </c>
    </row>
    <row r="17" spans="5:12" x14ac:dyDescent="0.25">
      <c r="F17" s="14" t="s">
        <v>108</v>
      </c>
      <c r="G17" s="14" t="s">
        <v>111</v>
      </c>
      <c r="H17" t="s">
        <v>109</v>
      </c>
      <c r="I17" t="s">
        <v>115</v>
      </c>
      <c r="J17" t="s">
        <v>116</v>
      </c>
      <c r="K17" t="s">
        <v>110</v>
      </c>
      <c r="L17" t="s">
        <v>117</v>
      </c>
    </row>
    <row r="18" spans="5:12" x14ac:dyDescent="0.25">
      <c r="E18" t="s">
        <v>103</v>
      </c>
      <c r="F18" s="14">
        <v>1.8</v>
      </c>
      <c r="G18" s="15">
        <v>0.5</v>
      </c>
      <c r="H18">
        <v>0.2</v>
      </c>
      <c r="I18">
        <f>_xlfn.NORM.DIST(($F$16+$G$16),F18,G18,TRUE)</f>
        <v>0.99966307073432314</v>
      </c>
      <c r="J18">
        <f>_xlfn.NORM.DIST(($F$16-$G$16),F18,G18,TRUE)</f>
        <v>0.91924334076622893</v>
      </c>
      <c r="K18">
        <f>I18-J18</f>
        <v>8.0419729968094211E-2</v>
      </c>
      <c r="L18" s="13">
        <f>K18/$K$24</f>
        <v>5.6401247811787479E-2</v>
      </c>
    </row>
    <row r="19" spans="5:12" x14ac:dyDescent="0.25">
      <c r="E19" t="s">
        <v>104</v>
      </c>
      <c r="F19" s="14">
        <v>2.5</v>
      </c>
      <c r="G19" s="15">
        <v>0.5</v>
      </c>
      <c r="H19">
        <v>0.2</v>
      </c>
      <c r="I19">
        <f>_xlfn.NORM.DIST(($F$16+$G$16),F19,G19,TRUE)</f>
        <v>0.97724986805182079</v>
      </c>
      <c r="J19">
        <f>_xlfn.NORM.DIST(($F$16-$G$16),F19,G19,TRUE)</f>
        <v>0.5</v>
      </c>
      <c r="K19">
        <f t="shared" ref="K19:K22" si="1">I19-J19</f>
        <v>0.47724986805182079</v>
      </c>
      <c r="L19" s="13">
        <f>K19/$K$24</f>
        <v>0.33471249016644156</v>
      </c>
    </row>
    <row r="20" spans="5:12" x14ac:dyDescent="0.25">
      <c r="E20" t="s">
        <v>105</v>
      </c>
      <c r="F20" s="14">
        <v>3.2</v>
      </c>
      <c r="G20" s="15">
        <v>0.5</v>
      </c>
      <c r="H20">
        <v>0.2</v>
      </c>
      <c r="I20">
        <f>_xlfn.NORM.DIST(($F$16+$G$16),F20,G20,TRUE)</f>
        <v>0.72574688224992634</v>
      </c>
      <c r="J20">
        <f>_xlfn.NORM.DIST(($F$16-$G$16),F20,G20,TRUE)</f>
        <v>8.0756659233770997E-2</v>
      </c>
      <c r="K20">
        <f t="shared" si="1"/>
        <v>0.64499022301615538</v>
      </c>
      <c r="L20" s="13">
        <f>K20/$K$24</f>
        <v>0.45235483156865847</v>
      </c>
    </row>
    <row r="21" spans="5:12" x14ac:dyDescent="0.25">
      <c r="E21" t="s">
        <v>106</v>
      </c>
      <c r="F21" s="14">
        <v>3.9</v>
      </c>
      <c r="G21" s="15">
        <v>0.5</v>
      </c>
      <c r="H21">
        <v>0.2</v>
      </c>
      <c r="I21">
        <f>_xlfn.NORM.DIST(($F$16+$G$16),F21,G21,TRUE)</f>
        <v>0.21185539858339672</v>
      </c>
      <c r="J21">
        <f>_xlfn.NORM.DIST(($F$16-$G$16),F21,G21,TRUE)</f>
        <v>2.5551303304279312E-3</v>
      </c>
      <c r="K21">
        <f t="shared" si="1"/>
        <v>0.2093002682529688</v>
      </c>
      <c r="L21" s="13">
        <f>K21/$K$24</f>
        <v>0.14678980271996353</v>
      </c>
    </row>
    <row r="22" spans="5:12" x14ac:dyDescent="0.25">
      <c r="E22" t="s">
        <v>107</v>
      </c>
      <c r="F22" s="14">
        <v>4.5999999999999996</v>
      </c>
      <c r="G22" s="15">
        <v>0.5</v>
      </c>
      <c r="H22">
        <v>0.2</v>
      </c>
      <c r="I22">
        <f>_xlfn.NORM.DIST(($F$16+$G$16),F22,G22,TRUE)</f>
        <v>1.3903447513498632E-2</v>
      </c>
      <c r="J22">
        <f>_xlfn.NORM.DIST(($F$16-$G$16),F22,G22,TRUE)</f>
        <v>1.3345749015906336E-5</v>
      </c>
      <c r="K22">
        <f t="shared" si="1"/>
        <v>1.3890101764482726E-2</v>
      </c>
      <c r="L22" s="13">
        <f>K22/$K$24</f>
        <v>9.7416277331489557E-3</v>
      </c>
    </row>
    <row r="24" spans="5:12" x14ac:dyDescent="0.25">
      <c r="K24">
        <f>SUM(K18:K22)</f>
        <v>1.425850191053522</v>
      </c>
      <c r="L24">
        <f>SUM(L18:L22)</f>
        <v>1</v>
      </c>
    </row>
    <row r="28" spans="5:12" x14ac:dyDescent="0.25">
      <c r="E28" s="16"/>
      <c r="F28" s="16" t="s">
        <v>113</v>
      </c>
      <c r="G28" s="16" t="s">
        <v>114</v>
      </c>
      <c r="H28" s="16"/>
      <c r="I28" s="16"/>
      <c r="J28" s="16"/>
      <c r="K28" s="16"/>
    </row>
    <row r="29" spans="5:12" x14ac:dyDescent="0.25">
      <c r="E29" s="16" t="s">
        <v>118</v>
      </c>
      <c r="F29" s="16">
        <v>3</v>
      </c>
      <c r="G29" s="16">
        <v>0.5</v>
      </c>
      <c r="H29" s="16"/>
      <c r="I29" s="16"/>
      <c r="J29" s="16"/>
      <c r="K29" s="16"/>
    </row>
    <row r="30" spans="5:12" ht="30" x14ac:dyDescent="0.25">
      <c r="E30" s="16"/>
      <c r="F30" s="17" t="s">
        <v>119</v>
      </c>
      <c r="G30" s="16" t="s">
        <v>111</v>
      </c>
      <c r="H30" s="16" t="s">
        <v>115</v>
      </c>
      <c r="I30" s="16" t="s">
        <v>116</v>
      </c>
      <c r="J30" s="16" t="s">
        <v>110</v>
      </c>
      <c r="K30" s="16" t="s">
        <v>117</v>
      </c>
    </row>
    <row r="31" spans="5:12" x14ac:dyDescent="0.25">
      <c r="E31" s="16"/>
      <c r="F31" s="16"/>
      <c r="G31" s="18"/>
      <c r="H31" s="16"/>
      <c r="I31" s="16"/>
      <c r="J31" s="16"/>
      <c r="K31" s="19"/>
    </row>
    <row r="32" spans="5:12" x14ac:dyDescent="0.25">
      <c r="E32" s="16" t="s">
        <v>104</v>
      </c>
      <c r="F32" s="21">
        <v>3</v>
      </c>
      <c r="G32" s="22">
        <v>2</v>
      </c>
      <c r="H32" s="16">
        <f>_xlfn.NORM.DIST(($F$16+$G$16),F32,G32,TRUE)</f>
        <v>0.5987063256829237</v>
      </c>
      <c r="I32" s="16">
        <f>_xlfn.NORM.DIST(($F$16-$G$16),F32,G32,TRUE)</f>
        <v>0.4012936743170763</v>
      </c>
      <c r="J32" s="16">
        <f>H32-I32</f>
        <v>0.1974126513658474</v>
      </c>
      <c r="K32" s="19">
        <f>J32/$J$37</f>
        <v>0.54434201007019545</v>
      </c>
    </row>
    <row r="33" spans="5:11" x14ac:dyDescent="0.25">
      <c r="E33" s="16" t="s">
        <v>105</v>
      </c>
      <c r="F33" s="21">
        <v>6</v>
      </c>
      <c r="G33" s="22">
        <v>3</v>
      </c>
      <c r="H33" s="16">
        <f>_xlfn.NORM.DIST(($F$16+$G$16),F33,G33,TRUE)</f>
        <v>0.20232838096364303</v>
      </c>
      <c r="I33" s="16">
        <f>_xlfn.NORM.DIST(($F$16-$G$16),F33,G33,TRUE)</f>
        <v>0.12167250457438125</v>
      </c>
      <c r="J33" s="16">
        <f t="shared" ref="J33:J35" si="2">H33-I33</f>
        <v>8.0655876389261777E-2</v>
      </c>
      <c r="K33" s="19">
        <f>J33/$J$37</f>
        <v>0.2223990285016732</v>
      </c>
    </row>
    <row r="34" spans="5:11" x14ac:dyDescent="0.25">
      <c r="E34" s="16" t="s">
        <v>106</v>
      </c>
      <c r="F34" s="21">
        <v>8</v>
      </c>
      <c r="G34" s="22">
        <v>4</v>
      </c>
      <c r="H34" s="16">
        <f>_xlfn.NORM.DIST(($F$16+$G$16),F34,G34,TRUE)</f>
        <v>0.13029451713680881</v>
      </c>
      <c r="I34" s="16">
        <f>_xlfn.NORM.DIST(($F$16-$G$16),F34,G34,TRUE)</f>
        <v>8.4565722351335693E-2</v>
      </c>
      <c r="J34" s="16">
        <f t="shared" si="2"/>
        <v>4.572879478547312E-2</v>
      </c>
      <c r="K34" s="19">
        <f t="shared" ref="K34:K35" si="3">J34/$J$37</f>
        <v>0.12609173677264268</v>
      </c>
    </row>
    <row r="35" spans="5:11" x14ac:dyDescent="0.25">
      <c r="E35" s="16" t="s">
        <v>107</v>
      </c>
      <c r="F35" s="21">
        <v>9</v>
      </c>
      <c r="G35" s="22">
        <v>5</v>
      </c>
      <c r="H35" s="16">
        <f>_xlfn.NORM.DIST(($F$16+$G$16),F35,G35,TRUE)</f>
        <v>0.13566606094638264</v>
      </c>
      <c r="I35" s="16">
        <f>_xlfn.NORM.DIST(($F$16-$G$16),F35,G35,TRUE)</f>
        <v>9.6800484585610316E-2</v>
      </c>
      <c r="J35" s="16">
        <f t="shared" si="2"/>
        <v>3.8865576360772328E-2</v>
      </c>
      <c r="K35" s="19">
        <f t="shared" si="3"/>
        <v>0.10716722465548892</v>
      </c>
    </row>
    <row r="37" spans="5:11" x14ac:dyDescent="0.25">
      <c r="J37">
        <f>SUM(J32:J35)</f>
        <v>0.36266289890135456</v>
      </c>
      <c r="K37" s="13">
        <f>SUM(K32:K35)</f>
        <v>1.0000000000000002</v>
      </c>
    </row>
  </sheetData>
  <mergeCells count="2">
    <mergeCell ref="F10:I10"/>
    <mergeCell ref="F9:I9"/>
  </mergeCells>
  <hyperlinks>
    <hyperlink ref="D2" r:id="rId1" tooltip="Persistent link using digital object identifier" xr:uid="{00000000-0004-0000-02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Tumour size</vt:lpstr>
      <vt:lpstr>stage distrib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2022-06-10T13:44:40Z</dcterms:modified>
</cp:coreProperties>
</file>