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DDAE20CA-A67E-4F5A-AEB4-CD94BFD37C72}" xr6:coauthVersionLast="47" xr6:coauthVersionMax="47" xr10:uidLastSave="{00000000-0000-0000-0000-000000000000}"/>
  <bookViews>
    <workbookView xWindow="-120" yWindow="-120" windowWidth="29040" windowHeight="15840" activeTab="1" xr2:uid="{1AD6D928-CCB7-482A-A47C-26785A7D3A52}"/>
  </bookViews>
  <sheets>
    <sheet name="parameters" sheetId="1" r:id="rId1"/>
    <sheet name="extract" sheetId="3" r:id="rId2"/>
    <sheet name="life tables" sheetId="4" r:id="rId3"/>
    <sheet name="OC_mortality_details" sheetId="2" r:id="rId4"/>
    <sheet name="OC_mort_extract" sheetId="5" r:id="rId5"/>
    <sheet name="BCsurv_original" sheetId="6" r:id="rId6"/>
    <sheet name="mortality" sheetId="7" r:id="rId7"/>
    <sheet name="Survival" sheetId="8" r:id="rId8"/>
  </sheets>
  <externalReferences>
    <externalReference r:id="rId9"/>
  </externalReferences>
  <definedNames>
    <definedName name="All_cause_mort">OC_mortality_details!$T$26:$AN$28</definedName>
    <definedName name="Death_table" localSheetId="3">OC_mortality_details!$C$24:$V$26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I43" i="1"/>
  <c r="D43" i="3"/>
  <c r="J42" i="1"/>
  <c r="I42" i="1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32" i="3"/>
  <c r="B32" i="3"/>
  <c r="C32" i="3"/>
  <c r="D32" i="3"/>
  <c r="E32" i="3"/>
  <c r="A33" i="3"/>
  <c r="B33" i="3"/>
  <c r="C33" i="3"/>
  <c r="D33" i="3"/>
  <c r="E33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I51" i="1"/>
  <c r="A3" i="3"/>
  <c r="B3" i="3"/>
  <c r="C3" i="3"/>
  <c r="D3" i="3"/>
  <c r="E3" i="3"/>
  <c r="A4" i="3"/>
  <c r="B4" i="3"/>
  <c r="C4" i="3"/>
  <c r="A5" i="3"/>
  <c r="B5" i="3"/>
  <c r="C5" i="3"/>
  <c r="A6" i="3"/>
  <c r="B6" i="3"/>
  <c r="C6" i="3"/>
  <c r="E2" i="3"/>
  <c r="D2" i="3"/>
  <c r="C2" i="3"/>
  <c r="B2" i="3"/>
  <c r="A2" i="3"/>
  <c r="I69" i="1"/>
  <c r="K69" i="1" s="1"/>
  <c r="I68" i="1"/>
  <c r="K68" i="1" s="1"/>
  <c r="I67" i="1"/>
  <c r="K67" i="1" s="1"/>
  <c r="I66" i="1"/>
  <c r="K66" i="1" s="1"/>
  <c r="I65" i="1"/>
  <c r="K65" i="1" s="1"/>
  <c r="H64" i="1"/>
  <c r="I64" i="1" s="1"/>
  <c r="H63" i="1"/>
  <c r="I63" i="1" s="1"/>
  <c r="H62" i="1"/>
  <c r="I62" i="1" s="1"/>
  <c r="H61" i="1"/>
  <c r="I61" i="1" s="1"/>
  <c r="H60" i="1"/>
  <c r="I60" i="1" s="1"/>
  <c r="I59" i="1"/>
  <c r="J59" i="1" s="1"/>
  <c r="H59" i="1"/>
  <c r="I58" i="1"/>
  <c r="J58" i="1" s="1"/>
  <c r="H58" i="1"/>
  <c r="K57" i="1"/>
  <c r="I57" i="1"/>
  <c r="J57" i="1" s="1"/>
  <c r="H57" i="1"/>
  <c r="I56" i="1"/>
  <c r="J56" i="1" s="1"/>
  <c r="H56" i="1"/>
  <c r="K55" i="1"/>
  <c r="I55" i="1"/>
  <c r="J55" i="1" s="1"/>
  <c r="I54" i="1"/>
  <c r="J54" i="1" s="1"/>
  <c r="I53" i="1"/>
  <c r="K53" i="1" s="1"/>
  <c r="I52" i="1"/>
  <c r="H52" i="1"/>
  <c r="H51" i="1"/>
  <c r="I50" i="1"/>
  <c r="H50" i="1"/>
  <c r="I49" i="1"/>
  <c r="H49" i="1"/>
  <c r="I48" i="1"/>
  <c r="H48" i="1"/>
  <c r="I47" i="1"/>
  <c r="J47" i="1" s="1"/>
  <c r="I46" i="1"/>
  <c r="K46" i="1" s="1"/>
  <c r="I45" i="1"/>
  <c r="K45" i="1" s="1"/>
  <c r="K44" i="1"/>
  <c r="J44" i="1"/>
  <c r="K42" i="1"/>
  <c r="J41" i="1"/>
  <c r="I41" i="1"/>
  <c r="I40" i="1"/>
  <c r="K40" i="1" s="1"/>
  <c r="H39" i="1"/>
  <c r="I38" i="1"/>
  <c r="H38" i="1"/>
  <c r="I37" i="1"/>
  <c r="H37" i="1"/>
  <c r="I36" i="1"/>
  <c r="H36" i="1"/>
  <c r="I35" i="1"/>
  <c r="H35" i="1"/>
  <c r="I34" i="1"/>
  <c r="H34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H24" i="1"/>
  <c r="J24" i="1" s="1"/>
  <c r="H20" i="1"/>
  <c r="K20" i="1" s="1"/>
  <c r="E16" i="1"/>
  <c r="K11" i="1"/>
  <c r="E11" i="1"/>
  <c r="J10" i="1"/>
  <c r="E10" i="1"/>
  <c r="H9" i="1"/>
  <c r="J9" i="1" s="1"/>
  <c r="I8" i="1"/>
  <c r="H8" i="1"/>
  <c r="I7" i="1"/>
  <c r="H7" i="1"/>
  <c r="L6" i="1"/>
  <c r="H6" i="1"/>
  <c r="D6" i="3" s="1"/>
  <c r="Y5" i="1"/>
  <c r="X5" i="1"/>
  <c r="L5" i="1"/>
  <c r="K5" i="1" s="1"/>
  <c r="J5" i="1"/>
  <c r="H5" i="1"/>
  <c r="D5" i="3" s="1"/>
  <c r="I4" i="1"/>
  <c r="E4" i="3" s="1"/>
  <c r="H4" i="1"/>
  <c r="D4" i="3" s="1"/>
  <c r="Y3" i="1"/>
  <c r="X3" i="1"/>
  <c r="O3" i="1"/>
  <c r="P3" i="1" s="1"/>
  <c r="O2" i="1"/>
  <c r="P2" i="1" s="1"/>
  <c r="E43" i="3" l="1"/>
  <c r="J6" i="1"/>
  <c r="I5" i="1"/>
  <c r="E5" i="3" s="1"/>
  <c r="K24" i="1"/>
  <c r="I24" i="1" s="1"/>
  <c r="K41" i="1"/>
  <c r="K47" i="1"/>
  <c r="K59" i="1"/>
  <c r="K6" i="1"/>
  <c r="I6" i="1" s="1"/>
  <c r="E6" i="3" s="1"/>
  <c r="J40" i="1"/>
  <c r="K54" i="1"/>
  <c r="J60" i="1"/>
  <c r="K60" i="1"/>
  <c r="J62" i="1"/>
  <c r="K62" i="1"/>
  <c r="K61" i="1"/>
  <c r="J61" i="1"/>
  <c r="K63" i="1"/>
  <c r="J63" i="1"/>
  <c r="J64" i="1"/>
  <c r="K64" i="1"/>
  <c r="K56" i="1"/>
  <c r="K58" i="1"/>
  <c r="J67" i="1"/>
  <c r="K9" i="1"/>
  <c r="I9" i="1" s="1"/>
  <c r="J20" i="1"/>
  <c r="I20" i="1" s="1"/>
  <c r="J45" i="1"/>
  <c r="J65" i="1"/>
  <c r="J68" i="1"/>
  <c r="J46" i="1"/>
  <c r="J53" i="1"/>
  <c r="J66" i="1"/>
  <c r="J69" i="1"/>
  <c r="F46" i="8"/>
  <c r="G49" i="8"/>
  <c r="F49" i="8"/>
  <c r="E49" i="8"/>
  <c r="D49" i="8"/>
  <c r="G48" i="8"/>
  <c r="F48" i="8"/>
  <c r="E48" i="8"/>
  <c r="D48" i="8"/>
  <c r="G47" i="8"/>
  <c r="F47" i="8"/>
  <c r="E47" i="8"/>
  <c r="D47" i="8"/>
  <c r="G46" i="8"/>
  <c r="E46" i="8"/>
  <c r="D46" i="8"/>
  <c r="G45" i="8"/>
  <c r="F45" i="8"/>
  <c r="E45" i="8"/>
  <c r="G44" i="8"/>
  <c r="F44" i="8"/>
  <c r="E44" i="8"/>
  <c r="D44" i="8"/>
  <c r="G43" i="8"/>
  <c r="F43" i="8"/>
  <c r="E43" i="8"/>
  <c r="D43" i="8"/>
  <c r="E42" i="8"/>
  <c r="D42" i="8"/>
  <c r="F41" i="8"/>
  <c r="E41" i="8"/>
  <c r="D41" i="8"/>
  <c r="G39" i="8"/>
  <c r="G38" i="8"/>
  <c r="F38" i="8"/>
  <c r="F39" i="8" s="1"/>
  <c r="F40" i="8" s="1"/>
  <c r="E38" i="8"/>
  <c r="E39" i="8" s="1"/>
  <c r="E40" i="8" s="1"/>
  <c r="D38" i="8"/>
  <c r="D39" i="8" s="1"/>
  <c r="D40" i="8" s="1"/>
  <c r="G37" i="8"/>
  <c r="F37" i="8"/>
  <c r="E37" i="8"/>
  <c r="D37" i="8"/>
  <c r="G36" i="8"/>
  <c r="F36" i="8"/>
  <c r="E36" i="8"/>
  <c r="D36" i="8"/>
  <c r="G35" i="8"/>
  <c r="F35" i="8"/>
  <c r="E35" i="8"/>
  <c r="D35" i="8"/>
  <c r="G34" i="8"/>
  <c r="F34" i="8"/>
  <c r="E34" i="8"/>
  <c r="D34" i="8"/>
  <c r="E33" i="8"/>
  <c r="G32" i="8"/>
  <c r="F32" i="8"/>
  <c r="E32" i="8"/>
  <c r="D32" i="8"/>
  <c r="G31" i="8"/>
  <c r="F31" i="8"/>
  <c r="E31" i="8"/>
  <c r="D31" i="8"/>
  <c r="F30" i="8"/>
  <c r="E30" i="8"/>
  <c r="D30" i="8"/>
  <c r="F29" i="8"/>
  <c r="F28" i="8" s="1"/>
  <c r="E29" i="8"/>
  <c r="D29" i="8"/>
  <c r="D28" i="8" s="1"/>
  <c r="E28" i="8"/>
  <c r="G26" i="8"/>
  <c r="F26" i="8"/>
  <c r="E26" i="8"/>
  <c r="D26" i="8"/>
  <c r="G25" i="8"/>
  <c r="F25" i="8"/>
  <c r="E25" i="8"/>
  <c r="D25" i="8"/>
  <c r="G24" i="8"/>
  <c r="F24" i="8"/>
  <c r="E24" i="8"/>
  <c r="D24" i="8"/>
  <c r="G23" i="8"/>
  <c r="F23" i="8"/>
  <c r="E23" i="8"/>
  <c r="D23" i="8"/>
  <c r="G22" i="8"/>
  <c r="F22" i="8"/>
  <c r="E22" i="8"/>
  <c r="D22" i="8"/>
  <c r="F21" i="8"/>
  <c r="E21" i="8"/>
  <c r="G20" i="8"/>
  <c r="F20" i="8"/>
  <c r="E20" i="8"/>
  <c r="D20" i="8"/>
  <c r="G19" i="8"/>
  <c r="F19" i="8"/>
  <c r="E19" i="8"/>
  <c r="D19" i="8"/>
  <c r="G18" i="8"/>
  <c r="F18" i="8"/>
  <c r="E18" i="8"/>
  <c r="D18" i="8"/>
  <c r="G17" i="8"/>
  <c r="F17" i="8"/>
  <c r="E17" i="8"/>
  <c r="D17" i="8"/>
  <c r="G16" i="8"/>
  <c r="F16" i="8"/>
  <c r="E16" i="8"/>
  <c r="D16" i="8"/>
  <c r="F15" i="8"/>
  <c r="E15" i="8"/>
  <c r="G14" i="8"/>
  <c r="F14" i="8"/>
  <c r="E14" i="8"/>
  <c r="D14" i="8"/>
  <c r="C15" i="7"/>
  <c r="C4" i="7"/>
  <c r="D21" i="7"/>
  <c r="C17" i="7"/>
  <c r="L56" i="7"/>
  <c r="K56" i="7"/>
  <c r="F48" i="7"/>
  <c r="E48" i="7"/>
  <c r="D48" i="7"/>
  <c r="F47" i="7"/>
  <c r="E47" i="7"/>
  <c r="D47" i="7"/>
  <c r="D46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F41" i="7"/>
  <c r="D41" i="7"/>
  <c r="C41" i="7"/>
  <c r="B41" i="7"/>
  <c r="A41" i="7"/>
  <c r="F40" i="7"/>
  <c r="D40" i="7"/>
  <c r="C40" i="7"/>
  <c r="B40" i="7"/>
  <c r="A40" i="7"/>
  <c r="F39" i="7"/>
  <c r="D39" i="7"/>
  <c r="C39" i="7"/>
  <c r="B39" i="7"/>
  <c r="A39" i="7"/>
  <c r="F38" i="7"/>
  <c r="D38" i="7"/>
  <c r="C38" i="7"/>
  <c r="B38" i="7"/>
  <c r="A38" i="7"/>
  <c r="F37" i="7"/>
  <c r="D37" i="7"/>
  <c r="C37" i="7"/>
  <c r="B37" i="7"/>
  <c r="A37" i="7"/>
  <c r="A36" i="7"/>
  <c r="F35" i="7"/>
  <c r="D35" i="7"/>
  <c r="C35" i="7"/>
  <c r="B35" i="7"/>
  <c r="A35" i="7"/>
  <c r="F34" i="7"/>
  <c r="D34" i="7"/>
  <c r="C34" i="7"/>
  <c r="B34" i="7"/>
  <c r="A34" i="7"/>
  <c r="F33" i="7"/>
  <c r="D33" i="7"/>
  <c r="C33" i="7"/>
  <c r="B33" i="7"/>
  <c r="A33" i="7"/>
  <c r="F32" i="7"/>
  <c r="D32" i="7"/>
  <c r="C32" i="7"/>
  <c r="B32" i="7"/>
  <c r="A32" i="7"/>
  <c r="F31" i="7"/>
  <c r="E31" i="7"/>
  <c r="D31" i="7"/>
  <c r="C31" i="7"/>
  <c r="B31" i="7"/>
  <c r="A31" i="7"/>
  <c r="F30" i="7"/>
  <c r="D30" i="7"/>
  <c r="C30" i="7"/>
  <c r="B30" i="7"/>
  <c r="A30" i="7"/>
  <c r="F29" i="7"/>
  <c r="D29" i="7"/>
  <c r="C29" i="7"/>
  <c r="B29" i="7"/>
  <c r="A29" i="7"/>
  <c r="F28" i="7"/>
  <c r="D28" i="7"/>
  <c r="C28" i="7"/>
  <c r="B28" i="7"/>
  <c r="A28" i="7"/>
  <c r="F27" i="7"/>
  <c r="D27" i="7"/>
  <c r="C27" i="7"/>
  <c r="B27" i="7"/>
  <c r="A27" i="7"/>
  <c r="F26" i="7"/>
  <c r="D26" i="7"/>
  <c r="C26" i="7"/>
  <c r="B26" i="7"/>
  <c r="A26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C21" i="7"/>
  <c r="B21" i="7"/>
  <c r="A21" i="7"/>
  <c r="F20" i="7"/>
  <c r="E20" i="7"/>
  <c r="D20" i="7"/>
  <c r="C20" i="7"/>
  <c r="B20" i="7"/>
  <c r="A20" i="7"/>
  <c r="F19" i="7"/>
  <c r="D19" i="7"/>
  <c r="C19" i="7"/>
  <c r="B19" i="7"/>
  <c r="A19" i="7"/>
  <c r="F18" i="7"/>
  <c r="D18" i="7"/>
  <c r="C18" i="7"/>
  <c r="B18" i="7"/>
  <c r="A18" i="7"/>
  <c r="F17" i="7"/>
  <c r="D17" i="7"/>
  <c r="B17" i="7"/>
  <c r="A17" i="7"/>
  <c r="L16" i="7"/>
  <c r="K16" i="7"/>
  <c r="F16" i="7"/>
  <c r="D16" i="7"/>
  <c r="C16" i="7"/>
  <c r="B16" i="7"/>
  <c r="A16" i="7"/>
  <c r="F15" i="7"/>
  <c r="D15" i="7"/>
  <c r="B15" i="7"/>
  <c r="A15" i="7"/>
  <c r="A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F4" i="7"/>
  <c r="D4" i="7"/>
  <c r="B4" i="7"/>
  <c r="A4" i="7"/>
  <c r="A3" i="7"/>
  <c r="F2" i="7"/>
  <c r="E2" i="7"/>
  <c r="D2" i="7"/>
  <c r="C2" i="7"/>
  <c r="B2" i="7"/>
  <c r="AA47" i="6"/>
  <c r="Z47" i="6"/>
  <c r="Y47" i="6"/>
  <c r="AA44" i="6"/>
  <c r="Z44" i="6"/>
  <c r="Y44" i="6"/>
  <c r="AA43" i="6"/>
  <c r="Z43" i="6"/>
  <c r="Y43" i="6"/>
  <c r="AA42" i="6"/>
  <c r="Z42" i="6"/>
  <c r="X42" i="6"/>
  <c r="W42" i="6"/>
  <c r="V42" i="6"/>
  <c r="Y42" i="6" s="1"/>
  <c r="AA41" i="6"/>
  <c r="Z41" i="6"/>
  <c r="Y41" i="6"/>
  <c r="X41" i="6"/>
  <c r="W41" i="6"/>
  <c r="V41" i="6"/>
  <c r="AA39" i="6"/>
  <c r="X39" i="6"/>
  <c r="W39" i="6"/>
  <c r="V39" i="6"/>
  <c r="Y39" i="6" s="1"/>
  <c r="AA38" i="6"/>
  <c r="Z38" i="6"/>
  <c r="Z39" i="6" s="1"/>
  <c r="Y38" i="6"/>
  <c r="AA37" i="6"/>
  <c r="Z37" i="6"/>
  <c r="Y37" i="6"/>
  <c r="AA36" i="6"/>
  <c r="Z36" i="6"/>
  <c r="Y36" i="6"/>
  <c r="X36" i="6"/>
  <c r="W36" i="6"/>
  <c r="AA35" i="6"/>
  <c r="Z35" i="6"/>
  <c r="Y35" i="6"/>
  <c r="X35" i="6"/>
  <c r="W35" i="6"/>
  <c r="AA33" i="6"/>
  <c r="Z33" i="6"/>
  <c r="Y33" i="6"/>
  <c r="AA32" i="6"/>
  <c r="Z32" i="6"/>
  <c r="Y32" i="6"/>
  <c r="AA31" i="6"/>
  <c r="AA30" i="6" s="1"/>
  <c r="Z31" i="6"/>
  <c r="Z30" i="6" s="1"/>
  <c r="Y31" i="6"/>
  <c r="X30" i="6"/>
  <c r="W30" i="6"/>
  <c r="V30" i="6"/>
  <c r="Y30" i="6" s="1"/>
  <c r="AA28" i="6"/>
  <c r="Z28" i="6"/>
  <c r="Y28" i="6"/>
  <c r="AA27" i="6"/>
  <c r="Z27" i="6"/>
  <c r="Y27" i="6"/>
  <c r="AA26" i="6"/>
  <c r="Z26" i="6"/>
  <c r="Y26" i="6"/>
  <c r="X26" i="6"/>
  <c r="W26" i="6"/>
  <c r="V26" i="6"/>
  <c r="AA25" i="6"/>
  <c r="Z25" i="6"/>
  <c r="Y25" i="6"/>
  <c r="AA24" i="6"/>
  <c r="Z24" i="6"/>
  <c r="Y24" i="6"/>
  <c r="X24" i="6"/>
  <c r="W24" i="6"/>
  <c r="AA22" i="6"/>
  <c r="Z22" i="6"/>
  <c r="Y22" i="6"/>
  <c r="AA21" i="6"/>
  <c r="Z21" i="6"/>
  <c r="Y21" i="6"/>
  <c r="AA20" i="6"/>
  <c r="Z20" i="6"/>
  <c r="Y20" i="6"/>
  <c r="AA19" i="6"/>
  <c r="Z19" i="6"/>
  <c r="Y19" i="6"/>
  <c r="AA17" i="6"/>
  <c r="Z17" i="6"/>
  <c r="Y17" i="6"/>
  <c r="AA16" i="6"/>
  <c r="Z16" i="6"/>
  <c r="Y16" i="6"/>
  <c r="AA15" i="6"/>
  <c r="AA14" i="6" s="1"/>
  <c r="Z15" i="6"/>
  <c r="Z14" i="6" s="1"/>
  <c r="Y15" i="6"/>
  <c r="X14" i="6"/>
  <c r="W14" i="6"/>
  <c r="V14" i="6"/>
  <c r="Y14" i="6" s="1"/>
  <c r="AA13" i="6"/>
  <c r="Z13" i="6"/>
  <c r="X13" i="6"/>
  <c r="W13" i="6"/>
  <c r="V13" i="6"/>
  <c r="Y13" i="6" s="1"/>
  <c r="AA11" i="6"/>
  <c r="Z11" i="6"/>
  <c r="Y11" i="6"/>
  <c r="AA10" i="6"/>
  <c r="Z10" i="6"/>
  <c r="Y10" i="6"/>
  <c r="AA9" i="6"/>
  <c r="Z9" i="6"/>
  <c r="Y9" i="6"/>
  <c r="AB8" i="6"/>
  <c r="AA8" i="6"/>
  <c r="Z8" i="6"/>
  <c r="Y8" i="6"/>
  <c r="A197" i="5" l="1"/>
  <c r="A198" i="5"/>
  <c r="A199" i="5"/>
  <c r="A200" i="5"/>
  <c r="A20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03" i="5"/>
  <c r="A104" i="5"/>
  <c r="A105" i="5"/>
  <c r="A106" i="5"/>
  <c r="A107" i="5"/>
  <c r="A108" i="5"/>
  <c r="A109" i="5"/>
  <c r="A110" i="5"/>
  <c r="A111" i="5"/>
  <c r="A112" i="5"/>
  <c r="A102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74" i="5"/>
  <c r="A75" i="5"/>
  <c r="A76" i="5"/>
  <c r="A77" i="5"/>
  <c r="A78" i="5"/>
  <c r="A79" i="5"/>
  <c r="A80" i="5"/>
  <c r="A81" i="5"/>
  <c r="A82" i="5"/>
  <c r="A83" i="5"/>
  <c r="A84" i="5"/>
  <c r="A8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O3" i="2"/>
  <c r="K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P3" i="2"/>
  <c r="L8" i="2"/>
  <c r="L9" i="2"/>
  <c r="L10" i="2"/>
  <c r="L16" i="2"/>
  <c r="L17" i="2"/>
  <c r="L18" i="2"/>
  <c r="L24" i="2"/>
  <c r="L25" i="2"/>
  <c r="L26" i="2"/>
  <c r="L33" i="2"/>
  <c r="L48" i="2"/>
  <c r="L49" i="2"/>
  <c r="L50" i="2"/>
  <c r="L56" i="2"/>
  <c r="L57" i="2"/>
  <c r="L58" i="2"/>
  <c r="L64" i="2"/>
  <c r="L65" i="2"/>
  <c r="L66" i="2"/>
  <c r="L73" i="2"/>
  <c r="L88" i="2"/>
  <c r="L89" i="2"/>
  <c r="L90" i="2"/>
  <c r="L96" i="2"/>
  <c r="L97" i="2"/>
  <c r="L98" i="2"/>
  <c r="K4" i="2"/>
  <c r="K5" i="2"/>
  <c r="K12" i="2"/>
  <c r="K19" i="2"/>
  <c r="K20" i="2"/>
  <c r="K21" i="2"/>
  <c r="K27" i="2"/>
  <c r="K28" i="2"/>
  <c r="K29" i="2"/>
  <c r="K35" i="2"/>
  <c r="K36" i="2"/>
  <c r="K44" i="2"/>
  <c r="K52" i="2"/>
  <c r="K59" i="2"/>
  <c r="K60" i="2"/>
  <c r="K61" i="2"/>
  <c r="K67" i="2"/>
  <c r="K68" i="2"/>
  <c r="K69" i="2"/>
  <c r="K75" i="2"/>
  <c r="K76" i="2"/>
  <c r="K84" i="2"/>
  <c r="K92" i="2"/>
  <c r="K99" i="2"/>
  <c r="K100" i="2"/>
  <c r="W27" i="2"/>
  <c r="K7" i="2" s="1"/>
  <c r="X27" i="2"/>
  <c r="K13" i="2" s="1"/>
  <c r="Y27" i="2"/>
  <c r="K17" i="2" s="1"/>
  <c r="Z27" i="2"/>
  <c r="K22" i="2" s="1"/>
  <c r="AA27" i="2"/>
  <c r="K30" i="2" s="1"/>
  <c r="AB27" i="2"/>
  <c r="K32" i="2" s="1"/>
  <c r="AC27" i="2"/>
  <c r="K37" i="2" s="1"/>
  <c r="AD27" i="2"/>
  <c r="K45" i="2" s="1"/>
  <c r="AE27" i="2"/>
  <c r="K47" i="2" s="1"/>
  <c r="AF27" i="2"/>
  <c r="K53" i="2" s="1"/>
  <c r="AG27" i="2"/>
  <c r="K57" i="2" s="1"/>
  <c r="AH27" i="2"/>
  <c r="K62" i="2" s="1"/>
  <c r="AI27" i="2"/>
  <c r="K70" i="2" s="1"/>
  <c r="AJ27" i="2"/>
  <c r="K72" i="2" s="1"/>
  <c r="AK27" i="2"/>
  <c r="K77" i="2" s="1"/>
  <c r="AL27" i="2"/>
  <c r="K85" i="2" s="1"/>
  <c r="AM27" i="2"/>
  <c r="K91" i="2" s="1"/>
  <c r="AN27" i="2"/>
  <c r="K93" i="2" s="1"/>
  <c r="W28" i="2"/>
  <c r="L11" i="2" s="1"/>
  <c r="X28" i="2"/>
  <c r="L12" i="2" s="1"/>
  <c r="Y28" i="2"/>
  <c r="L19" i="2" s="1"/>
  <c r="Z28" i="2"/>
  <c r="L22" i="2" s="1"/>
  <c r="AA28" i="2"/>
  <c r="L27" i="2" s="1"/>
  <c r="AB28" i="2"/>
  <c r="L34" i="2" s="1"/>
  <c r="AC28" i="2"/>
  <c r="L41" i="2" s="1"/>
  <c r="AD28" i="2"/>
  <c r="L42" i="2" s="1"/>
  <c r="AE28" i="2"/>
  <c r="L51" i="2" s="1"/>
  <c r="AF28" i="2"/>
  <c r="L52" i="2" s="1"/>
  <c r="AG28" i="2"/>
  <c r="L59" i="2" s="1"/>
  <c r="AH28" i="2"/>
  <c r="L62" i="2" s="1"/>
  <c r="AI28" i="2"/>
  <c r="L67" i="2" s="1"/>
  <c r="AJ28" i="2"/>
  <c r="L74" i="2" s="1"/>
  <c r="AK28" i="2"/>
  <c r="L77" i="2" s="1"/>
  <c r="AL28" i="2"/>
  <c r="L82" i="2" s="1"/>
  <c r="AM28" i="2"/>
  <c r="L91" i="2" s="1"/>
  <c r="AN28" i="2"/>
  <c r="L99" i="2" s="1"/>
  <c r="V28" i="2"/>
  <c r="L4" i="2" s="1"/>
  <c r="V27" i="2"/>
  <c r="K6" i="2" s="1"/>
  <c r="B3" i="2"/>
  <c r="G3" i="2" s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G13" i="2" s="1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G21" i="2" s="1"/>
  <c r="C21" i="2"/>
  <c r="B22" i="2"/>
  <c r="C22" i="2"/>
  <c r="B23" i="2"/>
  <c r="C23" i="2"/>
  <c r="B24" i="2"/>
  <c r="C24" i="2"/>
  <c r="B25" i="2"/>
  <c r="G25" i="2" s="1"/>
  <c r="C25" i="2"/>
  <c r="B26" i="2"/>
  <c r="G26" i="2" s="1"/>
  <c r="C26" i="2"/>
  <c r="B27" i="2"/>
  <c r="C27" i="2"/>
  <c r="B28" i="2"/>
  <c r="C28" i="2"/>
  <c r="B29" i="2"/>
  <c r="C29" i="2"/>
  <c r="B30" i="2"/>
  <c r="G30" i="2" s="1"/>
  <c r="C30" i="2"/>
  <c r="B31" i="2"/>
  <c r="G31" i="2" s="1"/>
  <c r="C31" i="2"/>
  <c r="B32" i="2"/>
  <c r="G32" i="2" s="1"/>
  <c r="C32" i="2"/>
  <c r="B33" i="2"/>
  <c r="C33" i="2"/>
  <c r="B34" i="2"/>
  <c r="G34" i="2" s="1"/>
  <c r="C34" i="2"/>
  <c r="B35" i="2"/>
  <c r="G35" i="2" s="1"/>
  <c r="C35" i="2"/>
  <c r="B36" i="2"/>
  <c r="C36" i="2"/>
  <c r="B37" i="2"/>
  <c r="G37" i="2" s="1"/>
  <c r="C37" i="2"/>
  <c r="B38" i="2"/>
  <c r="G38" i="2" s="1"/>
  <c r="C38" i="2"/>
  <c r="B39" i="2"/>
  <c r="G39" i="2" s="1"/>
  <c r="C39" i="2"/>
  <c r="B40" i="2"/>
  <c r="C40" i="2"/>
  <c r="B41" i="2"/>
  <c r="G41" i="2" s="1"/>
  <c r="C41" i="2"/>
  <c r="B42" i="2"/>
  <c r="C42" i="2"/>
  <c r="B43" i="2"/>
  <c r="G43" i="2" s="1"/>
  <c r="C43" i="2"/>
  <c r="B44" i="2"/>
  <c r="C44" i="2"/>
  <c r="B45" i="2"/>
  <c r="C45" i="2"/>
  <c r="B46" i="2"/>
  <c r="G46" i="2" s="1"/>
  <c r="C46" i="2"/>
  <c r="B47" i="2"/>
  <c r="C47" i="2"/>
  <c r="B48" i="2"/>
  <c r="C48" i="2"/>
  <c r="B49" i="2"/>
  <c r="G49" i="2" s="1"/>
  <c r="C49" i="2"/>
  <c r="B50" i="2"/>
  <c r="G50" i="2" s="1"/>
  <c r="C50" i="2"/>
  <c r="B51" i="2"/>
  <c r="G51" i="2" s="1"/>
  <c r="C51" i="2"/>
  <c r="B52" i="2"/>
  <c r="G52" i="2" s="1"/>
  <c r="C52" i="2"/>
  <c r="B53" i="2"/>
  <c r="G53" i="2" s="1"/>
  <c r="C53" i="2"/>
  <c r="B54" i="2"/>
  <c r="G54" i="2" s="1"/>
  <c r="C54" i="2"/>
  <c r="B55" i="2"/>
  <c r="C55" i="2"/>
  <c r="B56" i="2"/>
  <c r="C56" i="2"/>
  <c r="B57" i="2"/>
  <c r="C57" i="2"/>
  <c r="B58" i="2"/>
  <c r="G58" i="2" s="1"/>
  <c r="C58" i="2"/>
  <c r="B59" i="2"/>
  <c r="G59" i="2" s="1"/>
  <c r="C59" i="2"/>
  <c r="B60" i="2"/>
  <c r="C60" i="2"/>
  <c r="B61" i="2"/>
  <c r="G61" i="2" s="1"/>
  <c r="C61" i="2"/>
  <c r="B62" i="2"/>
  <c r="C62" i="2"/>
  <c r="B63" i="2"/>
  <c r="G63" i="2" s="1"/>
  <c r="C63" i="2"/>
  <c r="B64" i="2"/>
  <c r="C64" i="2"/>
  <c r="B65" i="2"/>
  <c r="G65" i="2" s="1"/>
  <c r="C65" i="2"/>
  <c r="B66" i="2"/>
  <c r="G66" i="2" s="1"/>
  <c r="C66" i="2"/>
  <c r="B67" i="2"/>
  <c r="C67" i="2"/>
  <c r="B68" i="2"/>
  <c r="C68" i="2"/>
  <c r="B69" i="2"/>
  <c r="G69" i="2" s="1"/>
  <c r="C69" i="2"/>
  <c r="B70" i="2"/>
  <c r="C70" i="2"/>
  <c r="B71" i="2"/>
  <c r="G71" i="2" s="1"/>
  <c r="C71" i="2"/>
  <c r="B72" i="2"/>
  <c r="C72" i="2"/>
  <c r="B73" i="2"/>
  <c r="G73" i="2" s="1"/>
  <c r="C73" i="2"/>
  <c r="B74" i="2"/>
  <c r="G74" i="2" s="1"/>
  <c r="C74" i="2"/>
  <c r="B75" i="2"/>
  <c r="G75" i="2" s="1"/>
  <c r="C75" i="2"/>
  <c r="B76" i="2"/>
  <c r="C76" i="2"/>
  <c r="B77" i="2"/>
  <c r="C77" i="2"/>
  <c r="B78" i="2"/>
  <c r="G78" i="2" s="1"/>
  <c r="C78" i="2"/>
  <c r="B79" i="2"/>
  <c r="C79" i="2"/>
  <c r="B80" i="2"/>
  <c r="C80" i="2"/>
  <c r="B81" i="2"/>
  <c r="G81" i="2" s="1"/>
  <c r="C81" i="2"/>
  <c r="B82" i="2"/>
  <c r="C82" i="2"/>
  <c r="B83" i="2"/>
  <c r="G83" i="2" s="1"/>
  <c r="C83" i="2"/>
  <c r="B84" i="2"/>
  <c r="C84" i="2"/>
  <c r="B85" i="2"/>
  <c r="G85" i="2" s="1"/>
  <c r="C85" i="2"/>
  <c r="B86" i="2"/>
  <c r="C86" i="2"/>
  <c r="B87" i="2"/>
  <c r="G87" i="2" s="1"/>
  <c r="C87" i="2"/>
  <c r="B88" i="2"/>
  <c r="G88" i="2" s="1"/>
  <c r="C88" i="2"/>
  <c r="B89" i="2"/>
  <c r="G89" i="2" s="1"/>
  <c r="C89" i="2"/>
  <c r="B90" i="2"/>
  <c r="G90" i="2" s="1"/>
  <c r="C90" i="2"/>
  <c r="B91" i="2"/>
  <c r="G91" i="2" s="1"/>
  <c r="C91" i="2"/>
  <c r="B92" i="2"/>
  <c r="C92" i="2"/>
  <c r="B93" i="2"/>
  <c r="G93" i="2" s="1"/>
  <c r="C93" i="2"/>
  <c r="B94" i="2"/>
  <c r="G94" i="2" s="1"/>
  <c r="C94" i="2"/>
  <c r="B95" i="2"/>
  <c r="G95" i="2" s="1"/>
  <c r="C95" i="2"/>
  <c r="B96" i="2"/>
  <c r="C96" i="2"/>
  <c r="B97" i="2"/>
  <c r="G97" i="2" s="1"/>
  <c r="C97" i="2"/>
  <c r="B98" i="2"/>
  <c r="G98" i="2" s="1"/>
  <c r="C98" i="2"/>
  <c r="B99" i="2"/>
  <c r="G99" i="2" s="1"/>
  <c r="C99" i="2"/>
  <c r="B100" i="2"/>
  <c r="G100" i="2" s="1"/>
  <c r="C100" i="2"/>
  <c r="B101" i="2"/>
  <c r="G101" i="2" s="1"/>
  <c r="C101" i="2"/>
  <c r="B102" i="2"/>
  <c r="G102" i="2" s="1"/>
  <c r="C102" i="2"/>
  <c r="C2" i="2"/>
  <c r="B2" i="2"/>
  <c r="G2" i="2" s="1"/>
  <c r="G96" i="2"/>
  <c r="G92" i="2"/>
  <c r="G86" i="2"/>
  <c r="G84" i="2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3" i="2"/>
  <c r="D84" i="2" s="1"/>
  <c r="F82" i="2"/>
  <c r="G80" i="2"/>
  <c r="G79" i="2"/>
  <c r="F78" i="2"/>
  <c r="E78" i="2"/>
  <c r="E79" i="2" s="1"/>
  <c r="E80" i="2" s="1"/>
  <c r="E81" i="2" s="1"/>
  <c r="D78" i="2"/>
  <c r="D79" i="2" s="1"/>
  <c r="G77" i="2"/>
  <c r="F77" i="2"/>
  <c r="G76" i="2"/>
  <c r="E73" i="2"/>
  <c r="E74" i="2" s="1"/>
  <c r="E75" i="2" s="1"/>
  <c r="E76" i="2" s="1"/>
  <c r="D73" i="2"/>
  <c r="F73" i="2" s="1"/>
  <c r="G72" i="2"/>
  <c r="F72" i="2"/>
  <c r="G70" i="2"/>
  <c r="G68" i="2"/>
  <c r="F68" i="2"/>
  <c r="E68" i="2"/>
  <c r="E69" i="2" s="1"/>
  <c r="E70" i="2" s="1"/>
  <c r="E71" i="2" s="1"/>
  <c r="D68" i="2"/>
  <c r="D69" i="2" s="1"/>
  <c r="F67" i="2"/>
  <c r="G64" i="2"/>
  <c r="E63" i="2"/>
  <c r="E64" i="2" s="1"/>
  <c r="E65" i="2" s="1"/>
  <c r="E66" i="2" s="1"/>
  <c r="D63" i="2"/>
  <c r="D64" i="2" s="1"/>
  <c r="F62" i="2"/>
  <c r="G60" i="2"/>
  <c r="F58" i="2"/>
  <c r="E58" i="2"/>
  <c r="E59" i="2" s="1"/>
  <c r="E60" i="2" s="1"/>
  <c r="E61" i="2" s="1"/>
  <c r="D58" i="2"/>
  <c r="D59" i="2" s="1"/>
  <c r="F57" i="2"/>
  <c r="G56" i="2"/>
  <c r="G55" i="2"/>
  <c r="E53" i="2"/>
  <c r="E54" i="2" s="1"/>
  <c r="E55" i="2" s="1"/>
  <c r="E56" i="2" s="1"/>
  <c r="D53" i="2"/>
  <c r="F53" i="2" s="1"/>
  <c r="F52" i="2"/>
  <c r="G48" i="2"/>
  <c r="E48" i="2"/>
  <c r="E49" i="2" s="1"/>
  <c r="E50" i="2" s="1"/>
  <c r="E51" i="2" s="1"/>
  <c r="D48" i="2"/>
  <c r="D49" i="2" s="1"/>
  <c r="G47" i="2"/>
  <c r="F47" i="2"/>
  <c r="G45" i="2"/>
  <c r="G44" i="2"/>
  <c r="E43" i="2"/>
  <c r="E44" i="2" s="1"/>
  <c r="E45" i="2" s="1"/>
  <c r="E46" i="2" s="1"/>
  <c r="D43" i="2"/>
  <c r="D44" i="2" s="1"/>
  <c r="F42" i="2"/>
  <c r="G40" i="2"/>
  <c r="E38" i="2"/>
  <c r="E39" i="2" s="1"/>
  <c r="E40" i="2" s="1"/>
  <c r="E41" i="2" s="1"/>
  <c r="D38" i="2"/>
  <c r="D39" i="2" s="1"/>
  <c r="F37" i="2"/>
  <c r="G36" i="2"/>
  <c r="G33" i="2"/>
  <c r="E33" i="2"/>
  <c r="E34" i="2" s="1"/>
  <c r="E35" i="2" s="1"/>
  <c r="E36" i="2" s="1"/>
  <c r="D33" i="2"/>
  <c r="F33" i="2" s="1"/>
  <c r="F32" i="2"/>
  <c r="F31" i="2"/>
  <c r="F30" i="2"/>
  <c r="F29" i="2"/>
  <c r="G28" i="2"/>
  <c r="F28" i="2"/>
  <c r="G27" i="2"/>
  <c r="F27" i="2"/>
  <c r="F26" i="2"/>
  <c r="F25" i="2"/>
  <c r="G24" i="2"/>
  <c r="F24" i="2"/>
  <c r="G23" i="2"/>
  <c r="F23" i="2"/>
  <c r="F22" i="2"/>
  <c r="F21" i="2"/>
  <c r="G20" i="2"/>
  <c r="F20" i="2"/>
  <c r="G19" i="2"/>
  <c r="F19" i="2"/>
  <c r="F18" i="2"/>
  <c r="G17" i="2"/>
  <c r="F17" i="2"/>
  <c r="G16" i="2"/>
  <c r="F16" i="2"/>
  <c r="G15" i="2"/>
  <c r="F15" i="2"/>
  <c r="F14" i="2"/>
  <c r="F13" i="2"/>
  <c r="G12" i="2"/>
  <c r="F12" i="2"/>
  <c r="G11" i="2"/>
  <c r="F11" i="2"/>
  <c r="F10" i="2"/>
  <c r="G9" i="2"/>
  <c r="F9" i="2"/>
  <c r="G8" i="2"/>
  <c r="F8" i="2"/>
  <c r="G7" i="2"/>
  <c r="F7" i="2"/>
  <c r="F6" i="2"/>
  <c r="G5" i="2"/>
  <c r="F5" i="2"/>
  <c r="G4" i="2"/>
  <c r="F4" i="2"/>
  <c r="F3" i="2"/>
  <c r="F2" i="2"/>
  <c r="F38" i="2" l="1"/>
  <c r="K51" i="2"/>
  <c r="K43" i="2"/>
  <c r="L80" i="2"/>
  <c r="L72" i="2"/>
  <c r="L40" i="2"/>
  <c r="L32" i="2"/>
  <c r="K98" i="2"/>
  <c r="K90" i="2"/>
  <c r="K82" i="2"/>
  <c r="K74" i="2"/>
  <c r="K66" i="2"/>
  <c r="K58" i="2"/>
  <c r="K50" i="2"/>
  <c r="K42" i="2"/>
  <c r="K34" i="2"/>
  <c r="K26" i="2"/>
  <c r="K18" i="2"/>
  <c r="K10" i="2"/>
  <c r="L3" i="2"/>
  <c r="L95" i="2"/>
  <c r="L87" i="2"/>
  <c r="L79" i="2"/>
  <c r="L71" i="2"/>
  <c r="L63" i="2"/>
  <c r="L55" i="2"/>
  <c r="L47" i="2"/>
  <c r="L39" i="2"/>
  <c r="L31" i="2"/>
  <c r="L23" i="2"/>
  <c r="L15" i="2"/>
  <c r="L7" i="2"/>
  <c r="F48" i="2"/>
  <c r="K83" i="2"/>
  <c r="G82" i="2"/>
  <c r="K97" i="2"/>
  <c r="K89" i="2"/>
  <c r="K81" i="2"/>
  <c r="K73" i="2"/>
  <c r="K65" i="2"/>
  <c r="K49" i="2"/>
  <c r="K41" i="2"/>
  <c r="K33" i="2"/>
  <c r="K25" i="2"/>
  <c r="K9" i="2"/>
  <c r="L102" i="2"/>
  <c r="L94" i="2"/>
  <c r="L86" i="2"/>
  <c r="L78" i="2"/>
  <c r="L70" i="2"/>
  <c r="L54" i="2"/>
  <c r="L46" i="2"/>
  <c r="L38" i="2"/>
  <c r="L30" i="2"/>
  <c r="L14" i="2"/>
  <c r="L6" i="2"/>
  <c r="L81" i="2"/>
  <c r="G10" i="2"/>
  <c r="G62" i="2"/>
  <c r="G14" i="2"/>
  <c r="K96" i="2"/>
  <c r="K88" i="2"/>
  <c r="K80" i="2"/>
  <c r="K64" i="2"/>
  <c r="K56" i="2"/>
  <c r="K48" i="2"/>
  <c r="K40" i="2"/>
  <c r="K24" i="2"/>
  <c r="K16" i="2"/>
  <c r="K8" i="2"/>
  <c r="L101" i="2"/>
  <c r="L93" i="2"/>
  <c r="L85" i="2"/>
  <c r="L69" i="2"/>
  <c r="L61" i="2"/>
  <c r="L53" i="2"/>
  <c r="L45" i="2"/>
  <c r="L37" i="2"/>
  <c r="L29" i="2"/>
  <c r="L21" i="2"/>
  <c r="L13" i="2"/>
  <c r="L5" i="2"/>
  <c r="K11" i="2"/>
  <c r="G6" i="2"/>
  <c r="G22" i="2"/>
  <c r="G42" i="2"/>
  <c r="K95" i="2"/>
  <c r="K87" i="2"/>
  <c r="K79" i="2"/>
  <c r="K71" i="2"/>
  <c r="K63" i="2"/>
  <c r="K55" i="2"/>
  <c r="K39" i="2"/>
  <c r="K31" i="2"/>
  <c r="K23" i="2"/>
  <c r="K15" i="2"/>
  <c r="L100" i="2"/>
  <c r="L92" i="2"/>
  <c r="L84" i="2"/>
  <c r="L76" i="2"/>
  <c r="L68" i="2"/>
  <c r="L60" i="2"/>
  <c r="L44" i="2"/>
  <c r="L36" i="2"/>
  <c r="L28" i="2"/>
  <c r="L20" i="2"/>
  <c r="G18" i="2"/>
  <c r="K102" i="2"/>
  <c r="K94" i="2"/>
  <c r="K86" i="2"/>
  <c r="K78" i="2"/>
  <c r="K54" i="2"/>
  <c r="K46" i="2"/>
  <c r="K38" i="2"/>
  <c r="K14" i="2"/>
  <c r="L83" i="2"/>
  <c r="L75" i="2"/>
  <c r="L43" i="2"/>
  <c r="L35" i="2"/>
  <c r="K101" i="2"/>
  <c r="G67" i="2"/>
  <c r="G29" i="2"/>
  <c r="G57" i="2"/>
  <c r="F59" i="2"/>
  <c r="D60" i="2"/>
  <c r="D70" i="2"/>
  <c r="F69" i="2"/>
  <c r="F79" i="2"/>
  <c r="D80" i="2"/>
  <c r="F39" i="2"/>
  <c r="D40" i="2"/>
  <c r="D50" i="2"/>
  <c r="F49" i="2"/>
  <c r="D85" i="2"/>
  <c r="F84" i="2"/>
  <c r="D65" i="2"/>
  <c r="F64" i="2"/>
  <c r="F44" i="2"/>
  <c r="D45" i="2"/>
  <c r="F43" i="2"/>
  <c r="F63" i="2"/>
  <c r="F83" i="2"/>
  <c r="D34" i="2"/>
  <c r="D54" i="2"/>
  <c r="D74" i="2"/>
  <c r="D71" i="2" l="1"/>
  <c r="F71" i="2" s="1"/>
  <c r="F70" i="2"/>
  <c r="F60" i="2"/>
  <c r="D61" i="2"/>
  <c r="F61" i="2" s="1"/>
  <c r="F54" i="2"/>
  <c r="D55" i="2"/>
  <c r="D86" i="2"/>
  <c r="F85" i="2"/>
  <c r="F80" i="2"/>
  <c r="D81" i="2"/>
  <c r="F81" i="2" s="1"/>
  <c r="F34" i="2"/>
  <c r="D35" i="2"/>
  <c r="D46" i="2"/>
  <c r="F46" i="2" s="1"/>
  <c r="F45" i="2"/>
  <c r="F40" i="2"/>
  <c r="D41" i="2"/>
  <c r="F41" i="2" s="1"/>
  <c r="F74" i="2"/>
  <c r="D75" i="2"/>
  <c r="D66" i="2"/>
  <c r="F66" i="2" s="1"/>
  <c r="F65" i="2"/>
  <c r="D51" i="2"/>
  <c r="F51" i="2" s="1"/>
  <c r="F50" i="2"/>
  <c r="D87" i="2" l="1"/>
  <c r="F86" i="2"/>
  <c r="F75" i="2"/>
  <c r="D76" i="2"/>
  <c r="F76" i="2" s="1"/>
  <c r="F35" i="2"/>
  <c r="D36" i="2"/>
  <c r="F36" i="2" s="1"/>
  <c r="F55" i="2"/>
  <c r="D56" i="2"/>
  <c r="F56" i="2" s="1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F100" i="2" l="1"/>
  <c r="D101" i="2"/>
  <c r="F101" i="2" l="1"/>
  <c r="D102" i="2"/>
  <c r="F10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tc={BCA54284-5FED-4883-A5C1-E3C528EA17D7}</author>
  </authors>
  <commentList>
    <comment ref="P43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44" authorId="1" shapeId="0" xr:uid="{BCA54284-5FED-4883-A5C1-E3C528EA17D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<sst xmlns="http://schemas.openxmlformats.org/spreadsheetml/2006/main" count="3197" uniqueCount="339">
  <si>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</si>
  <si>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</si>
  <si>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</si>
  <si>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</si>
  <si>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</si>
  <si>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</si>
  <si>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</si>
  <si>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</si>
  <si>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</si>
  <si>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</si>
  <si>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</si>
  <si>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</si>
  <si>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</si>
  <si>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</si>
  <si>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</si>
  <si>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</si>
  <si>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</si>
  <si>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</si>
  <si>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</si>
  <si>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</si>
  <si>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</si>
  <si>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</si>
  <si>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</si>
  <si>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</si>
  <si>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</si>
  <si>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</si>
  <si>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</si>
  <si>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</si>
  <si>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</si>
  <si>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</si>
  <si>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</si>
  <si>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</si>
  <si>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</si>
  <si>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</si>
  <si>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</si>
  <si>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</si>
  <si>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</si>
  <si>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</si>
  <si>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</si>
  <si>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</si>
  <si>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</si>
  <si>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</si>
  <si>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</si>
  <si>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</si>
  <si>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</si>
  <si>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</si>
  <si>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</si>
  <si>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</si>
  <si>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</si>
  <si>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</si>
  <si>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</si>
  <si>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</si>
  <si>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</si>
  <si>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</si>
  <si>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</si>
  <si>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</si>
  <si>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</si>
  <si>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</si>
  <si>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</si>
  <si>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</si>
  <si>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Age (for those who are older than 80) coefficient in the equation for Probability to have symptomatic diagnosis with potentially invasive cancer as a function of time since cancer onset</t>
  </si>
  <si>
    <t>P.sympt.diag_LGBC</t>
  </si>
  <si>
    <t>P.sympt.diag_A_HGBC</t>
  </si>
  <si>
    <t>P.sympt.diag_B_HGBC</t>
  </si>
  <si>
    <t>P.sympt.diag_Age80_HGBC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</si>
  <si>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</si>
  <si>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</si>
  <si>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</si>
  <si>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</si>
  <si>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</si>
  <si>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</si>
  <si>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</si>
  <si>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</si>
  <si>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A coefficient (intercept) in the Probability to become a symptomatic patient by time with high grade BC (y= a*b^t *(K(age)^[age&gt;80-age]) </t>
  </si>
  <si>
    <t xml:space="preserve">Time coefficient (years subce onset) in the equation for Probability to become a symptomatic patient by time with high grade BC  (y= a*b^t+(K(age)^[age&gt;80-age]) 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</si>
  <si>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</si>
  <si>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</si>
  <si>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</si>
  <si>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</si>
  <si>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</si>
  <si>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</si>
  <si>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</si>
  <si>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</si>
  <si>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</si>
  <si>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Proportion of patients progressing from low-grade BC to HGBC</t>
  </si>
  <si>
    <t>P.LGtoHGBC</t>
  </si>
  <si>
    <t>Mortality rate of TURBT</t>
  </si>
  <si>
    <t>Used in Staton et al (2018)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</si>
  <si>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</si>
  <si>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</si>
  <si>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</si>
  <si>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</si>
  <si>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</si>
  <si>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</si>
  <si>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</si>
  <si>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</si>
  <si>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</si>
  <si>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</si>
  <si>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</si>
  <si>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</si>
  <si>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</si>
  <si>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</si>
  <si>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</si>
  <si>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</si>
  <si>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</si>
  <si>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</si>
  <si>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</si>
  <si>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</si>
  <si>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</si>
  <si>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</si>
  <si>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</si>
  <si>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</si>
  <si>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</si>
  <si>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</si>
  <si>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</si>
  <si>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</si>
  <si>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</si>
  <si>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</si>
  <si>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Proportion of current smokers (HSE)</t>
  </si>
  <si>
    <t>Proportion of former smokers (HSE)</t>
  </si>
  <si>
    <t>Proportion of non-smokers</t>
  </si>
  <si>
    <t>all_cause_m_male_no_smoke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</si>
  <si>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</si>
  <si>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</si>
  <si>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</si>
  <si>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</si>
  <si>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</si>
  <si>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</si>
  <si>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</si>
  <si>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</si>
  <si>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</si>
  <si>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</si>
  <si>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</si>
  <si>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</si>
  <si>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</si>
  <si>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</si>
  <si>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</si>
  <si>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</si>
  <si>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</si>
  <si>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</si>
  <si>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</si>
  <si>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</si>
  <si>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</si>
  <si>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</si>
  <si>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</si>
  <si>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</si>
  <si>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</si>
  <si>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</si>
  <si>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</si>
  <si>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</si>
  <si>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</si>
  <si>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</si>
  <si>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</si>
  <si>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</si>
  <si>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</si>
  <si>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</si>
  <si>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</si>
  <si>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</si>
  <si>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</si>
  <si>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</si>
  <si>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</si>
  <si>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</si>
  <si>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</si>
  <si>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Proportion of deaths due to BC by age</t>
  </si>
  <si>
    <t>OC_mortality_males</t>
  </si>
  <si>
    <t>OC_mortality_females</t>
  </si>
  <si>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</si>
  <si>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</si>
  <si>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</si>
  <si>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</si>
  <si>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</si>
  <si>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</si>
  <si>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</si>
  <si>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</si>
  <si>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</si>
  <si>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</si>
  <si>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</si>
  <si>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</si>
  <si>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 xml:space="preserve">Table 5. One-year and five-year net survival (%) by stage, with 95% confidence intervals (CI), for adults (aged 15 to 99 years) 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</si>
  <si>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</si>
  <si>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</si>
  <si>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</si>
  <si>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</si>
  <si>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</si>
  <si>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</si>
  <si>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</si>
  <si>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</si>
  <si>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diagnosed between 2013 and 2017: England, 29 common cancers, by age, sex, and stage at diagnosis</t>
  </si>
  <si>
    <t>45-54</t>
  </si>
  <si>
    <t>55-64</t>
  </si>
  <si>
    <t>65-74</t>
  </si>
  <si>
    <t>Survival ratio 5 to 10 years for females and males</t>
  </si>
  <si>
    <t>75-99</t>
  </si>
  <si>
    <t>1-year survival</t>
  </si>
  <si>
    <t>5-year survival</t>
  </si>
  <si>
    <t>10-year survival</t>
  </si>
  <si>
    <t>Ratio 5/1 year</t>
  </si>
  <si>
    <t>females</t>
  </si>
  <si>
    <t>All ages</t>
  </si>
  <si>
    <t>males</t>
  </si>
  <si>
    <t>Age-standardised</t>
  </si>
  <si>
    <t>15-54</t>
  </si>
  <si>
    <t>Stage 2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</si>
  <si>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</si>
  <si>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Women</t>
  </si>
  <si>
    <t>Stage 3</t>
  </si>
  <si>
    <t>Stage 4</t>
  </si>
  <si>
    <t>Unstageable</t>
  </si>
  <si>
    <t>:</t>
  </si>
  <si>
    <t>Unknown/missing</t>
  </si>
  <si>
    <t>All stages combined</t>
  </si>
  <si>
    <t>All ages, women</t>
  </si>
  <si>
    <t>All ages, men</t>
  </si>
  <si>
    <t>5-years</t>
  </si>
  <si>
    <t>Persons</t>
  </si>
  <si>
    <t>Counts</t>
  </si>
  <si>
    <t>Weighted calculation</t>
  </si>
  <si>
    <t>1year</t>
  </si>
  <si>
    <t>5-year</t>
  </si>
  <si>
    <t>year.surv</t>
  </si>
  <si>
    <t>sex</t>
  </si>
  <si>
    <t>S1</t>
  </si>
  <si>
    <t>S2</t>
  </si>
  <si>
    <t>S3</t>
  </si>
  <si>
    <t>S4</t>
  </si>
  <si>
    <t>Participation rates</t>
  </si>
  <si>
    <t>UK FIT Pilot (Moss et al., 2016)</t>
  </si>
  <si>
    <t>Scottish FIT Data 2017-18</t>
  </si>
  <si>
    <t>Szczepura et al 2008 (based on gFOBT screening England)</t>
  </si>
  <si>
    <t>Distick Uptake Regression Coefs: Intercept</t>
  </si>
  <si>
    <t>Distick Uptake Regression Coefs: Age 50-54</t>
  </si>
  <si>
    <t>Distick Uptake Regression Coefs: Age 55-59</t>
  </si>
  <si>
    <t>Distick Uptake Regression Coefs: Age 65-69</t>
  </si>
  <si>
    <t>Distick Uptake Regression Coefs: Age 70+</t>
  </si>
  <si>
    <t>Distick Uptake Regression Coefs: Sex Female</t>
  </si>
  <si>
    <t>Distick Uptake Regression Coefs: Previous non responder</t>
  </si>
  <si>
    <t>Distick Uptake Regression Coefs: IMD2</t>
  </si>
  <si>
    <t>Distick Uptake Regression Coefs: IMD3</t>
  </si>
  <si>
    <t>Distick Uptake Regression Coefs: IMD4</t>
  </si>
  <si>
    <t>Distick Uptake Regression Coefs: IMD5 most deprived</t>
  </si>
  <si>
    <t>Distick Uptake Regression Coefs: Asian</t>
  </si>
  <si>
    <t>Uptake with all the diagnostic to follow up screen positive result</t>
  </si>
  <si>
    <t>Assumption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</si>
  <si>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</si>
  <si>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</si>
  <si>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</si>
  <si>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</si>
  <si>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r>
      <t> 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[0.98 (95% CI 0.94– 0.99)]</t>
    </r>
  </si>
  <si>
    <r>
      <t>  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[0.94 (95% CI 0.92–0.96)]</t>
    </r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</si>
  <si>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</si>
  <si>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</si>
  <si>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</si>
  <si>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</si>
  <si>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</si>
  <si>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</si>
  <si>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Specificity of  flexible cystoscopy (all stages HG)</t>
  </si>
  <si>
    <t>Sensitivity of flexible cystoscopy (LG)</t>
  </si>
  <si>
    <t>Specificity of  flexible cystoscopy (LG)</t>
  </si>
  <si>
    <r>
      <t>  Similar to in-situ; 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[0.94 (95% CI 0.92–0.96)]</t>
    </r>
  </si>
  <si>
    <t>Reported confidence interval</t>
  </si>
  <si>
    <t>lognormal</t>
  </si>
  <si>
    <t>normal</t>
  </si>
  <si>
    <t>constant</t>
  </si>
  <si>
    <t>DT.UPTK.CONS</t>
  </si>
  <si>
    <t>DT.UPTK.50</t>
  </si>
  <si>
    <t>DT.UPTK.55</t>
  </si>
  <si>
    <t>DT.UPTK.65</t>
  </si>
  <si>
    <t>DT.UPTK.70</t>
  </si>
  <si>
    <t>DT.UPTK.F</t>
  </si>
  <si>
    <t>DT.UPTK.NRESP</t>
  </si>
  <si>
    <t>DT.UPTK.IMD2</t>
  </si>
  <si>
    <t>DT.UPTK.IMD3</t>
  </si>
  <si>
    <t>DT.UPTK.IMD4</t>
  </si>
  <si>
    <t>DT.UPTK.IMD5</t>
  </si>
  <si>
    <t>DT.UPTK.ASIAN</t>
  </si>
  <si>
    <t>Diag.UPTK</t>
  </si>
  <si>
    <t>Sens.dipstick.LG</t>
  </si>
  <si>
    <t>Sens.dipstick.St1</t>
  </si>
  <si>
    <t>Sens.dipstick.St2.4</t>
  </si>
  <si>
    <t>Spec.dipstick</t>
  </si>
  <si>
    <t>Sens.cystoscopy.HG</t>
  </si>
  <si>
    <t>Spec.cystoscopy.HG</t>
  </si>
  <si>
    <t>Sens.cystoscopy.LG</t>
  </si>
  <si>
    <t>Spec.cystoscopy.LG</t>
  </si>
  <si>
    <t>Harms</t>
  </si>
  <si>
    <t>Mort.TURBT</t>
  </si>
  <si>
    <t>Assume everyone with BC and positive FC go through TURB; Kondas J, Szentgyorgyi E. Transurethral resection of 1250 bladder tumours. International urology and
nephrology. 1992; 24(1):35–42. PMID: 1378046.</t>
  </si>
  <si>
    <t>Utility.age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</si>
  <si>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</si>
  <si>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</si>
  <si>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</si>
  <si>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</si>
  <si>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</si>
  <si>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</si>
  <si>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</si>
  <si>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</si>
  <si>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 xml:space="preserve">Average diagnostic costs for symptomatic patients </t>
  </si>
  <si>
    <t>Cost.diag.sympt</t>
  </si>
  <si>
    <t xml:space="preserve">the National tariffs / NHS reference costs (2022/23);Lyratzopoulos (2013) </t>
  </si>
  <si>
    <t>Average diagnostic costs for screen-detected cases</t>
  </si>
  <si>
    <t>Cost.diag.screen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</si>
  <si>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</si>
  <si>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</si>
  <si>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</si>
  <si>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</si>
  <si>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</si>
  <si>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</si>
  <si>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</si>
  <si>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</si>
  <si>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</si>
  <si>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</si>
  <si>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</si>
  <si>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</si>
  <si>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</si>
  <si>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</si>
  <si>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</si>
  <si>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</si>
  <si>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</si>
  <si>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</si>
  <si>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</si>
  <si>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</si>
  <si>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</si>
  <si>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</si>
  <si>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 (screening)</t>
  </si>
  <si>
    <t>Cost of dipstick invite</t>
  </si>
  <si>
    <t>Southern Hub screening costings model inflated to 2022</t>
  </si>
  <si>
    <t>Additional cost of dipstick performed</t>
  </si>
  <si>
    <t>Cost.ad.dipstick</t>
  </si>
  <si>
    <t>Additional cost of dipstick positive result</t>
  </si>
  <si>
    <t>Cost.dipstick.positive</t>
  </si>
  <si>
    <t>Cost of dipstick test</t>
  </si>
  <si>
    <t>Cost.dipstick</t>
  </si>
  <si>
    <t>Cost.dipstick.invite</t>
  </si>
  <si>
    <t>Cost.surv.Y4.5</t>
  </si>
  <si>
    <t>Disutility for HG stage 4, compared to no cancer</t>
  </si>
  <si>
    <t>Normal</t>
  </si>
  <si>
    <t>Distick Uptake Regression Coefs: Incident</t>
  </si>
  <si>
    <t>DT.UPTK.INC</t>
  </si>
  <si>
    <t>hierarchical Bayesian meta-analyse, Lotan (2003)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</si>
</sst>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9" fillId="0" borderId="0"/>
  </cellStyleXfs>
  <cellXfs count="11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3" fontId="20" fillId="0" borderId="6" xfId="0" applyNumberFormat="1" applyFont="1" applyBorder="1" applyAlignment="1">
      <alignment horizontal="right"/>
    </xf>
    <xf numFmtId="3" fontId="20" fillId="0" borderId="0" xfId="0" applyNumberFormat="1" applyFont="1" applyAlignment="1">
      <alignment horizontal="right"/>
    </xf>
    <xf numFmtId="167" fontId="20" fillId="0" borderId="6" xfId="0" applyNumberFormat="1" applyFont="1" applyBorder="1" applyAlignment="1">
      <alignment horizontal="right"/>
    </xf>
    <xf numFmtId="167" fontId="20" fillId="0" borderId="0" xfId="0" applyNumberFormat="1" applyFont="1" applyAlignment="1">
      <alignment horizontal="righ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0" fillId="6" borderId="7" xfId="0" applyFill="1" applyBorder="1"/>
    <xf numFmtId="0" fontId="0" fillId="6" borderId="8" xfId="0" applyFill="1" applyBorder="1"/>
    <xf numFmtId="167" fontId="20" fillId="6" borderId="8" xfId="0" applyNumberFormat="1" applyFont="1" applyFill="1" applyBorder="1" applyAlignment="1">
      <alignment horizontal="right"/>
    </xf>
    <xf numFmtId="167" fontId="20" fillId="6" borderId="9" xfId="0" applyNumberFormat="1" applyFont="1" applyFill="1" applyBorder="1" applyAlignment="1">
      <alignment horizontal="right"/>
    </xf>
    <xf numFmtId="0" fontId="0" fillId="6" borderId="10" xfId="0" applyFill="1" applyBorder="1"/>
    <xf numFmtId="0" fontId="0" fillId="6" borderId="0" xfId="0" applyFill="1" applyBorder="1"/>
    <xf numFmtId="167" fontId="20" fillId="6" borderId="6" xfId="0" applyNumberFormat="1" applyFont="1" applyFill="1" applyBorder="1" applyAlignment="1">
      <alignment horizontal="right"/>
    </xf>
    <xf numFmtId="167" fontId="20" fillId="6" borderId="11" xfId="0" applyNumberFormat="1" applyFont="1" applyFill="1" applyBorder="1" applyAlignment="1">
      <alignment horizontal="right"/>
    </xf>
    <xf numFmtId="0" fontId="0" fillId="6" borderId="12" xfId="0" applyFill="1" applyBorder="1"/>
    <xf numFmtId="49" fontId="21" fillId="6" borderId="0" xfId="2" applyNumberFormat="1" applyFont="1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14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12" xfId="0" applyFill="1" applyBorder="1"/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10" xfId="0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12" xfId="0" applyFill="1" applyBorder="1"/>
    <xf numFmtId="0" fontId="0" fillId="8" borderId="13" xfId="0" applyFill="1" applyBorder="1"/>
    <xf numFmtId="164" fontId="0" fillId="8" borderId="4" xfId="0" applyNumberFormat="1" applyFill="1" applyBorder="1"/>
    <xf numFmtId="0" fontId="0" fillId="8" borderId="4" xfId="0" applyFill="1" applyBorder="1"/>
    <xf numFmtId="0" fontId="0" fillId="8" borderId="14" xfId="0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9" borderId="4" xfId="0" applyFont="1" applyFill="1" applyBorder="1" applyAlignment="1">
      <alignment wrapText="1"/>
    </xf>
    <xf numFmtId="3" fontId="8" fillId="9" borderId="4" xfId="0" applyNumberFormat="1" applyFont="1" applyFill="1" applyBorder="1" applyAlignment="1">
      <alignment horizontal="center" wrapText="1"/>
    </xf>
    <xf numFmtId="166" fontId="8" fillId="9" borderId="4" xfId="0" applyNumberFormat="1" applyFont="1" applyFill="1" applyBorder="1" applyAlignment="1">
      <alignment horizontal="center" wrapText="1"/>
    </xf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0" fontId="8" fillId="9" borderId="0" xfId="4" applyFont="1" applyFill="1" applyAlignment="1">
      <alignment horizontal="left" vertical="center" wrapText="1"/>
    </xf>
    <xf numFmtId="3" fontId="8" fillId="9" borderId="0" xfId="4" applyNumberFormat="1" applyFont="1" applyFill="1" applyAlignment="1">
      <alignment horizontal="center" vertical="center" wrapText="1"/>
    </xf>
    <xf numFmtId="166" fontId="8" fillId="9" borderId="0" xfId="4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43" fontId="0" fillId="0" borderId="0" xfId="3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  <xf numFmtId="0" fontId="25" fillId="0" borderId="0" xfId="0" applyFont="1" applyAlignment="1">
      <alignment vertical="center"/>
    </xf>
    <xf numFmtId="0" fontId="0" fillId="14" borderId="0" xfId="0" applyFill="1"/>
    <xf numFmtId="1" fontId="0" fillId="0" borderId="0" xfId="0" applyNumberFormat="1"/>
    <xf numFmtId="0" fontId="5" fillId="0" borderId="0" xfId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0" fontId="0" fillId="0" borderId="0" xfId="0"/>
    <xf numFmtId="0" fontId="0" fillId="0" borderId="0" xfId="0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9" fillId="0" borderId="0" xfId="1" applyFont="1" applyAlignment="1" applyProtection="1">
      <alignment horizontal="right"/>
    </xf>
    <xf numFmtId="0" fontId="0" fillId="0" borderId="0" xfId="0"/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8" fillId="9" borderId="0" xfId="4" applyFont="1" applyFill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4" fillId="5" borderId="0" xfId="0" applyFont="1" applyFill="1" applyAlignment="1">
      <alignment vertical="center"/>
    </xf>
  </cellXfs>
  <cellStyles count="15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Style 1" xfId="14" xr:uid="{C1AFD36A-D6A3-4D11-B04D-90B9048EDF5A}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/Support%20Data/survival/BC%20survival_st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rtality"/>
      <sheetName val="Survival"/>
      <sheetName val="S1"/>
    </sheetNames>
    <sheetDataSet>
      <sheetData sheetId="0">
        <row r="6">
          <cell r="Q6" t="str">
            <v>Age group</v>
          </cell>
          <cell r="R6" t="str">
            <v>1-year survival</v>
          </cell>
          <cell r="U6" t="str">
            <v>Age group</v>
          </cell>
          <cell r="V6" t="str">
            <v>5-year survival</v>
          </cell>
          <cell r="Y6" t="str">
            <v>10-year survival</v>
          </cell>
        </row>
        <row r="7">
          <cell r="P7" t="str">
            <v>Stage 1</v>
          </cell>
        </row>
        <row r="8">
          <cell r="P8" t="str">
            <v>Men</v>
          </cell>
          <cell r="Q8" t="str">
            <v>15-44</v>
          </cell>
          <cell r="R8">
            <v>97.2</v>
          </cell>
          <cell r="U8" t="str">
            <v>15-54</v>
          </cell>
          <cell r="Y8">
            <v>72.923529411764733</v>
          </cell>
        </row>
        <row r="9">
          <cell r="Q9" t="str">
            <v>45-54</v>
          </cell>
          <cell r="R9">
            <v>97.9</v>
          </cell>
          <cell r="U9" t="str">
            <v>55-64</v>
          </cell>
          <cell r="Y9">
            <v>75.420320855614989</v>
          </cell>
        </row>
        <row r="10">
          <cell r="Q10" t="str">
            <v>55-64</v>
          </cell>
          <cell r="R10">
            <v>98</v>
          </cell>
          <cell r="U10" t="str">
            <v>65-74</v>
          </cell>
          <cell r="Y10">
            <v>69.910160427807511</v>
          </cell>
        </row>
        <row r="11">
          <cell r="Q11" t="str">
            <v>65-74</v>
          </cell>
          <cell r="R11">
            <v>96.5</v>
          </cell>
          <cell r="U11" t="str">
            <v>75-99</v>
          </cell>
          <cell r="Y11">
            <v>60.009090909090929</v>
          </cell>
        </row>
        <row r="12">
          <cell r="Q12" t="str">
            <v>75-99</v>
          </cell>
          <cell r="R12">
            <v>92.7</v>
          </cell>
        </row>
        <row r="13">
          <cell r="P13" t="str">
            <v>Women</v>
          </cell>
          <cell r="Q13" t="str">
            <v>15-44</v>
          </cell>
          <cell r="R13">
            <v>92.3</v>
          </cell>
          <cell r="U13" t="str">
            <v>15-44</v>
          </cell>
          <cell r="Y13">
            <v>76.294841656632883</v>
          </cell>
        </row>
        <row r="14">
          <cell r="Q14" t="str">
            <v>45-54</v>
          </cell>
          <cell r="R14">
            <v>97.6</v>
          </cell>
          <cell r="U14" t="str">
            <v>45-54</v>
          </cell>
          <cell r="Y14">
            <v>80.675802228465542</v>
          </cell>
        </row>
        <row r="15">
          <cell r="Q15" t="str">
            <v>55-64</v>
          </cell>
          <cell r="R15">
            <v>97.8</v>
          </cell>
          <cell r="U15" t="str">
            <v>55-64</v>
          </cell>
          <cell r="Y15">
            <v>80.841121495327144</v>
          </cell>
        </row>
        <row r="16">
          <cell r="Q16" t="str">
            <v>65-74</v>
          </cell>
          <cell r="R16">
            <v>94.7</v>
          </cell>
          <cell r="U16" t="str">
            <v>65-74</v>
          </cell>
          <cell r="Y16">
            <v>75.700934579439291</v>
          </cell>
        </row>
        <row r="17">
          <cell r="Q17" t="str">
            <v>75-99</v>
          </cell>
          <cell r="R17">
            <v>86.5</v>
          </cell>
          <cell r="U17" t="str">
            <v>75-99</v>
          </cell>
          <cell r="Y17">
            <v>63.177570093457973</v>
          </cell>
        </row>
        <row r="18">
          <cell r="P18" t="str">
            <v>Stage 2</v>
          </cell>
        </row>
        <row r="19">
          <cell r="P19" t="str">
            <v>Men</v>
          </cell>
          <cell r="Q19" t="str">
            <v>15-44</v>
          </cell>
          <cell r="U19" t="str">
            <v>15-54</v>
          </cell>
          <cell r="Y19">
            <v>49.849732620320864</v>
          </cell>
        </row>
        <row r="20">
          <cell r="Q20" t="str">
            <v>45-54</v>
          </cell>
          <cell r="R20">
            <v>85</v>
          </cell>
          <cell r="U20" t="str">
            <v>55-64</v>
          </cell>
          <cell r="Y20">
            <v>47.094652406417126</v>
          </cell>
        </row>
        <row r="21">
          <cell r="Q21" t="str">
            <v>55-64</v>
          </cell>
          <cell r="R21">
            <v>85.6</v>
          </cell>
          <cell r="U21" t="str">
            <v>65-74</v>
          </cell>
          <cell r="Y21">
            <v>46.480522930940857</v>
          </cell>
        </row>
        <row r="22">
          <cell r="Q22" t="str">
            <v>65-74</v>
          </cell>
          <cell r="R22">
            <v>80.617919921875</v>
          </cell>
          <cell r="U22" t="str">
            <v>75-99</v>
          </cell>
          <cell r="Y22">
            <v>29.27272727272728</v>
          </cell>
        </row>
        <row r="23">
          <cell r="Q23" t="str">
            <v>75-99</v>
          </cell>
          <cell r="R23">
            <v>64.3</v>
          </cell>
        </row>
        <row r="24">
          <cell r="P24" t="str">
            <v>Women</v>
          </cell>
          <cell r="Q24" t="str">
            <v>15-44</v>
          </cell>
          <cell r="U24" t="str">
            <v>15-44</v>
          </cell>
          <cell r="V24">
            <v>52.343017578125</v>
          </cell>
          <cell r="Y24">
            <v>48.918708016939284</v>
          </cell>
        </row>
        <row r="25">
          <cell r="Q25" t="str">
            <v>45-54</v>
          </cell>
          <cell r="R25">
            <v>78.400000000000006</v>
          </cell>
          <cell r="U25" t="str">
            <v>45-54</v>
          </cell>
          <cell r="V25">
            <v>52.343017578125</v>
          </cell>
          <cell r="Y25">
            <v>48.918708016939284</v>
          </cell>
        </row>
        <row r="26">
          <cell r="Q26" t="str">
            <v>55-64</v>
          </cell>
          <cell r="R26">
            <v>78.2</v>
          </cell>
          <cell r="U26" t="str">
            <v>55-64</v>
          </cell>
          <cell r="V26">
            <v>48.255647382920117</v>
          </cell>
          <cell r="Y26">
            <v>45.098735871887975</v>
          </cell>
        </row>
        <row r="27">
          <cell r="Q27" t="str">
            <v>65-74</v>
          </cell>
          <cell r="R27">
            <v>72.599999999999994</v>
          </cell>
          <cell r="U27" t="str">
            <v>65-74</v>
          </cell>
          <cell r="V27">
            <v>44.8</v>
          </cell>
          <cell r="Y27">
            <v>41.869158878504692</v>
          </cell>
        </row>
        <row r="28">
          <cell r="Q28" t="str">
            <v>75-99</v>
          </cell>
          <cell r="R28">
            <v>55.5</v>
          </cell>
          <cell r="U28" t="str">
            <v>75-99</v>
          </cell>
          <cell r="V28">
            <v>27.3</v>
          </cell>
          <cell r="Y28">
            <v>25.514018691588802</v>
          </cell>
        </row>
        <row r="29">
          <cell r="P29" t="str">
            <v>Stage 3</v>
          </cell>
        </row>
        <row r="30">
          <cell r="P30" t="str">
            <v>Men</v>
          </cell>
          <cell r="Q30" t="str">
            <v>15-44</v>
          </cell>
          <cell r="U30" t="str">
            <v>15-54</v>
          </cell>
          <cell r="Y30">
            <v>43.116778235165881</v>
          </cell>
        </row>
        <row r="31">
          <cell r="Q31" t="str">
            <v>45-54</v>
          </cell>
          <cell r="R31">
            <v>83.4</v>
          </cell>
          <cell r="U31" t="str">
            <v>55-64</v>
          </cell>
          <cell r="Y31">
            <v>44.33957219251338</v>
          </cell>
        </row>
        <row r="32">
          <cell r="Q32" t="str">
            <v>55-64</v>
          </cell>
          <cell r="R32">
            <v>78.2</v>
          </cell>
          <cell r="U32" t="str">
            <v>65-74</v>
          </cell>
          <cell r="Y32">
            <v>41.326203208556159</v>
          </cell>
        </row>
        <row r="33">
          <cell r="Q33" t="str">
            <v>65-74</v>
          </cell>
          <cell r="R33">
            <v>75.5</v>
          </cell>
          <cell r="U33" t="str">
            <v>75-99</v>
          </cell>
          <cell r="Y33">
            <v>27.378609625668457</v>
          </cell>
        </row>
        <row r="34">
          <cell r="Q34" t="str">
            <v>75-99</v>
          </cell>
          <cell r="R34">
            <v>59.8</v>
          </cell>
        </row>
        <row r="35">
          <cell r="P35" t="str">
            <v>Women</v>
          </cell>
          <cell r="Q35" t="str">
            <v>15-44</v>
          </cell>
          <cell r="U35" t="str">
            <v>15-44</v>
          </cell>
          <cell r="V35">
            <v>43</v>
          </cell>
          <cell r="Y35">
            <v>40.186915887850489</v>
          </cell>
        </row>
        <row r="36">
          <cell r="Q36" t="str">
            <v>45-54</v>
          </cell>
          <cell r="R36">
            <v>72.400000000000006</v>
          </cell>
          <cell r="U36" t="str">
            <v>45-54</v>
          </cell>
          <cell r="Y36">
            <v>40.186915887850489</v>
          </cell>
        </row>
        <row r="37">
          <cell r="Q37" t="str">
            <v>55-64</v>
          </cell>
          <cell r="R37">
            <v>76</v>
          </cell>
          <cell r="U37" t="str">
            <v>55-64</v>
          </cell>
          <cell r="Y37">
            <v>40.186915887850489</v>
          </cell>
        </row>
        <row r="38">
          <cell r="Q38" t="str">
            <v>65-74</v>
          </cell>
          <cell r="R38">
            <v>65.8</v>
          </cell>
          <cell r="U38" t="str">
            <v>65-74</v>
          </cell>
          <cell r="Y38">
            <v>16.9158878504673</v>
          </cell>
        </row>
        <row r="39">
          <cell r="Q39" t="str">
            <v>75-99</v>
          </cell>
          <cell r="R39">
            <v>42.9</v>
          </cell>
          <cell r="U39" t="str">
            <v>75-99</v>
          </cell>
          <cell r="Y39">
            <v>11.028747549924729</v>
          </cell>
        </row>
        <row r="40">
          <cell r="P40" t="str">
            <v>Stage 4</v>
          </cell>
        </row>
        <row r="41">
          <cell r="P41" t="str">
            <v>Men</v>
          </cell>
          <cell r="Q41" t="str">
            <v>15-44</v>
          </cell>
          <cell r="R41">
            <v>47.9</v>
          </cell>
          <cell r="U41" t="str">
            <v>15-54</v>
          </cell>
          <cell r="Y41">
            <v>13.844196659966375</v>
          </cell>
        </row>
        <row r="42">
          <cell r="Q42" t="str">
            <v>45-54</v>
          </cell>
          <cell r="R42">
            <v>44.9</v>
          </cell>
          <cell r="U42" t="str">
            <v>55-64</v>
          </cell>
          <cell r="Y42">
            <v>12.02664593955976</v>
          </cell>
        </row>
        <row r="43">
          <cell r="Q43" t="str">
            <v>55-64</v>
          </cell>
          <cell r="R43">
            <v>42.3</v>
          </cell>
          <cell r="U43" t="str">
            <v>65-74</v>
          </cell>
          <cell r="Y43">
            <v>12.225668449197864</v>
          </cell>
        </row>
        <row r="44">
          <cell r="Q44" t="str">
            <v>65-74</v>
          </cell>
          <cell r="R44">
            <v>43</v>
          </cell>
          <cell r="U44" t="str">
            <v>75-99</v>
          </cell>
          <cell r="Y44">
            <v>13.258823529411769</v>
          </cell>
        </row>
        <row r="45">
          <cell r="Q45" t="str">
            <v>75-99</v>
          </cell>
          <cell r="R45">
            <v>28.3</v>
          </cell>
        </row>
        <row r="46">
          <cell r="P46" t="str">
            <v>Women</v>
          </cell>
          <cell r="Q46" t="str">
            <v>15-44</v>
          </cell>
          <cell r="R46">
            <v>36</v>
          </cell>
        </row>
        <row r="47">
          <cell r="Q47" t="str">
            <v>45-54</v>
          </cell>
          <cell r="R47">
            <v>37.299999999999997</v>
          </cell>
          <cell r="U47" t="str">
            <v>All ages, women</v>
          </cell>
          <cell r="V47">
            <v>8.3000000000000007</v>
          </cell>
          <cell r="Y47">
            <v>7.7570093457943976</v>
          </cell>
        </row>
        <row r="48">
          <cell r="Q48" t="str">
            <v>55-64</v>
          </cell>
          <cell r="R48">
            <v>38.700000000000003</v>
          </cell>
          <cell r="U48" t="str">
            <v>All ages, men</v>
          </cell>
          <cell r="V48">
            <v>11.9</v>
          </cell>
        </row>
        <row r="49">
          <cell r="Q49" t="str">
            <v>65-74</v>
          </cell>
          <cell r="R49">
            <v>34.799999999999997</v>
          </cell>
        </row>
        <row r="50">
          <cell r="Q50" t="str">
            <v>75-99</v>
          </cell>
          <cell r="R50">
            <v>19.899999999999999</v>
          </cell>
        </row>
      </sheetData>
      <sheetData sheetId="1">
        <row r="4">
          <cell r="C4">
            <v>97.2</v>
          </cell>
          <cell r="E4">
            <v>84.7</v>
          </cell>
          <cell r="F4">
            <v>72.923529411764733</v>
          </cell>
        </row>
        <row r="5">
          <cell r="C5">
            <v>97.9</v>
          </cell>
          <cell r="E5">
            <v>84.7</v>
          </cell>
          <cell r="F5">
            <v>75.420320855614989</v>
          </cell>
        </row>
        <row r="6">
          <cell r="C6">
            <v>98</v>
          </cell>
          <cell r="E6">
            <v>87.6</v>
          </cell>
          <cell r="F6">
            <v>69.910160427807511</v>
          </cell>
        </row>
        <row r="7">
          <cell r="C7">
            <v>96.5</v>
          </cell>
          <cell r="E7">
            <v>81.2</v>
          </cell>
          <cell r="F7">
            <v>60.009090909090929</v>
          </cell>
        </row>
        <row r="8">
          <cell r="C8">
            <v>92.7</v>
          </cell>
        </row>
        <row r="9">
          <cell r="C9">
            <v>92.3</v>
          </cell>
          <cell r="E9">
            <v>86.5</v>
          </cell>
          <cell r="F9">
            <v>76.294841656632883</v>
          </cell>
        </row>
        <row r="10">
          <cell r="C10">
            <v>97.6</v>
          </cell>
          <cell r="E10">
            <v>86.5</v>
          </cell>
          <cell r="F10">
            <v>80.675802228465542</v>
          </cell>
        </row>
        <row r="11">
          <cell r="C11">
            <v>97.8</v>
          </cell>
          <cell r="E11">
            <v>86.5</v>
          </cell>
          <cell r="F11">
            <v>80.841121495327144</v>
          </cell>
        </row>
        <row r="12">
          <cell r="C12">
            <v>94.7</v>
          </cell>
          <cell r="E12">
            <v>81</v>
          </cell>
          <cell r="F12">
            <v>75.700934579439291</v>
          </cell>
        </row>
        <row r="13">
          <cell r="C13">
            <v>86.5</v>
          </cell>
          <cell r="E13">
            <v>67.599999999999994</v>
          </cell>
          <cell r="F13">
            <v>63.177570093457973</v>
          </cell>
        </row>
        <row r="15">
          <cell r="C15">
            <v>80.475000000000009</v>
          </cell>
          <cell r="E15">
            <v>57.9</v>
          </cell>
          <cell r="F15">
            <v>49.849732620320864</v>
          </cell>
        </row>
        <row r="16">
          <cell r="C16">
            <v>85</v>
          </cell>
          <cell r="E16">
            <v>57.9</v>
          </cell>
          <cell r="F16">
            <v>47.094652406417126</v>
          </cell>
        </row>
        <row r="17">
          <cell r="C17">
            <v>85.6</v>
          </cell>
          <cell r="E17">
            <v>54.7</v>
          </cell>
          <cell r="F17">
            <v>46.480522930940857</v>
          </cell>
        </row>
        <row r="18">
          <cell r="C18">
            <v>80.617919921875</v>
          </cell>
          <cell r="E18">
            <v>53.9866943359375</v>
          </cell>
          <cell r="F18">
            <v>29.27272727272728</v>
          </cell>
        </row>
        <row r="19">
          <cell r="C19">
            <v>64.3</v>
          </cell>
        </row>
        <row r="20">
          <cell r="C20">
            <v>61.594871794871793</v>
          </cell>
          <cell r="E20">
            <v>52.343017578125</v>
          </cell>
          <cell r="F20">
            <v>48.918708016939284</v>
          </cell>
        </row>
        <row r="21">
          <cell r="C21">
            <v>78.400000000000006</v>
          </cell>
          <cell r="E21">
            <v>52.343017578125</v>
          </cell>
          <cell r="F21">
            <v>48.918708016939284</v>
          </cell>
        </row>
        <row r="22">
          <cell r="C22">
            <v>78.2</v>
          </cell>
          <cell r="E22">
            <v>48.255647382920117</v>
          </cell>
          <cell r="F22">
            <v>45.098735871887975</v>
          </cell>
        </row>
        <row r="23">
          <cell r="C23">
            <v>72.599999999999994</v>
          </cell>
          <cell r="E23">
            <v>44.8</v>
          </cell>
          <cell r="F23">
            <v>41.869158878504692</v>
          </cell>
        </row>
        <row r="24">
          <cell r="C24">
            <v>55.5</v>
          </cell>
          <cell r="E24">
            <v>27.3</v>
          </cell>
          <cell r="F24">
            <v>25.514018691588802</v>
          </cell>
        </row>
        <row r="26">
          <cell r="C26">
            <v>80.475000000000009</v>
          </cell>
          <cell r="E26">
            <v>51.5</v>
          </cell>
          <cell r="F26">
            <v>43.116778235165881</v>
          </cell>
        </row>
        <row r="27">
          <cell r="C27">
            <v>83.4</v>
          </cell>
          <cell r="E27">
            <v>51.5</v>
          </cell>
          <cell r="F27">
            <v>44.33957219251338</v>
          </cell>
        </row>
        <row r="28">
          <cell r="C28">
            <v>78.2</v>
          </cell>
          <cell r="E28">
            <v>51.5</v>
          </cell>
        </row>
        <row r="29">
          <cell r="C29">
            <v>75.5</v>
          </cell>
          <cell r="E29">
            <v>48</v>
          </cell>
          <cell r="F29">
            <v>27.378609625668457</v>
          </cell>
        </row>
        <row r="30">
          <cell r="C30">
            <v>59.8</v>
          </cell>
        </row>
        <row r="31">
          <cell r="C31">
            <v>61.594871794871793</v>
          </cell>
          <cell r="E31">
            <v>43</v>
          </cell>
          <cell r="F31">
            <v>40.186915887850489</v>
          </cell>
        </row>
        <row r="32">
          <cell r="C32">
            <v>72.400000000000006</v>
          </cell>
          <cell r="E32">
            <v>43</v>
          </cell>
          <cell r="F32">
            <v>40.186915887850489</v>
          </cell>
        </row>
        <row r="33">
          <cell r="C33">
            <v>76</v>
          </cell>
          <cell r="E33">
            <v>43</v>
          </cell>
          <cell r="F33">
            <v>40.186915887850489</v>
          </cell>
        </row>
        <row r="34">
          <cell r="C34">
            <v>65.8</v>
          </cell>
          <cell r="E34">
            <v>18.100000000000001</v>
          </cell>
          <cell r="F34">
            <v>16.9158878504673</v>
          </cell>
        </row>
        <row r="35">
          <cell r="C35">
            <v>42.9</v>
          </cell>
          <cell r="E35">
            <v>18.100000000000001</v>
          </cell>
          <cell r="F35">
            <v>11.028747549924729</v>
          </cell>
        </row>
        <row r="37">
          <cell r="C37">
            <v>47.9</v>
          </cell>
          <cell r="E37">
            <v>14.2</v>
          </cell>
          <cell r="F37">
            <v>13.844196659966375</v>
          </cell>
        </row>
        <row r="38">
          <cell r="C38">
            <v>44.9</v>
          </cell>
          <cell r="F38">
            <v>12.02664593955976</v>
          </cell>
        </row>
        <row r="39">
          <cell r="C39">
            <v>42.3</v>
          </cell>
        </row>
        <row r="40">
          <cell r="C40">
            <v>43</v>
          </cell>
          <cell r="E40">
            <v>15.4</v>
          </cell>
          <cell r="F40">
            <v>13.258823529411769</v>
          </cell>
        </row>
        <row r="41">
          <cell r="C41">
            <v>28.3</v>
          </cell>
        </row>
        <row r="42">
          <cell r="C42">
            <v>36</v>
          </cell>
          <cell r="E42">
            <v>8.3000000000000007</v>
          </cell>
          <cell r="F42">
            <v>7.7570093457943976</v>
          </cell>
        </row>
        <row r="43">
          <cell r="C43">
            <v>37.299999999999997</v>
          </cell>
          <cell r="E43">
            <v>8.3000000000000007</v>
          </cell>
        </row>
        <row r="44">
          <cell r="C44">
            <v>38.700000000000003</v>
          </cell>
          <cell r="E44">
            <v>8.3000000000000007</v>
          </cell>
        </row>
        <row r="45">
          <cell r="C45">
            <v>34.799999999999997</v>
          </cell>
          <cell r="E45">
            <v>8.3000000000000007</v>
          </cell>
        </row>
        <row r="46">
          <cell r="C46">
            <v>19.899999999999999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R3:V22" totalsRowShown="0" headerRowDxfId="0">
  <autoFilter ref="R3:V22" xr:uid="{28EBD15E-72A0-4224-9AA9-669CAF55C9ED}"/>
  <tableColumns count="5">
    <tableColumn id="1" xr3:uid="{5E9935A0-B27C-401E-B50A-0F88E6E1C384}" name="Age Range"/>
    <tableColumn id="2" xr3:uid="{575D5929-AC9E-4FCE-B23D-469F49A3E6E6}" name="Female Deaths"/>
    <tableColumn id="3" xr3:uid="{48E39AFE-26AC-452D-A383-13E8D0FE09A0}" name="Male Deaths"/>
    <tableColumn id="4" xr3:uid="{ED6796E7-F975-473A-AB8E-AFC09BA90FF4}" name="Female Rates"/>
    <tableColumn id="5" xr3:uid="{8BF07ED8-E10B-4DA0-9F1B-A811ECCF3976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3" dT="2023-02-22T16:34:48.70" personId="{A9805F88-69CA-4444-A642-C730F976359E}" id="{352C739C-F181-4B24-A786-AC9EFCDBE2E3}">
    <text>What is the distribution here?</text>
  </threadedComment>
  <threadedComment ref="C44" dT="2023-02-22T17:42:39.46" personId="{A9805F88-69CA-4444-A642-C730F976359E}" id="{BCA54284-5FED-4883-A5C1-E3C528EA17D7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Y69"/>
  <sheetViews>
    <sheetView topLeftCell="A28" workbookViewId="0">
      <selection activeCell="C46" sqref="C46"/>
    </sheetView>
  </sheetViews>
  <sheetFormatPr defaultRowHeight="15"/>
  <cols>
    <col min="1" max="1" width="9.140625" style="68"/>
    <col min="2" max="2" width="28.140625" style="68" bestFit="1" customWidth="1"/>
    <col min="3" max="3" width="60.140625" style="68" bestFit="1" customWidth="1"/>
    <col min="4" max="4" width="28" style="68" bestFit="1" customWidth="1"/>
    <col min="5" max="7" width="9.140625" style="68"/>
    <col min="8" max="8" width="15.28515625" style="68" customWidth="1"/>
    <col min="9" max="9" width="12" style="68" bestFit="1" customWidth="1"/>
    <col min="10" max="11" width="10.5703125" style="68" bestFit="1" customWidth="1"/>
    <col min="12" max="12" width="10" style="68" bestFit="1" customWidth="1"/>
    <col min="13" max="13" width="54.42578125" style="68" customWidth="1"/>
    <col min="14" max="14" width="54" style="68" customWidth="1"/>
    <col min="15" max="20" width="9.140625" style="68"/>
    <col min="21" max="21" width="20.7109375" style="68" customWidth="1"/>
    <col min="22" max="22" width="17.85546875" style="68" customWidth="1"/>
    <col min="23" max="23" width="13.28515625" style="68" customWidth="1"/>
    <col min="24" max="24" width="12.7109375" style="68" customWidth="1"/>
    <col min="25" max="16384" width="9.140625" style="68"/>
  </cols>
  <sheetData>
    <row r="1" spans="1:25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05" t="s">
        <v>5</v>
      </c>
      <c r="I1" s="105"/>
      <c r="J1" s="106" t="s">
        <v>6</v>
      </c>
      <c r="K1" s="106"/>
      <c r="L1" s="2" t="s">
        <v>7</v>
      </c>
      <c r="M1" s="3" t="s">
        <v>8</v>
      </c>
      <c r="N1" s="4" t="s">
        <v>12</v>
      </c>
      <c r="P1" s="68" t="s">
        <v>95</v>
      </c>
    </row>
    <row r="2" spans="1:25" ht="30">
      <c r="A2" s="68">
        <v>1</v>
      </c>
      <c r="B2" s="68" t="s">
        <v>11</v>
      </c>
      <c r="C2" s="1" t="s">
        <v>56</v>
      </c>
      <c r="D2" s="68" t="s">
        <v>37</v>
      </c>
      <c r="E2" s="86">
        <v>1E-4</v>
      </c>
      <c r="F2" s="86"/>
      <c r="G2" s="86">
        <v>4</v>
      </c>
      <c r="H2" s="86">
        <v>9.9999999999999995E-7</v>
      </c>
      <c r="I2" s="86">
        <v>1E-3</v>
      </c>
      <c r="L2" s="68">
        <v>0.01</v>
      </c>
      <c r="M2" s="68" t="s">
        <v>10</v>
      </c>
      <c r="N2" s="95" t="s">
        <v>15</v>
      </c>
      <c r="O2" s="68">
        <f>((1-E2)/(L2^2)^2 -1/E2)*E2^2</f>
        <v>0.99980000000000002</v>
      </c>
      <c r="P2" s="68">
        <f>O2*(1/E2-1)</f>
        <v>9997.0002000000004</v>
      </c>
      <c r="U2" s="68" t="s">
        <v>9</v>
      </c>
      <c r="V2" s="68" t="s">
        <v>4</v>
      </c>
      <c r="W2" s="68" t="s">
        <v>44</v>
      </c>
      <c r="X2" s="68" t="s">
        <v>45</v>
      </c>
      <c r="Y2" s="68" t="s">
        <v>46</v>
      </c>
    </row>
    <row r="3" spans="1:25" ht="31.5">
      <c r="A3" s="68">
        <v>2</v>
      </c>
      <c r="B3" s="68" t="s">
        <v>11</v>
      </c>
      <c r="C3" s="1" t="s">
        <v>29</v>
      </c>
      <c r="D3" s="68" t="s">
        <v>17</v>
      </c>
      <c r="E3" s="86">
        <v>0.192</v>
      </c>
      <c r="F3" s="86"/>
      <c r="G3" s="86">
        <v>4</v>
      </c>
      <c r="H3" s="86">
        <v>0.01</v>
      </c>
      <c r="I3" s="86">
        <v>0.8</v>
      </c>
      <c r="L3" s="68">
        <v>0.05</v>
      </c>
      <c r="M3" s="1" t="s">
        <v>32</v>
      </c>
      <c r="N3" s="96" t="s">
        <v>36</v>
      </c>
      <c r="O3" s="68">
        <f>((1-E3)/(L3^2)^2 -1/E3)*E3^2</f>
        <v>4765.5859199999986</v>
      </c>
      <c r="P3" s="68">
        <f>O3*(1/E3-1)</f>
        <v>20055.174079999993</v>
      </c>
      <c r="U3" s="68" t="s">
        <v>43</v>
      </c>
      <c r="V3" s="68">
        <v>0.02</v>
      </c>
      <c r="W3" s="68">
        <v>0.01</v>
      </c>
      <c r="X3" s="68">
        <f>((1-V3)/W3^2 -1/V3)*V3^2</f>
        <v>3.9000000000000004</v>
      </c>
      <c r="Y3" s="68">
        <f>X3*(1/V3-1)</f>
        <v>191.10000000000002</v>
      </c>
    </row>
    <row r="4" spans="1:25" ht="45" customHeight="1">
      <c r="A4" s="68">
        <v>3</v>
      </c>
      <c r="B4" s="68" t="s">
        <v>11</v>
      </c>
      <c r="C4" s="1" t="s">
        <v>13</v>
      </c>
      <c r="D4" s="68" t="s">
        <v>20</v>
      </c>
      <c r="E4" s="68">
        <v>1.99</v>
      </c>
      <c r="F4" s="68" t="s">
        <v>260</v>
      </c>
      <c r="G4" s="68">
        <v>3</v>
      </c>
      <c r="H4" s="68">
        <f>LN(E4)</f>
        <v>0.68813463873640102</v>
      </c>
      <c r="I4" s="68">
        <f>(LN(K4)-LN(J4))/(2*NORMINV(0.975,0,1))</f>
        <v>0.2507383667215965</v>
      </c>
      <c r="J4" s="68">
        <v>1.22</v>
      </c>
      <c r="K4" s="68">
        <v>3.26</v>
      </c>
      <c r="L4" s="68">
        <v>2.4781339999999999E-3</v>
      </c>
      <c r="M4" s="1" t="s">
        <v>35</v>
      </c>
      <c r="N4" s="1" t="s">
        <v>42</v>
      </c>
      <c r="V4" s="68" t="s">
        <v>4</v>
      </c>
      <c r="W4" s="68" t="s">
        <v>44</v>
      </c>
      <c r="X4" s="68" t="s">
        <v>48</v>
      </c>
      <c r="Y4" s="68" t="s">
        <v>49</v>
      </c>
    </row>
    <row r="5" spans="1:25" ht="27" customHeight="1">
      <c r="A5" s="68">
        <v>4</v>
      </c>
      <c r="B5" s="68" t="s">
        <v>11</v>
      </c>
      <c r="C5" s="1" t="s">
        <v>38</v>
      </c>
      <c r="D5" s="68" t="s">
        <v>19</v>
      </c>
      <c r="E5" s="68">
        <v>2.1744970000000001</v>
      </c>
      <c r="F5" s="68" t="s">
        <v>260</v>
      </c>
      <c r="G5" s="68">
        <v>3</v>
      </c>
      <c r="H5" s="68">
        <f>LN(E5)</f>
        <v>0.77679737342710387</v>
      </c>
      <c r="I5" s="68">
        <f>(LN(K5)-LN(J5))/(2*NORMINV(0.975,0,1))</f>
        <v>0.38384940606361262</v>
      </c>
      <c r="J5" s="68">
        <f>E5-2*L5</f>
        <v>0.79034802385198666</v>
      </c>
      <c r="K5" s="68">
        <f>E5+2*L5</f>
        <v>3.5586459761480134</v>
      </c>
      <c r="L5" s="68">
        <f>((2.25-1.85)/3.92)*SQRT(46)</f>
        <v>0.69207448807400673</v>
      </c>
      <c r="M5" s="1" t="s">
        <v>91</v>
      </c>
      <c r="N5" s="1" t="s">
        <v>93</v>
      </c>
      <c r="U5" s="68" t="s">
        <v>47</v>
      </c>
      <c r="V5" s="68">
        <v>0.02</v>
      </c>
      <c r="W5" s="68">
        <v>0.01</v>
      </c>
      <c r="X5" s="68">
        <f>V5^2/W5</f>
        <v>0.04</v>
      </c>
      <c r="Y5" s="68">
        <f>W5/V5</f>
        <v>0.5</v>
      </c>
    </row>
    <row r="6" spans="1:25" ht="31.5" customHeight="1">
      <c r="A6" s="68">
        <v>5</v>
      </c>
      <c r="B6" s="68" t="s">
        <v>11</v>
      </c>
      <c r="C6" s="1" t="s">
        <v>34</v>
      </c>
      <c r="D6" s="68" t="s">
        <v>18</v>
      </c>
      <c r="E6" s="68">
        <v>5.9977460000000002</v>
      </c>
      <c r="F6" s="68" t="s">
        <v>260</v>
      </c>
      <c r="G6" s="68">
        <v>3</v>
      </c>
      <c r="H6" s="68">
        <f>LN(E6)</f>
        <v>1.7913837319809891</v>
      </c>
      <c r="I6" s="68">
        <f>(LN(K6)-LN(J6))/(2*NORMINV(0.975,0,1))</f>
        <v>0.11990591739389882</v>
      </c>
      <c r="J6" s="68">
        <f>E6-2*L5</f>
        <v>4.6135970238519866</v>
      </c>
      <c r="K6" s="68">
        <f>E6+2*L5</f>
        <v>7.3818949761480139</v>
      </c>
      <c r="L6" s="95">
        <f>((3.91-3.07)/3.92)*SQRT(47)</f>
        <v>1.4690688429430814</v>
      </c>
      <c r="M6" s="1" t="s">
        <v>92</v>
      </c>
      <c r="N6" s="1" t="s">
        <v>93</v>
      </c>
    </row>
    <row r="7" spans="1:25" ht="42" customHeight="1">
      <c r="A7" s="68">
        <v>6</v>
      </c>
      <c r="B7" s="68" t="s">
        <v>25</v>
      </c>
      <c r="C7" s="1" t="s">
        <v>50</v>
      </c>
      <c r="D7" s="68" t="s">
        <v>51</v>
      </c>
      <c r="E7" s="68">
        <v>1.2</v>
      </c>
      <c r="F7" s="68" t="s">
        <v>260</v>
      </c>
      <c r="G7" s="68">
        <v>3</v>
      </c>
      <c r="H7" s="68">
        <f>LN(E7)</f>
        <v>0.18232155679395459</v>
      </c>
      <c r="I7" s="68">
        <f>(LN(K7)-LN(J7))/(2*NORMINV(0.975,0,1))</f>
        <v>2.5531963685666733E-2</v>
      </c>
      <c r="J7" s="68">
        <v>1.1399999999999999</v>
      </c>
      <c r="K7" s="68">
        <v>1.26</v>
      </c>
      <c r="M7" s="94" t="s">
        <v>53</v>
      </c>
      <c r="N7" s="1" t="s">
        <v>52</v>
      </c>
    </row>
    <row r="8" spans="1:25" ht="31.5" customHeight="1">
      <c r="A8" s="68">
        <v>7</v>
      </c>
      <c r="B8" s="68" t="s">
        <v>25</v>
      </c>
      <c r="C8" s="1" t="s">
        <v>54</v>
      </c>
      <c r="D8" s="68" t="s">
        <v>55</v>
      </c>
      <c r="E8" s="68">
        <v>2.76</v>
      </c>
      <c r="F8" s="68" t="s">
        <v>260</v>
      </c>
      <c r="G8" s="68">
        <v>3</v>
      </c>
      <c r="H8" s="68">
        <f t="shared" ref="H8" si="0">LN(E8)</f>
        <v>1.0152306797290584</v>
      </c>
      <c r="I8" s="68">
        <f>(LN(K8)-LN(J8))/(2*NORMINV(0.975,0,1))</f>
        <v>9.2440087521680724E-3</v>
      </c>
      <c r="J8" s="68">
        <v>2.71</v>
      </c>
      <c r="K8" s="68">
        <v>2.81</v>
      </c>
      <c r="M8" s="94" t="s">
        <v>53</v>
      </c>
      <c r="N8" s="1" t="s">
        <v>52</v>
      </c>
    </row>
    <row r="9" spans="1:25" ht="45">
      <c r="A9" s="68">
        <v>8</v>
      </c>
      <c r="B9" s="68" t="s">
        <v>25</v>
      </c>
      <c r="C9" s="1" t="s">
        <v>22</v>
      </c>
      <c r="D9" s="68" t="s">
        <v>23</v>
      </c>
      <c r="E9" s="68">
        <v>1.67E-2</v>
      </c>
      <c r="F9" s="68" t="s">
        <v>261</v>
      </c>
      <c r="G9" s="68">
        <v>5</v>
      </c>
      <c r="H9" s="68">
        <f>E9</f>
        <v>1.67E-2</v>
      </c>
      <c r="I9" s="68">
        <f>(K9-J9)/(2*NORMINV(0.975,0,1))</f>
        <v>4.0523713428230627E-4</v>
      </c>
      <c r="J9" s="68">
        <f>H9-1.96*SQRT(H9*(1-H9)/100000)</f>
        <v>1.5905749811608458E-2</v>
      </c>
      <c r="K9" s="68">
        <f>H9+1.96*SQRT(H9*(1-H9)/100000)</f>
        <v>1.7494250188391541E-2</v>
      </c>
      <c r="M9" s="1" t="s">
        <v>24</v>
      </c>
    </row>
    <row r="10" spans="1:25" ht="45">
      <c r="A10" s="68">
        <v>9</v>
      </c>
      <c r="B10" s="68" t="s">
        <v>11</v>
      </c>
      <c r="C10" s="1" t="s">
        <v>57</v>
      </c>
      <c r="D10" s="68" t="s">
        <v>16</v>
      </c>
      <c r="E10" s="86">
        <f>AVERAGE(H10:I10)</f>
        <v>1.0500004999999999</v>
      </c>
      <c r="F10" s="86"/>
      <c r="G10" s="86">
        <v>4</v>
      </c>
      <c r="H10" s="86">
        <v>1.0000009999999999</v>
      </c>
      <c r="I10" s="86">
        <v>1.1000000000000001</v>
      </c>
      <c r="J10" s="68">
        <f>0.001*1.004^(31-30)</f>
        <v>1.0040000000000001E-3</v>
      </c>
      <c r="M10" s="68" t="s">
        <v>10</v>
      </c>
    </row>
    <row r="11" spans="1:25" ht="30">
      <c r="A11" s="68">
        <v>10</v>
      </c>
      <c r="B11" s="68" t="s">
        <v>11</v>
      </c>
      <c r="C11" s="1" t="s">
        <v>58</v>
      </c>
      <c r="D11" s="68" t="s">
        <v>90</v>
      </c>
      <c r="E11" s="86">
        <f>AVERAGE(H11:I11)</f>
        <v>1.25</v>
      </c>
      <c r="F11" s="86"/>
      <c r="G11" s="86">
        <v>4</v>
      </c>
      <c r="H11" s="86">
        <v>1</v>
      </c>
      <c r="I11" s="86">
        <v>1.5</v>
      </c>
      <c r="J11" s="68">
        <v>1E-3</v>
      </c>
      <c r="K11" s="68">
        <f>J11*J12^(31-30)</f>
        <v>1.0400000000000001E-3</v>
      </c>
      <c r="M11" s="68" t="s">
        <v>10</v>
      </c>
    </row>
    <row r="12" spans="1:25" ht="30">
      <c r="A12" s="68">
        <v>11</v>
      </c>
      <c r="B12" s="68" t="s">
        <v>11</v>
      </c>
      <c r="C12" s="1" t="s">
        <v>59</v>
      </c>
      <c r="D12" s="68" t="s">
        <v>61</v>
      </c>
      <c r="E12" s="86">
        <v>0.05</v>
      </c>
      <c r="F12" s="86"/>
      <c r="G12" s="86">
        <v>4</v>
      </c>
      <c r="H12" s="86">
        <v>0.05</v>
      </c>
      <c r="I12" s="86">
        <v>0.1</v>
      </c>
      <c r="J12" s="68">
        <v>1.04</v>
      </c>
      <c r="M12" s="68" t="s">
        <v>10</v>
      </c>
    </row>
    <row r="13" spans="1:25" ht="45">
      <c r="A13" s="68">
        <v>12</v>
      </c>
      <c r="B13" s="68" t="s">
        <v>11</v>
      </c>
      <c r="C13" s="1" t="s">
        <v>73</v>
      </c>
      <c r="D13" s="68" t="s">
        <v>62</v>
      </c>
      <c r="E13" s="86">
        <v>0.1</v>
      </c>
      <c r="F13" s="86"/>
      <c r="G13" s="86">
        <v>4</v>
      </c>
      <c r="H13" s="86">
        <v>0.01</v>
      </c>
      <c r="I13" s="86">
        <v>0.2</v>
      </c>
      <c r="M13" s="68" t="s">
        <v>10</v>
      </c>
    </row>
    <row r="14" spans="1:25" ht="45">
      <c r="A14" s="68">
        <v>13</v>
      </c>
      <c r="B14" s="68" t="s">
        <v>11</v>
      </c>
      <c r="C14" s="1" t="s">
        <v>74</v>
      </c>
      <c r="D14" s="68" t="s">
        <v>63</v>
      </c>
      <c r="E14" s="86">
        <v>1.2</v>
      </c>
      <c r="F14" s="86"/>
      <c r="G14" s="86">
        <v>4</v>
      </c>
      <c r="H14" s="86">
        <v>1.01</v>
      </c>
      <c r="I14" s="86">
        <v>1.7</v>
      </c>
      <c r="M14" s="68" t="s">
        <v>10</v>
      </c>
      <c r="N14" s="95"/>
    </row>
    <row r="15" spans="1:25" ht="45">
      <c r="A15" s="68">
        <v>11</v>
      </c>
      <c r="B15" s="68" t="s">
        <v>11</v>
      </c>
      <c r="C15" s="1" t="s">
        <v>60</v>
      </c>
      <c r="D15" s="68" t="s">
        <v>64</v>
      </c>
      <c r="E15" s="86">
        <v>0.95</v>
      </c>
      <c r="F15" s="86"/>
      <c r="G15" s="86">
        <v>4</v>
      </c>
      <c r="H15" s="86">
        <v>0.5</v>
      </c>
      <c r="I15" s="86">
        <v>1</v>
      </c>
      <c r="M15" s="68" t="s">
        <v>10</v>
      </c>
    </row>
    <row r="16" spans="1:25" ht="45">
      <c r="A16" s="68">
        <v>12</v>
      </c>
      <c r="B16" s="68" t="s">
        <v>11</v>
      </c>
      <c r="C16" s="1" t="s">
        <v>66</v>
      </c>
      <c r="D16" s="68" t="s">
        <v>65</v>
      </c>
      <c r="E16" s="86">
        <f>AVERAGE(H16:I16)</f>
        <v>5.5E-2</v>
      </c>
      <c r="F16" s="86"/>
      <c r="G16" s="86">
        <v>4</v>
      </c>
      <c r="H16" s="86">
        <v>0.01</v>
      </c>
      <c r="I16" s="86">
        <v>0.1</v>
      </c>
      <c r="M16" s="68" t="s">
        <v>96</v>
      </c>
    </row>
    <row r="17" spans="1:14">
      <c r="B17" s="68" t="s">
        <v>11</v>
      </c>
      <c r="C17" s="1" t="s">
        <v>68</v>
      </c>
      <c r="D17" s="68" t="s">
        <v>67</v>
      </c>
      <c r="E17" s="68">
        <v>3</v>
      </c>
      <c r="F17" s="68" t="s">
        <v>262</v>
      </c>
      <c r="G17" s="68">
        <v>6</v>
      </c>
      <c r="H17" s="68">
        <v>3</v>
      </c>
      <c r="I17" s="68">
        <v>3</v>
      </c>
      <c r="M17" s="68" t="s">
        <v>21</v>
      </c>
      <c r="N17" s="68" t="s">
        <v>15</v>
      </c>
    </row>
    <row r="18" spans="1:14">
      <c r="A18" s="68">
        <v>14</v>
      </c>
      <c r="B18" s="68" t="s">
        <v>11</v>
      </c>
      <c r="C18" s="1" t="s">
        <v>69</v>
      </c>
      <c r="D18" s="68" t="s">
        <v>71</v>
      </c>
      <c r="E18" s="68">
        <v>2</v>
      </c>
      <c r="F18" s="68" t="s">
        <v>262</v>
      </c>
      <c r="G18" s="68">
        <v>6</v>
      </c>
      <c r="H18" s="68">
        <v>2</v>
      </c>
      <c r="I18" s="68">
        <v>2</v>
      </c>
      <c r="M18" s="68" t="s">
        <v>21</v>
      </c>
    </row>
    <row r="19" spans="1:14" ht="15.75">
      <c r="A19" s="68">
        <v>15</v>
      </c>
      <c r="B19" s="68" t="s">
        <v>11</v>
      </c>
      <c r="C19" s="1" t="s">
        <v>70</v>
      </c>
      <c r="D19" s="68" t="s">
        <v>72</v>
      </c>
      <c r="E19" s="68">
        <v>1</v>
      </c>
      <c r="F19" s="68" t="s">
        <v>262</v>
      </c>
      <c r="G19" s="68">
        <v>6</v>
      </c>
      <c r="H19" s="68">
        <v>1</v>
      </c>
      <c r="I19" s="68">
        <v>1</v>
      </c>
      <c r="M19" s="68" t="s">
        <v>21</v>
      </c>
      <c r="N19" s="96"/>
    </row>
    <row r="20" spans="1:14" ht="30">
      <c r="A20" s="68">
        <v>16</v>
      </c>
      <c r="B20" s="68" t="s">
        <v>11</v>
      </c>
      <c r="C20" s="1" t="s">
        <v>75</v>
      </c>
      <c r="D20" s="68" t="s">
        <v>76</v>
      </c>
      <c r="E20" s="68">
        <v>0.75472189999999995</v>
      </c>
      <c r="F20" s="68" t="s">
        <v>261</v>
      </c>
      <c r="G20" s="68">
        <v>5</v>
      </c>
      <c r="H20" s="68">
        <f>E20</f>
        <v>0.75472189999999995</v>
      </c>
      <c r="I20" s="68">
        <f>(K20-J20)/(2*NORMINV(0.975,0,1))</f>
        <v>1.3606011795360695E-3</v>
      </c>
      <c r="J20" s="68">
        <f>H20-1.96*SQRT(H20*(1-H20)/100000)</f>
        <v>0.75205517069078653</v>
      </c>
      <c r="K20" s="68">
        <f>H20+1.96*SQRT(H20*(1-H20)/100000)</f>
        <v>0.75738862930921336</v>
      </c>
      <c r="M20" s="68" t="s">
        <v>94</v>
      </c>
    </row>
    <row r="21" spans="1:14">
      <c r="A21" s="68">
        <v>17</v>
      </c>
      <c r="B21" s="68" t="s">
        <v>11</v>
      </c>
      <c r="C21" s="1" t="s">
        <v>80</v>
      </c>
      <c r="D21" s="68" t="s">
        <v>77</v>
      </c>
      <c r="E21" s="86">
        <v>1.0009999999999999</v>
      </c>
      <c r="F21" s="86"/>
      <c r="G21" s="86">
        <v>4</v>
      </c>
      <c r="H21" s="86">
        <v>1.0009999999999999</v>
      </c>
      <c r="I21" s="86">
        <v>1.2</v>
      </c>
      <c r="M21" s="68" t="s">
        <v>10</v>
      </c>
      <c r="N21" s="1"/>
    </row>
    <row r="22" spans="1:14">
      <c r="A22" s="68">
        <v>18</v>
      </c>
      <c r="B22" s="68" t="s">
        <v>11</v>
      </c>
      <c r="C22" s="1" t="s">
        <v>81</v>
      </c>
      <c r="D22" s="68" t="s">
        <v>78</v>
      </c>
      <c r="E22" s="86">
        <v>1.0009999999999999</v>
      </c>
      <c r="F22" s="86"/>
      <c r="G22" s="86">
        <v>4</v>
      </c>
      <c r="H22" s="86">
        <v>1.0009999999999999</v>
      </c>
      <c r="I22" s="86">
        <v>1.2</v>
      </c>
      <c r="M22" s="68" t="s">
        <v>10</v>
      </c>
    </row>
    <row r="23" spans="1:14">
      <c r="A23" s="68">
        <v>19</v>
      </c>
      <c r="B23" s="68" t="s">
        <v>11</v>
      </c>
      <c r="C23" s="1" t="s">
        <v>82</v>
      </c>
      <c r="D23" s="68" t="s">
        <v>79</v>
      </c>
      <c r="E23" s="86">
        <v>1.0009999999999999</v>
      </c>
      <c r="F23" s="86"/>
      <c r="G23" s="86">
        <v>4</v>
      </c>
      <c r="H23" s="86">
        <v>1.0009999999999999</v>
      </c>
      <c r="I23" s="86">
        <v>1.2</v>
      </c>
      <c r="M23" s="68" t="s">
        <v>10</v>
      </c>
    </row>
    <row r="24" spans="1:14" ht="60">
      <c r="A24" s="68">
        <v>20</v>
      </c>
      <c r="B24" s="68" t="s">
        <v>11</v>
      </c>
      <c r="C24" s="1" t="s">
        <v>84</v>
      </c>
      <c r="D24" s="68" t="s">
        <v>85</v>
      </c>
      <c r="E24" s="68">
        <v>4.7999999999999996E-3</v>
      </c>
      <c r="F24" s="68" t="s">
        <v>261</v>
      </c>
      <c r="G24" s="68">
        <v>5</v>
      </c>
      <c r="H24" s="68">
        <f t="shared" ref="H24:H39" si="1">E24</f>
        <v>4.7999999999999996E-3</v>
      </c>
      <c r="I24" s="68">
        <f>(K24-J24)/(2*NORMINV(0.975,0,1))</f>
        <v>2.1856659306401137E-4</v>
      </c>
      <c r="J24" s="68">
        <f>H24-1.96*SQRT(H24*(1-H24)/100000)</f>
        <v>4.3716173493709154E-3</v>
      </c>
      <c r="K24" s="68">
        <f>H24+1.96*SQRT(H24*(1-H24)/100000)</f>
        <v>5.2283826506290838E-3</v>
      </c>
      <c r="M24" s="1" t="s">
        <v>32</v>
      </c>
      <c r="N24" s="1" t="s">
        <v>83</v>
      </c>
    </row>
    <row r="25" spans="1:14" ht="45">
      <c r="A25" s="68">
        <v>21</v>
      </c>
      <c r="B25" s="68" t="s">
        <v>11</v>
      </c>
      <c r="C25" s="1" t="s">
        <v>31</v>
      </c>
      <c r="D25" s="68" t="s">
        <v>33</v>
      </c>
      <c r="E25" s="68">
        <v>0.28499999999999998</v>
      </c>
      <c r="F25" s="68" t="s">
        <v>261</v>
      </c>
      <c r="G25" s="68">
        <v>5</v>
      </c>
      <c r="H25" s="68">
        <f t="shared" si="1"/>
        <v>0.28499999999999998</v>
      </c>
      <c r="I25" s="68">
        <f>(K25-J25)/(2*NORMINV(0.975,0,1))</f>
        <v>1.6837044078513583E-2</v>
      </c>
      <c r="J25" s="68">
        <v>0.253</v>
      </c>
      <c r="K25" s="68">
        <v>0.31900000000000001</v>
      </c>
      <c r="M25" s="1" t="s">
        <v>32</v>
      </c>
      <c r="N25" s="1" t="s">
        <v>30</v>
      </c>
    </row>
    <row r="26" spans="1:14">
      <c r="B26" s="68" t="s">
        <v>225</v>
      </c>
      <c r="C26" s="68" t="s">
        <v>229</v>
      </c>
      <c r="D26" s="68" t="s">
        <v>263</v>
      </c>
      <c r="E26" s="68">
        <v>0.70957585397710221</v>
      </c>
      <c r="F26" s="68" t="s">
        <v>261</v>
      </c>
      <c r="G26" s="68">
        <v>5</v>
      </c>
      <c r="H26" s="68">
        <f t="shared" si="1"/>
        <v>0.70957585397710221</v>
      </c>
      <c r="I26" s="68">
        <f t="shared" ref="I26:I38" si="2">(K26-J26)/(2*NORMINV(0.975,0,1))</f>
        <v>4.4760529439603229E-2</v>
      </c>
      <c r="J26" s="68">
        <v>0.62688365835900894</v>
      </c>
      <c r="K26" s="68">
        <v>0.80234170962014317</v>
      </c>
      <c r="M26" s="68" t="s">
        <v>226</v>
      </c>
    </row>
    <row r="27" spans="1:14">
      <c r="B27" s="68" t="s">
        <v>225</v>
      </c>
      <c r="C27" s="68" t="s">
        <v>230</v>
      </c>
      <c r="D27" s="68" t="s">
        <v>264</v>
      </c>
      <c r="E27" s="68">
        <v>-0.36468752598392556</v>
      </c>
      <c r="F27" s="68" t="s">
        <v>261</v>
      </c>
      <c r="G27" s="68">
        <v>5</v>
      </c>
      <c r="H27" s="68">
        <f t="shared" si="1"/>
        <v>-0.36468752598392556</v>
      </c>
      <c r="I27" s="68">
        <f>(K27-J27)/(2*NORMINV(0.975,0,1))</f>
        <v>6.0958017251978944E-4</v>
      </c>
      <c r="J27" s="68">
        <v>-0.36588661807526701</v>
      </c>
      <c r="K27" s="68">
        <v>-0.36349710770761001</v>
      </c>
      <c r="M27" s="68" t="s">
        <v>227</v>
      </c>
    </row>
    <row r="28" spans="1:14">
      <c r="B28" s="68" t="s">
        <v>225</v>
      </c>
      <c r="C28" s="68" t="s">
        <v>231</v>
      </c>
      <c r="D28" s="68" t="s">
        <v>265</v>
      </c>
      <c r="E28" s="68">
        <v>-0.25156411279366031</v>
      </c>
      <c r="F28" s="68" t="s">
        <v>261</v>
      </c>
      <c r="G28" s="68">
        <v>5</v>
      </c>
      <c r="H28" s="68">
        <f t="shared" si="1"/>
        <v>-0.25156411279366031</v>
      </c>
      <c r="I28" s="68">
        <f t="shared" si="2"/>
        <v>1.8303467954788598E-4</v>
      </c>
      <c r="J28" s="68">
        <v>-0.25192493601823795</v>
      </c>
      <c r="K28" s="68">
        <v>-0.25120745325856658</v>
      </c>
      <c r="M28" s="68" t="s">
        <v>227</v>
      </c>
    </row>
    <row r="29" spans="1:14">
      <c r="B29" s="68" t="s">
        <v>225</v>
      </c>
      <c r="C29" s="68" t="s">
        <v>232</v>
      </c>
      <c r="D29" s="68" t="s">
        <v>266</v>
      </c>
      <c r="E29" s="68">
        <v>-0.11653381625595151</v>
      </c>
      <c r="F29" s="68" t="s">
        <v>261</v>
      </c>
      <c r="G29" s="68">
        <v>5</v>
      </c>
      <c r="H29" s="68">
        <f t="shared" si="1"/>
        <v>-0.11653381625595151</v>
      </c>
      <c r="I29" s="68">
        <f>(K29-J29)/(2*NORMINV(0.975,0,1))</f>
        <v>5.7329767356241318E-3</v>
      </c>
      <c r="J29" s="68">
        <v>-0.12783337150988489</v>
      </c>
      <c r="K29" s="68">
        <v>-0.10536051565782628</v>
      </c>
      <c r="M29" s="68" t="s">
        <v>226</v>
      </c>
    </row>
    <row r="30" spans="1:14">
      <c r="B30" s="68" t="s">
        <v>225</v>
      </c>
      <c r="C30" s="68" t="s">
        <v>233</v>
      </c>
      <c r="D30" s="68" t="s">
        <v>267</v>
      </c>
      <c r="E30" s="68">
        <v>-0.23572233352106983</v>
      </c>
      <c r="F30" s="68" t="s">
        <v>261</v>
      </c>
      <c r="G30" s="68">
        <v>5</v>
      </c>
      <c r="H30" s="68">
        <f t="shared" si="1"/>
        <v>-0.23572233352106983</v>
      </c>
      <c r="I30" s="68">
        <f t="shared" si="2"/>
        <v>6.4587431667095779E-3</v>
      </c>
      <c r="J30" s="68">
        <v>-0.24846135929849961</v>
      </c>
      <c r="K30" s="68">
        <v>-0.22314355131420971</v>
      </c>
      <c r="M30" s="68" t="s">
        <v>226</v>
      </c>
    </row>
    <row r="31" spans="1:14">
      <c r="B31" s="68" t="s">
        <v>225</v>
      </c>
      <c r="C31" s="68" t="s">
        <v>234</v>
      </c>
      <c r="D31" s="68" t="s">
        <v>268</v>
      </c>
      <c r="E31" s="68">
        <v>0.13976194237515863</v>
      </c>
      <c r="F31" s="68" t="s">
        <v>261</v>
      </c>
      <c r="G31" s="68">
        <v>5</v>
      </c>
      <c r="H31" s="68">
        <f t="shared" si="1"/>
        <v>0.13976194237515863</v>
      </c>
      <c r="I31" s="68">
        <f t="shared" si="2"/>
        <v>4.4367505854834757E-3</v>
      </c>
      <c r="J31" s="68">
        <v>0.131028262406404</v>
      </c>
      <c r="K31" s="68">
        <v>0.14842000511827322</v>
      </c>
      <c r="M31" s="68" t="s">
        <v>226</v>
      </c>
    </row>
    <row r="32" spans="1:14">
      <c r="B32" s="68" t="s">
        <v>225</v>
      </c>
      <c r="C32" s="68" t="s">
        <v>235</v>
      </c>
      <c r="D32" s="68" t="s">
        <v>269</v>
      </c>
      <c r="E32" s="68">
        <v>-1.8325814637483102</v>
      </c>
      <c r="F32" s="68" t="s">
        <v>261</v>
      </c>
      <c r="G32" s="68">
        <v>5</v>
      </c>
      <c r="H32" s="68">
        <f t="shared" si="1"/>
        <v>-1.8325814637483102</v>
      </c>
      <c r="I32" s="68">
        <f t="shared" si="2"/>
        <v>8.0481983301160746E-3</v>
      </c>
      <c r="J32" s="68">
        <v>-1.8578992717325999</v>
      </c>
      <c r="K32" s="68">
        <v>-1.8263509139976741</v>
      </c>
      <c r="M32" s="68" t="s">
        <v>226</v>
      </c>
    </row>
    <row r="33" spans="2:18" s="102" customFormat="1">
      <c r="B33" s="104" t="s">
        <v>225</v>
      </c>
      <c r="C33" s="104" t="s">
        <v>336</v>
      </c>
      <c r="D33" s="104" t="s">
        <v>337</v>
      </c>
      <c r="E33" s="104">
        <v>1.8794650496471605</v>
      </c>
      <c r="F33" s="104" t="s">
        <v>335</v>
      </c>
      <c r="G33" s="104">
        <v>5</v>
      </c>
      <c r="H33" s="104">
        <v>1.8794650496471605</v>
      </c>
      <c r="I33" s="104">
        <v>3.5350227786655028E-3</v>
      </c>
      <c r="J33" s="104">
        <v>1.8640801308076811</v>
      </c>
      <c r="K33" s="104">
        <v>1.8779371654691073</v>
      </c>
      <c r="L33" s="104"/>
      <c r="M33" s="104" t="s">
        <v>226</v>
      </c>
      <c r="O33" s="103"/>
    </row>
    <row r="34" spans="2:18">
      <c r="B34" s="68" t="s">
        <v>225</v>
      </c>
      <c r="C34" s="68" t="s">
        <v>236</v>
      </c>
      <c r="D34" s="68" t="s">
        <v>270</v>
      </c>
      <c r="E34" s="68">
        <v>-7.2570692834835374E-2</v>
      </c>
      <c r="F34" s="68" t="s">
        <v>261</v>
      </c>
      <c r="G34" s="68">
        <v>5</v>
      </c>
      <c r="H34" s="68">
        <f t="shared" si="1"/>
        <v>-7.2570692834835374E-2</v>
      </c>
      <c r="I34" s="68">
        <f t="shared" si="2"/>
        <v>8.2744570841605074E-3</v>
      </c>
      <c r="J34" s="68">
        <v>-9.4310679471241304E-2</v>
      </c>
      <c r="K34" s="68">
        <v>-6.1875403718087502E-2</v>
      </c>
      <c r="M34" s="68" t="s">
        <v>226</v>
      </c>
    </row>
    <row r="35" spans="2:18">
      <c r="B35" s="68" t="s">
        <v>225</v>
      </c>
      <c r="C35" s="68" t="s">
        <v>237</v>
      </c>
      <c r="D35" s="68" t="s">
        <v>271</v>
      </c>
      <c r="E35" s="68">
        <v>-0.15082288973458366</v>
      </c>
      <c r="F35" s="68" t="s">
        <v>261</v>
      </c>
      <c r="G35" s="68">
        <v>5</v>
      </c>
      <c r="H35" s="68">
        <f t="shared" si="1"/>
        <v>-0.15082288973458366</v>
      </c>
      <c r="I35" s="68">
        <f>(K35-J35)/(2*NORMINV(0.975,0,1))</f>
        <v>8.8485192231809659E-3</v>
      </c>
      <c r="J35" s="68">
        <v>-0.16251892949777494</v>
      </c>
      <c r="K35" s="68">
        <v>-0.12783337150988489</v>
      </c>
      <c r="M35" s="68" t="s">
        <v>226</v>
      </c>
    </row>
    <row r="36" spans="2:18">
      <c r="B36" s="68" t="s">
        <v>225</v>
      </c>
      <c r="C36" s="68" t="s">
        <v>238</v>
      </c>
      <c r="D36" s="68" t="s">
        <v>272</v>
      </c>
      <c r="E36" s="68">
        <v>-0.2876820724517809</v>
      </c>
      <c r="F36" s="68" t="s">
        <v>261</v>
      </c>
      <c r="G36" s="68">
        <v>5</v>
      </c>
      <c r="H36" s="68">
        <f>E36</f>
        <v>-0.2876820724517809</v>
      </c>
      <c r="I36" s="68">
        <f t="shared" si="2"/>
        <v>1.0274142651501591E-2</v>
      </c>
      <c r="J36" s="68">
        <v>-0.31471074483970024</v>
      </c>
      <c r="K36" s="68">
        <v>-0.2744368457017603</v>
      </c>
      <c r="M36" s="68" t="s">
        <v>226</v>
      </c>
    </row>
    <row r="37" spans="2:18">
      <c r="B37" s="68" t="s">
        <v>225</v>
      </c>
      <c r="C37" s="68" t="s">
        <v>239</v>
      </c>
      <c r="D37" s="68" t="s">
        <v>273</v>
      </c>
      <c r="E37" s="68">
        <v>-0.59783700075562041</v>
      </c>
      <c r="F37" s="68" t="s">
        <v>261</v>
      </c>
      <c r="G37" s="68">
        <v>5</v>
      </c>
      <c r="H37" s="68">
        <f t="shared" si="1"/>
        <v>-0.59783700075562041</v>
      </c>
      <c r="I37" s="68">
        <f t="shared" si="2"/>
        <v>4.6809887357451996E-3</v>
      </c>
      <c r="J37" s="68">
        <v>-0.61618613942381695</v>
      </c>
      <c r="K37" s="68">
        <v>-0.59783700075562041</v>
      </c>
      <c r="M37" s="68" t="s">
        <v>226</v>
      </c>
    </row>
    <row r="38" spans="2:18">
      <c r="B38" s="68" t="s">
        <v>225</v>
      </c>
      <c r="C38" s="68" t="s">
        <v>240</v>
      </c>
      <c r="D38" s="68" t="s">
        <v>274</v>
      </c>
      <c r="E38" s="68">
        <v>-0.94057230424574823</v>
      </c>
      <c r="F38" s="68" t="s">
        <v>261</v>
      </c>
      <c r="G38" s="68">
        <v>5</v>
      </c>
      <c r="H38" s="68">
        <f t="shared" si="1"/>
        <v>-0.94057230424574823</v>
      </c>
      <c r="I38" s="68">
        <f t="shared" si="2"/>
        <v>5.2558948716264049E-2</v>
      </c>
      <c r="J38" s="68">
        <v>-1.0405040056975752</v>
      </c>
      <c r="K38" s="68">
        <v>-0.83447671259924472</v>
      </c>
      <c r="M38" s="68" t="s">
        <v>228</v>
      </c>
    </row>
    <row r="39" spans="2:18">
      <c r="B39" s="68" t="s">
        <v>225</v>
      </c>
      <c r="C39" s="68" t="s">
        <v>241</v>
      </c>
      <c r="D39" s="68" t="s">
        <v>275</v>
      </c>
      <c r="E39" s="68">
        <v>1</v>
      </c>
      <c r="F39" s="68" t="s">
        <v>251</v>
      </c>
      <c r="G39" s="68">
        <v>6</v>
      </c>
      <c r="H39" s="68">
        <f t="shared" si="1"/>
        <v>1</v>
      </c>
      <c r="M39" s="68" t="s">
        <v>242</v>
      </c>
    </row>
    <row r="40" spans="2:18">
      <c r="B40" s="68" t="s">
        <v>243</v>
      </c>
      <c r="C40" s="83" t="s">
        <v>249</v>
      </c>
      <c r="D40" s="68" t="s">
        <v>276</v>
      </c>
      <c r="E40" s="97">
        <v>0.23</v>
      </c>
      <c r="F40" s="68" t="s">
        <v>250</v>
      </c>
      <c r="G40" s="68">
        <v>1</v>
      </c>
      <c r="H40" s="68">
        <v>13</v>
      </c>
      <c r="I40" s="68">
        <f>H40/E40-H40</f>
        <v>43.521739130434781</v>
      </c>
      <c r="J40" s="68">
        <f>_xlfn.BETA.INV(0.025,H40,I40)</f>
        <v>0.1309696426876768</v>
      </c>
      <c r="K40" s="68">
        <f>_xlfn.BETA.INV(0.975,H40,I40)</f>
        <v>0.34710153733140003</v>
      </c>
      <c r="M40" s="98" t="s">
        <v>244</v>
      </c>
    </row>
    <row r="41" spans="2:18">
      <c r="B41" s="68" t="s">
        <v>243</v>
      </c>
      <c r="C41" s="83" t="s">
        <v>89</v>
      </c>
      <c r="D41" s="68" t="s">
        <v>277</v>
      </c>
      <c r="E41" s="97">
        <v>0.5</v>
      </c>
      <c r="F41" s="68" t="s">
        <v>250</v>
      </c>
      <c r="G41" s="68">
        <v>1</v>
      </c>
      <c r="H41" s="68">
        <v>22</v>
      </c>
      <c r="I41" s="68">
        <f>H41/E41-H41</f>
        <v>22</v>
      </c>
      <c r="J41" s="68">
        <f t="shared" ref="J41:J43" si="3">_xlfn.BETA.INV(0.025,H41,I41)</f>
        <v>0.35464677305101361</v>
      </c>
      <c r="K41" s="68">
        <f t="shared" ref="K41:K43" si="4">_xlfn.BETA.INV(0.975,H41,I41)</f>
        <v>0.64535322694898634</v>
      </c>
      <c r="M41" s="98" t="s">
        <v>88</v>
      </c>
    </row>
    <row r="42" spans="2:18">
      <c r="B42" s="68" t="s">
        <v>243</v>
      </c>
      <c r="C42" s="83" t="s">
        <v>245</v>
      </c>
      <c r="D42" s="68" t="s">
        <v>278</v>
      </c>
      <c r="E42" s="97">
        <v>0.88</v>
      </c>
      <c r="F42" s="68" t="s">
        <v>250</v>
      </c>
      <c r="G42" s="68">
        <v>1</v>
      </c>
      <c r="H42" s="68">
        <v>8</v>
      </c>
      <c r="I42" s="68">
        <f>H42/E42-H42</f>
        <v>1.0909090909090917</v>
      </c>
      <c r="J42" s="68">
        <f>_xlfn.BETA.INV(0.025,H42,I42)</f>
        <v>0.61748013831605253</v>
      </c>
      <c r="K42" s="68">
        <f t="shared" si="4"/>
        <v>0.99554589958652828</v>
      </c>
      <c r="M42" s="98" t="s">
        <v>88</v>
      </c>
    </row>
    <row r="43" spans="2:18" s="31" customFormat="1">
      <c r="B43" s="31" t="s">
        <v>243</v>
      </c>
      <c r="C43" s="112" t="s">
        <v>246</v>
      </c>
      <c r="D43" s="31" t="s">
        <v>279</v>
      </c>
      <c r="E43" s="113">
        <v>0.82</v>
      </c>
      <c r="F43" s="31" t="s">
        <v>250</v>
      </c>
      <c r="G43" s="31">
        <v>1</v>
      </c>
      <c r="H43" s="31">
        <f>322*E43</f>
        <v>264.03999999999996</v>
      </c>
      <c r="I43" s="31">
        <f>H43/E43-H43</f>
        <v>57.960000000000036</v>
      </c>
      <c r="J43" s="31">
        <v>0.62</v>
      </c>
      <c r="K43" s="31">
        <v>0.93</v>
      </c>
      <c r="M43" s="114" t="s">
        <v>338</v>
      </c>
      <c r="P43" s="31" t="s">
        <v>259</v>
      </c>
    </row>
    <row r="44" spans="2:18">
      <c r="B44" s="68" t="s">
        <v>243</v>
      </c>
      <c r="C44" s="99" t="s">
        <v>254</v>
      </c>
      <c r="D44" s="68" t="s">
        <v>280</v>
      </c>
      <c r="E44" s="97">
        <v>0.94299999999999995</v>
      </c>
      <c r="F44" s="68" t="s">
        <v>250</v>
      </c>
      <c r="G44" s="68">
        <v>1</v>
      </c>
      <c r="H44" s="68">
        <v>716</v>
      </c>
      <c r="I44" s="68">
        <v>43</v>
      </c>
      <c r="J44" s="92">
        <f>_xlfn.BETA.INV(0.025,H44,I44)</f>
        <v>0.92583804388112623</v>
      </c>
      <c r="K44" s="92">
        <f>_xlfn.BETA.INV(0.975,H44,I44)</f>
        <v>0.95864492377531008</v>
      </c>
      <c r="M44" s="97" t="s">
        <v>247</v>
      </c>
      <c r="P44" s="92" t="s">
        <v>252</v>
      </c>
      <c r="Q44" s="92"/>
      <c r="R44" s="92"/>
    </row>
    <row r="45" spans="2:18">
      <c r="B45" s="68" t="s">
        <v>243</v>
      </c>
      <c r="C45" s="99" t="s">
        <v>255</v>
      </c>
      <c r="D45" s="68" t="s">
        <v>281</v>
      </c>
      <c r="E45" s="97">
        <v>0.84699999999999998</v>
      </c>
      <c r="F45" s="68" t="s">
        <v>250</v>
      </c>
      <c r="G45" s="68">
        <v>1</v>
      </c>
      <c r="H45" s="68">
        <v>716</v>
      </c>
      <c r="I45" s="93">
        <f>H45-H45*E45</f>
        <v>109.548</v>
      </c>
      <c r="J45" s="92">
        <f>_xlfn.BETA.INV(0.025,H45,I45)</f>
        <v>0.84334996214613955</v>
      </c>
      <c r="K45" s="92">
        <f>_xlfn.BETA.INV(0.975,H45,I45)</f>
        <v>0.88957036141338719</v>
      </c>
      <c r="M45" s="97" t="s">
        <v>248</v>
      </c>
      <c r="P45" s="92" t="s">
        <v>253</v>
      </c>
      <c r="Q45" s="92"/>
      <c r="R45" s="92"/>
    </row>
    <row r="46" spans="2:18">
      <c r="B46" s="68" t="s">
        <v>243</v>
      </c>
      <c r="C46" s="99" t="s">
        <v>256</v>
      </c>
      <c r="D46" s="68" t="s">
        <v>282</v>
      </c>
      <c r="E46" s="97">
        <v>0.92700000000000005</v>
      </c>
      <c r="F46" s="68" t="s">
        <v>250</v>
      </c>
      <c r="G46" s="68">
        <v>1</v>
      </c>
      <c r="H46" s="68">
        <v>719</v>
      </c>
      <c r="I46" s="93">
        <f>H46-H46*E46</f>
        <v>52.486999999999966</v>
      </c>
      <c r="J46" s="92">
        <f t="shared" ref="J46:J47" si="5">_xlfn.BETA.INV(0.025,H46,I46)</f>
        <v>0.91317861129597766</v>
      </c>
      <c r="K46" s="92">
        <f t="shared" ref="K46:K47" si="6">_xlfn.BETA.INV(0.975,H46,I46)</f>
        <v>0.94863518192260199</v>
      </c>
      <c r="M46" s="97" t="s">
        <v>258</v>
      </c>
      <c r="P46" s="92">
        <v>0.878</v>
      </c>
      <c r="Q46" s="92">
        <v>0.96</v>
      </c>
      <c r="R46" s="92"/>
    </row>
    <row r="47" spans="2:18">
      <c r="B47" s="68" t="s">
        <v>243</v>
      </c>
      <c r="C47" s="99" t="s">
        <v>257</v>
      </c>
      <c r="D47" s="68" t="s">
        <v>283</v>
      </c>
      <c r="E47" s="97">
        <v>0.76800000000000002</v>
      </c>
      <c r="F47" s="68" t="s">
        <v>250</v>
      </c>
      <c r="G47" s="68">
        <v>1</v>
      </c>
      <c r="H47" s="68">
        <v>719</v>
      </c>
      <c r="I47" s="93">
        <f>H47-H47*E47</f>
        <v>166.80799999999999</v>
      </c>
      <c r="J47" s="92">
        <f t="shared" si="5"/>
        <v>0.78530286018445838</v>
      </c>
      <c r="K47" s="92">
        <f t="shared" si="6"/>
        <v>0.83674085794535835</v>
      </c>
      <c r="M47" s="97" t="s">
        <v>258</v>
      </c>
      <c r="P47" s="92">
        <v>0.73</v>
      </c>
      <c r="Q47" s="92">
        <v>0.80200000000000005</v>
      </c>
      <c r="R47" s="92"/>
    </row>
    <row r="48" spans="2:18">
      <c r="B48" s="68" t="s">
        <v>284</v>
      </c>
      <c r="C48" s="68" t="s">
        <v>86</v>
      </c>
      <c r="D48" s="68" t="s">
        <v>285</v>
      </c>
      <c r="E48" s="68">
        <v>8.0000000000000002E-3</v>
      </c>
      <c r="F48" s="68" t="s">
        <v>261</v>
      </c>
      <c r="G48" s="68">
        <v>5</v>
      </c>
      <c r="H48" s="68">
        <f>E48</f>
        <v>8.0000000000000002E-3</v>
      </c>
      <c r="I48" s="100">
        <f>(K48-J48)/(2*NORMINV(0.975,0,1))</f>
        <v>2.55106728462327E-3</v>
      </c>
      <c r="J48" s="101">
        <v>3.0000000000000001E-3</v>
      </c>
      <c r="K48" s="101">
        <v>1.2999999999999999E-2</v>
      </c>
      <c r="M48" s="68" t="s">
        <v>286</v>
      </c>
      <c r="N48" s="68" t="s">
        <v>87</v>
      </c>
      <c r="P48" s="92"/>
      <c r="Q48" s="92"/>
      <c r="R48" s="92"/>
    </row>
    <row r="49" spans="2:13">
      <c r="B49" s="68" t="s">
        <v>26</v>
      </c>
      <c r="C49" s="68" t="s">
        <v>27</v>
      </c>
      <c r="D49" s="68" t="s">
        <v>287</v>
      </c>
      <c r="E49" s="68">
        <v>4.3200000000000001E-3</v>
      </c>
      <c r="F49" s="68" t="s">
        <v>261</v>
      </c>
      <c r="G49" s="68">
        <v>5</v>
      </c>
      <c r="H49" s="68">
        <f>E49</f>
        <v>4.3200000000000001E-3</v>
      </c>
      <c r="I49" s="68">
        <f>(K49-J49)/(2*NORMINV(0.975,0,1))</f>
        <v>1.4285976793890307E-4</v>
      </c>
      <c r="J49" s="68">
        <v>4.0400000000000002E-3</v>
      </c>
      <c r="K49" s="68">
        <v>4.5999999999999999E-3</v>
      </c>
      <c r="M49" s="68" t="s">
        <v>28</v>
      </c>
    </row>
    <row r="50" spans="2:13">
      <c r="B50" s="68" t="s">
        <v>26</v>
      </c>
      <c r="C50" s="68" t="s">
        <v>288</v>
      </c>
      <c r="D50" s="68" t="s">
        <v>289</v>
      </c>
      <c r="E50" s="68">
        <v>-0.08</v>
      </c>
      <c r="F50" s="68" t="s">
        <v>261</v>
      </c>
      <c r="G50" s="68">
        <v>5</v>
      </c>
      <c r="H50" s="68">
        <f t="shared" ref="H50:H52" si="7">E50</f>
        <v>-0.08</v>
      </c>
      <c r="I50" s="68">
        <f t="shared" ref="I50:I52" si="8">(K50-J50)/(2*NORMINV(0.975,0,1))</f>
        <v>-4.3368143838595594E-2</v>
      </c>
      <c r="J50" s="68">
        <v>-0.13</v>
      </c>
      <c r="K50" s="68">
        <v>-0.3</v>
      </c>
      <c r="M50" s="68" t="s">
        <v>290</v>
      </c>
    </row>
    <row r="51" spans="2:13">
      <c r="B51" s="68" t="s">
        <v>26</v>
      </c>
      <c r="C51" s="68" t="s">
        <v>334</v>
      </c>
      <c r="D51" s="68" t="s">
        <v>291</v>
      </c>
      <c r="E51" s="68">
        <v>-0.18</v>
      </c>
      <c r="F51" s="68" t="s">
        <v>261</v>
      </c>
      <c r="G51" s="68">
        <v>5</v>
      </c>
      <c r="H51" s="68">
        <f t="shared" si="7"/>
        <v>-0.18</v>
      </c>
      <c r="I51" s="68">
        <f>(K51-J51)/(2*NORMINV(0.975,0,1))</f>
        <v>6.1225614830958487E-2</v>
      </c>
      <c r="J51" s="68">
        <v>-0.3</v>
      </c>
      <c r="K51" s="68">
        <v>-0.06</v>
      </c>
      <c r="M51" s="68" t="s">
        <v>292</v>
      </c>
    </row>
    <row r="52" spans="2:13">
      <c r="B52" s="68" t="s">
        <v>26</v>
      </c>
      <c r="C52" s="68" t="s">
        <v>293</v>
      </c>
      <c r="D52" s="68" t="s">
        <v>294</v>
      </c>
      <c r="E52" s="68">
        <v>0</v>
      </c>
      <c r="F52" s="68" t="s">
        <v>251</v>
      </c>
      <c r="G52" s="68">
        <v>6</v>
      </c>
      <c r="H52" s="68">
        <f t="shared" si="7"/>
        <v>0</v>
      </c>
      <c r="I52" s="68">
        <f t="shared" si="8"/>
        <v>0</v>
      </c>
      <c r="J52" s="68">
        <v>0</v>
      </c>
      <c r="K52" s="68">
        <v>0</v>
      </c>
      <c r="M52" s="68" t="s">
        <v>292</v>
      </c>
    </row>
    <row r="53" spans="2:13">
      <c r="B53" s="68" t="s">
        <v>295</v>
      </c>
      <c r="C53" s="68" t="s">
        <v>296</v>
      </c>
      <c r="D53" s="68" t="s">
        <v>297</v>
      </c>
      <c r="E53" s="68">
        <v>610.58000000000004</v>
      </c>
      <c r="F53" s="68" t="s">
        <v>47</v>
      </c>
      <c r="G53" s="68">
        <v>2</v>
      </c>
      <c r="H53" s="68">
        <v>100</v>
      </c>
      <c r="I53" s="68">
        <f>E53/H53</f>
        <v>6.1058000000000003</v>
      </c>
      <c r="J53" s="68">
        <f>_xlfn.GAMMA.INV(0.025,H53,I53)</f>
        <v>496.79225777988648</v>
      </c>
      <c r="K53" s="68">
        <f>_xlfn.GAMMA.INV(0.975,H53,I53)</f>
        <v>735.92564919121662</v>
      </c>
      <c r="M53" s="68" t="s">
        <v>298</v>
      </c>
    </row>
    <row r="54" spans="2:13">
      <c r="B54" s="68" t="s">
        <v>295</v>
      </c>
      <c r="C54" s="68" t="s">
        <v>299</v>
      </c>
      <c r="D54" s="68" t="s">
        <v>300</v>
      </c>
      <c r="E54" s="68">
        <v>584.89</v>
      </c>
      <c r="F54" s="68" t="s">
        <v>47</v>
      </c>
      <c r="G54" s="68">
        <v>2</v>
      </c>
      <c r="H54" s="68">
        <v>100</v>
      </c>
      <c r="I54" s="68">
        <f>E54/H54</f>
        <v>5.8488999999999995</v>
      </c>
      <c r="J54" s="68">
        <f>_xlfn.GAMMA.INV(0.025,H54,I54)</f>
        <v>475.88984842752427</v>
      </c>
      <c r="K54" s="68">
        <f>_xlfn.GAMMA.INV(0.975,H54,I54)</f>
        <v>704.96176251343081</v>
      </c>
      <c r="M54" s="68" t="s">
        <v>298</v>
      </c>
    </row>
    <row r="55" spans="2:13">
      <c r="B55" s="68" t="s">
        <v>295</v>
      </c>
      <c r="C55" s="68" t="s">
        <v>301</v>
      </c>
      <c r="D55" s="68" t="s">
        <v>302</v>
      </c>
      <c r="E55" s="68">
        <v>2348.8000000000002</v>
      </c>
      <c r="F55" s="68" t="s">
        <v>47</v>
      </c>
      <c r="G55" s="68">
        <v>2</v>
      </c>
      <c r="H55" s="68">
        <v>100</v>
      </c>
      <c r="I55" s="68">
        <f>E55/H55</f>
        <v>23.488000000000003</v>
      </c>
      <c r="J55" s="68">
        <f>_xlfn.GAMMA.INV(0.025,H55,I55)</f>
        <v>1911.0774265016828</v>
      </c>
      <c r="K55" s="68">
        <f t="shared" ref="K55" si="9">_xlfn.GAMMA.INV(0.975,H55,I55)</f>
        <v>2830.9839248261155</v>
      </c>
      <c r="L55" s="91"/>
      <c r="M55" s="68" t="s">
        <v>292</v>
      </c>
    </row>
    <row r="56" spans="2:13">
      <c r="B56" s="68" t="s">
        <v>295</v>
      </c>
      <c r="C56" s="68" t="s">
        <v>303</v>
      </c>
      <c r="D56" s="68" t="s">
        <v>304</v>
      </c>
      <c r="E56" s="68">
        <v>-57.2</v>
      </c>
      <c r="F56" s="68" t="s">
        <v>261</v>
      </c>
      <c r="G56" s="68">
        <v>5</v>
      </c>
      <c r="H56" s="68">
        <f>E56</f>
        <v>-57.2</v>
      </c>
      <c r="I56" s="68">
        <f>E56*0.1</f>
        <v>-5.7200000000000006</v>
      </c>
      <c r="J56" s="68">
        <f>E56-(I56*NORMINV(0.975,0,1))</f>
        <v>-45.989006008430891</v>
      </c>
      <c r="K56" s="68">
        <f>E56+(I56*NORMINV(0.975,0,1))</f>
        <v>-68.410993991569114</v>
      </c>
      <c r="M56" s="68" t="s">
        <v>292</v>
      </c>
    </row>
    <row r="57" spans="2:13">
      <c r="B57" s="68" t="s">
        <v>295</v>
      </c>
      <c r="C57" s="68" t="s">
        <v>305</v>
      </c>
      <c r="D57" s="68" t="s">
        <v>306</v>
      </c>
      <c r="E57" s="68">
        <v>-242</v>
      </c>
      <c r="F57" s="68" t="s">
        <v>261</v>
      </c>
      <c r="G57" s="68">
        <v>5</v>
      </c>
      <c r="H57" s="68">
        <f t="shared" ref="H57:H58" si="10">E57</f>
        <v>-242</v>
      </c>
      <c r="I57" s="68">
        <f t="shared" ref="I57:I59" si="11">E57*0.1</f>
        <v>-24.200000000000003</v>
      </c>
      <c r="J57" s="68">
        <f t="shared" ref="J57:J59" si="12">E57-(I57*NORMINV(0.975,0,1))</f>
        <v>-194.5688715741307</v>
      </c>
      <c r="K57" s="68">
        <f t="shared" ref="K57:K59" si="13">E57+(I57*NORMINV(0.975,0,1))</f>
        <v>-289.4311284258693</v>
      </c>
      <c r="M57" s="68" t="s">
        <v>292</v>
      </c>
    </row>
    <row r="58" spans="2:13">
      <c r="B58" s="68" t="s">
        <v>295</v>
      </c>
      <c r="C58" s="68" t="s">
        <v>307</v>
      </c>
      <c r="D58" s="68" t="s">
        <v>308</v>
      </c>
      <c r="E58" s="68">
        <v>-921.4</v>
      </c>
      <c r="F58" s="68" t="s">
        <v>261</v>
      </c>
      <c r="G58" s="68">
        <v>5</v>
      </c>
      <c r="H58" s="68">
        <f t="shared" si="10"/>
        <v>-921.4</v>
      </c>
      <c r="I58" s="68">
        <f t="shared" si="11"/>
        <v>-92.14</v>
      </c>
      <c r="J58" s="68">
        <f>E58-(I58*NORMINV(0.975,0,1))</f>
        <v>-740.80891846447946</v>
      </c>
      <c r="K58" s="68">
        <f t="shared" si="13"/>
        <v>-1101.9910815355206</v>
      </c>
      <c r="M58" s="68" t="s">
        <v>292</v>
      </c>
    </row>
    <row r="59" spans="2:13">
      <c r="B59" s="68" t="s">
        <v>295</v>
      </c>
      <c r="C59" s="68" t="s">
        <v>309</v>
      </c>
      <c r="D59" s="68" t="s">
        <v>310</v>
      </c>
      <c r="E59" s="68">
        <v>-1514</v>
      </c>
      <c r="F59" s="68" t="s">
        <v>261</v>
      </c>
      <c r="G59" s="68">
        <v>5</v>
      </c>
      <c r="H59" s="68">
        <f>E59</f>
        <v>-1514</v>
      </c>
      <c r="I59" s="68">
        <f t="shared" si="11"/>
        <v>-151.4</v>
      </c>
      <c r="J59" s="68">
        <f t="shared" si="12"/>
        <v>-1217.2614527406358</v>
      </c>
      <c r="K59" s="68">
        <f t="shared" si="13"/>
        <v>-1810.7385472593642</v>
      </c>
      <c r="M59" s="68" t="s">
        <v>292</v>
      </c>
    </row>
    <row r="60" spans="2:13">
      <c r="B60" s="68" t="s">
        <v>295</v>
      </c>
      <c r="C60" s="68" t="s">
        <v>311</v>
      </c>
      <c r="D60" s="68" t="s">
        <v>312</v>
      </c>
      <c r="E60" s="68">
        <v>1446.8</v>
      </c>
      <c r="F60" s="68" t="s">
        <v>261</v>
      </c>
      <c r="G60" s="68">
        <v>5</v>
      </c>
      <c r="H60" s="68">
        <f>E60</f>
        <v>1446.8</v>
      </c>
      <c r="I60" s="100">
        <f>H60*0.1</f>
        <v>144.68</v>
      </c>
      <c r="J60" s="101">
        <f>E60-(I60*NORMINV(0.975,0,1))</f>
        <v>1163.2324107167451</v>
      </c>
      <c r="K60" s="101">
        <f>E60+(I60*NORMINV(0.975,0,1))</f>
        <v>1730.3675892832548</v>
      </c>
      <c r="M60" s="68" t="s">
        <v>292</v>
      </c>
    </row>
    <row r="61" spans="2:13">
      <c r="B61" s="68" t="s">
        <v>295</v>
      </c>
      <c r="C61" s="68" t="s">
        <v>313</v>
      </c>
      <c r="D61" s="68" t="s">
        <v>314</v>
      </c>
      <c r="E61" s="68">
        <v>1676.1</v>
      </c>
      <c r="F61" s="68" t="s">
        <v>261</v>
      </c>
      <c r="G61" s="68">
        <v>5</v>
      </c>
      <c r="H61" s="68">
        <f t="shared" ref="H61:H64" si="14">E61</f>
        <v>1676.1</v>
      </c>
      <c r="I61" s="100">
        <f>H61*0.1</f>
        <v>167.61</v>
      </c>
      <c r="J61" s="101">
        <f t="shared" ref="J61:J64" si="15">E61-(I61*NORMINV(0.975,0,1))</f>
        <v>1347.5904365512415</v>
      </c>
      <c r="K61" s="101">
        <f t="shared" ref="K61:K64" si="16">E61+(I61*NORMINV(0.975,0,1))</f>
        <v>2004.6095634487583</v>
      </c>
      <c r="M61" s="68" t="s">
        <v>292</v>
      </c>
    </row>
    <row r="62" spans="2:13">
      <c r="B62" s="68" t="s">
        <v>295</v>
      </c>
      <c r="C62" s="68" t="s">
        <v>315</v>
      </c>
      <c r="D62" s="68" t="s">
        <v>316</v>
      </c>
      <c r="E62" s="68">
        <v>3956.7</v>
      </c>
      <c r="F62" s="68" t="s">
        <v>261</v>
      </c>
      <c r="G62" s="68">
        <v>5</v>
      </c>
      <c r="H62" s="68">
        <f t="shared" si="14"/>
        <v>3956.7</v>
      </c>
      <c r="I62" s="100">
        <f t="shared" ref="I62:I64" si="17">H62*0.1</f>
        <v>395.67</v>
      </c>
      <c r="J62" s="101">
        <f t="shared" si="15"/>
        <v>3181.2010502370367</v>
      </c>
      <c r="K62" s="101">
        <f t="shared" si="16"/>
        <v>4732.1989497629629</v>
      </c>
      <c r="M62" s="68" t="s">
        <v>292</v>
      </c>
    </row>
    <row r="63" spans="2:13">
      <c r="B63" s="68" t="s">
        <v>295</v>
      </c>
      <c r="C63" s="68" t="s">
        <v>317</v>
      </c>
      <c r="D63" s="68" t="s">
        <v>318</v>
      </c>
      <c r="E63" s="68">
        <v>5406.9</v>
      </c>
      <c r="F63" s="68" t="s">
        <v>261</v>
      </c>
      <c r="G63" s="68">
        <v>5</v>
      </c>
      <c r="H63" s="68">
        <f t="shared" si="14"/>
        <v>5406.9</v>
      </c>
      <c r="I63" s="100">
        <f t="shared" si="17"/>
        <v>540.68999999999994</v>
      </c>
      <c r="J63" s="101">
        <f t="shared" si="15"/>
        <v>4347.167073199038</v>
      </c>
      <c r="K63" s="101">
        <f t="shared" si="16"/>
        <v>6466.6329268009613</v>
      </c>
      <c r="M63" s="68" t="s">
        <v>292</v>
      </c>
    </row>
    <row r="64" spans="2:13">
      <c r="B64" s="68" t="s">
        <v>295</v>
      </c>
      <c r="C64" s="68" t="s">
        <v>319</v>
      </c>
      <c r="D64" s="68" t="s">
        <v>320</v>
      </c>
      <c r="E64" s="68">
        <v>1217.4000000000001</v>
      </c>
      <c r="F64" s="68" t="s">
        <v>261</v>
      </c>
      <c r="G64" s="68">
        <v>5</v>
      </c>
      <c r="H64" s="68">
        <f t="shared" si="14"/>
        <v>1217.4000000000001</v>
      </c>
      <c r="I64" s="100">
        <f t="shared" si="17"/>
        <v>121.74000000000001</v>
      </c>
      <c r="J64" s="101">
        <f t="shared" si="15"/>
        <v>978.79398452209398</v>
      </c>
      <c r="K64" s="101">
        <f t="shared" si="16"/>
        <v>1456.0060154779062</v>
      </c>
      <c r="M64" s="68" t="s">
        <v>292</v>
      </c>
    </row>
    <row r="65" spans="2:13">
      <c r="B65" s="68" t="s">
        <v>295</v>
      </c>
      <c r="C65" s="68" t="s">
        <v>321</v>
      </c>
      <c r="D65" s="68" t="s">
        <v>333</v>
      </c>
      <c r="E65" s="68">
        <v>401</v>
      </c>
      <c r="F65" s="68" t="s">
        <v>47</v>
      </c>
      <c r="G65" s="68">
        <v>2</v>
      </c>
      <c r="H65" s="68">
        <v>100</v>
      </c>
      <c r="I65" s="100">
        <f>E65/H65</f>
        <v>4.01</v>
      </c>
      <c r="J65" s="101">
        <f>_xlfn.GAMMA.INV(0.025,H65,I65)</f>
        <v>326.26960491620173</v>
      </c>
      <c r="K65" s="101">
        <f>_xlfn.GAMMA.INV(0.975,H65,I65)</f>
        <v>483.32108049015335</v>
      </c>
      <c r="M65" s="68" t="s">
        <v>322</v>
      </c>
    </row>
    <row r="66" spans="2:13">
      <c r="B66" s="68" t="s">
        <v>323</v>
      </c>
      <c r="C66" s="68" t="s">
        <v>324</v>
      </c>
      <c r="D66" s="68" t="s">
        <v>332</v>
      </c>
      <c r="E66" s="68">
        <v>8.57</v>
      </c>
      <c r="F66" s="68" t="s">
        <v>47</v>
      </c>
      <c r="G66" s="68">
        <v>2</v>
      </c>
      <c r="H66" s="68">
        <v>100</v>
      </c>
      <c r="I66" s="68">
        <f>E66/H66</f>
        <v>8.5699999999999998E-2</v>
      </c>
      <c r="J66" s="101">
        <f t="shared" ref="J66:J69" si="18">_xlfn.GAMMA.INV(0.025,H66,I66)</f>
        <v>6.9728940502041121</v>
      </c>
      <c r="K66" s="101">
        <f t="shared" ref="K66:K69" si="19">_xlfn.GAMMA.INV(0.975,H66,I66)</f>
        <v>10.329330822445423</v>
      </c>
      <c r="M66" s="68" t="s">
        <v>325</v>
      </c>
    </row>
    <row r="67" spans="2:13">
      <c r="B67" s="68" t="s">
        <v>323</v>
      </c>
      <c r="C67" s="68" t="s">
        <v>326</v>
      </c>
      <c r="D67" s="68" t="s">
        <v>327</v>
      </c>
      <c r="E67" s="68">
        <v>1.3</v>
      </c>
      <c r="F67" s="68" t="s">
        <v>47</v>
      </c>
      <c r="G67" s="68">
        <v>2</v>
      </c>
      <c r="H67" s="68">
        <v>100</v>
      </c>
      <c r="I67" s="68">
        <f>E67/H67</f>
        <v>1.3000000000000001E-2</v>
      </c>
      <c r="J67" s="101">
        <f t="shared" si="18"/>
        <v>1.0577318862620009</v>
      </c>
      <c r="K67" s="101">
        <f t="shared" si="19"/>
        <v>1.566876320791021</v>
      </c>
      <c r="M67" s="68" t="s">
        <v>325</v>
      </c>
    </row>
    <row r="68" spans="2:13">
      <c r="B68" s="68" t="s">
        <v>323</v>
      </c>
      <c r="C68" s="68" t="s">
        <v>328</v>
      </c>
      <c r="D68" s="68" t="s">
        <v>329</v>
      </c>
      <c r="E68" s="68">
        <v>11.8</v>
      </c>
      <c r="F68" s="68" t="s">
        <v>47</v>
      </c>
      <c r="G68" s="68">
        <v>2</v>
      </c>
      <c r="H68" s="68">
        <v>100</v>
      </c>
      <c r="I68" s="68">
        <f t="shared" ref="I68:I69" si="20">E68/H68</f>
        <v>0.11800000000000001</v>
      </c>
      <c r="J68" s="101">
        <f t="shared" si="18"/>
        <v>9.6009509676089309</v>
      </c>
      <c r="K68" s="101">
        <f t="shared" si="19"/>
        <v>14.222415834872344</v>
      </c>
      <c r="M68" s="68" t="s">
        <v>325</v>
      </c>
    </row>
    <row r="69" spans="2:13">
      <c r="B69" s="68" t="s">
        <v>323</v>
      </c>
      <c r="C69" s="68" t="s">
        <v>330</v>
      </c>
      <c r="D69" s="68" t="s">
        <v>331</v>
      </c>
      <c r="E69" s="68">
        <v>3.86</v>
      </c>
      <c r="F69" s="68" t="s">
        <v>47</v>
      </c>
      <c r="G69" s="68">
        <v>2</v>
      </c>
      <c r="H69" s="68">
        <v>100</v>
      </c>
      <c r="I69" s="68">
        <f t="shared" si="20"/>
        <v>3.8599999999999995E-2</v>
      </c>
      <c r="J69" s="101">
        <f t="shared" si="18"/>
        <v>3.1406500622856326</v>
      </c>
      <c r="K69" s="101">
        <f t="shared" si="19"/>
        <v>4.6524173832717999</v>
      </c>
      <c r="M69" s="68" t="s">
        <v>322</v>
      </c>
    </row>
  </sheetData>
  <mergeCells count="2">
    <mergeCell ref="H1:I1"/>
    <mergeCell ref="J1:K1"/>
  </mergeCells>
  <hyperlinks>
    <hyperlink ref="M7" r:id="rId1" xr:uid="{5CDCCDC3-40CB-48A9-AFA2-5C786527191C}"/>
    <hyperlink ref="M8" r:id="rId2" xr:uid="{B4CC6DFF-4B5F-49E1-934E-4758C77C42C5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E70"/>
  <sheetViews>
    <sheetView tabSelected="1" topLeftCell="A25" workbookViewId="0">
      <selection activeCell="A6" sqref="A6:E69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0" bestFit="1" customWidth="1"/>
  </cols>
  <sheetData>
    <row r="1" spans="1:5">
      <c r="A1" s="2" t="s">
        <v>41</v>
      </c>
      <c r="B1" s="2" t="s">
        <v>4</v>
      </c>
      <c r="C1" s="2" t="s">
        <v>9</v>
      </c>
      <c r="D1" s="2" t="s">
        <v>39</v>
      </c>
      <c r="E1" s="2" t="s">
        <v>40</v>
      </c>
    </row>
    <row r="2" spans="1:5">
      <c r="A2" s="5" t="str">
        <f>parameters!D2</f>
        <v>P.onset</v>
      </c>
      <c r="B2" s="5">
        <f>parameters!E2</f>
        <v>1E-4</v>
      </c>
      <c r="C2" s="5">
        <f>parameters!G2</f>
        <v>4</v>
      </c>
      <c r="D2" s="5">
        <f>parameters!H2</f>
        <v>9.9999999999999995E-7</v>
      </c>
      <c r="E2" s="5">
        <f>parameters!I2</f>
        <v>1E-3</v>
      </c>
    </row>
    <row r="3" spans="1:5">
      <c r="A3" s="5" t="str">
        <f>parameters!D3</f>
        <v>P.onset_low.risk</v>
      </c>
      <c r="B3" s="5">
        <f>parameters!E3</f>
        <v>0.192</v>
      </c>
      <c r="C3" s="5">
        <f>parameters!G3</f>
        <v>4</v>
      </c>
      <c r="D3" s="5">
        <f>parameters!H3</f>
        <v>0.01</v>
      </c>
      <c r="E3" s="5">
        <f>parameters!I3</f>
        <v>0.8</v>
      </c>
    </row>
    <row r="4" spans="1:5">
      <c r="A4" s="5" t="str">
        <f>parameters!D4</f>
        <v>RR.manufacture</v>
      </c>
      <c r="B4" s="5">
        <f>parameters!E4</f>
        <v>1.99</v>
      </c>
      <c r="C4" s="5">
        <f>parameters!G4</f>
        <v>3</v>
      </c>
      <c r="D4" s="5">
        <f>parameters!H4</f>
        <v>0.68813463873640102</v>
      </c>
      <c r="E4" s="5">
        <f>parameters!I4</f>
        <v>0.2507383667215965</v>
      </c>
    </row>
    <row r="5" spans="1:5">
      <c r="A5" s="5" t="str">
        <f>parameters!D5</f>
        <v>RR.past_smoke</v>
      </c>
      <c r="B5" s="5">
        <f>parameters!E5</f>
        <v>2.1744970000000001</v>
      </c>
      <c r="C5" s="5">
        <f>parameters!G5</f>
        <v>3</v>
      </c>
      <c r="D5" s="5">
        <f>parameters!H5</f>
        <v>0.77679737342710387</v>
      </c>
      <c r="E5" s="5">
        <f>parameters!I5</f>
        <v>0.38384940606361262</v>
      </c>
    </row>
    <row r="6" spans="1:5">
      <c r="A6" s="5" t="str">
        <f>parameters!D6</f>
        <v>RR.current_smoke</v>
      </c>
      <c r="B6" s="5">
        <f>parameters!E6</f>
        <v>5.9977460000000002</v>
      </c>
      <c r="C6" s="5">
        <f>parameters!G6</f>
        <v>3</v>
      </c>
      <c r="D6" s="5">
        <f>parameters!H6</f>
        <v>1.7913837319809891</v>
      </c>
      <c r="E6" s="5">
        <f>parameters!I6</f>
        <v>0.11990591739389882</v>
      </c>
    </row>
    <row r="7" spans="1:5">
      <c r="A7" s="5" t="str">
        <f>parameters!D7</f>
        <v>RR.All.Death.past_smoke</v>
      </c>
      <c r="B7" s="5">
        <f>parameters!E7</f>
        <v>1.2</v>
      </c>
      <c r="C7" s="5">
        <f>parameters!G7</f>
        <v>3</v>
      </c>
      <c r="D7" s="5">
        <f>parameters!H7</f>
        <v>0.18232155679395459</v>
      </c>
      <c r="E7" s="5">
        <f>parameters!I7</f>
        <v>2.5531963685666733E-2</v>
      </c>
    </row>
    <row r="8" spans="1:5">
      <c r="A8" s="5" t="str">
        <f>parameters!D8</f>
        <v>RR.All.Death.current_smoke</v>
      </c>
      <c r="B8" s="5">
        <f>parameters!E8</f>
        <v>2.76</v>
      </c>
      <c r="C8" s="5">
        <f>parameters!G8</f>
        <v>3</v>
      </c>
      <c r="D8" s="5">
        <f>parameters!H8</f>
        <v>1.0152306797290584</v>
      </c>
      <c r="E8" s="5">
        <f>parameters!I8</f>
        <v>9.2440087521680724E-3</v>
      </c>
    </row>
    <row r="9" spans="1:5">
      <c r="A9" s="5" t="str">
        <f>parameters!D9</f>
        <v>P.quit.smoke</v>
      </c>
      <c r="B9" s="5">
        <f>parameters!E9</f>
        <v>1.67E-2</v>
      </c>
      <c r="C9" s="5">
        <f>parameters!G9</f>
        <v>5</v>
      </c>
      <c r="D9" s="5">
        <f>parameters!H9</f>
        <v>1.67E-2</v>
      </c>
      <c r="E9" s="5">
        <f>parameters!I9</f>
        <v>4.0523713428230627E-4</v>
      </c>
    </row>
    <row r="10" spans="1:5">
      <c r="A10" s="5" t="str">
        <f>parameters!D10</f>
        <v>P.onset_age</v>
      </c>
      <c r="B10" s="5">
        <f>parameters!E10</f>
        <v>1.0500004999999999</v>
      </c>
      <c r="C10" s="5">
        <f>parameters!G10</f>
        <v>4</v>
      </c>
      <c r="D10" s="5">
        <f>parameters!H10</f>
        <v>1.0000009999999999</v>
      </c>
      <c r="E10" s="5">
        <f>parameters!I10</f>
        <v>1.1000000000000001</v>
      </c>
    </row>
    <row r="11" spans="1:5">
      <c r="A11" s="5" t="str">
        <f>parameters!D11</f>
        <v>RR.onset_sex</v>
      </c>
      <c r="B11" s="5">
        <f>parameters!E11</f>
        <v>1.25</v>
      </c>
      <c r="C11" s="5">
        <f>parameters!G11</f>
        <v>4</v>
      </c>
      <c r="D11" s="5">
        <f>parameters!H11</f>
        <v>1</v>
      </c>
      <c r="E11" s="5">
        <f>parameters!I11</f>
        <v>1.5</v>
      </c>
    </row>
    <row r="12" spans="1:5">
      <c r="A12" s="5" t="str">
        <f>parameters!D12</f>
        <v>P.sympt.diag_LGBC</v>
      </c>
      <c r="B12" s="5">
        <f>parameters!E12</f>
        <v>0.05</v>
      </c>
      <c r="C12" s="5">
        <f>parameters!G12</f>
        <v>4</v>
      </c>
      <c r="D12" s="5">
        <f>parameters!H12</f>
        <v>0.05</v>
      </c>
      <c r="E12" s="5">
        <f>parameters!I12</f>
        <v>0.1</v>
      </c>
    </row>
    <row r="13" spans="1:5">
      <c r="A13" s="5" t="str">
        <f>parameters!D13</f>
        <v>P.sympt.diag_A_HGBC</v>
      </c>
      <c r="B13" s="5">
        <f>parameters!E13</f>
        <v>0.1</v>
      </c>
      <c r="C13" s="5">
        <f>parameters!G13</f>
        <v>4</v>
      </c>
      <c r="D13" s="5">
        <f>parameters!H13</f>
        <v>0.01</v>
      </c>
      <c r="E13" s="5">
        <f>parameters!I13</f>
        <v>0.2</v>
      </c>
    </row>
    <row r="14" spans="1:5">
      <c r="A14" s="5" t="str">
        <f>parameters!D14</f>
        <v>P.sympt.diag_B_HGBC</v>
      </c>
      <c r="B14" s="5">
        <f>parameters!E14</f>
        <v>1.2</v>
      </c>
      <c r="C14" s="5">
        <f>parameters!G14</f>
        <v>4</v>
      </c>
      <c r="D14" s="5">
        <f>parameters!H14</f>
        <v>1.01</v>
      </c>
      <c r="E14" s="5">
        <f>parameters!I14</f>
        <v>1.7</v>
      </c>
    </row>
    <row r="15" spans="1:5">
      <c r="A15" s="5" t="str">
        <f>parameters!D15</f>
        <v>P.sympt.diag_Age80_HGBC</v>
      </c>
      <c r="B15" s="5">
        <f>parameters!E15</f>
        <v>0.95</v>
      </c>
      <c r="C15" s="5">
        <f>parameters!G15</f>
        <v>4</v>
      </c>
      <c r="D15" s="5">
        <f>parameters!H15</f>
        <v>0.5</v>
      </c>
      <c r="E15" s="5">
        <f>parameters!I15</f>
        <v>1</v>
      </c>
    </row>
    <row r="16" spans="1:5">
      <c r="A16" s="5" t="str">
        <f>parameters!D16</f>
        <v>C.age.80.undiag.mort</v>
      </c>
      <c r="B16" s="5">
        <f>parameters!E16</f>
        <v>5.5E-2</v>
      </c>
      <c r="C16" s="5">
        <f>parameters!G16</f>
        <v>4</v>
      </c>
      <c r="D16" s="5">
        <f>parameters!H16</f>
        <v>0.01</v>
      </c>
      <c r="E16" s="5">
        <f>parameters!I16</f>
        <v>0.1</v>
      </c>
    </row>
    <row r="17" spans="1:5">
      <c r="A17" s="5" t="str">
        <f>parameters!D17</f>
        <v>Mean.t.StI.StII</v>
      </c>
      <c r="B17" s="5">
        <f>parameters!E17</f>
        <v>3</v>
      </c>
      <c r="C17" s="5">
        <f>parameters!G17</f>
        <v>6</v>
      </c>
      <c r="D17" s="5">
        <f>parameters!H17</f>
        <v>3</v>
      </c>
      <c r="E17" s="5">
        <f>parameters!I17</f>
        <v>3</v>
      </c>
    </row>
    <row r="18" spans="1:5">
      <c r="A18" s="5" t="str">
        <f>parameters!D18</f>
        <v>Mean.t.StII.StIII</v>
      </c>
      <c r="B18" s="5">
        <f>parameters!E18</f>
        <v>2</v>
      </c>
      <c r="C18" s="5">
        <f>parameters!G18</f>
        <v>6</v>
      </c>
      <c r="D18" s="5">
        <f>parameters!H18</f>
        <v>2</v>
      </c>
      <c r="E18" s="5">
        <f>parameters!I18</f>
        <v>2</v>
      </c>
    </row>
    <row r="19" spans="1:5">
      <c r="A19" s="5" t="str">
        <f>parameters!D19</f>
        <v>Mean.t.StIII.StIV</v>
      </c>
      <c r="B19" s="5">
        <f>parameters!E19</f>
        <v>1</v>
      </c>
      <c r="C19" s="5">
        <f>parameters!G19</f>
        <v>6</v>
      </c>
      <c r="D19" s="5">
        <f>parameters!H19</f>
        <v>1</v>
      </c>
      <c r="E19" s="5">
        <f>parameters!I19</f>
        <v>1</v>
      </c>
    </row>
    <row r="20" spans="1:5">
      <c r="A20" s="5" t="str">
        <f>parameters!D20</f>
        <v>RR.All.Death.no_smoke</v>
      </c>
      <c r="B20" s="5">
        <f>parameters!E20</f>
        <v>0.75472189999999995</v>
      </c>
      <c r="C20" s="5">
        <f>parameters!G20</f>
        <v>5</v>
      </c>
      <c r="D20" s="5">
        <f>parameters!H20</f>
        <v>0.75472189999999995</v>
      </c>
      <c r="E20" s="5">
        <f>parameters!I20</f>
        <v>1.3606011795360695E-3</v>
      </c>
    </row>
    <row r="21" spans="1:5">
      <c r="A21" s="5" t="str">
        <f>parameters!D21</f>
        <v>shape.t.StI.StII</v>
      </c>
      <c r="B21" s="5">
        <f>parameters!E21</f>
        <v>1.0009999999999999</v>
      </c>
      <c r="C21" s="5">
        <f>parameters!G21</f>
        <v>4</v>
      </c>
      <c r="D21" s="5">
        <f>parameters!H21</f>
        <v>1.0009999999999999</v>
      </c>
      <c r="E21" s="5">
        <f>parameters!I21</f>
        <v>1.2</v>
      </c>
    </row>
    <row r="22" spans="1:5">
      <c r="A22" s="5" t="str">
        <f>parameters!D22</f>
        <v>shape.t.StII.StIII</v>
      </c>
      <c r="B22" s="5">
        <f>parameters!E22</f>
        <v>1.0009999999999999</v>
      </c>
      <c r="C22" s="5">
        <f>parameters!G22</f>
        <v>4</v>
      </c>
      <c r="D22" s="5">
        <f>parameters!H22</f>
        <v>1.0009999999999999</v>
      </c>
      <c r="E22" s="5">
        <f>parameters!I22</f>
        <v>1.2</v>
      </c>
    </row>
    <row r="23" spans="1:5">
      <c r="A23" s="5" t="str">
        <f>parameters!D23</f>
        <v>shape.t.StIII.StIV</v>
      </c>
      <c r="B23" s="5">
        <f>parameters!E23</f>
        <v>1.0009999999999999</v>
      </c>
      <c r="C23" s="5">
        <f>parameters!G23</f>
        <v>4</v>
      </c>
      <c r="D23" s="5">
        <f>parameters!H23</f>
        <v>1.0009999999999999</v>
      </c>
      <c r="E23" s="5">
        <f>parameters!I23</f>
        <v>1.2</v>
      </c>
    </row>
    <row r="24" spans="1:5">
      <c r="A24" s="5" t="str">
        <f>parameters!D24</f>
        <v>P.LGtoHGBC</v>
      </c>
      <c r="B24" s="5">
        <f>parameters!E24</f>
        <v>4.7999999999999996E-3</v>
      </c>
      <c r="C24" s="5">
        <f>parameters!G24</f>
        <v>5</v>
      </c>
      <c r="D24" s="5">
        <f>parameters!H24</f>
        <v>4.7999999999999996E-3</v>
      </c>
      <c r="E24" s="5">
        <f>parameters!I24</f>
        <v>2.1856659306401137E-4</v>
      </c>
    </row>
    <row r="25" spans="1:5">
      <c r="A25" s="5" t="str">
        <f>parameters!D25</f>
        <v>P.Recurrence.LR</v>
      </c>
      <c r="B25" s="5">
        <f>parameters!E25</f>
        <v>0.28499999999999998</v>
      </c>
      <c r="C25" s="5">
        <f>parameters!G25</f>
        <v>5</v>
      </c>
      <c r="D25" s="5">
        <f>parameters!H25</f>
        <v>0.28499999999999998</v>
      </c>
      <c r="E25" s="5">
        <f>parameters!I25</f>
        <v>1.6837044078513583E-2</v>
      </c>
    </row>
    <row r="26" spans="1:5">
      <c r="A26" s="5" t="str">
        <f>parameters!D26</f>
        <v>DT.UPTK.CONS</v>
      </c>
      <c r="B26" s="5">
        <f>parameters!E26</f>
        <v>0.70957585397710221</v>
      </c>
      <c r="C26" s="5">
        <f>parameters!G26</f>
        <v>5</v>
      </c>
      <c r="D26" s="5">
        <f>parameters!H26</f>
        <v>0.70957585397710221</v>
      </c>
      <c r="E26" s="5">
        <f>parameters!I26</f>
        <v>4.4760529439603229E-2</v>
      </c>
    </row>
    <row r="27" spans="1:5">
      <c r="A27" s="5" t="str">
        <f>parameters!D27</f>
        <v>DT.UPTK.50</v>
      </c>
      <c r="B27" s="5">
        <f>parameters!E27</f>
        <v>-0.36468752598392556</v>
      </c>
      <c r="C27" s="5">
        <f>parameters!G27</f>
        <v>5</v>
      </c>
      <c r="D27" s="5">
        <f>parameters!H27</f>
        <v>-0.36468752598392556</v>
      </c>
      <c r="E27" s="5">
        <f>parameters!I27</f>
        <v>6.0958017251978944E-4</v>
      </c>
    </row>
    <row r="28" spans="1:5">
      <c r="A28" s="5" t="str">
        <f>parameters!D28</f>
        <v>DT.UPTK.55</v>
      </c>
      <c r="B28" s="5">
        <f>parameters!E28</f>
        <v>-0.25156411279366031</v>
      </c>
      <c r="C28" s="5">
        <f>parameters!G28</f>
        <v>5</v>
      </c>
      <c r="D28" s="5">
        <f>parameters!H28</f>
        <v>-0.25156411279366031</v>
      </c>
      <c r="E28" s="5">
        <f>parameters!I28</f>
        <v>1.8303467954788598E-4</v>
      </c>
    </row>
    <row r="29" spans="1:5">
      <c r="A29" s="5" t="str">
        <f>parameters!D29</f>
        <v>DT.UPTK.65</v>
      </c>
      <c r="B29" s="5">
        <f>parameters!E29</f>
        <v>-0.11653381625595151</v>
      </c>
      <c r="C29" s="5">
        <f>parameters!G29</f>
        <v>5</v>
      </c>
      <c r="D29" s="5">
        <f>parameters!H29</f>
        <v>-0.11653381625595151</v>
      </c>
      <c r="E29" s="5">
        <f>parameters!I29</f>
        <v>5.7329767356241318E-3</v>
      </c>
    </row>
    <row r="30" spans="1:5">
      <c r="A30" s="5" t="str">
        <f>parameters!D30</f>
        <v>DT.UPTK.70</v>
      </c>
      <c r="B30" s="5">
        <f>parameters!E30</f>
        <v>-0.23572233352106983</v>
      </c>
      <c r="C30" s="5">
        <f>parameters!G30</f>
        <v>5</v>
      </c>
      <c r="D30" s="5">
        <f>parameters!H30</f>
        <v>-0.23572233352106983</v>
      </c>
      <c r="E30" s="5">
        <f>parameters!I30</f>
        <v>6.4587431667095779E-3</v>
      </c>
    </row>
    <row r="31" spans="1:5">
      <c r="A31" s="5" t="str">
        <f>parameters!D31</f>
        <v>DT.UPTK.F</v>
      </c>
      <c r="B31" s="5">
        <f>parameters!E31</f>
        <v>0.13976194237515863</v>
      </c>
      <c r="C31" s="5">
        <f>parameters!G31</f>
        <v>5</v>
      </c>
      <c r="D31" s="5">
        <f>parameters!H31</f>
        <v>0.13976194237515863</v>
      </c>
      <c r="E31" s="5">
        <f>parameters!I31</f>
        <v>4.4367505854834757E-3</v>
      </c>
    </row>
    <row r="32" spans="1:5">
      <c r="A32" s="5" t="str">
        <f>parameters!D32</f>
        <v>DT.UPTK.NRESP</v>
      </c>
      <c r="B32" s="5">
        <f>parameters!E32</f>
        <v>-1.8325814637483102</v>
      </c>
      <c r="C32" s="5">
        <f>parameters!G32</f>
        <v>5</v>
      </c>
      <c r="D32" s="5">
        <f>parameters!H32</f>
        <v>-1.8325814637483102</v>
      </c>
      <c r="E32" s="5">
        <f>parameters!I32</f>
        <v>8.0481983301160746E-3</v>
      </c>
    </row>
    <row r="33" spans="1:5">
      <c r="A33" s="5" t="str">
        <f>parameters!D33</f>
        <v>DT.UPTK.INC</v>
      </c>
      <c r="B33" s="5">
        <f>parameters!E33</f>
        <v>1.8794650496471605</v>
      </c>
      <c r="C33" s="5">
        <f>parameters!G33</f>
        <v>5</v>
      </c>
      <c r="D33" s="5">
        <f>parameters!H33</f>
        <v>1.8794650496471605</v>
      </c>
      <c r="E33" s="5">
        <f>parameters!I33</f>
        <v>3.5350227786655028E-3</v>
      </c>
    </row>
    <row r="34" spans="1:5">
      <c r="A34" s="5" t="str">
        <f>parameters!D34</f>
        <v>DT.UPTK.IMD2</v>
      </c>
      <c r="B34" s="5">
        <f>parameters!E34</f>
        <v>-7.2570692834835374E-2</v>
      </c>
      <c r="C34" s="5">
        <f>parameters!G34</f>
        <v>5</v>
      </c>
      <c r="D34" s="5">
        <f>parameters!H34</f>
        <v>-7.2570692834835374E-2</v>
      </c>
      <c r="E34" s="5">
        <f>parameters!I34</f>
        <v>8.2744570841605074E-3</v>
      </c>
    </row>
    <row r="35" spans="1:5">
      <c r="A35" s="5" t="str">
        <f>parameters!D35</f>
        <v>DT.UPTK.IMD3</v>
      </c>
      <c r="B35" s="5">
        <f>parameters!E35</f>
        <v>-0.15082288973458366</v>
      </c>
      <c r="C35" s="5">
        <f>parameters!G35</f>
        <v>5</v>
      </c>
      <c r="D35" s="5">
        <f>parameters!H35</f>
        <v>-0.15082288973458366</v>
      </c>
      <c r="E35" s="5">
        <f>parameters!I35</f>
        <v>8.8485192231809659E-3</v>
      </c>
    </row>
    <row r="36" spans="1:5">
      <c r="A36" s="5" t="str">
        <f>parameters!D36</f>
        <v>DT.UPTK.IMD4</v>
      </c>
      <c r="B36" s="5">
        <f>parameters!E36</f>
        <v>-0.2876820724517809</v>
      </c>
      <c r="C36" s="5">
        <f>parameters!G36</f>
        <v>5</v>
      </c>
      <c r="D36" s="5">
        <f>parameters!H36</f>
        <v>-0.2876820724517809</v>
      </c>
      <c r="E36" s="5">
        <f>parameters!I36</f>
        <v>1.0274142651501591E-2</v>
      </c>
    </row>
    <row r="37" spans="1:5">
      <c r="A37" s="5" t="str">
        <f>parameters!D37</f>
        <v>DT.UPTK.IMD5</v>
      </c>
      <c r="B37" s="5">
        <f>parameters!E37</f>
        <v>-0.59783700075562041</v>
      </c>
      <c r="C37" s="5">
        <f>parameters!G37</f>
        <v>5</v>
      </c>
      <c r="D37" s="5">
        <f>parameters!H37</f>
        <v>-0.59783700075562041</v>
      </c>
      <c r="E37" s="5">
        <f>parameters!I37</f>
        <v>4.6809887357451996E-3</v>
      </c>
    </row>
    <row r="38" spans="1:5">
      <c r="A38" s="5" t="str">
        <f>parameters!D38</f>
        <v>DT.UPTK.ASIAN</v>
      </c>
      <c r="B38" s="5">
        <f>parameters!E38</f>
        <v>-0.94057230424574823</v>
      </c>
      <c r="C38" s="5">
        <f>parameters!G38</f>
        <v>5</v>
      </c>
      <c r="D38" s="5">
        <f>parameters!H38</f>
        <v>-0.94057230424574823</v>
      </c>
      <c r="E38" s="5">
        <f>parameters!I38</f>
        <v>5.2558948716264049E-2</v>
      </c>
    </row>
    <row r="39" spans="1:5">
      <c r="A39" s="5" t="str">
        <f>parameters!D39</f>
        <v>Diag.UPTK</v>
      </c>
      <c r="B39" s="5">
        <f>parameters!E39</f>
        <v>1</v>
      </c>
      <c r="C39" s="5">
        <f>parameters!G39</f>
        <v>6</v>
      </c>
      <c r="D39" s="5">
        <f>parameters!H39</f>
        <v>1</v>
      </c>
      <c r="E39" s="5">
        <f>parameters!I39</f>
        <v>0</v>
      </c>
    </row>
    <row r="40" spans="1:5">
      <c r="A40" s="5" t="str">
        <f>parameters!D40</f>
        <v>Sens.dipstick.LG</v>
      </c>
      <c r="B40" s="5">
        <f>parameters!E40</f>
        <v>0.23</v>
      </c>
      <c r="C40" s="5">
        <f>parameters!G40</f>
        <v>1</v>
      </c>
      <c r="D40" s="5">
        <f>parameters!H40</f>
        <v>13</v>
      </c>
      <c r="E40" s="5">
        <f>parameters!I40</f>
        <v>43.521739130434781</v>
      </c>
    </row>
    <row r="41" spans="1:5">
      <c r="A41" s="5" t="str">
        <f>parameters!D41</f>
        <v>Sens.dipstick.St1</v>
      </c>
      <c r="B41" s="5">
        <f>parameters!E41</f>
        <v>0.5</v>
      </c>
      <c r="C41" s="5">
        <f>parameters!G41</f>
        <v>1</v>
      </c>
      <c r="D41" s="5">
        <f>parameters!H41</f>
        <v>22</v>
      </c>
      <c r="E41" s="5">
        <f>parameters!I41</f>
        <v>22</v>
      </c>
    </row>
    <row r="42" spans="1:5">
      <c r="A42" s="5" t="str">
        <f>parameters!D42</f>
        <v>Sens.dipstick.St2.4</v>
      </c>
      <c r="B42" s="5">
        <f>parameters!E42</f>
        <v>0.88</v>
      </c>
      <c r="C42" s="5">
        <f>parameters!G42</f>
        <v>1</v>
      </c>
      <c r="D42" s="5">
        <f>parameters!H42</f>
        <v>8</v>
      </c>
      <c r="E42" s="5">
        <f>parameters!I42</f>
        <v>1.0909090909090917</v>
      </c>
    </row>
    <row r="43" spans="1:5">
      <c r="A43" s="5" t="str">
        <f>parameters!D43</f>
        <v>Spec.dipstick</v>
      </c>
      <c r="B43" s="5">
        <f>parameters!E43</f>
        <v>0.82</v>
      </c>
      <c r="C43" s="5">
        <f>parameters!G43</f>
        <v>1</v>
      </c>
      <c r="D43" s="5">
        <f>parameters!H43</f>
        <v>264.03999999999996</v>
      </c>
      <c r="E43" s="5">
        <f>parameters!I43</f>
        <v>57.960000000000036</v>
      </c>
    </row>
    <row r="44" spans="1:5">
      <c r="A44" s="5" t="str">
        <f>parameters!D44</f>
        <v>Sens.cystoscopy.HG</v>
      </c>
      <c r="B44" s="5">
        <f>parameters!E44</f>
        <v>0.94299999999999995</v>
      </c>
      <c r="C44" s="5">
        <f>parameters!G44</f>
        <v>1</v>
      </c>
      <c r="D44" s="5">
        <f>parameters!H44</f>
        <v>716</v>
      </c>
      <c r="E44" s="5">
        <f>parameters!I44</f>
        <v>43</v>
      </c>
    </row>
    <row r="45" spans="1:5">
      <c r="A45" s="5" t="str">
        <f>parameters!D45</f>
        <v>Spec.cystoscopy.HG</v>
      </c>
      <c r="B45" s="5">
        <f>parameters!E45</f>
        <v>0.84699999999999998</v>
      </c>
      <c r="C45" s="5">
        <f>parameters!G45</f>
        <v>1</v>
      </c>
      <c r="D45" s="5">
        <f>parameters!H45</f>
        <v>716</v>
      </c>
      <c r="E45" s="5">
        <f>parameters!I45</f>
        <v>109.548</v>
      </c>
    </row>
    <row r="46" spans="1:5">
      <c r="A46" s="5" t="str">
        <f>parameters!D46</f>
        <v>Sens.cystoscopy.LG</v>
      </c>
      <c r="B46" s="5">
        <f>parameters!E46</f>
        <v>0.92700000000000005</v>
      </c>
      <c r="C46" s="5">
        <f>parameters!G46</f>
        <v>1</v>
      </c>
      <c r="D46" s="5">
        <f>parameters!H46</f>
        <v>719</v>
      </c>
      <c r="E46" s="5">
        <f>parameters!I46</f>
        <v>52.486999999999966</v>
      </c>
    </row>
    <row r="47" spans="1:5">
      <c r="A47" s="5" t="str">
        <f>parameters!D47</f>
        <v>Spec.cystoscopy.LG</v>
      </c>
      <c r="B47" s="5">
        <f>parameters!E47</f>
        <v>0.76800000000000002</v>
      </c>
      <c r="C47" s="5">
        <f>parameters!G47</f>
        <v>1</v>
      </c>
      <c r="D47" s="5">
        <f>parameters!H47</f>
        <v>719</v>
      </c>
      <c r="E47" s="5">
        <f>parameters!I47</f>
        <v>166.80799999999999</v>
      </c>
    </row>
    <row r="48" spans="1:5">
      <c r="A48" s="5" t="str">
        <f>parameters!D48</f>
        <v>Mort.TURBT</v>
      </c>
      <c r="B48" s="5">
        <f>parameters!E48</f>
        <v>8.0000000000000002E-3</v>
      </c>
      <c r="C48" s="5">
        <f>parameters!G48</f>
        <v>5</v>
      </c>
      <c r="D48" s="5">
        <f>parameters!H48</f>
        <v>8.0000000000000002E-3</v>
      </c>
      <c r="E48" s="5">
        <f>parameters!I48</f>
        <v>2.55106728462327E-3</v>
      </c>
    </row>
    <row r="49" spans="1:5">
      <c r="A49" s="5" t="str">
        <f>parameters!D49</f>
        <v>Utility.age</v>
      </c>
      <c r="B49" s="5">
        <f>parameters!E49</f>
        <v>4.3200000000000001E-3</v>
      </c>
      <c r="C49" s="5">
        <f>parameters!G49</f>
        <v>5</v>
      </c>
      <c r="D49" s="5">
        <f>parameters!H49</f>
        <v>4.3200000000000001E-3</v>
      </c>
      <c r="E49" s="5">
        <f>parameters!I49</f>
        <v>1.4285976793890307E-4</v>
      </c>
    </row>
    <row r="50" spans="1:5">
      <c r="A50" s="5" t="str">
        <f>parameters!D50</f>
        <v>Disutility.HG.St1.3</v>
      </c>
      <c r="B50" s="5">
        <f>parameters!E50</f>
        <v>-0.08</v>
      </c>
      <c r="C50" s="5">
        <f>parameters!G50</f>
        <v>5</v>
      </c>
      <c r="D50" s="5">
        <f>parameters!H50</f>
        <v>-0.08</v>
      </c>
      <c r="E50" s="5">
        <f>parameters!I50</f>
        <v>-4.3368143838595594E-2</v>
      </c>
    </row>
    <row r="51" spans="1:5">
      <c r="A51" s="5" t="str">
        <f>parameters!D51</f>
        <v>Disutility.HG.St4</v>
      </c>
      <c r="B51" s="5">
        <f>parameters!E51</f>
        <v>-0.18</v>
      </c>
      <c r="C51" s="5">
        <f>parameters!G51</f>
        <v>5</v>
      </c>
      <c r="D51" s="5">
        <f>parameters!H51</f>
        <v>-0.18</v>
      </c>
      <c r="E51" s="5">
        <f>parameters!I51</f>
        <v>6.1225614830958487E-2</v>
      </c>
    </row>
    <row r="52" spans="1:5">
      <c r="A52" s="5" t="str">
        <f>parameters!D52</f>
        <v>Disutility.LG</v>
      </c>
      <c r="B52" s="5">
        <f>parameters!E52</f>
        <v>0</v>
      </c>
      <c r="C52" s="5">
        <f>parameters!G52</f>
        <v>6</v>
      </c>
      <c r="D52" s="5">
        <f>parameters!H52</f>
        <v>0</v>
      </c>
      <c r="E52" s="5">
        <f>parameters!I52</f>
        <v>0</v>
      </c>
    </row>
    <row r="53" spans="1:5">
      <c r="A53" s="5" t="str">
        <f>parameters!D53</f>
        <v>Cost.diag.sympt</v>
      </c>
      <c r="B53" s="5">
        <f>parameters!E53</f>
        <v>610.58000000000004</v>
      </c>
      <c r="C53" s="5">
        <f>parameters!G53</f>
        <v>2</v>
      </c>
      <c r="D53" s="5">
        <f>parameters!H53</f>
        <v>100</v>
      </c>
      <c r="E53" s="5">
        <f>parameters!I53</f>
        <v>6.1058000000000003</v>
      </c>
    </row>
    <row r="54" spans="1:5">
      <c r="A54" s="5" t="str">
        <f>parameters!D54</f>
        <v>Cost.diag.screen</v>
      </c>
      <c r="B54" s="5">
        <f>parameters!E54</f>
        <v>584.89</v>
      </c>
      <c r="C54" s="5">
        <f>parameters!G54</f>
        <v>2</v>
      </c>
      <c r="D54" s="5">
        <f>parameters!H54</f>
        <v>100</v>
      </c>
      <c r="E54" s="5">
        <f>parameters!I54</f>
        <v>5.8488999999999995</v>
      </c>
    </row>
    <row r="55" spans="1:5">
      <c r="A55" s="5" t="str">
        <f>parameters!D55</f>
        <v>Cost.treat.intercept</v>
      </c>
      <c r="B55" s="5">
        <f>parameters!E55</f>
        <v>2348.8000000000002</v>
      </c>
      <c r="C55" s="5">
        <f>parameters!G55</f>
        <v>2</v>
      </c>
      <c r="D55" s="5">
        <f>parameters!H55</f>
        <v>100</v>
      </c>
      <c r="E55" s="5">
        <f>parameters!I55</f>
        <v>23.488000000000003</v>
      </c>
    </row>
    <row r="56" spans="1:5">
      <c r="A56" s="5" t="str">
        <f>parameters!D56</f>
        <v>Cost.treat.past.smoke</v>
      </c>
      <c r="B56" s="5">
        <f>parameters!E56</f>
        <v>-57.2</v>
      </c>
      <c r="C56" s="5">
        <f>parameters!G56</f>
        <v>5</v>
      </c>
      <c r="D56" s="5">
        <f>parameters!H56</f>
        <v>-57.2</v>
      </c>
      <c r="E56" s="5">
        <f>parameters!I56</f>
        <v>-5.7200000000000006</v>
      </c>
    </row>
    <row r="57" spans="1:5">
      <c r="A57" s="5" t="str">
        <f>parameters!D57</f>
        <v>Cost.treat.current.smoke</v>
      </c>
      <c r="B57" s="5">
        <f>parameters!E57</f>
        <v>-242</v>
      </c>
      <c r="C57" s="5">
        <f>parameters!G57</f>
        <v>5</v>
      </c>
      <c r="D57" s="5">
        <f>parameters!H57</f>
        <v>-242</v>
      </c>
      <c r="E57" s="5">
        <f>parameters!I57</f>
        <v>-24.200000000000003</v>
      </c>
    </row>
    <row r="58" spans="1:5">
      <c r="A58" s="5" t="str">
        <f>parameters!D58</f>
        <v>Cost.treat.Y2</v>
      </c>
      <c r="B58" s="5">
        <f>parameters!E58</f>
        <v>-921.4</v>
      </c>
      <c r="C58" s="5">
        <f>parameters!G58</f>
        <v>5</v>
      </c>
      <c r="D58" s="5">
        <f>parameters!H58</f>
        <v>-921.4</v>
      </c>
      <c r="E58" s="5">
        <f>parameters!I58</f>
        <v>-92.14</v>
      </c>
    </row>
    <row r="59" spans="1:5">
      <c r="A59" s="5" t="str">
        <f>parameters!D59</f>
        <v>Cost.treat.Y3</v>
      </c>
      <c r="B59" s="5">
        <f>parameters!E59</f>
        <v>-1514</v>
      </c>
      <c r="C59" s="5">
        <f>parameters!G59</f>
        <v>5</v>
      </c>
      <c r="D59" s="5">
        <f>parameters!H59</f>
        <v>-1514</v>
      </c>
      <c r="E59" s="5">
        <f>parameters!I59</f>
        <v>-151.4</v>
      </c>
    </row>
    <row r="60" spans="1:5">
      <c r="A60" s="5" t="str">
        <f>parameters!D60</f>
        <v>Cost.treat.stage1</v>
      </c>
      <c r="B60" s="5">
        <f>parameters!E60</f>
        <v>1446.8</v>
      </c>
      <c r="C60" s="5">
        <f>parameters!G60</f>
        <v>5</v>
      </c>
      <c r="D60" s="5">
        <f>parameters!H60</f>
        <v>1446.8</v>
      </c>
      <c r="E60" s="5">
        <f>parameters!I60</f>
        <v>144.68</v>
      </c>
    </row>
    <row r="61" spans="1:5">
      <c r="A61" s="5" t="str">
        <f>parameters!D61</f>
        <v>Cost.treat.stage2</v>
      </c>
      <c r="B61" s="5">
        <f>parameters!E61</f>
        <v>1676.1</v>
      </c>
      <c r="C61" s="5">
        <f>parameters!G61</f>
        <v>5</v>
      </c>
      <c r="D61" s="5">
        <f>parameters!H61</f>
        <v>1676.1</v>
      </c>
      <c r="E61" s="5">
        <f>parameters!I61</f>
        <v>167.61</v>
      </c>
    </row>
    <row r="62" spans="1:5">
      <c r="A62" s="5" t="str">
        <f>parameters!D62</f>
        <v>Cost.treat.stage3</v>
      </c>
      <c r="B62" s="5">
        <f>parameters!E62</f>
        <v>3956.7</v>
      </c>
      <c r="C62" s="5">
        <f>parameters!G62</f>
        <v>5</v>
      </c>
      <c r="D62" s="5">
        <f>parameters!H62</f>
        <v>3956.7</v>
      </c>
      <c r="E62" s="5">
        <f>parameters!I62</f>
        <v>395.67</v>
      </c>
    </row>
    <row r="63" spans="1:5">
      <c r="A63" s="5" t="str">
        <f>parameters!D63</f>
        <v>Cost.treat.stage4</v>
      </c>
      <c r="B63" s="5">
        <f>parameters!E63</f>
        <v>5406.9</v>
      </c>
      <c r="C63" s="5">
        <f>parameters!G63</f>
        <v>5</v>
      </c>
      <c r="D63" s="5">
        <f>parameters!H63</f>
        <v>5406.9</v>
      </c>
      <c r="E63" s="5">
        <f>parameters!I63</f>
        <v>540.68999999999994</v>
      </c>
    </row>
    <row r="64" spans="1:5">
      <c r="A64" s="5" t="str">
        <f>parameters!D64</f>
        <v>Cost.treat.LG</v>
      </c>
      <c r="B64" s="5">
        <f>parameters!E64</f>
        <v>1217.4000000000001</v>
      </c>
      <c r="C64" s="5">
        <f>parameters!G64</f>
        <v>5</v>
      </c>
      <c r="D64" s="5">
        <f>parameters!H64</f>
        <v>1217.4000000000001</v>
      </c>
      <c r="E64" s="5">
        <f>parameters!I64</f>
        <v>121.74000000000001</v>
      </c>
    </row>
    <row r="65" spans="1:5">
      <c r="A65" s="5" t="str">
        <f>parameters!D65</f>
        <v>Cost.surv.Y4.5</v>
      </c>
      <c r="B65" s="5">
        <f>parameters!E65</f>
        <v>401</v>
      </c>
      <c r="C65" s="5">
        <f>parameters!G65</f>
        <v>2</v>
      </c>
      <c r="D65" s="5">
        <f>parameters!H65</f>
        <v>100</v>
      </c>
      <c r="E65" s="5">
        <f>parameters!I65</f>
        <v>4.01</v>
      </c>
    </row>
    <row r="66" spans="1:5">
      <c r="A66" s="5" t="str">
        <f>parameters!D66</f>
        <v>Cost.dipstick.invite</v>
      </c>
      <c r="B66" s="5">
        <f>parameters!E66</f>
        <v>8.57</v>
      </c>
      <c r="C66" s="5">
        <f>parameters!G66</f>
        <v>2</v>
      </c>
      <c r="D66" s="5">
        <f>parameters!H66</f>
        <v>100</v>
      </c>
      <c r="E66" s="5">
        <f>parameters!I66</f>
        <v>8.5699999999999998E-2</v>
      </c>
    </row>
    <row r="67" spans="1:5">
      <c r="A67" s="5" t="str">
        <f>parameters!D67</f>
        <v>Cost.ad.dipstick</v>
      </c>
      <c r="B67" s="5">
        <f>parameters!E67</f>
        <v>1.3</v>
      </c>
      <c r="C67" s="5">
        <f>parameters!G67</f>
        <v>2</v>
      </c>
      <c r="D67" s="5">
        <f>parameters!H67</f>
        <v>100</v>
      </c>
      <c r="E67" s="5">
        <f>parameters!I67</f>
        <v>1.3000000000000001E-2</v>
      </c>
    </row>
    <row r="68" spans="1:5">
      <c r="A68" s="5" t="str">
        <f>parameters!D68</f>
        <v>Cost.dipstick.positive</v>
      </c>
      <c r="B68" s="5">
        <f>parameters!E68</f>
        <v>11.8</v>
      </c>
      <c r="C68" s="5">
        <f>parameters!G68</f>
        <v>2</v>
      </c>
      <c r="D68" s="5">
        <f>parameters!H68</f>
        <v>100</v>
      </c>
      <c r="E68" s="5">
        <f>parameters!I68</f>
        <v>0.11800000000000001</v>
      </c>
    </row>
    <row r="69" spans="1:5">
      <c r="A69" s="5" t="str">
        <f>parameters!D69</f>
        <v>Cost.dipstick</v>
      </c>
      <c r="B69" s="5">
        <f>parameters!E69</f>
        <v>3.86</v>
      </c>
      <c r="C69" s="5">
        <f>parameters!G69</f>
        <v>2</v>
      </c>
      <c r="D69" s="5">
        <f>parameters!H69</f>
        <v>100</v>
      </c>
      <c r="E69" s="5">
        <f>parameters!I69</f>
        <v>3.8599999999999995E-2</v>
      </c>
    </row>
    <row r="70" spans="1:5">
      <c r="A70" s="5"/>
      <c r="B70" s="5"/>
      <c r="C70" s="5"/>
      <c r="D70" s="5"/>
      <c r="E70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97</v>
      </c>
      <c r="B1" s="7"/>
      <c r="C1" s="7"/>
      <c r="E1" s="8"/>
      <c r="F1" s="8"/>
      <c r="G1" s="8"/>
      <c r="H1" s="9"/>
      <c r="I1" s="9"/>
      <c r="J1" s="8"/>
      <c r="K1" s="107"/>
      <c r="L1" s="108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98</v>
      </c>
      <c r="B3" s="7"/>
      <c r="C3" s="7"/>
      <c r="E3" s="8"/>
      <c r="F3" s="8"/>
      <c r="H3" s="10"/>
      <c r="I3" s="10"/>
      <c r="L3" s="11" t="s">
        <v>99</v>
      </c>
    </row>
    <row r="4" spans="1:12">
      <c r="A4" s="12" t="s">
        <v>100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101</v>
      </c>
      <c r="B6" s="109" t="s">
        <v>102</v>
      </c>
      <c r="C6" s="109"/>
      <c r="D6" s="109"/>
      <c r="E6" s="109"/>
      <c r="F6" s="109"/>
      <c r="G6" s="15"/>
      <c r="H6" s="109" t="s">
        <v>103</v>
      </c>
      <c r="I6" s="109"/>
      <c r="J6" s="109"/>
      <c r="K6" s="109"/>
      <c r="L6" s="109"/>
    </row>
    <row r="7" spans="1:12" ht="18.75">
      <c r="A7" s="16" t="s">
        <v>104</v>
      </c>
      <c r="B7" s="17" t="s">
        <v>105</v>
      </c>
      <c r="C7" s="17" t="s">
        <v>106</v>
      </c>
      <c r="D7" s="18" t="s">
        <v>107</v>
      </c>
      <c r="E7" s="18" t="s">
        <v>108</v>
      </c>
      <c r="F7" s="18" t="s">
        <v>109</v>
      </c>
      <c r="G7" s="19"/>
      <c r="H7" s="20" t="s">
        <v>110</v>
      </c>
      <c r="I7" s="20" t="s">
        <v>111</v>
      </c>
      <c r="J7" s="21" t="s">
        <v>112</v>
      </c>
      <c r="K7" s="21" t="s">
        <v>113</v>
      </c>
      <c r="L7" s="21" t="s">
        <v>114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115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115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115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115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115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115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115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115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115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115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115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115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115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115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115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115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115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115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115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115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115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115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115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115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115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115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115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115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115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115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115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115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115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115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115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115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115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115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115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115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115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115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115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115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115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115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115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115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115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115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115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115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115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115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115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115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115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115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115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115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115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115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115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115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115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115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115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115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115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115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115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115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115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115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115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115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115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115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115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115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115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115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115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115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115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115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115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115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115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115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115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115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115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115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115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115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115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115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115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115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115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O102"/>
  <sheetViews>
    <sheetView workbookViewId="0">
      <selection activeCell="F30" sqref="F30"/>
    </sheetView>
  </sheetViews>
  <sheetFormatPr defaultRowHeight="15"/>
  <cols>
    <col min="2" max="2" width="21" customWidth="1"/>
    <col min="3" max="3" width="20.140625" customWidth="1"/>
    <col min="7" max="7" width="11" bestFit="1" customWidth="1"/>
    <col min="11" max="11" width="11.5703125" bestFit="1" customWidth="1"/>
    <col min="12" max="12" width="13.7109375" bestFit="1" customWidth="1"/>
    <col min="15" max="16" width="10.5703125" bestFit="1" customWidth="1"/>
    <col min="24" max="24" width="19.42578125" customWidth="1"/>
  </cols>
  <sheetData>
    <row r="1" spans="1:26" ht="75">
      <c r="A1" s="50" t="s">
        <v>14</v>
      </c>
      <c r="B1" s="51" t="s">
        <v>116</v>
      </c>
      <c r="C1" s="51" t="s">
        <v>117</v>
      </c>
      <c r="D1" s="52" t="s">
        <v>118</v>
      </c>
      <c r="E1" s="52" t="s">
        <v>119</v>
      </c>
      <c r="F1" s="52" t="s">
        <v>120</v>
      </c>
      <c r="G1" s="53" t="s">
        <v>121</v>
      </c>
      <c r="H1" s="1"/>
      <c r="I1" s="6" t="s">
        <v>163</v>
      </c>
      <c r="J1" s="6"/>
      <c r="K1" s="6"/>
      <c r="L1" s="6"/>
      <c r="O1" s="66" t="s">
        <v>164</v>
      </c>
      <c r="P1" s="66" t="s">
        <v>165</v>
      </c>
      <c r="R1" s="110" t="s">
        <v>122</v>
      </c>
      <c r="S1" s="108"/>
      <c r="T1" s="108"/>
      <c r="U1" s="108"/>
      <c r="V1" s="108"/>
      <c r="W1">
        <v>100000</v>
      </c>
      <c r="X1" t="s">
        <v>123</v>
      </c>
      <c r="Y1">
        <v>1.2</v>
      </c>
      <c r="Z1" t="s">
        <v>124</v>
      </c>
    </row>
    <row r="2" spans="1:26">
      <c r="A2" s="54">
        <v>0</v>
      </c>
      <c r="B2" s="55">
        <f>'life tables'!C8</f>
        <v>4.2440000000000004E-3</v>
      </c>
      <c r="C2" s="55">
        <f>'life tables'!I8</f>
        <v>3.519E-3</v>
      </c>
      <c r="D2" s="56">
        <v>0</v>
      </c>
      <c r="E2" s="56">
        <v>0</v>
      </c>
      <c r="F2" s="56">
        <f>1-SUM(D2:E2)</f>
        <v>1</v>
      </c>
      <c r="G2" s="57">
        <f t="shared" ref="G2:G33" si="0">B2*$Y$5</f>
        <v>3.7347200000000004E-3</v>
      </c>
      <c r="I2" s="62" t="s">
        <v>160</v>
      </c>
      <c r="J2" s="6"/>
      <c r="K2" s="6" t="s">
        <v>161</v>
      </c>
      <c r="L2" s="6" t="s">
        <v>162</v>
      </c>
      <c r="O2" s="65"/>
      <c r="P2" s="65"/>
      <c r="X2" t="s">
        <v>125</v>
      </c>
      <c r="Y2">
        <v>2.76</v>
      </c>
      <c r="Z2" t="s">
        <v>126</v>
      </c>
    </row>
    <row r="3" spans="1:26" ht="30.75" thickBot="1">
      <c r="A3" s="54">
        <v>1</v>
      </c>
      <c r="B3" s="55">
        <f>'life tables'!C9</f>
        <v>2.31E-4</v>
      </c>
      <c r="C3" s="55">
        <f>'life tables'!I9</f>
        <v>2.1100000000000001E-4</v>
      </c>
      <c r="D3" s="56">
        <v>0</v>
      </c>
      <c r="E3" s="56">
        <v>0</v>
      </c>
      <c r="F3" s="56">
        <f t="shared" ref="F3:F66" si="1">1-SUM(D3:E3)</f>
        <v>1</v>
      </c>
      <c r="G3" s="57">
        <f t="shared" si="0"/>
        <v>2.0327999999999999E-4</v>
      </c>
      <c r="I3" s="6">
        <v>1</v>
      </c>
      <c r="J3" s="6"/>
      <c r="K3" s="63">
        <f t="shared" ref="K3:K34" si="2">HLOOKUP(I3,All_cause_mort,2)</f>
        <v>0</v>
      </c>
      <c r="L3" s="64">
        <f t="shared" ref="L3:L34" si="3">HLOOKUP(I3,All_cause_mort,3)</f>
        <v>0</v>
      </c>
      <c r="O3" s="65">
        <f>B3*(1-K3)</f>
        <v>2.31E-4</v>
      </c>
      <c r="P3" s="65">
        <f>C3*(1-L3)</f>
        <v>2.1100000000000001E-4</v>
      </c>
      <c r="R3" s="32" t="s">
        <v>127</v>
      </c>
      <c r="S3" s="32" t="s">
        <v>128</v>
      </c>
      <c r="T3" s="32" t="s">
        <v>129</v>
      </c>
      <c r="U3" s="32" t="s">
        <v>130</v>
      </c>
      <c r="V3" s="32" t="s">
        <v>131</v>
      </c>
      <c r="X3" t="s">
        <v>132</v>
      </c>
      <c r="Y3">
        <v>1</v>
      </c>
      <c r="Z3">
        <v>1</v>
      </c>
    </row>
    <row r="4" spans="1:26" ht="15.75" thickTop="1">
      <c r="A4" s="54">
        <v>2</v>
      </c>
      <c r="B4" s="55">
        <f>'life tables'!C10</f>
        <v>1.2799999999999999E-4</v>
      </c>
      <c r="C4" s="55">
        <f>'life tables'!I10</f>
        <v>1.13E-4</v>
      </c>
      <c r="D4" s="56">
        <v>0</v>
      </c>
      <c r="E4" s="56">
        <v>0</v>
      </c>
      <c r="F4" s="56">
        <f t="shared" si="1"/>
        <v>1</v>
      </c>
      <c r="G4" s="57">
        <f t="shared" si="0"/>
        <v>1.1263999999999999E-4</v>
      </c>
      <c r="I4" s="6">
        <v>2</v>
      </c>
      <c r="J4" s="6"/>
      <c r="K4" s="63">
        <f t="shared" si="2"/>
        <v>0</v>
      </c>
      <c r="L4" s="64">
        <f t="shared" si="3"/>
        <v>0</v>
      </c>
      <c r="O4" s="65">
        <f t="shared" ref="O4:O67" si="4">B4*(1-K4)</f>
        <v>1.2799999999999999E-4</v>
      </c>
      <c r="P4" s="65">
        <f t="shared" ref="P4:P67" si="5">C4*(1-L4)</f>
        <v>1.13E-4</v>
      </c>
      <c r="R4" s="26" t="s">
        <v>133</v>
      </c>
      <c r="S4" s="27">
        <v>0</v>
      </c>
      <c r="T4" s="28">
        <v>0</v>
      </c>
      <c r="U4" s="29">
        <v>0</v>
      </c>
      <c r="V4" s="30">
        <v>0</v>
      </c>
    </row>
    <row r="5" spans="1:26">
      <c r="A5" s="54">
        <v>3</v>
      </c>
      <c r="B5" s="55">
        <f>'life tables'!C11</f>
        <v>9.8999999999999994E-5</v>
      </c>
      <c r="C5" s="55">
        <f>'life tables'!I11</f>
        <v>9.2999999999999997E-5</v>
      </c>
      <c r="D5" s="56">
        <v>0</v>
      </c>
      <c r="E5" s="56">
        <v>0</v>
      </c>
      <c r="F5" s="56">
        <f t="shared" si="1"/>
        <v>1</v>
      </c>
      <c r="G5" s="57">
        <f t="shared" si="0"/>
        <v>8.7119999999999993E-5</v>
      </c>
      <c r="I5" s="6">
        <v>3</v>
      </c>
      <c r="J5" s="6"/>
      <c r="K5" s="63">
        <f t="shared" si="2"/>
        <v>0</v>
      </c>
      <c r="L5" s="64">
        <f t="shared" si="3"/>
        <v>0</v>
      </c>
      <c r="O5" s="65">
        <f t="shared" si="4"/>
        <v>9.8999999999999994E-5</v>
      </c>
      <c r="P5" s="65">
        <f t="shared" si="5"/>
        <v>9.2999999999999997E-5</v>
      </c>
      <c r="R5" s="26" t="s">
        <v>134</v>
      </c>
      <c r="S5" s="27">
        <v>0</v>
      </c>
      <c r="T5" s="28">
        <v>0</v>
      </c>
      <c r="U5" s="29">
        <v>0</v>
      </c>
      <c r="V5" s="30">
        <v>0</v>
      </c>
      <c r="X5" s="31" t="s">
        <v>135</v>
      </c>
      <c r="Y5" s="31">
        <v>0.88</v>
      </c>
    </row>
    <row r="6" spans="1:26">
      <c r="A6" s="54">
        <v>4</v>
      </c>
      <c r="B6" s="55">
        <f>'life tables'!C12</f>
        <v>9.0000000000000006E-5</v>
      </c>
      <c r="C6" s="55">
        <f>'life tables'!I12</f>
        <v>6.0999999999999999E-5</v>
      </c>
      <c r="D6" s="56">
        <v>0</v>
      </c>
      <c r="E6" s="56">
        <v>0</v>
      </c>
      <c r="F6" s="56">
        <f t="shared" si="1"/>
        <v>1</v>
      </c>
      <c r="G6" s="57">
        <f t="shared" si="0"/>
        <v>7.9200000000000001E-5</v>
      </c>
      <c r="I6" s="6">
        <v>4</v>
      </c>
      <c r="J6" s="6"/>
      <c r="K6" s="63">
        <f t="shared" si="2"/>
        <v>0</v>
      </c>
      <c r="L6" s="64">
        <f t="shared" si="3"/>
        <v>0</v>
      </c>
      <c r="O6" s="65">
        <f t="shared" si="4"/>
        <v>9.0000000000000006E-5</v>
      </c>
      <c r="P6" s="65">
        <f t="shared" si="5"/>
        <v>6.0999999999999999E-5</v>
      </c>
      <c r="R6" s="26" t="s">
        <v>136</v>
      </c>
      <c r="S6" s="27">
        <v>0</v>
      </c>
      <c r="T6" s="28">
        <v>0</v>
      </c>
      <c r="U6" s="29">
        <v>0</v>
      </c>
      <c r="V6" s="30">
        <v>0</v>
      </c>
    </row>
    <row r="7" spans="1:26">
      <c r="A7" s="54">
        <v>5</v>
      </c>
      <c r="B7" s="55">
        <f>'life tables'!C13</f>
        <v>7.7000000000000001E-5</v>
      </c>
      <c r="C7" s="55">
        <f>'life tables'!I13</f>
        <v>7.8999999999999996E-5</v>
      </c>
      <c r="D7" s="56">
        <v>0</v>
      </c>
      <c r="E7" s="56">
        <v>0</v>
      </c>
      <c r="F7" s="56">
        <f t="shared" si="1"/>
        <v>1</v>
      </c>
      <c r="G7" s="57">
        <f t="shared" si="0"/>
        <v>6.7760000000000002E-5</v>
      </c>
      <c r="I7" s="6">
        <v>5</v>
      </c>
      <c r="J7" s="6"/>
      <c r="K7" s="63">
        <f t="shared" si="2"/>
        <v>0</v>
      </c>
      <c r="L7" s="64">
        <f t="shared" si="3"/>
        <v>0</v>
      </c>
      <c r="O7" s="65">
        <f t="shared" si="4"/>
        <v>7.7000000000000001E-5</v>
      </c>
      <c r="P7" s="65">
        <f t="shared" si="5"/>
        <v>7.8999999999999996E-5</v>
      </c>
      <c r="R7" s="26" t="s">
        <v>137</v>
      </c>
      <c r="S7" s="27">
        <v>0</v>
      </c>
      <c r="T7" s="28">
        <v>0</v>
      </c>
      <c r="U7" s="29">
        <v>0</v>
      </c>
      <c r="V7" s="30">
        <v>0</v>
      </c>
    </row>
    <row r="8" spans="1:26">
      <c r="A8" s="54">
        <v>6</v>
      </c>
      <c r="B8" s="55">
        <f>'life tables'!C14</f>
        <v>8.1000000000000004E-5</v>
      </c>
      <c r="C8" s="55">
        <f>'life tables'!I14</f>
        <v>6.8999999999999997E-5</v>
      </c>
      <c r="D8" s="56">
        <v>0</v>
      </c>
      <c r="E8" s="56">
        <v>0</v>
      </c>
      <c r="F8" s="56">
        <f t="shared" si="1"/>
        <v>1</v>
      </c>
      <c r="G8" s="57">
        <f t="shared" si="0"/>
        <v>7.1280000000000009E-5</v>
      </c>
      <c r="I8" s="6">
        <v>6</v>
      </c>
      <c r="J8" s="6"/>
      <c r="K8" s="63">
        <f t="shared" si="2"/>
        <v>0</v>
      </c>
      <c r="L8" s="64">
        <f t="shared" si="3"/>
        <v>0</v>
      </c>
      <c r="O8" s="65">
        <f t="shared" si="4"/>
        <v>8.1000000000000004E-5</v>
      </c>
      <c r="P8" s="65">
        <f t="shared" si="5"/>
        <v>6.8999999999999997E-5</v>
      </c>
      <c r="R8" s="26" t="s">
        <v>138</v>
      </c>
      <c r="S8" s="27">
        <v>0</v>
      </c>
      <c r="T8" s="28">
        <v>0</v>
      </c>
      <c r="U8" s="29">
        <v>0</v>
      </c>
      <c r="V8" s="30">
        <v>0</v>
      </c>
    </row>
    <row r="9" spans="1:26">
      <c r="A9" s="54">
        <v>7</v>
      </c>
      <c r="B9" s="55">
        <f>'life tables'!C15</f>
        <v>6.7999999999999999E-5</v>
      </c>
      <c r="C9" s="55">
        <f>'life tables'!I15</f>
        <v>5.1E-5</v>
      </c>
      <c r="D9" s="56">
        <v>0</v>
      </c>
      <c r="E9" s="56">
        <v>0</v>
      </c>
      <c r="F9" s="56">
        <f t="shared" si="1"/>
        <v>1</v>
      </c>
      <c r="G9" s="57">
        <f t="shared" si="0"/>
        <v>5.9840000000000003E-5</v>
      </c>
      <c r="I9" s="6">
        <v>7</v>
      </c>
      <c r="J9" s="6"/>
      <c r="K9" s="63">
        <f t="shared" si="2"/>
        <v>0</v>
      </c>
      <c r="L9" s="64">
        <f t="shared" si="3"/>
        <v>0</v>
      </c>
      <c r="O9" s="65">
        <f t="shared" si="4"/>
        <v>6.7999999999999999E-5</v>
      </c>
      <c r="P9" s="65">
        <f t="shared" si="5"/>
        <v>5.1E-5</v>
      </c>
      <c r="R9" s="26" t="s">
        <v>139</v>
      </c>
      <c r="S9" s="27">
        <v>0</v>
      </c>
      <c r="T9" s="28">
        <v>0</v>
      </c>
      <c r="U9" s="29">
        <v>0</v>
      </c>
      <c r="V9" s="30">
        <v>0</v>
      </c>
    </row>
    <row r="10" spans="1:26">
      <c r="A10" s="54">
        <v>8</v>
      </c>
      <c r="B10" s="55">
        <f>'life tables'!C16</f>
        <v>6.4999999999999994E-5</v>
      </c>
      <c r="C10" s="55">
        <f>'life tables'!I16</f>
        <v>5.3000000000000001E-5</v>
      </c>
      <c r="D10" s="56">
        <v>0</v>
      </c>
      <c r="E10" s="56">
        <v>0</v>
      </c>
      <c r="F10" s="56">
        <f t="shared" si="1"/>
        <v>1</v>
      </c>
      <c r="G10" s="57">
        <f t="shared" si="0"/>
        <v>5.7199999999999994E-5</v>
      </c>
      <c r="I10" s="6">
        <v>8</v>
      </c>
      <c r="J10" s="6"/>
      <c r="K10" s="63">
        <f t="shared" si="2"/>
        <v>0</v>
      </c>
      <c r="L10" s="64">
        <f t="shared" si="3"/>
        <v>0</v>
      </c>
      <c r="O10" s="65">
        <f t="shared" si="4"/>
        <v>6.4999999999999994E-5</v>
      </c>
      <c r="P10" s="65">
        <f t="shared" si="5"/>
        <v>5.3000000000000001E-5</v>
      </c>
      <c r="R10" s="26" t="s">
        <v>140</v>
      </c>
      <c r="S10" s="27">
        <v>2</v>
      </c>
      <c r="T10" s="28">
        <v>1</v>
      </c>
      <c r="U10" s="29">
        <v>0.1</v>
      </c>
      <c r="V10" s="30">
        <v>0</v>
      </c>
    </row>
    <row r="11" spans="1:26">
      <c r="A11" s="54">
        <v>9</v>
      </c>
      <c r="B11" s="55">
        <f>'life tables'!C17</f>
        <v>6.2000000000000003E-5</v>
      </c>
      <c r="C11" s="55">
        <f>'life tables'!I17</f>
        <v>5.5999999999999999E-5</v>
      </c>
      <c r="D11" s="56">
        <v>0</v>
      </c>
      <c r="E11" s="56">
        <v>0</v>
      </c>
      <c r="F11" s="56">
        <f t="shared" si="1"/>
        <v>1</v>
      </c>
      <c r="G11" s="57">
        <f t="shared" si="0"/>
        <v>5.4559999999999999E-5</v>
      </c>
      <c r="I11" s="6">
        <v>9</v>
      </c>
      <c r="J11" s="6"/>
      <c r="K11" s="63">
        <f t="shared" si="2"/>
        <v>0</v>
      </c>
      <c r="L11" s="64">
        <f t="shared" si="3"/>
        <v>0</v>
      </c>
      <c r="O11" s="65">
        <f t="shared" si="4"/>
        <v>6.2000000000000003E-5</v>
      </c>
      <c r="P11" s="65">
        <f t="shared" si="5"/>
        <v>5.5999999999999999E-5</v>
      </c>
      <c r="R11" s="26" t="s">
        <v>141</v>
      </c>
      <c r="S11" s="27">
        <v>4</v>
      </c>
      <c r="T11" s="28">
        <v>4</v>
      </c>
      <c r="U11" s="29">
        <v>0.2</v>
      </c>
      <c r="V11" s="30">
        <v>0.2</v>
      </c>
    </row>
    <row r="12" spans="1:26">
      <c r="A12" s="54">
        <v>10</v>
      </c>
      <c r="B12" s="55">
        <f>'life tables'!C18</f>
        <v>7.2999999999999999E-5</v>
      </c>
      <c r="C12" s="55">
        <f>'life tables'!I18</f>
        <v>6.4999999999999994E-5</v>
      </c>
      <c r="D12" s="56">
        <v>0</v>
      </c>
      <c r="E12" s="56">
        <v>0</v>
      </c>
      <c r="F12" s="56">
        <f t="shared" si="1"/>
        <v>1</v>
      </c>
      <c r="G12" s="57">
        <f t="shared" si="0"/>
        <v>6.4239999999999995E-5</v>
      </c>
      <c r="I12" s="6">
        <v>10</v>
      </c>
      <c r="J12" s="6"/>
      <c r="K12" s="63">
        <f t="shared" si="2"/>
        <v>0</v>
      </c>
      <c r="L12" s="64">
        <f t="shared" si="3"/>
        <v>0</v>
      </c>
      <c r="O12" s="65">
        <f t="shared" si="4"/>
        <v>7.2999999999999999E-5</v>
      </c>
      <c r="P12" s="65">
        <f t="shared" si="5"/>
        <v>6.4999999999999994E-5</v>
      </c>
      <c r="R12" s="26" t="s">
        <v>142</v>
      </c>
      <c r="S12" s="27">
        <v>10</v>
      </c>
      <c r="T12" s="28">
        <v>14</v>
      </c>
      <c r="U12" s="29">
        <v>0.5</v>
      </c>
      <c r="V12" s="30">
        <v>0.7</v>
      </c>
    </row>
    <row r="13" spans="1:26">
      <c r="A13" s="54">
        <v>11</v>
      </c>
      <c r="B13" s="55">
        <f>'life tables'!C19</f>
        <v>7.3999999999999996E-5</v>
      </c>
      <c r="C13" s="55">
        <f>'life tables'!I19</f>
        <v>5.5999999999999999E-5</v>
      </c>
      <c r="D13" s="56">
        <v>0</v>
      </c>
      <c r="E13" s="56">
        <v>0</v>
      </c>
      <c r="F13" s="56">
        <f t="shared" si="1"/>
        <v>1</v>
      </c>
      <c r="G13" s="57">
        <f t="shared" si="0"/>
        <v>6.512E-5</v>
      </c>
      <c r="I13" s="6">
        <v>11</v>
      </c>
      <c r="J13" s="6"/>
      <c r="K13" s="63">
        <f t="shared" si="2"/>
        <v>0</v>
      </c>
      <c r="L13" s="64">
        <f t="shared" si="3"/>
        <v>0</v>
      </c>
      <c r="O13" s="65">
        <f t="shared" si="4"/>
        <v>7.3999999999999996E-5</v>
      </c>
      <c r="P13" s="65">
        <f t="shared" si="5"/>
        <v>5.5999999999999999E-5</v>
      </c>
      <c r="R13" s="26" t="s">
        <v>143</v>
      </c>
      <c r="S13" s="27">
        <v>21</v>
      </c>
      <c r="T13" s="28">
        <v>21</v>
      </c>
      <c r="U13" s="29">
        <v>0.9</v>
      </c>
      <c r="V13" s="30">
        <v>0.9</v>
      </c>
    </row>
    <row r="14" spans="1:26">
      <c r="A14" s="54">
        <v>12</v>
      </c>
      <c r="B14" s="55">
        <f>'life tables'!C20</f>
        <v>1.02E-4</v>
      </c>
      <c r="C14" s="55">
        <f>'life tables'!I20</f>
        <v>5.3999999999999998E-5</v>
      </c>
      <c r="D14" s="56">
        <v>0</v>
      </c>
      <c r="E14" s="56">
        <v>0</v>
      </c>
      <c r="F14" s="56">
        <f t="shared" si="1"/>
        <v>1</v>
      </c>
      <c r="G14" s="57">
        <f t="shared" si="0"/>
        <v>8.9759999999999994E-5</v>
      </c>
      <c r="I14" s="6">
        <v>12</v>
      </c>
      <c r="J14" s="6"/>
      <c r="K14" s="63">
        <f t="shared" si="2"/>
        <v>0</v>
      </c>
      <c r="L14" s="64">
        <f t="shared" si="3"/>
        <v>0</v>
      </c>
      <c r="O14" s="65">
        <f t="shared" si="4"/>
        <v>1.02E-4</v>
      </c>
      <c r="P14" s="65">
        <f t="shared" si="5"/>
        <v>5.3999999999999998E-5</v>
      </c>
      <c r="R14" s="26" t="s">
        <v>144</v>
      </c>
      <c r="S14" s="27">
        <v>34</v>
      </c>
      <c r="T14" s="28">
        <v>46</v>
      </c>
      <c r="U14" s="29">
        <v>1.4</v>
      </c>
      <c r="V14" s="30">
        <v>2</v>
      </c>
    </row>
    <row r="15" spans="1:26">
      <c r="A15" s="54">
        <v>13</v>
      </c>
      <c r="B15" s="55">
        <f>'life tables'!C21</f>
        <v>1.16E-4</v>
      </c>
      <c r="C15" s="55">
        <f>'life tables'!I21</f>
        <v>8.7999999999999998E-5</v>
      </c>
      <c r="D15" s="56">
        <v>0</v>
      </c>
      <c r="E15" s="56">
        <v>0</v>
      </c>
      <c r="F15" s="56">
        <f t="shared" si="1"/>
        <v>1</v>
      </c>
      <c r="G15" s="57">
        <f t="shared" si="0"/>
        <v>1.0208E-4</v>
      </c>
      <c r="I15" s="6">
        <v>13</v>
      </c>
      <c r="J15" s="6"/>
      <c r="K15" s="63">
        <f t="shared" si="2"/>
        <v>0</v>
      </c>
      <c r="L15" s="64">
        <f t="shared" si="3"/>
        <v>0</v>
      </c>
      <c r="O15" s="65">
        <f t="shared" si="4"/>
        <v>1.16E-4</v>
      </c>
      <c r="P15" s="65">
        <f t="shared" si="5"/>
        <v>8.7999999999999998E-5</v>
      </c>
      <c r="R15" s="26" t="s">
        <v>145</v>
      </c>
      <c r="S15" s="27">
        <v>47</v>
      </c>
      <c r="T15" s="28">
        <v>91</v>
      </c>
      <c r="U15" s="29">
        <v>2.2000000000000002</v>
      </c>
      <c r="V15" s="30">
        <v>4.4000000000000004</v>
      </c>
    </row>
    <row r="16" spans="1:26">
      <c r="A16" s="54">
        <v>14</v>
      </c>
      <c r="B16" s="55">
        <f>'life tables'!C22</f>
        <v>1.2400000000000001E-4</v>
      </c>
      <c r="C16" s="55">
        <f>'life tables'!I22</f>
        <v>9.3999999999999994E-5</v>
      </c>
      <c r="D16" s="56">
        <v>0</v>
      </c>
      <c r="E16" s="56">
        <v>0</v>
      </c>
      <c r="F16" s="56">
        <f t="shared" si="1"/>
        <v>1</v>
      </c>
      <c r="G16" s="57">
        <f t="shared" si="0"/>
        <v>1.0912E-4</v>
      </c>
      <c r="I16" s="6">
        <v>14</v>
      </c>
      <c r="J16" s="6"/>
      <c r="K16" s="63">
        <f t="shared" si="2"/>
        <v>0</v>
      </c>
      <c r="L16" s="64">
        <f t="shared" si="3"/>
        <v>0</v>
      </c>
      <c r="O16" s="65">
        <f t="shared" si="4"/>
        <v>1.2400000000000001E-4</v>
      </c>
      <c r="P16" s="65">
        <f t="shared" si="5"/>
        <v>9.3999999999999994E-5</v>
      </c>
      <c r="R16" s="26" t="s">
        <v>146</v>
      </c>
      <c r="S16" s="27">
        <v>65</v>
      </c>
      <c r="T16" s="28">
        <v>158</v>
      </c>
      <c r="U16" s="29">
        <v>3.5</v>
      </c>
      <c r="V16" s="30">
        <v>9</v>
      </c>
    </row>
    <row r="17" spans="1:41">
      <c r="A17" s="54">
        <v>15</v>
      </c>
      <c r="B17" s="55">
        <f>'life tables'!C23</f>
        <v>1.6899999999999999E-4</v>
      </c>
      <c r="C17" s="55">
        <f>'life tables'!I23</f>
        <v>1.02E-4</v>
      </c>
      <c r="D17" s="56">
        <v>0</v>
      </c>
      <c r="E17" s="56">
        <v>0</v>
      </c>
      <c r="F17" s="56">
        <f t="shared" si="1"/>
        <v>1</v>
      </c>
      <c r="G17" s="57">
        <f t="shared" si="0"/>
        <v>1.4872E-4</v>
      </c>
      <c r="I17" s="6">
        <v>15</v>
      </c>
      <c r="J17" s="6"/>
      <c r="K17" s="63">
        <f t="shared" si="2"/>
        <v>0</v>
      </c>
      <c r="L17" s="64">
        <f t="shared" si="3"/>
        <v>0</v>
      </c>
      <c r="O17" s="65">
        <f t="shared" si="4"/>
        <v>1.6899999999999999E-4</v>
      </c>
      <c r="P17" s="65">
        <f t="shared" si="5"/>
        <v>1.02E-4</v>
      </c>
      <c r="R17" s="26" t="s">
        <v>147</v>
      </c>
      <c r="S17" s="27">
        <v>129</v>
      </c>
      <c r="T17" s="28">
        <v>283</v>
      </c>
      <c r="U17" s="29">
        <v>7.1</v>
      </c>
      <c r="V17" s="30">
        <v>16.7</v>
      </c>
    </row>
    <row r="18" spans="1:41">
      <c r="A18" s="54">
        <v>16</v>
      </c>
      <c r="B18" s="55">
        <f>'life tables'!C24</f>
        <v>1.9000000000000001E-4</v>
      </c>
      <c r="C18" s="55">
        <f>'life tables'!I24</f>
        <v>1.2899999999999999E-4</v>
      </c>
      <c r="D18" s="56">
        <v>0</v>
      </c>
      <c r="E18" s="56">
        <v>0</v>
      </c>
      <c r="F18" s="56">
        <f t="shared" si="1"/>
        <v>1</v>
      </c>
      <c r="G18" s="57">
        <f t="shared" si="0"/>
        <v>1.672E-4</v>
      </c>
      <c r="I18" s="6">
        <v>16</v>
      </c>
      <c r="J18" s="6"/>
      <c r="K18" s="63">
        <f t="shared" si="2"/>
        <v>0</v>
      </c>
      <c r="L18" s="64">
        <f t="shared" si="3"/>
        <v>0</v>
      </c>
      <c r="O18" s="65">
        <f t="shared" si="4"/>
        <v>1.9000000000000001E-4</v>
      </c>
      <c r="P18" s="65">
        <f t="shared" si="5"/>
        <v>1.2899999999999999E-4</v>
      </c>
      <c r="R18" s="26" t="s">
        <v>148</v>
      </c>
      <c r="S18" s="27">
        <v>178</v>
      </c>
      <c r="T18" s="28">
        <v>489</v>
      </c>
      <c r="U18" s="29">
        <v>11.1</v>
      </c>
      <c r="V18" s="30">
        <v>33.299999999999997</v>
      </c>
    </row>
    <row r="19" spans="1:41">
      <c r="A19" s="54">
        <v>17</v>
      </c>
      <c r="B19" s="55">
        <f>'life tables'!C25</f>
        <v>2.8400000000000002E-4</v>
      </c>
      <c r="C19" s="55">
        <f>'life tables'!I25</f>
        <v>1.5699999999999999E-4</v>
      </c>
      <c r="D19" s="56">
        <v>0</v>
      </c>
      <c r="E19" s="56">
        <v>0</v>
      </c>
      <c r="F19" s="56">
        <f t="shared" si="1"/>
        <v>1</v>
      </c>
      <c r="G19" s="57">
        <f t="shared" si="0"/>
        <v>2.4991999999999999E-4</v>
      </c>
      <c r="I19" s="6">
        <v>17</v>
      </c>
      <c r="J19" s="6"/>
      <c r="K19" s="63">
        <f t="shared" si="2"/>
        <v>0</v>
      </c>
      <c r="L19" s="64">
        <f t="shared" si="3"/>
        <v>0</v>
      </c>
      <c r="O19" s="65">
        <f t="shared" si="4"/>
        <v>2.8400000000000002E-4</v>
      </c>
      <c r="P19" s="65">
        <f t="shared" si="5"/>
        <v>1.5699999999999999E-4</v>
      </c>
      <c r="R19" s="26" t="s">
        <v>149</v>
      </c>
      <c r="S19" s="27">
        <v>246</v>
      </c>
      <c r="T19" s="28">
        <v>610</v>
      </c>
      <c r="U19" s="29">
        <v>20.8</v>
      </c>
      <c r="V19" s="30">
        <v>60.6</v>
      </c>
    </row>
    <row r="20" spans="1:41">
      <c r="A20" s="54">
        <v>18</v>
      </c>
      <c r="B20" s="55">
        <f>'life tables'!C26</f>
        <v>3.7300000000000001E-4</v>
      </c>
      <c r="C20" s="55">
        <f>'life tables'!I26</f>
        <v>2.05E-4</v>
      </c>
      <c r="D20" s="56">
        <v>0</v>
      </c>
      <c r="E20" s="56">
        <v>0</v>
      </c>
      <c r="F20" s="56">
        <f t="shared" si="1"/>
        <v>1</v>
      </c>
      <c r="G20" s="57">
        <f t="shared" si="0"/>
        <v>3.2823999999999999E-4</v>
      </c>
      <c r="I20" s="6">
        <v>18</v>
      </c>
      <c r="J20" s="6"/>
      <c r="K20" s="63">
        <f t="shared" si="2"/>
        <v>0</v>
      </c>
      <c r="L20" s="64">
        <f t="shared" si="3"/>
        <v>0</v>
      </c>
      <c r="O20" s="65">
        <f t="shared" si="4"/>
        <v>3.7300000000000001E-4</v>
      </c>
      <c r="P20" s="65">
        <f t="shared" si="5"/>
        <v>2.05E-4</v>
      </c>
      <c r="R20" s="26" t="s">
        <v>150</v>
      </c>
      <c r="S20" s="27">
        <v>352</v>
      </c>
      <c r="T20" s="28">
        <v>766</v>
      </c>
      <c r="U20" s="29">
        <v>38</v>
      </c>
      <c r="V20" s="30">
        <v>107.5</v>
      </c>
    </row>
    <row r="21" spans="1:41">
      <c r="A21" s="54">
        <v>19</v>
      </c>
      <c r="B21" s="55">
        <f>'life tables'!C27</f>
        <v>4.15E-4</v>
      </c>
      <c r="C21" s="55">
        <f>'life tables'!I27</f>
        <v>2.02E-4</v>
      </c>
      <c r="D21" s="56">
        <v>0</v>
      </c>
      <c r="E21" s="56">
        <v>0</v>
      </c>
      <c r="F21" s="56">
        <f t="shared" si="1"/>
        <v>1</v>
      </c>
      <c r="G21" s="57">
        <f t="shared" si="0"/>
        <v>3.6519999999999999E-4</v>
      </c>
      <c r="I21" s="6">
        <v>19</v>
      </c>
      <c r="J21" s="6"/>
      <c r="K21" s="63">
        <f t="shared" si="2"/>
        <v>0</v>
      </c>
      <c r="L21" s="64">
        <f t="shared" si="3"/>
        <v>0</v>
      </c>
      <c r="O21" s="65">
        <f t="shared" si="4"/>
        <v>4.15E-4</v>
      </c>
      <c r="P21" s="65">
        <f t="shared" si="5"/>
        <v>2.02E-4</v>
      </c>
      <c r="R21" s="26" t="s">
        <v>151</v>
      </c>
      <c r="S21" s="27">
        <v>356</v>
      </c>
      <c r="T21" s="28">
        <v>726</v>
      </c>
      <c r="U21" s="29">
        <v>57.6</v>
      </c>
      <c r="V21" s="30">
        <v>185.3</v>
      </c>
    </row>
    <row r="22" spans="1:41">
      <c r="A22" s="54">
        <v>20</v>
      </c>
      <c r="B22" s="55">
        <f>'life tables'!C28</f>
        <v>5.2400000000000005E-4</v>
      </c>
      <c r="C22" s="55">
        <f>'life tables'!I28</f>
        <v>1.7699999999999999E-4</v>
      </c>
      <c r="D22" s="56">
        <v>0.25</v>
      </c>
      <c r="E22" s="56">
        <v>0.2</v>
      </c>
      <c r="F22" s="56">
        <f t="shared" si="1"/>
        <v>0.55000000000000004</v>
      </c>
      <c r="G22" s="57">
        <f t="shared" si="0"/>
        <v>4.6112000000000003E-4</v>
      </c>
      <c r="I22" s="6">
        <v>20</v>
      </c>
      <c r="J22" s="6"/>
      <c r="K22" s="63">
        <f t="shared" si="2"/>
        <v>0</v>
      </c>
      <c r="L22" s="64">
        <f t="shared" si="3"/>
        <v>0</v>
      </c>
      <c r="O22" s="65">
        <f t="shared" si="4"/>
        <v>5.2400000000000005E-4</v>
      </c>
      <c r="P22" s="65">
        <f t="shared" si="5"/>
        <v>1.7699999999999999E-4</v>
      </c>
      <c r="R22" s="26" t="s">
        <v>152</v>
      </c>
      <c r="S22" s="27">
        <v>324</v>
      </c>
      <c r="T22" s="28">
        <v>509</v>
      </c>
      <c r="U22" s="29">
        <v>80.900000000000006</v>
      </c>
      <c r="V22" s="30">
        <v>286.10000000000002</v>
      </c>
    </row>
    <row r="23" spans="1:41" ht="15.75" thickBot="1">
      <c r="A23" s="54">
        <v>21</v>
      </c>
      <c r="B23" s="55">
        <f>'life tables'!C29</f>
        <v>4.73E-4</v>
      </c>
      <c r="C23" s="55">
        <f>'life tables'!I29</f>
        <v>1.95E-4</v>
      </c>
      <c r="D23" s="56">
        <v>0.25</v>
      </c>
      <c r="E23" s="56">
        <v>0.2</v>
      </c>
      <c r="F23" s="56">
        <f t="shared" si="1"/>
        <v>0.55000000000000004</v>
      </c>
      <c r="G23" s="57">
        <f t="shared" si="0"/>
        <v>4.1624000000000001E-4</v>
      </c>
      <c r="I23" s="6">
        <v>21</v>
      </c>
      <c r="J23" s="6"/>
      <c r="K23" s="63">
        <f t="shared" si="2"/>
        <v>0</v>
      </c>
      <c r="L23" s="64">
        <f t="shared" si="3"/>
        <v>0</v>
      </c>
      <c r="O23" s="65">
        <f t="shared" si="4"/>
        <v>4.73E-4</v>
      </c>
      <c r="P23" s="65">
        <f t="shared" si="5"/>
        <v>1.95E-4</v>
      </c>
      <c r="R23" s="26" t="s">
        <v>153</v>
      </c>
      <c r="S23" s="27">
        <v>1768</v>
      </c>
      <c r="T23" s="28">
        <v>3717</v>
      </c>
      <c r="U23" s="29">
        <v>5</v>
      </c>
      <c r="V23" s="30">
        <v>14.4</v>
      </c>
    </row>
    <row r="24" spans="1:41">
      <c r="A24" s="54">
        <v>22</v>
      </c>
      <c r="B24" s="55">
        <f>'life tables'!C30</f>
        <v>4.6299999999999998E-4</v>
      </c>
      <c r="C24" s="55">
        <f>'life tables'!I30</f>
        <v>2.32E-4</v>
      </c>
      <c r="D24" s="56">
        <v>0.25</v>
      </c>
      <c r="E24" s="56">
        <v>0.2</v>
      </c>
      <c r="F24" s="56">
        <f t="shared" si="1"/>
        <v>0.55000000000000004</v>
      </c>
      <c r="G24" s="57">
        <f t="shared" si="0"/>
        <v>4.0743999999999996E-4</v>
      </c>
      <c r="I24" s="6">
        <v>22</v>
      </c>
      <c r="J24" s="6"/>
      <c r="K24" s="63">
        <f t="shared" si="2"/>
        <v>0</v>
      </c>
      <c r="L24" s="64">
        <f t="shared" si="3"/>
        <v>0</v>
      </c>
      <c r="O24" s="65">
        <f t="shared" si="4"/>
        <v>4.6299999999999998E-4</v>
      </c>
      <c r="P24" s="65">
        <f t="shared" si="5"/>
        <v>2.32E-4</v>
      </c>
      <c r="S24" s="34" t="s">
        <v>158</v>
      </c>
      <c r="T24" s="35"/>
      <c r="U24" s="35"/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0.2</v>
      </c>
      <c r="AD24" s="36">
        <v>0.7</v>
      </c>
      <c r="AE24" s="36">
        <v>0.9</v>
      </c>
      <c r="AF24" s="36">
        <v>2</v>
      </c>
      <c r="AG24" s="36">
        <v>4.4000000000000004</v>
      </c>
      <c r="AH24" s="36">
        <v>9</v>
      </c>
      <c r="AI24" s="36">
        <v>16.7</v>
      </c>
      <c r="AJ24" s="36">
        <v>33.299999999999997</v>
      </c>
      <c r="AK24" s="36">
        <v>60.6</v>
      </c>
      <c r="AL24" s="36">
        <v>107.5</v>
      </c>
      <c r="AM24" s="36">
        <v>185.3</v>
      </c>
      <c r="AN24" s="37">
        <v>286.10000000000002</v>
      </c>
    </row>
    <row r="25" spans="1:41">
      <c r="A25" s="54">
        <v>23</v>
      </c>
      <c r="B25" s="55">
        <f>'life tables'!C31</f>
        <v>4.7800000000000002E-4</v>
      </c>
      <c r="C25" s="55">
        <f>'life tables'!I31</f>
        <v>2.0000000000000001E-4</v>
      </c>
      <c r="D25" s="56">
        <v>0.25</v>
      </c>
      <c r="E25" s="56">
        <v>0.2</v>
      </c>
      <c r="F25" s="56">
        <f t="shared" si="1"/>
        <v>0.55000000000000004</v>
      </c>
      <c r="G25" s="57">
        <f t="shared" si="0"/>
        <v>4.2064000000000001E-4</v>
      </c>
      <c r="I25" s="6">
        <v>23</v>
      </c>
      <c r="J25" s="6"/>
      <c r="K25" s="63">
        <f t="shared" si="2"/>
        <v>0</v>
      </c>
      <c r="L25" s="64">
        <f t="shared" si="3"/>
        <v>0</v>
      </c>
      <c r="O25" s="65">
        <f t="shared" si="4"/>
        <v>4.7800000000000002E-4</v>
      </c>
      <c r="P25" s="65">
        <f t="shared" si="5"/>
        <v>2.0000000000000001E-4</v>
      </c>
      <c r="S25" s="38" t="s">
        <v>159</v>
      </c>
      <c r="T25" s="39"/>
      <c r="U25" s="39"/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0.1</v>
      </c>
      <c r="AC25" s="40">
        <v>0.2</v>
      </c>
      <c r="AD25" s="40">
        <v>0.5</v>
      </c>
      <c r="AE25" s="40">
        <v>0.9</v>
      </c>
      <c r="AF25" s="40">
        <v>1.4</v>
      </c>
      <c r="AG25" s="40">
        <v>2.2000000000000002</v>
      </c>
      <c r="AH25" s="40">
        <v>3.5</v>
      </c>
      <c r="AI25" s="40">
        <v>7.1</v>
      </c>
      <c r="AJ25" s="40">
        <v>11.1</v>
      </c>
      <c r="AK25" s="40">
        <v>20.8</v>
      </c>
      <c r="AL25" s="40">
        <v>38</v>
      </c>
      <c r="AM25" s="40">
        <v>57.6</v>
      </c>
      <c r="AN25" s="41">
        <v>80.900000000000006</v>
      </c>
      <c r="AO25" s="33"/>
    </row>
    <row r="26" spans="1:41">
      <c r="A26" s="54">
        <v>24</v>
      </c>
      <c r="B26" s="55">
        <f>'life tables'!C32</f>
        <v>5.1400000000000003E-4</v>
      </c>
      <c r="C26" s="55">
        <f>'life tables'!I32</f>
        <v>2.1499999999999999E-4</v>
      </c>
      <c r="D26" s="56">
        <v>0.25</v>
      </c>
      <c r="E26" s="56">
        <v>0.2</v>
      </c>
      <c r="F26" s="56">
        <f t="shared" si="1"/>
        <v>0.55000000000000004</v>
      </c>
      <c r="G26" s="57">
        <f t="shared" si="0"/>
        <v>4.5232000000000003E-4</v>
      </c>
      <c r="I26" s="6">
        <v>24</v>
      </c>
      <c r="J26" s="6"/>
      <c r="K26" s="63">
        <f t="shared" si="2"/>
        <v>0</v>
      </c>
      <c r="L26" s="64">
        <f t="shared" si="3"/>
        <v>0</v>
      </c>
      <c r="O26" s="65">
        <f t="shared" si="4"/>
        <v>5.1400000000000003E-4</v>
      </c>
      <c r="P26" s="65">
        <f t="shared" si="5"/>
        <v>2.1499999999999999E-4</v>
      </c>
      <c r="S26" s="47" t="s">
        <v>154</v>
      </c>
      <c r="T26" s="48"/>
      <c r="U26" s="48">
        <v>0</v>
      </c>
      <c r="V26" s="48">
        <v>1</v>
      </c>
      <c r="W26" s="48">
        <v>5</v>
      </c>
      <c r="X26" s="48">
        <v>10</v>
      </c>
      <c r="Y26" s="48">
        <v>15</v>
      </c>
      <c r="Z26" s="48">
        <v>20</v>
      </c>
      <c r="AA26" s="48">
        <v>25</v>
      </c>
      <c r="AB26" s="48">
        <v>30</v>
      </c>
      <c r="AC26" s="48">
        <v>35</v>
      </c>
      <c r="AD26" s="48">
        <v>40</v>
      </c>
      <c r="AE26" s="48">
        <v>45</v>
      </c>
      <c r="AF26" s="48">
        <v>50</v>
      </c>
      <c r="AG26" s="48">
        <v>55</v>
      </c>
      <c r="AH26" s="48">
        <v>60</v>
      </c>
      <c r="AI26" s="48">
        <v>65</v>
      </c>
      <c r="AJ26" s="48">
        <v>70</v>
      </c>
      <c r="AK26" s="48">
        <v>75</v>
      </c>
      <c r="AL26" s="48">
        <v>80</v>
      </c>
      <c r="AM26" s="48">
        <v>85</v>
      </c>
      <c r="AN26" s="49">
        <v>90</v>
      </c>
    </row>
    <row r="27" spans="1:41">
      <c r="A27" s="54">
        <v>25</v>
      </c>
      <c r="B27" s="55">
        <f>'life tables'!C33</f>
        <v>5.4000000000000001E-4</v>
      </c>
      <c r="C27" s="55">
        <f>'life tables'!I33</f>
        <v>2.5099999999999998E-4</v>
      </c>
      <c r="D27" s="56">
        <v>0.25</v>
      </c>
      <c r="E27" s="56">
        <v>0.2</v>
      </c>
      <c r="F27" s="56">
        <f t="shared" si="1"/>
        <v>0.55000000000000004</v>
      </c>
      <c r="G27" s="57">
        <f t="shared" si="0"/>
        <v>4.752E-4</v>
      </c>
      <c r="I27" s="6">
        <v>25</v>
      </c>
      <c r="J27" s="6"/>
      <c r="K27" s="63">
        <f t="shared" si="2"/>
        <v>0</v>
      </c>
      <c r="L27" s="64">
        <f t="shared" si="3"/>
        <v>0</v>
      </c>
      <c r="O27" s="65">
        <f t="shared" si="4"/>
        <v>5.4000000000000001E-4</v>
      </c>
      <c r="P27" s="65">
        <f t="shared" si="5"/>
        <v>2.5099999999999998E-4</v>
      </c>
      <c r="S27" s="38" t="s">
        <v>157</v>
      </c>
      <c r="T27" s="43" t="s">
        <v>155</v>
      </c>
      <c r="U27" s="39">
        <v>0</v>
      </c>
      <c r="V27" s="39">
        <f>V24/$W$1</f>
        <v>0</v>
      </c>
      <c r="W27" s="39">
        <f t="shared" ref="W27:AN27" si="6">W24/$W$1</f>
        <v>0</v>
      </c>
      <c r="X27" s="39">
        <f t="shared" si="6"/>
        <v>0</v>
      </c>
      <c r="Y27" s="39">
        <f t="shared" si="6"/>
        <v>0</v>
      </c>
      <c r="Z27" s="39">
        <f t="shared" si="6"/>
        <v>0</v>
      </c>
      <c r="AA27" s="39">
        <f t="shared" si="6"/>
        <v>0</v>
      </c>
      <c r="AB27" s="39">
        <f t="shared" si="6"/>
        <v>0</v>
      </c>
      <c r="AC27" s="39">
        <f t="shared" si="6"/>
        <v>1.9999999999999999E-6</v>
      </c>
      <c r="AD27" s="39">
        <f t="shared" si="6"/>
        <v>6.9999999999999999E-6</v>
      </c>
      <c r="AE27" s="39">
        <f t="shared" si="6"/>
        <v>9.0000000000000002E-6</v>
      </c>
      <c r="AF27" s="39">
        <f t="shared" si="6"/>
        <v>2.0000000000000002E-5</v>
      </c>
      <c r="AG27" s="39">
        <f t="shared" si="6"/>
        <v>4.4000000000000006E-5</v>
      </c>
      <c r="AH27" s="39">
        <f t="shared" si="6"/>
        <v>9.0000000000000006E-5</v>
      </c>
      <c r="AI27" s="39">
        <f t="shared" si="6"/>
        <v>1.6699999999999999E-4</v>
      </c>
      <c r="AJ27" s="39">
        <f t="shared" si="6"/>
        <v>3.3299999999999996E-4</v>
      </c>
      <c r="AK27" s="39">
        <f t="shared" si="6"/>
        <v>6.0599999999999998E-4</v>
      </c>
      <c r="AL27" s="39">
        <f t="shared" si="6"/>
        <v>1.075E-3</v>
      </c>
      <c r="AM27" s="39">
        <f t="shared" si="6"/>
        <v>1.853E-3</v>
      </c>
      <c r="AN27" s="42">
        <f t="shared" si="6"/>
        <v>2.8610000000000003E-3</v>
      </c>
    </row>
    <row r="28" spans="1:41">
      <c r="A28" s="54">
        <v>26</v>
      </c>
      <c r="B28" s="55">
        <f>'life tables'!C34</f>
        <v>5.6700000000000001E-4</v>
      </c>
      <c r="C28" s="55">
        <f>'life tables'!I34</f>
        <v>2.5300000000000002E-4</v>
      </c>
      <c r="D28" s="56">
        <v>0.25</v>
      </c>
      <c r="E28" s="56">
        <v>0.2</v>
      </c>
      <c r="F28" s="56">
        <f t="shared" si="1"/>
        <v>0.55000000000000004</v>
      </c>
      <c r="G28" s="57">
        <f t="shared" si="0"/>
        <v>4.9896000000000001E-4</v>
      </c>
      <c r="I28" s="6">
        <v>26</v>
      </c>
      <c r="J28" s="6"/>
      <c r="K28" s="63">
        <f t="shared" si="2"/>
        <v>0</v>
      </c>
      <c r="L28" s="64">
        <f t="shared" si="3"/>
        <v>0</v>
      </c>
      <c r="O28" s="65">
        <f t="shared" si="4"/>
        <v>5.6700000000000001E-4</v>
      </c>
      <c r="P28" s="65">
        <f t="shared" si="5"/>
        <v>2.5300000000000002E-4</v>
      </c>
      <c r="S28" s="38"/>
      <c r="T28" s="43" t="s">
        <v>156</v>
      </c>
      <c r="U28" s="39">
        <v>0</v>
      </c>
      <c r="V28" s="39">
        <f>V25/$W$1</f>
        <v>0</v>
      </c>
      <c r="W28" s="39">
        <f t="shared" ref="W28:AN28" si="7">W25/$W$1</f>
        <v>0</v>
      </c>
      <c r="X28" s="39">
        <f t="shared" si="7"/>
        <v>0</v>
      </c>
      <c r="Y28" s="39">
        <f t="shared" si="7"/>
        <v>0</v>
      </c>
      <c r="Z28" s="39">
        <f t="shared" si="7"/>
        <v>0</v>
      </c>
      <c r="AA28" s="39">
        <f t="shared" si="7"/>
        <v>0</v>
      </c>
      <c r="AB28" s="39">
        <f t="shared" si="7"/>
        <v>9.9999999999999995E-7</v>
      </c>
      <c r="AC28" s="39">
        <f t="shared" si="7"/>
        <v>1.9999999999999999E-6</v>
      </c>
      <c r="AD28" s="39">
        <f t="shared" si="7"/>
        <v>5.0000000000000004E-6</v>
      </c>
      <c r="AE28" s="39">
        <f t="shared" si="7"/>
        <v>9.0000000000000002E-6</v>
      </c>
      <c r="AF28" s="39">
        <f t="shared" si="7"/>
        <v>1.4E-5</v>
      </c>
      <c r="AG28" s="39">
        <f t="shared" si="7"/>
        <v>2.2000000000000003E-5</v>
      </c>
      <c r="AH28" s="39">
        <f t="shared" si="7"/>
        <v>3.4999999999999997E-5</v>
      </c>
      <c r="AI28" s="39">
        <f t="shared" si="7"/>
        <v>7.0999999999999991E-5</v>
      </c>
      <c r="AJ28" s="39">
        <f t="shared" si="7"/>
        <v>1.11E-4</v>
      </c>
      <c r="AK28" s="39">
        <f t="shared" si="7"/>
        <v>2.0800000000000001E-4</v>
      </c>
      <c r="AL28" s="39">
        <f t="shared" si="7"/>
        <v>3.8000000000000002E-4</v>
      </c>
      <c r="AM28" s="39">
        <f t="shared" si="7"/>
        <v>5.7600000000000001E-4</v>
      </c>
      <c r="AN28" s="42">
        <f t="shared" si="7"/>
        <v>8.0900000000000004E-4</v>
      </c>
    </row>
    <row r="29" spans="1:41" ht="15.75" thickBot="1">
      <c r="A29" s="54">
        <v>27</v>
      </c>
      <c r="B29" s="55">
        <f>'life tables'!C35</f>
        <v>5.8500000000000002E-4</v>
      </c>
      <c r="C29" s="55">
        <f>'life tables'!I35</f>
        <v>2.9E-4</v>
      </c>
      <c r="D29" s="56">
        <v>0.25</v>
      </c>
      <c r="E29" s="56">
        <v>0.2</v>
      </c>
      <c r="F29" s="56">
        <f t="shared" si="1"/>
        <v>0.55000000000000004</v>
      </c>
      <c r="G29" s="57">
        <f t="shared" si="0"/>
        <v>5.1480000000000004E-4</v>
      </c>
      <c r="I29" s="6">
        <v>27</v>
      </c>
      <c r="J29" s="6"/>
      <c r="K29" s="63">
        <f t="shared" si="2"/>
        <v>0</v>
      </c>
      <c r="L29" s="64">
        <f t="shared" si="3"/>
        <v>0</v>
      </c>
      <c r="O29" s="65">
        <f t="shared" si="4"/>
        <v>5.8500000000000002E-4</v>
      </c>
      <c r="P29" s="65">
        <f t="shared" si="5"/>
        <v>2.9E-4</v>
      </c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6"/>
    </row>
    <row r="30" spans="1:41">
      <c r="A30" s="54">
        <v>28</v>
      </c>
      <c r="B30" s="55">
        <f>'life tables'!C36</f>
        <v>6.29E-4</v>
      </c>
      <c r="C30" s="55">
        <f>'life tables'!I36</f>
        <v>2.99E-4</v>
      </c>
      <c r="D30" s="56">
        <v>0.25</v>
      </c>
      <c r="E30" s="56">
        <v>0.2</v>
      </c>
      <c r="F30" s="56">
        <f t="shared" si="1"/>
        <v>0.55000000000000004</v>
      </c>
      <c r="G30" s="57">
        <f t="shared" si="0"/>
        <v>5.5352000000000005E-4</v>
      </c>
      <c r="I30" s="6">
        <v>28</v>
      </c>
      <c r="J30" s="6"/>
      <c r="K30" s="63">
        <f t="shared" si="2"/>
        <v>0</v>
      </c>
      <c r="L30" s="64">
        <f t="shared" si="3"/>
        <v>0</v>
      </c>
      <c r="O30" s="65">
        <f t="shared" si="4"/>
        <v>6.29E-4</v>
      </c>
      <c r="P30" s="65">
        <f t="shared" si="5"/>
        <v>2.99E-4</v>
      </c>
    </row>
    <row r="31" spans="1:41">
      <c r="A31" s="54">
        <v>29</v>
      </c>
      <c r="B31" s="55">
        <f>'life tables'!C37</f>
        <v>6.5700000000000003E-4</v>
      </c>
      <c r="C31" s="55">
        <f>'life tables'!I37</f>
        <v>3.1799999999999998E-4</v>
      </c>
      <c r="D31" s="56">
        <v>0.25</v>
      </c>
      <c r="E31" s="56">
        <v>0.2</v>
      </c>
      <c r="F31" s="56">
        <f t="shared" si="1"/>
        <v>0.55000000000000004</v>
      </c>
      <c r="G31" s="57">
        <f t="shared" si="0"/>
        <v>5.7815999999999998E-4</v>
      </c>
      <c r="I31" s="6">
        <v>29</v>
      </c>
      <c r="J31" s="6"/>
      <c r="K31" s="63">
        <f t="shared" si="2"/>
        <v>0</v>
      </c>
      <c r="L31" s="64">
        <f t="shared" si="3"/>
        <v>0</v>
      </c>
      <c r="O31" s="65">
        <f t="shared" si="4"/>
        <v>6.5700000000000003E-4</v>
      </c>
      <c r="P31" s="65">
        <f t="shared" si="5"/>
        <v>3.1799999999999998E-4</v>
      </c>
    </row>
    <row r="32" spans="1:41">
      <c r="A32" s="54">
        <v>30</v>
      </c>
      <c r="B32" s="55">
        <f>'life tables'!C38</f>
        <v>7.2999999999999996E-4</v>
      </c>
      <c r="C32" s="55">
        <f>'life tables'!I38</f>
        <v>3.7399999999999998E-4</v>
      </c>
      <c r="D32" s="56">
        <v>0.25</v>
      </c>
      <c r="E32" s="56">
        <v>0.2</v>
      </c>
      <c r="F32" s="56">
        <f t="shared" si="1"/>
        <v>0.55000000000000004</v>
      </c>
      <c r="G32" s="57">
        <f t="shared" si="0"/>
        <v>6.424E-4</v>
      </c>
      <c r="I32" s="6">
        <v>30</v>
      </c>
      <c r="J32" s="6"/>
      <c r="K32" s="63">
        <f t="shared" si="2"/>
        <v>0</v>
      </c>
      <c r="L32" s="64">
        <f t="shared" si="3"/>
        <v>9.9999999999999995E-7</v>
      </c>
      <c r="O32" s="65">
        <f t="shared" si="4"/>
        <v>7.2999999999999996E-4</v>
      </c>
      <c r="P32" s="65">
        <f t="shared" si="5"/>
        <v>3.7399962599999996E-4</v>
      </c>
    </row>
    <row r="33" spans="1:16">
      <c r="A33" s="54">
        <v>31</v>
      </c>
      <c r="B33" s="55">
        <f>'life tables'!C39</f>
        <v>7.7800000000000005E-4</v>
      </c>
      <c r="C33" s="55">
        <f>'life tables'!I39</f>
        <v>3.6600000000000001E-4</v>
      </c>
      <c r="D33" s="56">
        <f>D32-($D$32-$D$37)/5</f>
        <v>0.23400000000000001</v>
      </c>
      <c r="E33" s="56">
        <f>E32-(E$32-E$37)/5</f>
        <v>0.20400000000000001</v>
      </c>
      <c r="F33" s="56">
        <f t="shared" si="1"/>
        <v>0.56199999999999994</v>
      </c>
      <c r="G33" s="57">
        <f t="shared" si="0"/>
        <v>6.8464000000000003E-4</v>
      </c>
      <c r="I33" s="6">
        <v>31</v>
      </c>
      <c r="J33" s="6"/>
      <c r="K33" s="63">
        <f t="shared" si="2"/>
        <v>0</v>
      </c>
      <c r="L33" s="64">
        <f t="shared" si="3"/>
        <v>9.9999999999999995E-7</v>
      </c>
      <c r="O33" s="65">
        <f t="shared" si="4"/>
        <v>7.7800000000000005E-4</v>
      </c>
      <c r="P33" s="65">
        <f t="shared" si="5"/>
        <v>3.65999634E-4</v>
      </c>
    </row>
    <row r="34" spans="1:16">
      <c r="A34" s="54">
        <v>32</v>
      </c>
      <c r="B34" s="55">
        <f>'life tables'!C40</f>
        <v>7.7499999999999997E-4</v>
      </c>
      <c r="C34" s="55">
        <f>'life tables'!I40</f>
        <v>4.37E-4</v>
      </c>
      <c r="D34" s="56">
        <f t="shared" ref="D34:D36" si="8">D33-($D$32-$D$37)/5</f>
        <v>0.21800000000000003</v>
      </c>
      <c r="E34" s="56">
        <f t="shared" ref="E34:E36" si="9">E33-($E$32-$E$37)/5</f>
        <v>0.20800000000000002</v>
      </c>
      <c r="F34" s="56">
        <f t="shared" si="1"/>
        <v>0.57399999999999995</v>
      </c>
      <c r="G34" s="57">
        <f t="shared" ref="G34:G65" si="10">B34*$Y$5</f>
        <v>6.8199999999999999E-4</v>
      </c>
      <c r="I34" s="6">
        <v>32</v>
      </c>
      <c r="J34" s="6"/>
      <c r="K34" s="63">
        <f t="shared" si="2"/>
        <v>0</v>
      </c>
      <c r="L34" s="64">
        <f t="shared" si="3"/>
        <v>9.9999999999999995E-7</v>
      </c>
      <c r="O34" s="65">
        <f t="shared" si="4"/>
        <v>7.7499999999999997E-4</v>
      </c>
      <c r="P34" s="65">
        <f t="shared" si="5"/>
        <v>4.3699956300000001E-4</v>
      </c>
    </row>
    <row r="35" spans="1:16">
      <c r="A35" s="54">
        <v>33</v>
      </c>
      <c r="B35" s="55">
        <f>'life tables'!C41</f>
        <v>8.8800000000000001E-4</v>
      </c>
      <c r="C35" s="55">
        <f>'life tables'!I41</f>
        <v>4.7199999999999998E-4</v>
      </c>
      <c r="D35" s="56">
        <f t="shared" si="8"/>
        <v>0.20200000000000004</v>
      </c>
      <c r="E35" s="56">
        <f t="shared" si="9"/>
        <v>0.21200000000000002</v>
      </c>
      <c r="F35" s="56">
        <f t="shared" si="1"/>
        <v>0.58599999999999997</v>
      </c>
      <c r="G35" s="57">
        <f t="shared" si="10"/>
        <v>7.8144E-4</v>
      </c>
      <c r="I35" s="6">
        <v>33</v>
      </c>
      <c r="J35" s="6"/>
      <c r="K35" s="63">
        <f t="shared" ref="K35:K66" si="11">HLOOKUP(I35,All_cause_mort,2)</f>
        <v>0</v>
      </c>
      <c r="L35" s="64">
        <f t="shared" ref="L35:L66" si="12">HLOOKUP(I35,All_cause_mort,3)</f>
        <v>9.9999999999999995E-7</v>
      </c>
      <c r="O35" s="65">
        <f t="shared" si="4"/>
        <v>8.8800000000000001E-4</v>
      </c>
      <c r="P35" s="65">
        <f t="shared" si="5"/>
        <v>4.7199952799999997E-4</v>
      </c>
    </row>
    <row r="36" spans="1:16">
      <c r="A36" s="54">
        <v>34</v>
      </c>
      <c r="B36" s="55">
        <f>'life tables'!C42</f>
        <v>9.1699999999999995E-4</v>
      </c>
      <c r="C36" s="55">
        <f>'life tables'!I42</f>
        <v>5.4900000000000001E-4</v>
      </c>
      <c r="D36" s="56">
        <f t="shared" si="8"/>
        <v>0.18600000000000005</v>
      </c>
      <c r="E36" s="56">
        <f t="shared" si="9"/>
        <v>0.21600000000000003</v>
      </c>
      <c r="F36" s="56">
        <f t="shared" si="1"/>
        <v>0.59799999999999986</v>
      </c>
      <c r="G36" s="57">
        <f t="shared" si="10"/>
        <v>8.0696000000000001E-4</v>
      </c>
      <c r="I36" s="6">
        <v>34</v>
      </c>
      <c r="J36" s="6"/>
      <c r="K36" s="63">
        <f t="shared" si="11"/>
        <v>0</v>
      </c>
      <c r="L36" s="64">
        <f t="shared" si="12"/>
        <v>9.9999999999999995E-7</v>
      </c>
      <c r="O36" s="65">
        <f t="shared" si="4"/>
        <v>9.1699999999999995E-4</v>
      </c>
      <c r="P36" s="65">
        <f t="shared" si="5"/>
        <v>5.4899945100000003E-4</v>
      </c>
    </row>
    <row r="37" spans="1:16">
      <c r="A37" s="54">
        <v>35</v>
      </c>
      <c r="B37" s="55">
        <f>'life tables'!C43</f>
        <v>9.8999999999999999E-4</v>
      </c>
      <c r="C37" s="55">
        <f>'life tables'!I43</f>
        <v>5.5999999999999995E-4</v>
      </c>
      <c r="D37" s="56">
        <v>0.17</v>
      </c>
      <c r="E37" s="56">
        <v>0.22</v>
      </c>
      <c r="F37" s="56">
        <f t="shared" si="1"/>
        <v>0.61</v>
      </c>
      <c r="G37" s="57">
        <f t="shared" si="10"/>
        <v>8.7120000000000003E-4</v>
      </c>
      <c r="I37" s="6">
        <v>35</v>
      </c>
      <c r="J37" s="6"/>
      <c r="K37" s="63">
        <f t="shared" si="11"/>
        <v>1.9999999999999999E-6</v>
      </c>
      <c r="L37" s="64">
        <f t="shared" si="12"/>
        <v>1.9999999999999999E-6</v>
      </c>
      <c r="O37" s="65">
        <f t="shared" si="4"/>
        <v>9.899980200000001E-4</v>
      </c>
      <c r="P37" s="65">
        <f t="shared" si="5"/>
        <v>5.5999887999999998E-4</v>
      </c>
    </row>
    <row r="38" spans="1:16">
      <c r="A38" s="54">
        <v>36</v>
      </c>
      <c r="B38" s="55">
        <f>'life tables'!C44</f>
        <v>1.0430000000000001E-3</v>
      </c>
      <c r="C38" s="55">
        <f>'life tables'!I44</f>
        <v>6.2500000000000001E-4</v>
      </c>
      <c r="D38" s="56">
        <f>D37+(D$37-D$42)/5</f>
        <v>0.17</v>
      </c>
      <c r="E38" s="56">
        <f>E37+(E$37-E$42)/5</f>
        <v>0.22</v>
      </c>
      <c r="F38" s="56">
        <f t="shared" si="1"/>
        <v>0.61</v>
      </c>
      <c r="G38" s="57">
        <f t="shared" si="10"/>
        <v>9.1784000000000006E-4</v>
      </c>
      <c r="I38" s="6">
        <v>36</v>
      </c>
      <c r="J38" s="6"/>
      <c r="K38" s="63">
        <f t="shared" si="11"/>
        <v>1.9999999999999999E-6</v>
      </c>
      <c r="L38" s="64">
        <f t="shared" si="12"/>
        <v>1.9999999999999999E-6</v>
      </c>
      <c r="O38" s="65">
        <f t="shared" si="4"/>
        <v>1.0429979140000002E-3</v>
      </c>
      <c r="P38" s="65">
        <f t="shared" si="5"/>
        <v>6.2499875000000002E-4</v>
      </c>
    </row>
    <row r="39" spans="1:16">
      <c r="A39" s="54">
        <v>37</v>
      </c>
      <c r="B39" s="55">
        <f>'life tables'!C45</f>
        <v>1.2570000000000001E-3</v>
      </c>
      <c r="C39" s="55">
        <f>'life tables'!I45</f>
        <v>7.2400000000000003E-4</v>
      </c>
      <c r="D39" s="56">
        <f t="shared" ref="D39:E41" si="13">D38+(D$37-D$42)/5</f>
        <v>0.17</v>
      </c>
      <c r="E39" s="56">
        <f t="shared" si="13"/>
        <v>0.22</v>
      </c>
      <c r="F39" s="56">
        <f t="shared" si="1"/>
        <v>0.61</v>
      </c>
      <c r="G39" s="57">
        <f t="shared" si="10"/>
        <v>1.1061600000000001E-3</v>
      </c>
      <c r="I39" s="6">
        <v>37</v>
      </c>
      <c r="J39" s="6"/>
      <c r="K39" s="63">
        <f t="shared" si="11"/>
        <v>1.9999999999999999E-6</v>
      </c>
      <c r="L39" s="64">
        <f t="shared" si="12"/>
        <v>1.9999999999999999E-6</v>
      </c>
      <c r="O39" s="65">
        <f t="shared" si="4"/>
        <v>1.2569974860000002E-3</v>
      </c>
      <c r="P39" s="65">
        <f t="shared" si="5"/>
        <v>7.2399855200000007E-4</v>
      </c>
    </row>
    <row r="40" spans="1:16">
      <c r="A40" s="54">
        <v>38</v>
      </c>
      <c r="B40" s="55">
        <f>'life tables'!C46</f>
        <v>1.23E-3</v>
      </c>
      <c r="C40" s="55">
        <f>'life tables'!I46</f>
        <v>7.5699999999999997E-4</v>
      </c>
      <c r="D40" s="56">
        <f t="shared" si="13"/>
        <v>0.17</v>
      </c>
      <c r="E40" s="56">
        <f t="shared" si="13"/>
        <v>0.22</v>
      </c>
      <c r="F40" s="56">
        <f t="shared" si="1"/>
        <v>0.61</v>
      </c>
      <c r="G40" s="57">
        <f t="shared" si="10"/>
        <v>1.0824000000000001E-3</v>
      </c>
      <c r="I40" s="6">
        <v>38</v>
      </c>
      <c r="J40" s="6"/>
      <c r="K40" s="63">
        <f t="shared" si="11"/>
        <v>1.9999999999999999E-6</v>
      </c>
      <c r="L40" s="64">
        <f t="shared" si="12"/>
        <v>1.9999999999999999E-6</v>
      </c>
      <c r="O40" s="65">
        <f t="shared" si="4"/>
        <v>1.22999754E-3</v>
      </c>
      <c r="P40" s="65">
        <f t="shared" si="5"/>
        <v>7.5699848600000006E-4</v>
      </c>
    </row>
    <row r="41" spans="1:16">
      <c r="A41" s="54">
        <v>39</v>
      </c>
      <c r="B41" s="55">
        <f>'life tables'!C47</f>
        <v>1.359E-3</v>
      </c>
      <c r="C41" s="55">
        <f>'life tables'!I47</f>
        <v>7.9100000000000004E-4</v>
      </c>
      <c r="D41" s="56">
        <f t="shared" si="13"/>
        <v>0.17</v>
      </c>
      <c r="E41" s="56">
        <f t="shared" si="13"/>
        <v>0.22</v>
      </c>
      <c r="F41" s="56">
        <f t="shared" si="1"/>
        <v>0.61</v>
      </c>
      <c r="G41" s="57">
        <f t="shared" si="10"/>
        <v>1.1959200000000001E-3</v>
      </c>
      <c r="I41" s="6">
        <v>39</v>
      </c>
      <c r="J41" s="6"/>
      <c r="K41" s="63">
        <f t="shared" si="11"/>
        <v>1.9999999999999999E-6</v>
      </c>
      <c r="L41" s="64">
        <f t="shared" si="12"/>
        <v>1.9999999999999999E-6</v>
      </c>
      <c r="O41" s="65">
        <f t="shared" si="4"/>
        <v>1.358997282E-3</v>
      </c>
      <c r="P41" s="65">
        <f t="shared" si="5"/>
        <v>7.9099841800000007E-4</v>
      </c>
    </row>
    <row r="42" spans="1:16">
      <c r="A42" s="54">
        <v>40</v>
      </c>
      <c r="B42" s="55">
        <f>'life tables'!C48</f>
        <v>1.4859999999999999E-3</v>
      </c>
      <c r="C42" s="55">
        <f>'life tables'!I48</f>
        <v>8.4900000000000004E-4</v>
      </c>
      <c r="D42" s="56">
        <v>0.17</v>
      </c>
      <c r="E42" s="56">
        <v>0.22</v>
      </c>
      <c r="F42" s="56">
        <f t="shared" si="1"/>
        <v>0.61</v>
      </c>
      <c r="G42" s="57">
        <f t="shared" si="10"/>
        <v>1.3076799999999999E-3</v>
      </c>
      <c r="I42" s="6">
        <v>40</v>
      </c>
      <c r="J42" s="6"/>
      <c r="K42" s="63">
        <f t="shared" si="11"/>
        <v>6.9999999999999999E-6</v>
      </c>
      <c r="L42" s="64">
        <f t="shared" si="12"/>
        <v>5.0000000000000004E-6</v>
      </c>
      <c r="O42" s="65">
        <f t="shared" si="4"/>
        <v>1.4859895979999998E-3</v>
      </c>
      <c r="P42" s="65">
        <f t="shared" si="5"/>
        <v>8.4899575499999998E-4</v>
      </c>
    </row>
    <row r="43" spans="1:16">
      <c r="A43" s="54">
        <v>41</v>
      </c>
      <c r="B43" s="55">
        <f>'life tables'!C49</f>
        <v>1.5759999999999999E-3</v>
      </c>
      <c r="C43" s="55">
        <f>'life tables'!I49</f>
        <v>9.4300000000000004E-4</v>
      </c>
      <c r="D43" s="56">
        <f>D42-(D$42-D$47)/5</f>
        <v>0.16800000000000001</v>
      </c>
      <c r="E43" s="56">
        <f>E42-(E$42-E$47)/5</f>
        <v>0.22600000000000001</v>
      </c>
      <c r="F43" s="56">
        <f t="shared" si="1"/>
        <v>0.60599999999999998</v>
      </c>
      <c r="G43" s="57">
        <f t="shared" si="10"/>
        <v>1.3868799999999998E-3</v>
      </c>
      <c r="I43" s="6">
        <v>41</v>
      </c>
      <c r="J43" s="6"/>
      <c r="K43" s="63">
        <f t="shared" si="11"/>
        <v>6.9999999999999999E-6</v>
      </c>
      <c r="L43" s="64">
        <f t="shared" si="12"/>
        <v>5.0000000000000004E-6</v>
      </c>
      <c r="O43" s="65">
        <f t="shared" si="4"/>
        <v>1.575988968E-3</v>
      </c>
      <c r="P43" s="65">
        <f t="shared" si="5"/>
        <v>9.4299528500000002E-4</v>
      </c>
    </row>
    <row r="44" spans="1:16">
      <c r="A44" s="54">
        <v>42</v>
      </c>
      <c r="B44" s="55">
        <f>'life tables'!C50</f>
        <v>1.7179999999999999E-3</v>
      </c>
      <c r="C44" s="55">
        <f>'life tables'!I50</f>
        <v>1.0579999999999999E-3</v>
      </c>
      <c r="D44" s="56">
        <f t="shared" ref="D44:E46" si="14">D43-(D$42-D$47)/5</f>
        <v>0.16600000000000001</v>
      </c>
      <c r="E44" s="56">
        <f t="shared" si="14"/>
        <v>0.23200000000000001</v>
      </c>
      <c r="F44" s="56">
        <f t="shared" si="1"/>
        <v>0.60199999999999998</v>
      </c>
      <c r="G44" s="57">
        <f t="shared" si="10"/>
        <v>1.51184E-3</v>
      </c>
      <c r="I44" s="6">
        <v>42</v>
      </c>
      <c r="J44" s="6"/>
      <c r="K44" s="63">
        <f t="shared" si="11"/>
        <v>6.9999999999999999E-6</v>
      </c>
      <c r="L44" s="64">
        <f t="shared" si="12"/>
        <v>5.0000000000000004E-6</v>
      </c>
      <c r="O44" s="65">
        <f t="shared" si="4"/>
        <v>1.717987974E-3</v>
      </c>
      <c r="P44" s="65">
        <f t="shared" si="5"/>
        <v>1.0579947099999998E-3</v>
      </c>
    </row>
    <row r="45" spans="1:16">
      <c r="A45" s="54">
        <v>43</v>
      </c>
      <c r="B45" s="55">
        <f>'life tables'!C51</f>
        <v>1.8779999999999999E-3</v>
      </c>
      <c r="C45" s="55">
        <f>'life tables'!I51</f>
        <v>1.1490000000000001E-3</v>
      </c>
      <c r="D45" s="56">
        <f t="shared" si="14"/>
        <v>0.16400000000000001</v>
      </c>
      <c r="E45" s="56">
        <f t="shared" si="14"/>
        <v>0.23800000000000002</v>
      </c>
      <c r="F45" s="56">
        <f t="shared" si="1"/>
        <v>0.59799999999999998</v>
      </c>
      <c r="G45" s="57">
        <f t="shared" si="10"/>
        <v>1.6526399999999999E-3</v>
      </c>
      <c r="I45" s="6">
        <v>43</v>
      </c>
      <c r="J45" s="6"/>
      <c r="K45" s="63">
        <f t="shared" si="11"/>
        <v>6.9999999999999999E-6</v>
      </c>
      <c r="L45" s="64">
        <f t="shared" si="12"/>
        <v>5.0000000000000004E-6</v>
      </c>
      <c r="O45" s="65">
        <f t="shared" si="4"/>
        <v>1.8779868539999999E-3</v>
      </c>
      <c r="P45" s="65">
        <f t="shared" si="5"/>
        <v>1.148994255E-3</v>
      </c>
    </row>
    <row r="46" spans="1:16">
      <c r="A46" s="54">
        <v>44</v>
      </c>
      <c r="B46" s="55">
        <f>'life tables'!C52</f>
        <v>2.0739999999999999E-3</v>
      </c>
      <c r="C46" s="55">
        <f>'life tables'!I52</f>
        <v>1.2999999999999999E-3</v>
      </c>
      <c r="D46" s="56">
        <f t="shared" si="14"/>
        <v>0.16200000000000001</v>
      </c>
      <c r="E46" s="56">
        <f t="shared" si="14"/>
        <v>0.24400000000000002</v>
      </c>
      <c r="F46" s="56">
        <f t="shared" si="1"/>
        <v>0.59399999999999997</v>
      </c>
      <c r="G46" s="57">
        <f t="shared" si="10"/>
        <v>1.82512E-3</v>
      </c>
      <c r="I46" s="6">
        <v>44</v>
      </c>
      <c r="J46" s="6"/>
      <c r="K46" s="63">
        <f t="shared" si="11"/>
        <v>6.9999999999999999E-6</v>
      </c>
      <c r="L46" s="64">
        <f t="shared" si="12"/>
        <v>5.0000000000000004E-6</v>
      </c>
      <c r="O46" s="65">
        <f t="shared" si="4"/>
        <v>2.0739854819999998E-3</v>
      </c>
      <c r="P46" s="65">
        <f t="shared" si="5"/>
        <v>1.2999934999999999E-3</v>
      </c>
    </row>
    <row r="47" spans="1:16">
      <c r="A47" s="54">
        <v>45</v>
      </c>
      <c r="B47" s="55">
        <f>'life tables'!C53</f>
        <v>2.307E-3</v>
      </c>
      <c r="C47" s="55">
        <f>'life tables'!I53</f>
        <v>1.4170000000000001E-3</v>
      </c>
      <c r="D47" s="56">
        <v>0.16</v>
      </c>
      <c r="E47" s="56">
        <v>0.25</v>
      </c>
      <c r="F47" s="56">
        <f t="shared" si="1"/>
        <v>0.59</v>
      </c>
      <c r="G47" s="57">
        <f t="shared" si="10"/>
        <v>2.03016E-3</v>
      </c>
      <c r="I47" s="6">
        <v>45</v>
      </c>
      <c r="J47" s="6"/>
      <c r="K47" s="63">
        <f t="shared" si="11"/>
        <v>9.0000000000000002E-6</v>
      </c>
      <c r="L47" s="64">
        <f t="shared" si="12"/>
        <v>9.0000000000000002E-6</v>
      </c>
      <c r="O47" s="65">
        <f t="shared" si="4"/>
        <v>2.3069792370000002E-3</v>
      </c>
      <c r="P47" s="65">
        <f t="shared" si="5"/>
        <v>1.4169872470000001E-3</v>
      </c>
    </row>
    <row r="48" spans="1:16">
      <c r="A48" s="54">
        <v>46</v>
      </c>
      <c r="B48" s="55">
        <f>'life tables'!C54</f>
        <v>2.4399999999999999E-3</v>
      </c>
      <c r="C48" s="55">
        <f>'life tables'!I54</f>
        <v>1.5319999999999999E-3</v>
      </c>
      <c r="D48" s="56">
        <f>D47-(D$47-D$52)/5</f>
        <v>0.158</v>
      </c>
      <c r="E48" s="56">
        <f>E47-(E$47-E$52)/5</f>
        <v>0.248</v>
      </c>
      <c r="F48" s="56">
        <f t="shared" si="1"/>
        <v>0.59399999999999997</v>
      </c>
      <c r="G48" s="57">
        <f t="shared" si="10"/>
        <v>2.1471999999999997E-3</v>
      </c>
      <c r="I48" s="6">
        <v>46</v>
      </c>
      <c r="J48" s="6"/>
      <c r="K48" s="63">
        <f t="shared" si="11"/>
        <v>9.0000000000000002E-6</v>
      </c>
      <c r="L48" s="64">
        <f t="shared" si="12"/>
        <v>9.0000000000000002E-6</v>
      </c>
      <c r="O48" s="65">
        <f t="shared" si="4"/>
        <v>2.4399780399999996E-3</v>
      </c>
      <c r="P48" s="65">
        <f t="shared" si="5"/>
        <v>1.531986212E-3</v>
      </c>
    </row>
    <row r="49" spans="1:16">
      <c r="A49" s="54">
        <v>47</v>
      </c>
      <c r="B49" s="55">
        <f>'life tables'!C55</f>
        <v>2.6380000000000002E-3</v>
      </c>
      <c r="C49" s="55">
        <f>'life tables'!I55</f>
        <v>1.6670000000000001E-3</v>
      </c>
      <c r="D49" s="56">
        <f t="shared" ref="D49:E51" si="15">D48-(D$47-D$52)/5</f>
        <v>0.156</v>
      </c>
      <c r="E49" s="56">
        <f t="shared" si="15"/>
        <v>0.246</v>
      </c>
      <c r="F49" s="56">
        <f t="shared" si="1"/>
        <v>0.59799999999999998</v>
      </c>
      <c r="G49" s="57">
        <f t="shared" si="10"/>
        <v>2.3214400000000001E-3</v>
      </c>
      <c r="I49" s="6">
        <v>47</v>
      </c>
      <c r="J49" s="6"/>
      <c r="K49" s="63">
        <f t="shared" si="11"/>
        <v>9.0000000000000002E-6</v>
      </c>
      <c r="L49" s="64">
        <f t="shared" si="12"/>
        <v>9.0000000000000002E-6</v>
      </c>
      <c r="O49" s="65">
        <f t="shared" si="4"/>
        <v>2.637976258E-3</v>
      </c>
      <c r="P49" s="65">
        <f t="shared" si="5"/>
        <v>1.666984997E-3</v>
      </c>
    </row>
    <row r="50" spans="1:16">
      <c r="A50" s="54">
        <v>48</v>
      </c>
      <c r="B50" s="55">
        <f>'life tables'!C56</f>
        <v>2.836E-3</v>
      </c>
      <c r="C50" s="55">
        <f>'life tables'!I56</f>
        <v>1.8940000000000001E-3</v>
      </c>
      <c r="D50" s="56">
        <f t="shared" si="15"/>
        <v>0.154</v>
      </c>
      <c r="E50" s="56">
        <f t="shared" si="15"/>
        <v>0.24399999999999999</v>
      </c>
      <c r="F50" s="56">
        <f t="shared" si="1"/>
        <v>0.60199999999999998</v>
      </c>
      <c r="G50" s="57">
        <f t="shared" si="10"/>
        <v>2.4956800000000001E-3</v>
      </c>
      <c r="I50" s="6">
        <v>48</v>
      </c>
      <c r="J50" s="6"/>
      <c r="K50" s="63">
        <f t="shared" si="11"/>
        <v>9.0000000000000002E-6</v>
      </c>
      <c r="L50" s="64">
        <f t="shared" si="12"/>
        <v>9.0000000000000002E-6</v>
      </c>
      <c r="O50" s="65">
        <f t="shared" si="4"/>
        <v>2.8359744760000001E-3</v>
      </c>
      <c r="P50" s="65">
        <f t="shared" si="5"/>
        <v>1.8939829540000001E-3</v>
      </c>
    </row>
    <row r="51" spans="1:16">
      <c r="A51" s="54">
        <v>49</v>
      </c>
      <c r="B51" s="55">
        <f>'life tables'!C57</f>
        <v>3.1449999999999998E-3</v>
      </c>
      <c r="C51" s="55">
        <f>'life tables'!I57</f>
        <v>1.9880000000000002E-3</v>
      </c>
      <c r="D51" s="56">
        <f t="shared" si="15"/>
        <v>0.152</v>
      </c>
      <c r="E51" s="56">
        <f t="shared" si="15"/>
        <v>0.24199999999999999</v>
      </c>
      <c r="F51" s="56">
        <f t="shared" si="1"/>
        <v>0.60599999999999998</v>
      </c>
      <c r="G51" s="57">
        <f t="shared" si="10"/>
        <v>2.7675999999999998E-3</v>
      </c>
      <c r="I51" s="6">
        <v>49</v>
      </c>
      <c r="J51" s="6"/>
      <c r="K51" s="63">
        <f t="shared" si="11"/>
        <v>9.0000000000000002E-6</v>
      </c>
      <c r="L51" s="64">
        <f t="shared" si="12"/>
        <v>9.0000000000000002E-6</v>
      </c>
      <c r="O51" s="65">
        <f t="shared" si="4"/>
        <v>3.1449716949999997E-3</v>
      </c>
      <c r="P51" s="65">
        <f t="shared" si="5"/>
        <v>1.9879821080000001E-3</v>
      </c>
    </row>
    <row r="52" spans="1:16">
      <c r="A52" s="54">
        <v>50</v>
      </c>
      <c r="B52" s="55">
        <f>'life tables'!C58</f>
        <v>3.424E-3</v>
      </c>
      <c r="C52" s="55">
        <f>'life tables'!I58</f>
        <v>2.1549999999999998E-3</v>
      </c>
      <c r="D52" s="56">
        <v>0.15</v>
      </c>
      <c r="E52" s="56">
        <v>0.24</v>
      </c>
      <c r="F52" s="56">
        <f t="shared" si="1"/>
        <v>0.61</v>
      </c>
      <c r="G52" s="57">
        <f t="shared" si="10"/>
        <v>3.0131199999999998E-3</v>
      </c>
      <c r="I52" s="6">
        <v>50</v>
      </c>
      <c r="J52" s="6"/>
      <c r="K52" s="63">
        <f t="shared" si="11"/>
        <v>2.0000000000000002E-5</v>
      </c>
      <c r="L52" s="64">
        <f t="shared" si="12"/>
        <v>1.4E-5</v>
      </c>
      <c r="O52" s="65">
        <f t="shared" si="4"/>
        <v>3.4239315199999999E-3</v>
      </c>
      <c r="P52" s="65">
        <f t="shared" si="5"/>
        <v>2.1549698299999998E-3</v>
      </c>
    </row>
    <row r="53" spans="1:16">
      <c r="A53" s="54">
        <v>51</v>
      </c>
      <c r="B53" s="55">
        <f>'life tables'!C59</f>
        <v>3.6909999999999998E-3</v>
      </c>
      <c r="C53" s="55">
        <f>'life tables'!I59</f>
        <v>2.379E-3</v>
      </c>
      <c r="D53" s="56">
        <f>D52-(D$52-D$57)/5</f>
        <v>0.16</v>
      </c>
      <c r="E53" s="56">
        <f>E52-(E$52-E$57)/5</f>
        <v>0.26200000000000001</v>
      </c>
      <c r="F53" s="56">
        <f t="shared" si="1"/>
        <v>0.57799999999999996</v>
      </c>
      <c r="G53" s="57">
        <f t="shared" si="10"/>
        <v>3.24808E-3</v>
      </c>
      <c r="I53" s="6">
        <v>51</v>
      </c>
      <c r="J53" s="6"/>
      <c r="K53" s="63">
        <f t="shared" si="11"/>
        <v>2.0000000000000002E-5</v>
      </c>
      <c r="L53" s="64">
        <f t="shared" si="12"/>
        <v>1.4E-5</v>
      </c>
      <c r="O53" s="65">
        <f t="shared" si="4"/>
        <v>3.6909261799999999E-3</v>
      </c>
      <c r="P53" s="65">
        <f t="shared" si="5"/>
        <v>2.378966694E-3</v>
      </c>
    </row>
    <row r="54" spans="1:16">
      <c r="A54" s="54">
        <v>52</v>
      </c>
      <c r="B54" s="55">
        <f>'life tables'!C60</f>
        <v>3.9199999999999999E-3</v>
      </c>
      <c r="C54" s="55">
        <f>'life tables'!I60</f>
        <v>2.506E-3</v>
      </c>
      <c r="D54" s="56">
        <f t="shared" ref="D54:E56" si="16">D53-(D$52-D$57)/5</f>
        <v>0.17</v>
      </c>
      <c r="E54" s="56">
        <f t="shared" si="16"/>
        <v>0.28400000000000003</v>
      </c>
      <c r="F54" s="56">
        <f t="shared" si="1"/>
        <v>0.54599999999999993</v>
      </c>
      <c r="G54" s="57">
        <f t="shared" si="10"/>
        <v>3.4495999999999997E-3</v>
      </c>
      <c r="I54" s="6">
        <v>52</v>
      </c>
      <c r="J54" s="6"/>
      <c r="K54" s="63">
        <f t="shared" si="11"/>
        <v>2.0000000000000002E-5</v>
      </c>
      <c r="L54" s="64">
        <f t="shared" si="12"/>
        <v>1.4E-5</v>
      </c>
      <c r="O54" s="65">
        <f t="shared" si="4"/>
        <v>3.9199216E-3</v>
      </c>
      <c r="P54" s="65">
        <f t="shared" si="5"/>
        <v>2.5059649160000001E-3</v>
      </c>
    </row>
    <row r="55" spans="1:16">
      <c r="A55" s="54">
        <v>53</v>
      </c>
      <c r="B55" s="55">
        <f>'life tables'!C61</f>
        <v>4.2770000000000004E-3</v>
      </c>
      <c r="C55" s="55">
        <f>'life tables'!I61</f>
        <v>2.6819999999999999E-3</v>
      </c>
      <c r="D55" s="56">
        <f t="shared" si="16"/>
        <v>0.18000000000000002</v>
      </c>
      <c r="E55" s="56">
        <f t="shared" si="16"/>
        <v>0.30600000000000005</v>
      </c>
      <c r="F55" s="56">
        <f t="shared" si="1"/>
        <v>0.5139999999999999</v>
      </c>
      <c r="G55" s="57">
        <f t="shared" si="10"/>
        <v>3.7637600000000005E-3</v>
      </c>
      <c r="I55" s="6">
        <v>53</v>
      </c>
      <c r="J55" s="6"/>
      <c r="K55" s="63">
        <f t="shared" si="11"/>
        <v>2.0000000000000002E-5</v>
      </c>
      <c r="L55" s="64">
        <f t="shared" si="12"/>
        <v>1.4E-5</v>
      </c>
      <c r="O55" s="65">
        <f t="shared" si="4"/>
        <v>4.2769144600000005E-3</v>
      </c>
      <c r="P55" s="65">
        <f t="shared" si="5"/>
        <v>2.6819624519999999E-3</v>
      </c>
    </row>
    <row r="56" spans="1:16">
      <c r="A56" s="54">
        <v>54</v>
      </c>
      <c r="B56" s="55">
        <f>'life tables'!C62</f>
        <v>4.5789999999999997E-3</v>
      </c>
      <c r="C56" s="55">
        <f>'life tables'!I62</f>
        <v>2.836E-3</v>
      </c>
      <c r="D56" s="56">
        <f t="shared" si="16"/>
        <v>0.19000000000000003</v>
      </c>
      <c r="E56" s="56">
        <f t="shared" si="16"/>
        <v>0.32800000000000007</v>
      </c>
      <c r="F56" s="56">
        <f t="shared" si="1"/>
        <v>0.48199999999999987</v>
      </c>
      <c r="G56" s="57">
        <f t="shared" si="10"/>
        <v>4.02952E-3</v>
      </c>
      <c r="I56" s="6">
        <v>54</v>
      </c>
      <c r="J56" s="6"/>
      <c r="K56" s="63">
        <f t="shared" si="11"/>
        <v>2.0000000000000002E-5</v>
      </c>
      <c r="L56" s="64">
        <f t="shared" si="12"/>
        <v>1.4E-5</v>
      </c>
      <c r="O56" s="65">
        <f t="shared" si="4"/>
        <v>4.5789084199999996E-3</v>
      </c>
      <c r="P56" s="65">
        <f t="shared" si="5"/>
        <v>2.8359602959999999E-3</v>
      </c>
    </row>
    <row r="57" spans="1:16">
      <c r="A57" s="54">
        <v>55</v>
      </c>
      <c r="B57" s="55">
        <f>'life tables'!C63</f>
        <v>4.888E-3</v>
      </c>
      <c r="C57" s="55">
        <f>'life tables'!I63</f>
        <v>3.1580000000000002E-3</v>
      </c>
      <c r="D57" s="56">
        <v>0.2</v>
      </c>
      <c r="E57" s="56">
        <v>0.35</v>
      </c>
      <c r="F57" s="56">
        <f t="shared" si="1"/>
        <v>0.44999999999999996</v>
      </c>
      <c r="G57" s="57">
        <f t="shared" si="10"/>
        <v>4.3014400000000001E-3</v>
      </c>
      <c r="I57" s="6">
        <v>55</v>
      </c>
      <c r="J57" s="6"/>
      <c r="K57" s="63">
        <f t="shared" si="11"/>
        <v>4.4000000000000006E-5</v>
      </c>
      <c r="L57" s="64">
        <f t="shared" si="12"/>
        <v>2.2000000000000003E-5</v>
      </c>
      <c r="O57" s="65">
        <f t="shared" si="4"/>
        <v>4.8877849279999998E-3</v>
      </c>
      <c r="P57" s="65">
        <f t="shared" si="5"/>
        <v>3.1579305240000003E-3</v>
      </c>
    </row>
    <row r="58" spans="1:16">
      <c r="A58" s="54">
        <v>56</v>
      </c>
      <c r="B58" s="55">
        <f>'life tables'!C64</f>
        <v>5.4260000000000003E-3</v>
      </c>
      <c r="C58" s="55">
        <f>'life tables'!I64</f>
        <v>3.5170000000000002E-3</v>
      </c>
      <c r="D58" s="56">
        <f>D57-(D$57-D$62)/5</f>
        <v>0.19400000000000001</v>
      </c>
      <c r="E58" s="56">
        <f>E57-(E$57-E$62)/5</f>
        <v>0.36</v>
      </c>
      <c r="F58" s="56">
        <f t="shared" si="1"/>
        <v>0.44599999999999995</v>
      </c>
      <c r="G58" s="57">
        <f t="shared" si="10"/>
        <v>4.7748800000000004E-3</v>
      </c>
      <c r="I58" s="6">
        <v>56</v>
      </c>
      <c r="J58" s="6"/>
      <c r="K58" s="63">
        <f t="shared" si="11"/>
        <v>4.4000000000000006E-5</v>
      </c>
      <c r="L58" s="64">
        <f t="shared" si="12"/>
        <v>2.2000000000000003E-5</v>
      </c>
      <c r="O58" s="65">
        <f t="shared" si="4"/>
        <v>5.4257612560000001E-3</v>
      </c>
      <c r="P58" s="65">
        <f t="shared" si="5"/>
        <v>3.5169226260000001E-3</v>
      </c>
    </row>
    <row r="59" spans="1:16">
      <c r="A59" s="54">
        <v>57</v>
      </c>
      <c r="B59" s="55">
        <f>'life tables'!C65</f>
        <v>5.8820000000000001E-3</v>
      </c>
      <c r="C59" s="55">
        <f>'life tables'!I65</f>
        <v>3.7829999999999999E-3</v>
      </c>
      <c r="D59" s="56">
        <f t="shared" ref="D59:E61" si="17">D58-(D$57-D$62)/5</f>
        <v>0.188</v>
      </c>
      <c r="E59" s="56">
        <f t="shared" si="17"/>
        <v>0.37</v>
      </c>
      <c r="F59" s="56">
        <f t="shared" si="1"/>
        <v>0.44199999999999995</v>
      </c>
      <c r="G59" s="57">
        <f t="shared" si="10"/>
        <v>5.17616E-3</v>
      </c>
      <c r="I59" s="6">
        <v>57</v>
      </c>
      <c r="J59" s="6"/>
      <c r="K59" s="63">
        <f t="shared" si="11"/>
        <v>4.4000000000000006E-5</v>
      </c>
      <c r="L59" s="64">
        <f t="shared" si="12"/>
        <v>2.2000000000000003E-5</v>
      </c>
      <c r="O59" s="65">
        <f t="shared" si="4"/>
        <v>5.8817411919999995E-3</v>
      </c>
      <c r="P59" s="65">
        <f t="shared" si="5"/>
        <v>3.7829167739999998E-3</v>
      </c>
    </row>
    <row r="60" spans="1:16">
      <c r="A60" s="54">
        <v>58</v>
      </c>
      <c r="B60" s="55">
        <f>'life tables'!C66</f>
        <v>6.5230000000000002E-3</v>
      </c>
      <c r="C60" s="55">
        <f>'life tables'!I66</f>
        <v>4.2100000000000002E-3</v>
      </c>
      <c r="D60" s="56">
        <f t="shared" si="17"/>
        <v>0.182</v>
      </c>
      <c r="E60" s="56">
        <f t="shared" si="17"/>
        <v>0.38</v>
      </c>
      <c r="F60" s="56">
        <f t="shared" si="1"/>
        <v>0.43799999999999994</v>
      </c>
      <c r="G60" s="57">
        <f t="shared" si="10"/>
        <v>5.7402399999999998E-3</v>
      </c>
      <c r="I60" s="6">
        <v>58</v>
      </c>
      <c r="J60" s="6"/>
      <c r="K60" s="63">
        <f t="shared" si="11"/>
        <v>4.4000000000000006E-5</v>
      </c>
      <c r="L60" s="64">
        <f t="shared" si="12"/>
        <v>2.2000000000000003E-5</v>
      </c>
      <c r="O60" s="65">
        <f t="shared" si="4"/>
        <v>6.5227129879999995E-3</v>
      </c>
      <c r="P60" s="65">
        <f t="shared" si="5"/>
        <v>4.2099073799999999E-3</v>
      </c>
    </row>
    <row r="61" spans="1:16">
      <c r="A61" s="54">
        <v>59</v>
      </c>
      <c r="B61" s="55">
        <f>'life tables'!C67</f>
        <v>7.0349999999999996E-3</v>
      </c>
      <c r="C61" s="55">
        <f>'life tables'!I67</f>
        <v>4.4819999999999999E-3</v>
      </c>
      <c r="D61" s="56">
        <f t="shared" si="17"/>
        <v>0.17599999999999999</v>
      </c>
      <c r="E61" s="56">
        <f t="shared" si="17"/>
        <v>0.39</v>
      </c>
      <c r="F61" s="56">
        <f t="shared" si="1"/>
        <v>0.43399999999999994</v>
      </c>
      <c r="G61" s="57">
        <f t="shared" si="10"/>
        <v>6.1907999999999998E-3</v>
      </c>
      <c r="I61" s="6">
        <v>59</v>
      </c>
      <c r="J61" s="6"/>
      <c r="K61" s="63">
        <f t="shared" si="11"/>
        <v>4.4000000000000006E-5</v>
      </c>
      <c r="L61" s="64">
        <f t="shared" si="12"/>
        <v>2.2000000000000003E-5</v>
      </c>
      <c r="O61" s="65">
        <f t="shared" si="4"/>
        <v>7.0346904599999996E-3</v>
      </c>
      <c r="P61" s="65">
        <f t="shared" si="5"/>
        <v>4.4819013960000001E-3</v>
      </c>
    </row>
    <row r="62" spans="1:16">
      <c r="A62" s="54">
        <v>60</v>
      </c>
      <c r="B62" s="55">
        <f>'life tables'!C68</f>
        <v>7.698E-3</v>
      </c>
      <c r="C62" s="55">
        <f>'life tables'!I68</f>
        <v>5.0429999999999997E-3</v>
      </c>
      <c r="D62" s="56">
        <v>0.17</v>
      </c>
      <c r="E62" s="56">
        <v>0.4</v>
      </c>
      <c r="F62" s="56">
        <f t="shared" si="1"/>
        <v>0.42999999999999994</v>
      </c>
      <c r="G62" s="57">
        <f t="shared" si="10"/>
        <v>6.7742399999999999E-3</v>
      </c>
      <c r="I62" s="6">
        <v>60</v>
      </c>
      <c r="J62" s="6"/>
      <c r="K62" s="63">
        <f t="shared" si="11"/>
        <v>9.0000000000000006E-5</v>
      </c>
      <c r="L62" s="64">
        <f t="shared" si="12"/>
        <v>3.4999999999999997E-5</v>
      </c>
      <c r="O62" s="65">
        <f t="shared" si="4"/>
        <v>7.6973071799999997E-3</v>
      </c>
      <c r="P62" s="65">
        <f t="shared" si="5"/>
        <v>5.0428234949999994E-3</v>
      </c>
    </row>
    <row r="63" spans="1:16">
      <c r="A63" s="54">
        <v>61</v>
      </c>
      <c r="B63" s="55">
        <f>'life tables'!C69</f>
        <v>8.3540000000000003E-3</v>
      </c>
      <c r="C63" s="55">
        <f>'life tables'!I69</f>
        <v>5.424E-3</v>
      </c>
      <c r="D63" s="56">
        <f>D62-(D$62-D$67)/5</f>
        <v>0.16</v>
      </c>
      <c r="E63" s="56">
        <f>E62-(E$62-E$67)/5</f>
        <v>0.39</v>
      </c>
      <c r="F63" s="56">
        <f t="shared" si="1"/>
        <v>0.44999999999999996</v>
      </c>
      <c r="G63" s="57">
        <f t="shared" si="10"/>
        <v>7.3515200000000003E-3</v>
      </c>
      <c r="I63" s="6">
        <v>61</v>
      </c>
      <c r="J63" s="6"/>
      <c r="K63" s="63">
        <f t="shared" si="11"/>
        <v>9.0000000000000006E-5</v>
      </c>
      <c r="L63" s="64">
        <f t="shared" si="12"/>
        <v>3.4999999999999997E-5</v>
      </c>
      <c r="O63" s="65">
        <f t="shared" si="4"/>
        <v>8.3532481400000001E-3</v>
      </c>
      <c r="P63" s="65">
        <f t="shared" si="5"/>
        <v>5.4238101599999996E-3</v>
      </c>
    </row>
    <row r="64" spans="1:16">
      <c r="A64" s="54">
        <v>62</v>
      </c>
      <c r="B64" s="55">
        <f>'life tables'!C70</f>
        <v>9.3279999999999995E-3</v>
      </c>
      <c r="C64" s="55">
        <f>'life tables'!I70</f>
        <v>6.2350000000000001E-3</v>
      </c>
      <c r="D64" s="56">
        <f t="shared" ref="D64:E66" si="18">D63-(D$62-D$67)/5</f>
        <v>0.15</v>
      </c>
      <c r="E64" s="56">
        <f t="shared" si="18"/>
        <v>0.38</v>
      </c>
      <c r="F64" s="56">
        <f t="shared" si="1"/>
        <v>0.47</v>
      </c>
      <c r="G64" s="57">
        <f t="shared" si="10"/>
        <v>8.2086399999999997E-3</v>
      </c>
      <c r="I64" s="6">
        <v>62</v>
      </c>
      <c r="J64" s="6"/>
      <c r="K64" s="63">
        <f t="shared" si="11"/>
        <v>9.0000000000000006E-5</v>
      </c>
      <c r="L64" s="64">
        <f t="shared" si="12"/>
        <v>3.4999999999999997E-5</v>
      </c>
      <c r="O64" s="65">
        <f t="shared" si="4"/>
        <v>9.3271604799999991E-3</v>
      </c>
      <c r="P64" s="65">
        <f t="shared" si="5"/>
        <v>6.2347817749999999E-3</v>
      </c>
    </row>
    <row r="65" spans="1:16">
      <c r="A65" s="54">
        <v>63</v>
      </c>
      <c r="B65" s="55">
        <f>'life tables'!C71</f>
        <v>1.0187E-2</v>
      </c>
      <c r="C65" s="55">
        <f>'life tables'!I71</f>
        <v>6.6270000000000001E-3</v>
      </c>
      <c r="D65" s="56">
        <f t="shared" si="18"/>
        <v>0.13999999999999999</v>
      </c>
      <c r="E65" s="56">
        <f t="shared" si="18"/>
        <v>0.37</v>
      </c>
      <c r="F65" s="56">
        <f t="shared" si="1"/>
        <v>0.49</v>
      </c>
      <c r="G65" s="57">
        <f t="shared" si="10"/>
        <v>8.9645599999999999E-3</v>
      </c>
      <c r="I65" s="6">
        <v>63</v>
      </c>
      <c r="J65" s="6"/>
      <c r="K65" s="63">
        <f t="shared" si="11"/>
        <v>9.0000000000000006E-5</v>
      </c>
      <c r="L65" s="64">
        <f t="shared" si="12"/>
        <v>3.4999999999999997E-5</v>
      </c>
      <c r="O65" s="65">
        <f t="shared" si="4"/>
        <v>1.0186083169999999E-2</v>
      </c>
      <c r="P65" s="65">
        <f t="shared" si="5"/>
        <v>6.6267680550000001E-3</v>
      </c>
    </row>
    <row r="66" spans="1:16">
      <c r="A66" s="54">
        <v>64</v>
      </c>
      <c r="B66" s="55">
        <f>'life tables'!C72</f>
        <v>1.0952E-2</v>
      </c>
      <c r="C66" s="55">
        <f>'life tables'!I72</f>
        <v>7.0910000000000001E-3</v>
      </c>
      <c r="D66" s="56">
        <f t="shared" si="18"/>
        <v>0.12999999999999998</v>
      </c>
      <c r="E66" s="56">
        <f t="shared" si="18"/>
        <v>0.36</v>
      </c>
      <c r="F66" s="56">
        <f t="shared" si="1"/>
        <v>0.51</v>
      </c>
      <c r="G66" s="57">
        <f t="shared" ref="G66:G102" si="19">B66*$Y$5</f>
        <v>9.6377600000000004E-3</v>
      </c>
      <c r="I66" s="6">
        <v>64</v>
      </c>
      <c r="J66" s="6"/>
      <c r="K66" s="63">
        <f t="shared" si="11"/>
        <v>9.0000000000000006E-5</v>
      </c>
      <c r="L66" s="64">
        <f t="shared" si="12"/>
        <v>3.4999999999999997E-5</v>
      </c>
      <c r="O66" s="65">
        <f t="shared" si="4"/>
        <v>1.0951014319999999E-2</v>
      </c>
      <c r="P66" s="65">
        <f t="shared" si="5"/>
        <v>7.090751815E-3</v>
      </c>
    </row>
    <row r="67" spans="1:16">
      <c r="A67" s="54">
        <v>65</v>
      </c>
      <c r="B67" s="55">
        <f>'life tables'!C73</f>
        <v>1.2212000000000001E-2</v>
      </c>
      <c r="C67" s="55">
        <f>'life tables'!I73</f>
        <v>7.8019999999999999E-3</v>
      </c>
      <c r="D67" s="56">
        <v>0.12</v>
      </c>
      <c r="E67" s="56">
        <v>0.35</v>
      </c>
      <c r="F67" s="56">
        <f t="shared" ref="F67:F102" si="20">1-SUM(D67:E67)</f>
        <v>0.53</v>
      </c>
      <c r="G67" s="57">
        <f t="shared" si="19"/>
        <v>1.074656E-2</v>
      </c>
      <c r="I67" s="6">
        <v>65</v>
      </c>
      <c r="J67" s="6"/>
      <c r="K67" s="63">
        <f t="shared" ref="K67:K102" si="21">HLOOKUP(I67,All_cause_mort,2)</f>
        <v>1.6699999999999999E-4</v>
      </c>
      <c r="L67" s="64">
        <f t="shared" ref="L67:L102" si="22">HLOOKUP(I67,All_cause_mort,3)</f>
        <v>7.0999999999999991E-5</v>
      </c>
      <c r="O67" s="65">
        <f t="shared" si="4"/>
        <v>1.2209960596E-2</v>
      </c>
      <c r="P67" s="65">
        <f t="shared" si="5"/>
        <v>7.8014460579999998E-3</v>
      </c>
    </row>
    <row r="68" spans="1:16">
      <c r="A68" s="54">
        <v>66</v>
      </c>
      <c r="B68" s="55">
        <f>'life tables'!C74</f>
        <v>1.3476E-2</v>
      </c>
      <c r="C68" s="55">
        <f>'life tables'!I74</f>
        <v>8.4600000000000005E-3</v>
      </c>
      <c r="D68" s="56">
        <f>D67-(D$67-D$72)/5</f>
        <v>0.11</v>
      </c>
      <c r="E68" s="56">
        <f>E67-(E$67-E$72)/5</f>
        <v>0.34799999999999998</v>
      </c>
      <c r="F68" s="56">
        <f t="shared" si="20"/>
        <v>0.54200000000000004</v>
      </c>
      <c r="G68" s="57">
        <f t="shared" si="19"/>
        <v>1.185888E-2</v>
      </c>
      <c r="I68" s="6">
        <v>66</v>
      </c>
      <c r="J68" s="6"/>
      <c r="K68" s="63">
        <f t="shared" si="21"/>
        <v>1.6699999999999999E-4</v>
      </c>
      <c r="L68" s="64">
        <f t="shared" si="22"/>
        <v>7.0999999999999991E-5</v>
      </c>
      <c r="O68" s="65">
        <f t="shared" ref="O68:O102" si="23">B68*(1-K68)</f>
        <v>1.3473749508E-2</v>
      </c>
      <c r="P68" s="65">
        <f t="shared" ref="P68:P102" si="24">C68*(1-L68)</f>
        <v>8.4593993399999998E-3</v>
      </c>
    </row>
    <row r="69" spans="1:16">
      <c r="A69" s="54">
        <v>67</v>
      </c>
      <c r="B69" s="55">
        <f>'life tables'!C75</f>
        <v>1.4449999999999999E-2</v>
      </c>
      <c r="C69" s="55">
        <f>'life tables'!I75</f>
        <v>9.1970000000000003E-3</v>
      </c>
      <c r="D69" s="56">
        <f t="shared" ref="D69:E71" si="25">D68-(D$67-D$72)/5</f>
        <v>0.1</v>
      </c>
      <c r="E69" s="56">
        <f t="shared" si="25"/>
        <v>0.34599999999999997</v>
      </c>
      <c r="F69" s="56">
        <f t="shared" si="20"/>
        <v>0.55400000000000005</v>
      </c>
      <c r="G69" s="57">
        <f t="shared" si="19"/>
        <v>1.2716E-2</v>
      </c>
      <c r="I69" s="6">
        <v>67</v>
      </c>
      <c r="J69" s="6"/>
      <c r="K69" s="63">
        <f t="shared" si="21"/>
        <v>1.6699999999999999E-4</v>
      </c>
      <c r="L69" s="64">
        <f t="shared" si="22"/>
        <v>7.0999999999999991E-5</v>
      </c>
      <c r="O69" s="65">
        <f t="shared" si="23"/>
        <v>1.4447586849999999E-2</v>
      </c>
      <c r="P69" s="65">
        <f t="shared" si="24"/>
        <v>9.1963470129999992E-3</v>
      </c>
    </row>
    <row r="70" spans="1:16">
      <c r="A70" s="54">
        <v>68</v>
      </c>
      <c r="B70" s="55">
        <f>'life tables'!C76</f>
        <v>1.6038E-2</v>
      </c>
      <c r="C70" s="55">
        <f>'life tables'!I76</f>
        <v>1.0337000000000001E-2</v>
      </c>
      <c r="D70" s="56">
        <f t="shared" si="25"/>
        <v>9.0000000000000011E-2</v>
      </c>
      <c r="E70" s="56">
        <f t="shared" si="25"/>
        <v>0.34399999999999997</v>
      </c>
      <c r="F70" s="56">
        <f t="shared" si="20"/>
        <v>0.56600000000000006</v>
      </c>
      <c r="G70" s="57">
        <f t="shared" si="19"/>
        <v>1.411344E-2</v>
      </c>
      <c r="I70" s="6">
        <v>68</v>
      </c>
      <c r="J70" s="6"/>
      <c r="K70" s="63">
        <f t="shared" si="21"/>
        <v>1.6699999999999999E-4</v>
      </c>
      <c r="L70" s="64">
        <f t="shared" si="22"/>
        <v>7.0999999999999991E-5</v>
      </c>
      <c r="O70" s="65">
        <f t="shared" si="23"/>
        <v>1.6035321653999998E-2</v>
      </c>
      <c r="P70" s="65">
        <f t="shared" si="24"/>
        <v>1.0336266073E-2</v>
      </c>
    </row>
    <row r="71" spans="1:16">
      <c r="A71" s="54">
        <v>69</v>
      </c>
      <c r="B71" s="55">
        <f>'life tables'!C77</f>
        <v>1.7609E-2</v>
      </c>
      <c r="C71" s="55">
        <f>'life tables'!I77</f>
        <v>1.0980999999999999E-2</v>
      </c>
      <c r="D71" s="56">
        <f t="shared" si="25"/>
        <v>8.0000000000000016E-2</v>
      </c>
      <c r="E71" s="56">
        <f t="shared" si="25"/>
        <v>0.34199999999999997</v>
      </c>
      <c r="F71" s="56">
        <f t="shared" si="20"/>
        <v>0.57800000000000007</v>
      </c>
      <c r="G71" s="57">
        <f t="shared" si="19"/>
        <v>1.549592E-2</v>
      </c>
      <c r="I71" s="6">
        <v>69</v>
      </c>
      <c r="J71" s="6"/>
      <c r="K71" s="63">
        <f t="shared" si="21"/>
        <v>1.6699999999999999E-4</v>
      </c>
      <c r="L71" s="64">
        <f t="shared" si="22"/>
        <v>7.0999999999999991E-5</v>
      </c>
      <c r="O71" s="65">
        <f t="shared" si="23"/>
        <v>1.7606059296999998E-2</v>
      </c>
      <c r="P71" s="65">
        <f t="shared" si="24"/>
        <v>1.0980220349E-2</v>
      </c>
    </row>
    <row r="72" spans="1:16">
      <c r="A72" s="54">
        <v>70</v>
      </c>
      <c r="B72" s="55">
        <f>'life tables'!C78</f>
        <v>1.8770999999999999E-2</v>
      </c>
      <c r="C72" s="55">
        <f>'life tables'!I78</f>
        <v>1.2444999999999999E-2</v>
      </c>
      <c r="D72" s="56">
        <v>7.0000000000000007E-2</v>
      </c>
      <c r="E72" s="56">
        <v>0.34</v>
      </c>
      <c r="F72" s="56">
        <f t="shared" si="20"/>
        <v>0.59</v>
      </c>
      <c r="G72" s="57">
        <f t="shared" si="19"/>
        <v>1.6518479999999999E-2</v>
      </c>
      <c r="I72" s="6">
        <v>70</v>
      </c>
      <c r="J72" s="6"/>
      <c r="K72" s="63">
        <f t="shared" si="21"/>
        <v>3.3299999999999996E-4</v>
      </c>
      <c r="L72" s="64">
        <f t="shared" si="22"/>
        <v>1.11E-4</v>
      </c>
      <c r="O72" s="65">
        <f t="shared" si="23"/>
        <v>1.8764749256999998E-2</v>
      </c>
      <c r="P72" s="65">
        <f t="shared" si="24"/>
        <v>1.2443618605E-2</v>
      </c>
    </row>
    <row r="73" spans="1:16">
      <c r="A73" s="54">
        <v>71</v>
      </c>
      <c r="B73" s="55">
        <f>'life tables'!C79</f>
        <v>2.0324999999999999E-2</v>
      </c>
      <c r="C73" s="55">
        <f>'life tables'!I79</f>
        <v>1.3209E-2</v>
      </c>
      <c r="D73" s="56">
        <f>D72-(D$72-D$77)/5</f>
        <v>7.2000000000000008E-2</v>
      </c>
      <c r="E73" s="56">
        <f>E72-(E$72-E$77)/5</f>
        <v>0.35000000000000003</v>
      </c>
      <c r="F73" s="56">
        <f t="shared" si="20"/>
        <v>0.57799999999999996</v>
      </c>
      <c r="G73" s="57">
        <f t="shared" si="19"/>
        <v>1.7885999999999999E-2</v>
      </c>
      <c r="I73" s="6">
        <v>71</v>
      </c>
      <c r="J73" s="6"/>
      <c r="K73" s="63">
        <f t="shared" si="21"/>
        <v>3.3299999999999996E-4</v>
      </c>
      <c r="L73" s="64">
        <f t="shared" si="22"/>
        <v>1.11E-4</v>
      </c>
      <c r="O73" s="65">
        <f t="shared" si="23"/>
        <v>2.0318231774999997E-2</v>
      </c>
      <c r="P73" s="65">
        <f t="shared" si="24"/>
        <v>1.3207533801000001E-2</v>
      </c>
    </row>
    <row r="74" spans="1:16">
      <c r="A74" s="54">
        <v>72</v>
      </c>
      <c r="B74" s="55">
        <f>'life tables'!C80</f>
        <v>2.2155000000000001E-2</v>
      </c>
      <c r="C74" s="55">
        <f>'life tables'!I80</f>
        <v>1.4992E-2</v>
      </c>
      <c r="D74" s="56">
        <f t="shared" ref="D74:E76" si="26">D73-(D$72-D$77)/5</f>
        <v>7.400000000000001E-2</v>
      </c>
      <c r="E74" s="56">
        <f t="shared" si="26"/>
        <v>0.36000000000000004</v>
      </c>
      <c r="F74" s="56">
        <f t="shared" si="20"/>
        <v>0.56599999999999995</v>
      </c>
      <c r="G74" s="57">
        <f t="shared" si="19"/>
        <v>1.9496400000000001E-2</v>
      </c>
      <c r="I74" s="6">
        <v>72</v>
      </c>
      <c r="J74" s="6"/>
      <c r="K74" s="63">
        <f t="shared" si="21"/>
        <v>3.3299999999999996E-4</v>
      </c>
      <c r="L74" s="64">
        <f t="shared" si="22"/>
        <v>1.11E-4</v>
      </c>
      <c r="O74" s="65">
        <f t="shared" si="23"/>
        <v>2.2147622384999999E-2</v>
      </c>
      <c r="P74" s="65">
        <f t="shared" si="24"/>
        <v>1.4990335888E-2</v>
      </c>
    </row>
    <row r="75" spans="1:16">
      <c r="A75" s="54">
        <v>73</v>
      </c>
      <c r="B75" s="55">
        <f>'life tables'!C81</f>
        <v>2.5340999999999999E-2</v>
      </c>
      <c r="C75" s="55">
        <f>'life tables'!I81</f>
        <v>1.6775999999999999E-2</v>
      </c>
      <c r="D75" s="56">
        <f t="shared" si="26"/>
        <v>7.6000000000000012E-2</v>
      </c>
      <c r="E75" s="56">
        <f t="shared" si="26"/>
        <v>0.37000000000000005</v>
      </c>
      <c r="F75" s="56">
        <f t="shared" si="20"/>
        <v>0.55399999999999994</v>
      </c>
      <c r="G75" s="57">
        <f t="shared" si="19"/>
        <v>2.230008E-2</v>
      </c>
      <c r="I75" s="6">
        <v>73</v>
      </c>
      <c r="J75" s="6"/>
      <c r="K75" s="63">
        <f t="shared" si="21"/>
        <v>3.3299999999999996E-4</v>
      </c>
      <c r="L75" s="64">
        <f t="shared" si="22"/>
        <v>1.11E-4</v>
      </c>
      <c r="O75" s="65">
        <f t="shared" si="23"/>
        <v>2.5332561446999999E-2</v>
      </c>
      <c r="P75" s="65">
        <f t="shared" si="24"/>
        <v>1.6774137863999998E-2</v>
      </c>
    </row>
    <row r="76" spans="1:16">
      <c r="A76" s="54">
        <v>74</v>
      </c>
      <c r="B76" s="55">
        <f>'life tables'!C82</f>
        <v>2.7949000000000002E-2</v>
      </c>
      <c r="C76" s="55">
        <f>'life tables'!I82</f>
        <v>1.908E-2</v>
      </c>
      <c r="D76" s="56">
        <f t="shared" si="26"/>
        <v>7.8000000000000014E-2</v>
      </c>
      <c r="E76" s="56">
        <f t="shared" si="26"/>
        <v>0.38000000000000006</v>
      </c>
      <c r="F76" s="56">
        <f t="shared" si="20"/>
        <v>0.54199999999999993</v>
      </c>
      <c r="G76" s="57">
        <f t="shared" si="19"/>
        <v>2.4595120000000002E-2</v>
      </c>
      <c r="I76" s="6">
        <v>74</v>
      </c>
      <c r="J76" s="6"/>
      <c r="K76" s="63">
        <f t="shared" si="21"/>
        <v>3.3299999999999996E-4</v>
      </c>
      <c r="L76" s="64">
        <f t="shared" si="22"/>
        <v>1.11E-4</v>
      </c>
      <c r="O76" s="65">
        <f t="shared" si="23"/>
        <v>2.7939692982999999E-2</v>
      </c>
      <c r="P76" s="65">
        <f t="shared" si="24"/>
        <v>1.907788212E-2</v>
      </c>
    </row>
    <row r="77" spans="1:16">
      <c r="A77" s="54">
        <v>75</v>
      </c>
      <c r="B77" s="55">
        <f>'life tables'!C83</f>
        <v>3.1469999999999998E-2</v>
      </c>
      <c r="C77" s="55">
        <f>'life tables'!I83</f>
        <v>2.0997999999999999E-2</v>
      </c>
      <c r="D77" s="56">
        <v>0.08</v>
      </c>
      <c r="E77" s="56">
        <v>0.39</v>
      </c>
      <c r="F77" s="56">
        <f t="shared" si="20"/>
        <v>0.53</v>
      </c>
      <c r="G77" s="57">
        <f t="shared" si="19"/>
        <v>2.7693599999999999E-2</v>
      </c>
      <c r="I77" s="6">
        <v>75</v>
      </c>
      <c r="J77" s="6"/>
      <c r="K77" s="63">
        <f t="shared" si="21"/>
        <v>6.0599999999999998E-4</v>
      </c>
      <c r="L77" s="64">
        <f t="shared" si="22"/>
        <v>2.0800000000000001E-4</v>
      </c>
      <c r="O77" s="65">
        <f t="shared" si="23"/>
        <v>3.1450929179999997E-2</v>
      </c>
      <c r="P77" s="65">
        <f t="shared" si="24"/>
        <v>2.0993632416E-2</v>
      </c>
    </row>
    <row r="78" spans="1:16">
      <c r="A78" s="54">
        <v>76</v>
      </c>
      <c r="B78" s="55">
        <f>'life tables'!C84</f>
        <v>3.5002999999999999E-2</v>
      </c>
      <c r="C78" s="55">
        <f>'life tables'!I84</f>
        <v>2.3674000000000001E-2</v>
      </c>
      <c r="D78" s="56">
        <f>D77-(D$77-D$82)/5</f>
        <v>7.3999999999999996E-2</v>
      </c>
      <c r="E78" s="56">
        <f>E77-(E$77-E$82)/5</f>
        <v>0.39800000000000002</v>
      </c>
      <c r="F78" s="56">
        <f t="shared" si="20"/>
        <v>0.52800000000000002</v>
      </c>
      <c r="G78" s="57">
        <f t="shared" si="19"/>
        <v>3.0802639999999999E-2</v>
      </c>
      <c r="I78" s="6">
        <v>76</v>
      </c>
      <c r="J78" s="6"/>
      <c r="K78" s="63">
        <f t="shared" si="21"/>
        <v>6.0599999999999998E-4</v>
      </c>
      <c r="L78" s="64">
        <f t="shared" si="22"/>
        <v>2.0800000000000001E-4</v>
      </c>
      <c r="O78" s="65">
        <f t="shared" si="23"/>
        <v>3.4981788181999998E-2</v>
      </c>
      <c r="P78" s="65">
        <f t="shared" si="24"/>
        <v>2.3669075808000001E-2</v>
      </c>
    </row>
    <row r="79" spans="1:16">
      <c r="A79" s="54">
        <v>77</v>
      </c>
      <c r="B79" s="55">
        <f>'life tables'!C85</f>
        <v>3.9288999999999998E-2</v>
      </c>
      <c r="C79" s="55">
        <f>'life tables'!I85</f>
        <v>2.7191E-2</v>
      </c>
      <c r="D79" s="56">
        <f t="shared" ref="D79:E81" si="27">D78-(D$77-D$82)/5</f>
        <v>6.7999999999999991E-2</v>
      </c>
      <c r="E79" s="56">
        <f t="shared" si="27"/>
        <v>0.40600000000000003</v>
      </c>
      <c r="F79" s="56">
        <f t="shared" si="20"/>
        <v>0.52600000000000002</v>
      </c>
      <c r="G79" s="57">
        <f t="shared" si="19"/>
        <v>3.4574319999999999E-2</v>
      </c>
      <c r="I79" s="6">
        <v>77</v>
      </c>
      <c r="J79" s="6"/>
      <c r="K79" s="63">
        <f t="shared" si="21"/>
        <v>6.0599999999999998E-4</v>
      </c>
      <c r="L79" s="64">
        <f t="shared" si="22"/>
        <v>2.0800000000000001E-4</v>
      </c>
      <c r="O79" s="65">
        <f t="shared" si="23"/>
        <v>3.9265190865999999E-2</v>
      </c>
      <c r="P79" s="65">
        <f t="shared" si="24"/>
        <v>2.7185344271999999E-2</v>
      </c>
    </row>
    <row r="80" spans="1:16">
      <c r="A80" s="54">
        <v>78</v>
      </c>
      <c r="B80" s="55">
        <f>'life tables'!C86</f>
        <v>4.4240000000000002E-2</v>
      </c>
      <c r="C80" s="55">
        <f>'life tables'!I86</f>
        <v>3.0485999999999999E-2</v>
      </c>
      <c r="D80" s="56">
        <f t="shared" si="27"/>
        <v>6.1999999999999993E-2</v>
      </c>
      <c r="E80" s="56">
        <f t="shared" si="27"/>
        <v>0.41400000000000003</v>
      </c>
      <c r="F80" s="56">
        <f t="shared" si="20"/>
        <v>0.52400000000000002</v>
      </c>
      <c r="G80" s="57">
        <f t="shared" si="19"/>
        <v>3.8931199999999999E-2</v>
      </c>
      <c r="I80" s="6">
        <v>78</v>
      </c>
      <c r="J80" s="6"/>
      <c r="K80" s="63">
        <f t="shared" si="21"/>
        <v>6.0599999999999998E-4</v>
      </c>
      <c r="L80" s="64">
        <f t="shared" si="22"/>
        <v>2.0800000000000001E-4</v>
      </c>
      <c r="O80" s="65">
        <f t="shared" si="23"/>
        <v>4.4213190560000004E-2</v>
      </c>
      <c r="P80" s="65">
        <f t="shared" si="24"/>
        <v>3.0479658912E-2</v>
      </c>
    </row>
    <row r="81" spans="1:16">
      <c r="A81" s="54">
        <v>79</v>
      </c>
      <c r="B81" s="55">
        <f>'life tables'!C87</f>
        <v>4.9105000000000003E-2</v>
      </c>
      <c r="C81" s="55">
        <f>'life tables'!I87</f>
        <v>3.4882999999999997E-2</v>
      </c>
      <c r="D81" s="56">
        <f t="shared" si="27"/>
        <v>5.5999999999999994E-2</v>
      </c>
      <c r="E81" s="56">
        <f t="shared" si="27"/>
        <v>0.42200000000000004</v>
      </c>
      <c r="F81" s="56">
        <f t="shared" si="20"/>
        <v>0.52200000000000002</v>
      </c>
      <c r="G81" s="57">
        <f t="shared" si="19"/>
        <v>4.3212400000000005E-2</v>
      </c>
      <c r="I81" s="6">
        <v>79</v>
      </c>
      <c r="J81" s="6"/>
      <c r="K81" s="63">
        <f t="shared" si="21"/>
        <v>6.0599999999999998E-4</v>
      </c>
      <c r="L81" s="64">
        <f t="shared" si="22"/>
        <v>2.0800000000000001E-4</v>
      </c>
      <c r="O81" s="65">
        <f t="shared" si="23"/>
        <v>4.9075242370000001E-2</v>
      </c>
      <c r="P81" s="65">
        <f t="shared" si="24"/>
        <v>3.4875744335999999E-2</v>
      </c>
    </row>
    <row r="82" spans="1:16">
      <c r="A82" s="54">
        <v>80</v>
      </c>
      <c r="B82" s="55">
        <f>'life tables'!C88</f>
        <v>5.5030999999999997E-2</v>
      </c>
      <c r="C82" s="55">
        <f>'life tables'!I88</f>
        <v>3.8718000000000002E-2</v>
      </c>
      <c r="D82" s="56">
        <v>0.05</v>
      </c>
      <c r="E82" s="56">
        <v>0.43</v>
      </c>
      <c r="F82" s="56">
        <f t="shared" si="20"/>
        <v>0.52</v>
      </c>
      <c r="G82" s="57">
        <f t="shared" si="19"/>
        <v>4.8427279999999996E-2</v>
      </c>
      <c r="I82" s="6">
        <v>80</v>
      </c>
      <c r="J82" s="6"/>
      <c r="K82" s="63">
        <f t="shared" si="21"/>
        <v>1.075E-3</v>
      </c>
      <c r="L82" s="64">
        <f t="shared" si="22"/>
        <v>3.8000000000000002E-4</v>
      </c>
      <c r="O82" s="65">
        <f t="shared" si="23"/>
        <v>5.4971841674999994E-2</v>
      </c>
      <c r="P82" s="65">
        <f t="shared" si="24"/>
        <v>3.8703287160000002E-2</v>
      </c>
    </row>
    <row r="83" spans="1:16">
      <c r="A83" s="54">
        <v>81</v>
      </c>
      <c r="B83" s="55">
        <f>'life tables'!C89</f>
        <v>6.1031000000000002E-2</v>
      </c>
      <c r="C83" s="55">
        <f>'life tables'!I89</f>
        <v>4.3823000000000001E-2</v>
      </c>
      <c r="D83" s="56">
        <f>D82</f>
        <v>0.05</v>
      </c>
      <c r="E83" s="56">
        <f>E82</f>
        <v>0.43</v>
      </c>
      <c r="F83" s="56">
        <f t="shared" si="20"/>
        <v>0.52</v>
      </c>
      <c r="G83" s="57">
        <f t="shared" si="19"/>
        <v>5.3707280000000003E-2</v>
      </c>
      <c r="I83" s="6">
        <v>81</v>
      </c>
      <c r="J83" s="6"/>
      <c r="K83" s="63">
        <f t="shared" si="21"/>
        <v>1.075E-3</v>
      </c>
      <c r="L83" s="64">
        <f t="shared" si="22"/>
        <v>3.8000000000000002E-4</v>
      </c>
      <c r="O83" s="65">
        <f t="shared" si="23"/>
        <v>6.0965391675000001E-2</v>
      </c>
      <c r="P83" s="65">
        <f t="shared" si="24"/>
        <v>4.3806347259999996E-2</v>
      </c>
    </row>
    <row r="84" spans="1:16">
      <c r="A84" s="54">
        <v>82</v>
      </c>
      <c r="B84" s="55">
        <f>'life tables'!C90</f>
        <v>6.7993999999999999E-2</v>
      </c>
      <c r="C84" s="55">
        <f>'life tables'!I90</f>
        <v>4.9163999999999999E-2</v>
      </c>
      <c r="D84" s="56">
        <f t="shared" ref="D84:E99" si="28">D83</f>
        <v>0.05</v>
      </c>
      <c r="E84" s="56">
        <f t="shared" si="28"/>
        <v>0.43</v>
      </c>
      <c r="F84" s="56">
        <f t="shared" si="20"/>
        <v>0.52</v>
      </c>
      <c r="G84" s="57">
        <f t="shared" si="19"/>
        <v>5.9834720000000001E-2</v>
      </c>
      <c r="I84" s="6">
        <v>82</v>
      </c>
      <c r="J84" s="6"/>
      <c r="K84" s="63">
        <f t="shared" si="21"/>
        <v>1.075E-3</v>
      </c>
      <c r="L84" s="64">
        <f t="shared" si="22"/>
        <v>3.8000000000000002E-4</v>
      </c>
      <c r="O84" s="65">
        <f t="shared" si="23"/>
        <v>6.7920906449999999E-2</v>
      </c>
      <c r="P84" s="65">
        <f t="shared" si="24"/>
        <v>4.9145317679999995E-2</v>
      </c>
    </row>
    <row r="85" spans="1:16">
      <c r="A85" s="54">
        <v>83</v>
      </c>
      <c r="B85" s="55">
        <f>'life tables'!C91</f>
        <v>7.5946E-2</v>
      </c>
      <c r="C85" s="55">
        <f>'life tables'!I91</f>
        <v>5.6023999999999997E-2</v>
      </c>
      <c r="D85" s="56">
        <f t="shared" si="28"/>
        <v>0.05</v>
      </c>
      <c r="E85" s="56">
        <f t="shared" si="28"/>
        <v>0.43</v>
      </c>
      <c r="F85" s="56">
        <f t="shared" si="20"/>
        <v>0.52</v>
      </c>
      <c r="G85" s="57">
        <f t="shared" si="19"/>
        <v>6.683248E-2</v>
      </c>
      <c r="I85" s="6">
        <v>83</v>
      </c>
      <c r="J85" s="6"/>
      <c r="K85" s="63">
        <f t="shared" si="21"/>
        <v>1.075E-3</v>
      </c>
      <c r="L85" s="64">
        <f t="shared" si="22"/>
        <v>3.8000000000000002E-4</v>
      </c>
      <c r="O85" s="65">
        <f t="shared" si="23"/>
        <v>7.5864358049999997E-2</v>
      </c>
      <c r="P85" s="65">
        <f t="shared" si="24"/>
        <v>5.6002710879999994E-2</v>
      </c>
    </row>
    <row r="86" spans="1:16">
      <c r="A86" s="54">
        <v>84</v>
      </c>
      <c r="B86" s="55">
        <f>'life tables'!C92</f>
        <v>8.5847999999999994E-2</v>
      </c>
      <c r="C86" s="55">
        <f>'life tables'!I92</f>
        <v>6.3838000000000006E-2</v>
      </c>
      <c r="D86" s="56">
        <f t="shared" si="28"/>
        <v>0.05</v>
      </c>
      <c r="E86" s="56">
        <f t="shared" si="28"/>
        <v>0.43</v>
      </c>
      <c r="F86" s="56">
        <f t="shared" si="20"/>
        <v>0.52</v>
      </c>
      <c r="G86" s="57">
        <f t="shared" si="19"/>
        <v>7.5546240000000001E-2</v>
      </c>
      <c r="I86" s="6">
        <v>84</v>
      </c>
      <c r="J86" s="6"/>
      <c r="K86" s="63">
        <f t="shared" si="21"/>
        <v>1.075E-3</v>
      </c>
      <c r="L86" s="64">
        <f t="shared" si="22"/>
        <v>3.8000000000000002E-4</v>
      </c>
      <c r="O86" s="65">
        <f t="shared" si="23"/>
        <v>8.5755713399999989E-2</v>
      </c>
      <c r="P86" s="65">
        <f t="shared" si="24"/>
        <v>6.3813741559999998E-2</v>
      </c>
    </row>
    <row r="87" spans="1:16">
      <c r="A87" s="54">
        <v>85</v>
      </c>
      <c r="B87" s="55">
        <f>'life tables'!C93</f>
        <v>9.6293000000000004E-2</v>
      </c>
      <c r="C87" s="55">
        <f>'life tables'!I93</f>
        <v>7.2609999999999994E-2</v>
      </c>
      <c r="D87" s="56">
        <f t="shared" si="28"/>
        <v>0.05</v>
      </c>
      <c r="E87" s="56">
        <f t="shared" si="28"/>
        <v>0.43</v>
      </c>
      <c r="F87" s="56">
        <f t="shared" si="20"/>
        <v>0.52</v>
      </c>
      <c r="G87" s="57">
        <f t="shared" si="19"/>
        <v>8.4737840000000009E-2</v>
      </c>
      <c r="I87" s="6">
        <v>85</v>
      </c>
      <c r="J87" s="6"/>
      <c r="K87" s="63">
        <f t="shared" si="21"/>
        <v>1.853E-3</v>
      </c>
      <c r="L87" s="64">
        <f t="shared" si="22"/>
        <v>5.7600000000000001E-4</v>
      </c>
      <c r="O87" s="65">
        <f t="shared" si="23"/>
        <v>9.6114569071000008E-2</v>
      </c>
      <c r="P87" s="65">
        <f t="shared" si="24"/>
        <v>7.2568176639999996E-2</v>
      </c>
    </row>
    <row r="88" spans="1:16">
      <c r="A88" s="54">
        <v>86</v>
      </c>
      <c r="B88" s="55">
        <f>'life tables'!C94</f>
        <v>0.10914699999999999</v>
      </c>
      <c r="C88" s="55">
        <f>'life tables'!I94</f>
        <v>8.3157999999999996E-2</v>
      </c>
      <c r="D88" s="56">
        <f t="shared" si="28"/>
        <v>0.05</v>
      </c>
      <c r="E88" s="56">
        <f t="shared" si="28"/>
        <v>0.43</v>
      </c>
      <c r="F88" s="56">
        <f t="shared" si="20"/>
        <v>0.52</v>
      </c>
      <c r="G88" s="57">
        <f t="shared" si="19"/>
        <v>9.604936E-2</v>
      </c>
      <c r="I88" s="6">
        <v>86</v>
      </c>
      <c r="J88" s="6"/>
      <c r="K88" s="63">
        <f t="shared" si="21"/>
        <v>1.853E-3</v>
      </c>
      <c r="L88" s="64">
        <f t="shared" si="22"/>
        <v>5.7600000000000001E-4</v>
      </c>
      <c r="O88" s="65">
        <f t="shared" si="23"/>
        <v>0.108944750609</v>
      </c>
      <c r="P88" s="65">
        <f t="shared" si="24"/>
        <v>8.3110100991999988E-2</v>
      </c>
    </row>
    <row r="89" spans="1:16">
      <c r="A89" s="54">
        <v>87</v>
      </c>
      <c r="B89" s="55">
        <f>'life tables'!C95</f>
        <v>0.12164899999999999</v>
      </c>
      <c r="C89" s="55">
        <f>'life tables'!I95</f>
        <v>9.4539999999999999E-2</v>
      </c>
      <c r="D89" s="56">
        <f t="shared" si="28"/>
        <v>0.05</v>
      </c>
      <c r="E89" s="56">
        <f t="shared" si="28"/>
        <v>0.43</v>
      </c>
      <c r="F89" s="56">
        <f t="shared" si="20"/>
        <v>0.52</v>
      </c>
      <c r="G89" s="57">
        <f t="shared" si="19"/>
        <v>0.10705112</v>
      </c>
      <c r="I89" s="6">
        <v>87</v>
      </c>
      <c r="J89" s="6"/>
      <c r="K89" s="63">
        <f t="shared" si="21"/>
        <v>1.853E-3</v>
      </c>
      <c r="L89" s="64">
        <f t="shared" si="22"/>
        <v>5.7600000000000001E-4</v>
      </c>
      <c r="O89" s="65">
        <f t="shared" si="23"/>
        <v>0.121423584403</v>
      </c>
      <c r="P89" s="65">
        <f t="shared" si="24"/>
        <v>9.4485544960000001E-2</v>
      </c>
    </row>
    <row r="90" spans="1:16">
      <c r="A90" s="54">
        <v>88</v>
      </c>
      <c r="B90" s="55">
        <f>'life tables'!C96</f>
        <v>0.13649800000000001</v>
      </c>
      <c r="C90" s="55">
        <f>'life tables'!I96</f>
        <v>0.106614</v>
      </c>
      <c r="D90" s="56">
        <f t="shared" si="28"/>
        <v>0.05</v>
      </c>
      <c r="E90" s="56">
        <f t="shared" si="28"/>
        <v>0.43</v>
      </c>
      <c r="F90" s="56">
        <f t="shared" si="20"/>
        <v>0.52</v>
      </c>
      <c r="G90" s="57">
        <f t="shared" si="19"/>
        <v>0.12011824</v>
      </c>
      <c r="I90" s="6">
        <v>88</v>
      </c>
      <c r="J90" s="6"/>
      <c r="K90" s="63">
        <f t="shared" si="21"/>
        <v>1.853E-3</v>
      </c>
      <c r="L90" s="64">
        <f t="shared" si="22"/>
        <v>5.7600000000000001E-4</v>
      </c>
      <c r="O90" s="65">
        <f t="shared" si="23"/>
        <v>0.13624506920600002</v>
      </c>
      <c r="P90" s="65">
        <f t="shared" si="24"/>
        <v>0.10655259033599999</v>
      </c>
    </row>
    <row r="91" spans="1:16">
      <c r="A91" s="54">
        <v>89</v>
      </c>
      <c r="B91" s="55">
        <f>'life tables'!C97</f>
        <v>0.15324299999999999</v>
      </c>
      <c r="C91" s="55">
        <f>'life tables'!I97</f>
        <v>0.12001299999999999</v>
      </c>
      <c r="D91" s="56">
        <f t="shared" si="28"/>
        <v>0.05</v>
      </c>
      <c r="E91" s="56">
        <f t="shared" si="28"/>
        <v>0.43</v>
      </c>
      <c r="F91" s="56">
        <f t="shared" si="20"/>
        <v>0.52</v>
      </c>
      <c r="G91" s="57">
        <f t="shared" si="19"/>
        <v>0.13485384</v>
      </c>
      <c r="I91" s="6">
        <v>89</v>
      </c>
      <c r="J91" s="6"/>
      <c r="K91" s="63">
        <f t="shared" si="21"/>
        <v>1.853E-3</v>
      </c>
      <c r="L91" s="64">
        <f t="shared" si="22"/>
        <v>5.7600000000000001E-4</v>
      </c>
      <c r="O91" s="65">
        <f t="shared" si="23"/>
        <v>0.152959040721</v>
      </c>
      <c r="P91" s="65">
        <f t="shared" si="24"/>
        <v>0.11994387251199999</v>
      </c>
    </row>
    <row r="92" spans="1:16">
      <c r="A92" s="54">
        <v>90</v>
      </c>
      <c r="B92" s="55">
        <f>'life tables'!C98</f>
        <v>0.162051</v>
      </c>
      <c r="C92" s="55">
        <f>'life tables'!I98</f>
        <v>0.134717</v>
      </c>
      <c r="D92" s="56">
        <f t="shared" si="28"/>
        <v>0.05</v>
      </c>
      <c r="E92" s="56">
        <f t="shared" si="28"/>
        <v>0.43</v>
      </c>
      <c r="F92" s="56">
        <f t="shared" si="20"/>
        <v>0.52</v>
      </c>
      <c r="G92" s="57">
        <f t="shared" si="19"/>
        <v>0.14260487999999999</v>
      </c>
      <c r="I92" s="6">
        <v>90</v>
      </c>
      <c r="J92" s="6"/>
      <c r="K92" s="63">
        <f t="shared" si="21"/>
        <v>2.8610000000000003E-3</v>
      </c>
      <c r="L92" s="64">
        <f t="shared" si="22"/>
        <v>8.0900000000000004E-4</v>
      </c>
      <c r="O92" s="65">
        <f t="shared" si="23"/>
        <v>0.16158737208900001</v>
      </c>
      <c r="P92" s="65">
        <f t="shared" si="24"/>
        <v>0.134608013947</v>
      </c>
    </row>
    <row r="93" spans="1:16">
      <c r="A93" s="54">
        <v>91</v>
      </c>
      <c r="B93" s="55">
        <f>'life tables'!C99</f>
        <v>0.181591</v>
      </c>
      <c r="C93" s="55">
        <f>'life tables'!I99</f>
        <v>0.15171599999999999</v>
      </c>
      <c r="D93" s="56">
        <f t="shared" si="28"/>
        <v>0.05</v>
      </c>
      <c r="E93" s="56">
        <f t="shared" si="28"/>
        <v>0.43</v>
      </c>
      <c r="F93" s="56">
        <f t="shared" si="20"/>
        <v>0.52</v>
      </c>
      <c r="G93" s="57">
        <f t="shared" si="19"/>
        <v>0.15980008000000001</v>
      </c>
      <c r="I93" s="6">
        <v>91</v>
      </c>
      <c r="J93" s="6"/>
      <c r="K93" s="63">
        <f t="shared" si="21"/>
        <v>2.8610000000000003E-3</v>
      </c>
      <c r="L93" s="64">
        <f t="shared" si="22"/>
        <v>8.0900000000000004E-4</v>
      </c>
      <c r="O93" s="65">
        <f t="shared" si="23"/>
        <v>0.18107146814899999</v>
      </c>
      <c r="P93" s="65">
        <f t="shared" si="24"/>
        <v>0.15159326175599999</v>
      </c>
    </row>
    <row r="94" spans="1:16">
      <c r="A94" s="54">
        <v>92</v>
      </c>
      <c r="B94" s="55">
        <f>'life tables'!C100</f>
        <v>0.19864699999999999</v>
      </c>
      <c r="C94" s="55">
        <f>'life tables'!I100</f>
        <v>0.16958300000000001</v>
      </c>
      <c r="D94" s="56">
        <f t="shared" si="28"/>
        <v>0.05</v>
      </c>
      <c r="E94" s="56">
        <f t="shared" si="28"/>
        <v>0.43</v>
      </c>
      <c r="F94" s="56">
        <f t="shared" si="20"/>
        <v>0.52</v>
      </c>
      <c r="G94" s="57">
        <f t="shared" si="19"/>
        <v>0.17480936</v>
      </c>
      <c r="I94" s="6">
        <v>92</v>
      </c>
      <c r="J94" s="6"/>
      <c r="K94" s="63">
        <f t="shared" si="21"/>
        <v>2.8610000000000003E-3</v>
      </c>
      <c r="L94" s="64">
        <f t="shared" si="22"/>
        <v>8.0900000000000004E-4</v>
      </c>
      <c r="O94" s="65">
        <f t="shared" si="23"/>
        <v>0.198078670933</v>
      </c>
      <c r="P94" s="65">
        <f t="shared" si="24"/>
        <v>0.16944580735300002</v>
      </c>
    </row>
    <row r="95" spans="1:16">
      <c r="A95" s="54">
        <v>93</v>
      </c>
      <c r="B95" s="55">
        <f>'life tables'!C101</f>
        <v>0.222409</v>
      </c>
      <c r="C95" s="55">
        <f>'life tables'!I101</f>
        <v>0.188218</v>
      </c>
      <c r="D95" s="56">
        <f t="shared" si="28"/>
        <v>0.05</v>
      </c>
      <c r="E95" s="56">
        <f t="shared" si="28"/>
        <v>0.43</v>
      </c>
      <c r="F95" s="56">
        <f t="shared" si="20"/>
        <v>0.52</v>
      </c>
      <c r="G95" s="57">
        <f t="shared" si="19"/>
        <v>0.19571991999999999</v>
      </c>
      <c r="I95" s="6">
        <v>93</v>
      </c>
      <c r="J95" s="6"/>
      <c r="K95" s="63">
        <f t="shared" si="21"/>
        <v>2.8610000000000003E-3</v>
      </c>
      <c r="L95" s="64">
        <f t="shared" si="22"/>
        <v>8.0900000000000004E-4</v>
      </c>
      <c r="O95" s="65">
        <f t="shared" si="23"/>
        <v>0.22177268785099999</v>
      </c>
      <c r="P95" s="65">
        <f t="shared" si="24"/>
        <v>0.188065731638</v>
      </c>
    </row>
    <row r="96" spans="1:16">
      <c r="A96" s="54">
        <v>94</v>
      </c>
      <c r="B96" s="55">
        <f>'life tables'!C102</f>
        <v>0.24419299999999999</v>
      </c>
      <c r="C96" s="55">
        <f>'life tables'!I102</f>
        <v>0.20591499999999999</v>
      </c>
      <c r="D96" s="56">
        <f t="shared" si="28"/>
        <v>0.05</v>
      </c>
      <c r="E96" s="56">
        <f t="shared" si="28"/>
        <v>0.43</v>
      </c>
      <c r="F96" s="56">
        <f t="shared" si="20"/>
        <v>0.52</v>
      </c>
      <c r="G96" s="57">
        <f t="shared" si="19"/>
        <v>0.21488984</v>
      </c>
      <c r="I96" s="6">
        <v>94</v>
      </c>
      <c r="J96" s="6"/>
      <c r="K96" s="63">
        <f t="shared" si="21"/>
        <v>2.8610000000000003E-3</v>
      </c>
      <c r="L96" s="64">
        <f t="shared" si="22"/>
        <v>8.0900000000000004E-4</v>
      </c>
      <c r="O96" s="65">
        <f t="shared" si="23"/>
        <v>0.24349436382699999</v>
      </c>
      <c r="P96" s="65">
        <f t="shared" si="24"/>
        <v>0.205748414765</v>
      </c>
    </row>
    <row r="97" spans="1:16">
      <c r="A97" s="54">
        <v>95</v>
      </c>
      <c r="B97" s="55">
        <f>'life tables'!C103</f>
        <v>0.26964100000000002</v>
      </c>
      <c r="C97" s="55">
        <f>'life tables'!I103</f>
        <v>0.22817499999999999</v>
      </c>
      <c r="D97" s="56">
        <f t="shared" si="28"/>
        <v>0.05</v>
      </c>
      <c r="E97" s="56">
        <f t="shared" si="28"/>
        <v>0.43</v>
      </c>
      <c r="F97" s="56">
        <f t="shared" si="20"/>
        <v>0.52</v>
      </c>
      <c r="G97" s="57">
        <f t="shared" si="19"/>
        <v>0.23728408000000001</v>
      </c>
      <c r="I97" s="6">
        <v>95</v>
      </c>
      <c r="J97" s="6"/>
      <c r="K97" s="63">
        <f t="shared" si="21"/>
        <v>2.8610000000000003E-3</v>
      </c>
      <c r="L97" s="64">
        <f t="shared" si="22"/>
        <v>8.0900000000000004E-4</v>
      </c>
      <c r="O97" s="65">
        <f t="shared" si="23"/>
        <v>0.26886955709900001</v>
      </c>
      <c r="P97" s="65">
        <f t="shared" si="24"/>
        <v>0.22799040642500001</v>
      </c>
    </row>
    <row r="98" spans="1:16">
      <c r="A98" s="54">
        <v>96</v>
      </c>
      <c r="B98" s="55">
        <f>'life tables'!C104</f>
        <v>0.29251199999999999</v>
      </c>
      <c r="C98" s="55">
        <f>'life tables'!I104</f>
        <v>0.25173200000000001</v>
      </c>
      <c r="D98" s="56">
        <f t="shared" si="28"/>
        <v>0.05</v>
      </c>
      <c r="E98" s="56">
        <f t="shared" si="28"/>
        <v>0.43</v>
      </c>
      <c r="F98" s="56">
        <f t="shared" si="20"/>
        <v>0.52</v>
      </c>
      <c r="G98" s="57">
        <f t="shared" si="19"/>
        <v>0.25741056000000001</v>
      </c>
      <c r="I98" s="6">
        <v>96</v>
      </c>
      <c r="J98" s="6"/>
      <c r="K98" s="63">
        <f t="shared" si="21"/>
        <v>2.8610000000000003E-3</v>
      </c>
      <c r="L98" s="64">
        <f t="shared" si="22"/>
        <v>8.0900000000000004E-4</v>
      </c>
      <c r="O98" s="65">
        <f t="shared" si="23"/>
        <v>0.29167512316799998</v>
      </c>
      <c r="P98" s="65">
        <f t="shared" si="24"/>
        <v>0.25152834881200004</v>
      </c>
    </row>
    <row r="99" spans="1:16">
      <c r="A99" s="54">
        <v>97</v>
      </c>
      <c r="B99" s="55">
        <f>'life tables'!C105</f>
        <v>0.31422099999999997</v>
      </c>
      <c r="C99" s="55">
        <f>'life tables'!I105</f>
        <v>0.27712900000000001</v>
      </c>
      <c r="D99" s="56">
        <f t="shared" si="28"/>
        <v>0.05</v>
      </c>
      <c r="E99" s="56">
        <f t="shared" si="28"/>
        <v>0.43</v>
      </c>
      <c r="F99" s="56">
        <f t="shared" si="20"/>
        <v>0.52</v>
      </c>
      <c r="G99" s="57">
        <f t="shared" si="19"/>
        <v>0.27651447999999995</v>
      </c>
      <c r="I99" s="6">
        <v>97</v>
      </c>
      <c r="J99" s="6"/>
      <c r="K99" s="63">
        <f t="shared" si="21"/>
        <v>2.8610000000000003E-3</v>
      </c>
      <c r="L99" s="64">
        <f t="shared" si="22"/>
        <v>8.0900000000000004E-4</v>
      </c>
      <c r="O99" s="65">
        <f t="shared" si="23"/>
        <v>0.31332201371899998</v>
      </c>
      <c r="P99" s="65">
        <f t="shared" si="24"/>
        <v>0.27690480263900002</v>
      </c>
    </row>
    <row r="100" spans="1:16">
      <c r="A100" s="54">
        <v>98</v>
      </c>
      <c r="B100" s="55">
        <f>'life tables'!C106</f>
        <v>0.33524300000000001</v>
      </c>
      <c r="C100" s="55">
        <f>'life tables'!I106</f>
        <v>0.29849599999999998</v>
      </c>
      <c r="D100" s="56">
        <f t="shared" ref="D100:E102" si="29">D99</f>
        <v>0.05</v>
      </c>
      <c r="E100" s="56">
        <f t="shared" si="29"/>
        <v>0.43</v>
      </c>
      <c r="F100" s="56">
        <f t="shared" si="20"/>
        <v>0.52</v>
      </c>
      <c r="G100" s="57">
        <f t="shared" si="19"/>
        <v>0.29501384000000003</v>
      </c>
      <c r="I100" s="6">
        <v>98</v>
      </c>
      <c r="J100" s="6"/>
      <c r="K100" s="63">
        <f t="shared" si="21"/>
        <v>2.8610000000000003E-3</v>
      </c>
      <c r="L100" s="64">
        <f t="shared" si="22"/>
        <v>8.0900000000000004E-4</v>
      </c>
      <c r="O100" s="65">
        <f t="shared" si="23"/>
        <v>0.33428386977700003</v>
      </c>
      <c r="P100" s="65">
        <f t="shared" si="24"/>
        <v>0.29825451673600001</v>
      </c>
    </row>
    <row r="101" spans="1:16" ht="15.75" customHeight="1">
      <c r="A101" s="54">
        <v>99</v>
      </c>
      <c r="B101" s="55">
        <f>'life tables'!C107</f>
        <v>0.37544699999999998</v>
      </c>
      <c r="C101" s="55">
        <f>'life tables'!I107</f>
        <v>0.31934299999999999</v>
      </c>
      <c r="D101" s="56">
        <f t="shared" si="29"/>
        <v>0.05</v>
      </c>
      <c r="E101" s="56">
        <f t="shared" si="29"/>
        <v>0.43</v>
      </c>
      <c r="F101" s="56">
        <f t="shared" si="20"/>
        <v>0.52</v>
      </c>
      <c r="G101" s="57">
        <f t="shared" si="19"/>
        <v>0.33039335999999997</v>
      </c>
      <c r="I101" s="6">
        <v>99</v>
      </c>
      <c r="J101" s="6"/>
      <c r="K101" s="63">
        <f t="shared" si="21"/>
        <v>2.8610000000000003E-3</v>
      </c>
      <c r="L101" s="64">
        <f t="shared" si="22"/>
        <v>8.0900000000000004E-4</v>
      </c>
      <c r="O101" s="65">
        <f t="shared" si="23"/>
        <v>0.37437284613299998</v>
      </c>
      <c r="P101" s="65">
        <f t="shared" si="24"/>
        <v>0.31908465151300003</v>
      </c>
    </row>
    <row r="102" spans="1:16" ht="15.75" thickBot="1">
      <c r="A102" s="58">
        <v>100</v>
      </c>
      <c r="B102" s="59">
        <f>'life tables'!C108</f>
        <v>0.397366</v>
      </c>
      <c r="C102" s="59">
        <f>'life tables'!I108</f>
        <v>0.34882299999999999</v>
      </c>
      <c r="D102" s="60">
        <f t="shared" si="29"/>
        <v>0.05</v>
      </c>
      <c r="E102" s="60">
        <f t="shared" si="29"/>
        <v>0.43</v>
      </c>
      <c r="F102" s="60">
        <f t="shared" si="20"/>
        <v>0.52</v>
      </c>
      <c r="G102" s="61">
        <f t="shared" si="19"/>
        <v>0.34968208000000001</v>
      </c>
      <c r="I102" s="6">
        <v>100</v>
      </c>
      <c r="J102" s="6"/>
      <c r="K102" s="63">
        <f t="shared" si="21"/>
        <v>2.8610000000000003E-3</v>
      </c>
      <c r="L102" s="64">
        <f t="shared" si="22"/>
        <v>8.0900000000000004E-4</v>
      </c>
      <c r="O102" s="65">
        <f t="shared" si="23"/>
        <v>0.39622913587399999</v>
      </c>
      <c r="P102" s="65">
        <f t="shared" si="24"/>
        <v>0.34854080219299999</v>
      </c>
    </row>
  </sheetData>
  <mergeCells count="1">
    <mergeCell ref="R1: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topLeftCell="A73" workbookViewId="0">
      <selection activeCell="A202" sqref="A202"/>
    </sheetView>
  </sheetViews>
  <sheetFormatPr defaultRowHeight="15"/>
  <sheetData>
    <row r="1" spans="1:1">
      <c r="A1">
        <f>OC_mortality_details!P3</f>
        <v>2.1100000000000001E-4</v>
      </c>
    </row>
    <row r="2" spans="1:1">
      <c r="A2">
        <f>OC_mortality_details!P4</f>
        <v>1.13E-4</v>
      </c>
    </row>
    <row r="3" spans="1:1">
      <c r="A3">
        <f>OC_mortality_details!P5</f>
        <v>9.2999999999999997E-5</v>
      </c>
    </row>
    <row r="4" spans="1:1">
      <c r="A4">
        <f>OC_mortality_details!P6</f>
        <v>6.0999999999999999E-5</v>
      </c>
    </row>
    <row r="5" spans="1:1">
      <c r="A5">
        <f>OC_mortality_details!P7</f>
        <v>7.8999999999999996E-5</v>
      </c>
    </row>
    <row r="6" spans="1:1">
      <c r="A6">
        <f>OC_mortality_details!P8</f>
        <v>6.8999999999999997E-5</v>
      </c>
    </row>
    <row r="7" spans="1:1">
      <c r="A7">
        <f>OC_mortality_details!P9</f>
        <v>5.1E-5</v>
      </c>
    </row>
    <row r="8" spans="1:1">
      <c r="A8">
        <f>OC_mortality_details!P10</f>
        <v>5.3000000000000001E-5</v>
      </c>
    </row>
    <row r="9" spans="1:1">
      <c r="A9">
        <f>OC_mortality_details!P11</f>
        <v>5.5999999999999999E-5</v>
      </c>
    </row>
    <row r="10" spans="1:1">
      <c r="A10">
        <f>OC_mortality_details!P12</f>
        <v>6.4999999999999994E-5</v>
      </c>
    </row>
    <row r="11" spans="1:1">
      <c r="A11">
        <f>OC_mortality_details!P13</f>
        <v>5.5999999999999999E-5</v>
      </c>
    </row>
    <row r="12" spans="1:1">
      <c r="A12">
        <f>OC_mortality_details!P14</f>
        <v>5.3999999999999998E-5</v>
      </c>
    </row>
    <row r="13" spans="1:1">
      <c r="A13">
        <f>OC_mortality_details!P15</f>
        <v>8.7999999999999998E-5</v>
      </c>
    </row>
    <row r="14" spans="1:1">
      <c r="A14">
        <f>OC_mortality_details!P16</f>
        <v>9.3999999999999994E-5</v>
      </c>
    </row>
    <row r="15" spans="1:1">
      <c r="A15">
        <f>OC_mortality_details!P17</f>
        <v>1.02E-4</v>
      </c>
    </row>
    <row r="16" spans="1:1">
      <c r="A16">
        <f>OC_mortality_details!P18</f>
        <v>1.2899999999999999E-4</v>
      </c>
    </row>
    <row r="17" spans="1:1">
      <c r="A17">
        <f>OC_mortality_details!P19</f>
        <v>1.5699999999999999E-4</v>
      </c>
    </row>
    <row r="18" spans="1:1">
      <c r="A18">
        <f>OC_mortality_details!P20</f>
        <v>2.05E-4</v>
      </c>
    </row>
    <row r="19" spans="1:1">
      <c r="A19">
        <f>OC_mortality_details!P21</f>
        <v>2.02E-4</v>
      </c>
    </row>
    <row r="20" spans="1:1">
      <c r="A20">
        <f>OC_mortality_details!P22</f>
        <v>1.7699999999999999E-4</v>
      </c>
    </row>
    <row r="21" spans="1:1">
      <c r="A21">
        <f>OC_mortality_details!P23</f>
        <v>1.95E-4</v>
      </c>
    </row>
    <row r="22" spans="1:1">
      <c r="A22">
        <f>OC_mortality_details!P24</f>
        <v>2.32E-4</v>
      </c>
    </row>
    <row r="23" spans="1:1">
      <c r="A23">
        <f>OC_mortality_details!P25</f>
        <v>2.0000000000000001E-4</v>
      </c>
    </row>
    <row r="24" spans="1:1">
      <c r="A24">
        <f>OC_mortality_details!P26</f>
        <v>2.1499999999999999E-4</v>
      </c>
    </row>
    <row r="25" spans="1:1">
      <c r="A25">
        <f>OC_mortality_details!P27</f>
        <v>2.5099999999999998E-4</v>
      </c>
    </row>
    <row r="26" spans="1:1">
      <c r="A26">
        <f>OC_mortality_details!P28</f>
        <v>2.5300000000000002E-4</v>
      </c>
    </row>
    <row r="27" spans="1:1">
      <c r="A27">
        <f>OC_mortality_details!P29</f>
        <v>2.9E-4</v>
      </c>
    </row>
    <row r="28" spans="1:1">
      <c r="A28">
        <f>OC_mortality_details!P30</f>
        <v>2.99E-4</v>
      </c>
    </row>
    <row r="29" spans="1:1">
      <c r="A29">
        <f>OC_mortality_details!P31</f>
        <v>3.1799999999999998E-4</v>
      </c>
    </row>
    <row r="30" spans="1:1">
      <c r="A30">
        <f>OC_mortality_details!P32</f>
        <v>3.7399962599999996E-4</v>
      </c>
    </row>
    <row r="31" spans="1:1">
      <c r="A31">
        <f>OC_mortality_details!P33</f>
        <v>3.65999634E-4</v>
      </c>
    </row>
    <row r="32" spans="1:1">
      <c r="A32">
        <f>OC_mortality_details!P34</f>
        <v>4.3699956300000001E-4</v>
      </c>
    </row>
    <row r="33" spans="1:1">
      <c r="A33">
        <f>OC_mortality_details!P35</f>
        <v>4.7199952799999997E-4</v>
      </c>
    </row>
    <row r="34" spans="1:1">
      <c r="A34">
        <f>OC_mortality_details!P36</f>
        <v>5.4899945100000003E-4</v>
      </c>
    </row>
    <row r="35" spans="1:1">
      <c r="A35">
        <f>OC_mortality_details!P37</f>
        <v>5.5999887999999998E-4</v>
      </c>
    </row>
    <row r="36" spans="1:1">
      <c r="A36">
        <f>OC_mortality_details!P38</f>
        <v>6.2499875000000002E-4</v>
      </c>
    </row>
    <row r="37" spans="1:1">
      <c r="A37">
        <f>OC_mortality_details!P39</f>
        <v>7.2399855200000007E-4</v>
      </c>
    </row>
    <row r="38" spans="1:1">
      <c r="A38">
        <f>OC_mortality_details!P40</f>
        <v>7.5699848600000006E-4</v>
      </c>
    </row>
    <row r="39" spans="1:1">
      <c r="A39">
        <f>OC_mortality_details!P41</f>
        <v>7.9099841800000007E-4</v>
      </c>
    </row>
    <row r="40" spans="1:1">
      <c r="A40">
        <f>OC_mortality_details!P42</f>
        <v>8.4899575499999998E-4</v>
      </c>
    </row>
    <row r="41" spans="1:1">
      <c r="A41">
        <f>OC_mortality_details!P43</f>
        <v>9.4299528500000002E-4</v>
      </c>
    </row>
    <row r="42" spans="1:1">
      <c r="A42">
        <f>OC_mortality_details!P44</f>
        <v>1.0579947099999998E-3</v>
      </c>
    </row>
    <row r="43" spans="1:1">
      <c r="A43">
        <f>OC_mortality_details!P45</f>
        <v>1.148994255E-3</v>
      </c>
    </row>
    <row r="44" spans="1:1">
      <c r="A44">
        <f>OC_mortality_details!P46</f>
        <v>1.2999934999999999E-3</v>
      </c>
    </row>
    <row r="45" spans="1:1">
      <c r="A45">
        <f>OC_mortality_details!P47</f>
        <v>1.4169872470000001E-3</v>
      </c>
    </row>
    <row r="46" spans="1:1">
      <c r="A46">
        <f>OC_mortality_details!P48</f>
        <v>1.531986212E-3</v>
      </c>
    </row>
    <row r="47" spans="1:1">
      <c r="A47">
        <f>OC_mortality_details!P49</f>
        <v>1.666984997E-3</v>
      </c>
    </row>
    <row r="48" spans="1:1">
      <c r="A48">
        <f>OC_mortality_details!P50</f>
        <v>1.8939829540000001E-3</v>
      </c>
    </row>
    <row r="49" spans="1:1">
      <c r="A49">
        <f>OC_mortality_details!P51</f>
        <v>1.9879821080000001E-3</v>
      </c>
    </row>
    <row r="50" spans="1:1">
      <c r="A50">
        <f>OC_mortality_details!P52</f>
        <v>2.1549698299999998E-3</v>
      </c>
    </row>
    <row r="51" spans="1:1">
      <c r="A51">
        <f>OC_mortality_details!P53</f>
        <v>2.378966694E-3</v>
      </c>
    </row>
    <row r="52" spans="1:1">
      <c r="A52">
        <f>OC_mortality_details!P54</f>
        <v>2.5059649160000001E-3</v>
      </c>
    </row>
    <row r="53" spans="1:1">
      <c r="A53">
        <f>OC_mortality_details!P55</f>
        <v>2.6819624519999999E-3</v>
      </c>
    </row>
    <row r="54" spans="1:1">
      <c r="A54">
        <f>OC_mortality_details!P56</f>
        <v>2.8359602959999999E-3</v>
      </c>
    </row>
    <row r="55" spans="1:1">
      <c r="A55">
        <f>OC_mortality_details!P57</f>
        <v>3.1579305240000003E-3</v>
      </c>
    </row>
    <row r="56" spans="1:1">
      <c r="A56">
        <f>OC_mortality_details!P58</f>
        <v>3.5169226260000001E-3</v>
      </c>
    </row>
    <row r="57" spans="1:1">
      <c r="A57">
        <f>OC_mortality_details!P59</f>
        <v>3.7829167739999998E-3</v>
      </c>
    </row>
    <row r="58" spans="1:1">
      <c r="A58">
        <f>OC_mortality_details!P60</f>
        <v>4.2099073799999999E-3</v>
      </c>
    </row>
    <row r="59" spans="1:1">
      <c r="A59">
        <f>OC_mortality_details!P61</f>
        <v>4.4819013960000001E-3</v>
      </c>
    </row>
    <row r="60" spans="1:1">
      <c r="A60">
        <f>OC_mortality_details!P62</f>
        <v>5.0428234949999994E-3</v>
      </c>
    </row>
    <row r="61" spans="1:1">
      <c r="A61">
        <f>OC_mortality_details!P63</f>
        <v>5.4238101599999996E-3</v>
      </c>
    </row>
    <row r="62" spans="1:1">
      <c r="A62">
        <f>OC_mortality_details!P64</f>
        <v>6.2347817749999999E-3</v>
      </c>
    </row>
    <row r="63" spans="1:1">
      <c r="A63">
        <f>OC_mortality_details!P65</f>
        <v>6.6267680550000001E-3</v>
      </c>
    </row>
    <row r="64" spans="1:1">
      <c r="A64">
        <f>OC_mortality_details!P66</f>
        <v>7.090751815E-3</v>
      </c>
    </row>
    <row r="65" spans="1:1">
      <c r="A65">
        <f>OC_mortality_details!P67</f>
        <v>7.8014460579999998E-3</v>
      </c>
    </row>
    <row r="66" spans="1:1">
      <c r="A66">
        <f>OC_mortality_details!P68</f>
        <v>8.4593993399999998E-3</v>
      </c>
    </row>
    <row r="67" spans="1:1">
      <c r="A67">
        <f>OC_mortality_details!P69</f>
        <v>9.1963470129999992E-3</v>
      </c>
    </row>
    <row r="68" spans="1:1">
      <c r="A68">
        <f>OC_mortality_details!P70</f>
        <v>1.0336266073E-2</v>
      </c>
    </row>
    <row r="69" spans="1:1">
      <c r="A69">
        <f>OC_mortality_details!P71</f>
        <v>1.0980220349E-2</v>
      </c>
    </row>
    <row r="70" spans="1:1">
      <c r="A70">
        <f>OC_mortality_details!P72</f>
        <v>1.2443618605E-2</v>
      </c>
    </row>
    <row r="71" spans="1:1">
      <c r="A71">
        <f>OC_mortality_details!P73</f>
        <v>1.3207533801000001E-2</v>
      </c>
    </row>
    <row r="72" spans="1:1">
      <c r="A72">
        <f>OC_mortality_details!P74</f>
        <v>1.4990335888E-2</v>
      </c>
    </row>
    <row r="73" spans="1:1">
      <c r="A73">
        <f>OC_mortality_details!P75</f>
        <v>1.6774137863999998E-2</v>
      </c>
    </row>
    <row r="74" spans="1:1">
      <c r="A74">
        <f>OC_mortality_details!P76</f>
        <v>1.907788212E-2</v>
      </c>
    </row>
    <row r="75" spans="1:1">
      <c r="A75">
        <f>OC_mortality_details!P77</f>
        <v>2.0993632416E-2</v>
      </c>
    </row>
    <row r="76" spans="1:1">
      <c r="A76">
        <f>OC_mortality_details!P78</f>
        <v>2.3669075808000001E-2</v>
      </c>
    </row>
    <row r="77" spans="1:1">
      <c r="A77">
        <f>OC_mortality_details!P79</f>
        <v>2.7185344271999999E-2</v>
      </c>
    </row>
    <row r="78" spans="1:1">
      <c r="A78">
        <f>OC_mortality_details!P80</f>
        <v>3.0479658912E-2</v>
      </c>
    </row>
    <row r="79" spans="1:1">
      <c r="A79">
        <f>OC_mortality_details!P81</f>
        <v>3.4875744335999999E-2</v>
      </c>
    </row>
    <row r="80" spans="1:1">
      <c r="A80">
        <f>OC_mortality_details!P82</f>
        <v>3.8703287160000002E-2</v>
      </c>
    </row>
    <row r="81" spans="1:1">
      <c r="A81">
        <f>OC_mortality_details!P83</f>
        <v>4.3806347259999996E-2</v>
      </c>
    </row>
    <row r="82" spans="1:1">
      <c r="A82">
        <f>OC_mortality_details!P84</f>
        <v>4.9145317679999995E-2</v>
      </c>
    </row>
    <row r="83" spans="1:1">
      <c r="A83">
        <f>OC_mortality_details!P85</f>
        <v>5.6002710879999994E-2</v>
      </c>
    </row>
    <row r="84" spans="1:1">
      <c r="A84">
        <f>OC_mortality_details!P86</f>
        <v>6.3813741559999998E-2</v>
      </c>
    </row>
    <row r="85" spans="1:1">
      <c r="A85">
        <f>OC_mortality_details!P87</f>
        <v>7.2568176639999996E-2</v>
      </c>
    </row>
    <row r="86" spans="1:1">
      <c r="A86">
        <f>OC_mortality_details!P88</f>
        <v>8.3110100991999988E-2</v>
      </c>
    </row>
    <row r="87" spans="1:1">
      <c r="A87">
        <f>OC_mortality_details!P89</f>
        <v>9.4485544960000001E-2</v>
      </c>
    </row>
    <row r="88" spans="1:1">
      <c r="A88">
        <f>OC_mortality_details!P90</f>
        <v>0.10655259033599999</v>
      </c>
    </row>
    <row r="89" spans="1:1">
      <c r="A89">
        <f>OC_mortality_details!P91</f>
        <v>0.11994387251199999</v>
      </c>
    </row>
    <row r="90" spans="1:1">
      <c r="A90">
        <f>OC_mortality_details!P92</f>
        <v>0.134608013947</v>
      </c>
    </row>
    <row r="91" spans="1:1">
      <c r="A91">
        <f>OC_mortality_details!P93</f>
        <v>0.15159326175599999</v>
      </c>
    </row>
    <row r="92" spans="1:1">
      <c r="A92">
        <f>OC_mortality_details!P94</f>
        <v>0.16944580735300002</v>
      </c>
    </row>
    <row r="93" spans="1:1">
      <c r="A93">
        <f>OC_mortality_details!P95</f>
        <v>0.188065731638</v>
      </c>
    </row>
    <row r="94" spans="1:1">
      <c r="A94">
        <f>OC_mortality_details!P96</f>
        <v>0.205748414765</v>
      </c>
    </row>
    <row r="95" spans="1:1">
      <c r="A95">
        <f>OC_mortality_details!P97</f>
        <v>0.22799040642500001</v>
      </c>
    </row>
    <row r="96" spans="1:1">
      <c r="A96">
        <f>OC_mortality_details!P98</f>
        <v>0.25152834881200004</v>
      </c>
    </row>
    <row r="97" spans="1:1">
      <c r="A97">
        <f>OC_mortality_details!P99</f>
        <v>0.27690480263900002</v>
      </c>
    </row>
    <row r="98" spans="1:1">
      <c r="A98">
        <f>OC_mortality_details!P100</f>
        <v>0.29825451673600001</v>
      </c>
    </row>
    <row r="99" spans="1:1">
      <c r="A99">
        <f>OC_mortality_details!P101</f>
        <v>0.31908465151300003</v>
      </c>
    </row>
    <row r="100" spans="1:1">
      <c r="A100">
        <f>OC_mortality_details!P102</f>
        <v>0.34854080219299999</v>
      </c>
    </row>
    <row r="101" spans="1:1">
      <c r="A101">
        <v>1</v>
      </c>
    </row>
    <row r="102" spans="1:1">
      <c r="A102">
        <f>OC_mortality_details!O3</f>
        <v>2.31E-4</v>
      </c>
    </row>
    <row r="103" spans="1:1">
      <c r="A103">
        <f>OC_mortality_details!O4</f>
        <v>1.2799999999999999E-4</v>
      </c>
    </row>
    <row r="104" spans="1:1">
      <c r="A104">
        <f>OC_mortality_details!O5</f>
        <v>9.8999999999999994E-5</v>
      </c>
    </row>
    <row r="105" spans="1:1">
      <c r="A105">
        <f>OC_mortality_details!O6</f>
        <v>9.0000000000000006E-5</v>
      </c>
    </row>
    <row r="106" spans="1:1">
      <c r="A106">
        <f>OC_mortality_details!O7</f>
        <v>7.7000000000000001E-5</v>
      </c>
    </row>
    <row r="107" spans="1:1">
      <c r="A107">
        <f>OC_mortality_details!O8</f>
        <v>8.1000000000000004E-5</v>
      </c>
    </row>
    <row r="108" spans="1:1">
      <c r="A108">
        <f>OC_mortality_details!O9</f>
        <v>6.7999999999999999E-5</v>
      </c>
    </row>
    <row r="109" spans="1:1">
      <c r="A109">
        <f>OC_mortality_details!O10</f>
        <v>6.4999999999999994E-5</v>
      </c>
    </row>
    <row r="110" spans="1:1">
      <c r="A110">
        <f>OC_mortality_details!O11</f>
        <v>6.2000000000000003E-5</v>
      </c>
    </row>
    <row r="111" spans="1:1">
      <c r="A111">
        <f>OC_mortality_details!O12</f>
        <v>7.2999999999999999E-5</v>
      </c>
    </row>
    <row r="112" spans="1:1">
      <c r="A112">
        <f>OC_mortality_details!O13</f>
        <v>7.3999999999999996E-5</v>
      </c>
    </row>
    <row r="113" spans="1:1">
      <c r="A113">
        <f>OC_mortality_details!O14</f>
        <v>1.02E-4</v>
      </c>
    </row>
    <row r="114" spans="1:1">
      <c r="A114">
        <f>OC_mortality_details!O15</f>
        <v>1.16E-4</v>
      </c>
    </row>
    <row r="115" spans="1:1">
      <c r="A115">
        <f>OC_mortality_details!O16</f>
        <v>1.2400000000000001E-4</v>
      </c>
    </row>
    <row r="116" spans="1:1">
      <c r="A116">
        <f>OC_mortality_details!O17</f>
        <v>1.6899999999999999E-4</v>
      </c>
    </row>
    <row r="117" spans="1:1">
      <c r="A117">
        <f>OC_mortality_details!O18</f>
        <v>1.9000000000000001E-4</v>
      </c>
    </row>
    <row r="118" spans="1:1">
      <c r="A118">
        <f>OC_mortality_details!O19</f>
        <v>2.8400000000000002E-4</v>
      </c>
    </row>
    <row r="119" spans="1:1">
      <c r="A119">
        <f>OC_mortality_details!O20</f>
        <v>3.7300000000000001E-4</v>
      </c>
    </row>
    <row r="120" spans="1:1">
      <c r="A120">
        <f>OC_mortality_details!O21</f>
        <v>4.15E-4</v>
      </c>
    </row>
    <row r="121" spans="1:1">
      <c r="A121">
        <f>OC_mortality_details!O22</f>
        <v>5.2400000000000005E-4</v>
      </c>
    </row>
    <row r="122" spans="1:1">
      <c r="A122">
        <f>OC_mortality_details!O23</f>
        <v>4.73E-4</v>
      </c>
    </row>
    <row r="123" spans="1:1">
      <c r="A123">
        <f>OC_mortality_details!O24</f>
        <v>4.6299999999999998E-4</v>
      </c>
    </row>
    <row r="124" spans="1:1">
      <c r="A124">
        <f>OC_mortality_details!O25</f>
        <v>4.7800000000000002E-4</v>
      </c>
    </row>
    <row r="125" spans="1:1">
      <c r="A125">
        <f>OC_mortality_details!O26</f>
        <v>5.1400000000000003E-4</v>
      </c>
    </row>
    <row r="126" spans="1:1">
      <c r="A126">
        <f>OC_mortality_details!O27</f>
        <v>5.4000000000000001E-4</v>
      </c>
    </row>
    <row r="127" spans="1:1">
      <c r="A127">
        <f>OC_mortality_details!O28</f>
        <v>5.6700000000000001E-4</v>
      </c>
    </row>
    <row r="128" spans="1:1">
      <c r="A128">
        <f>OC_mortality_details!O29</f>
        <v>5.8500000000000002E-4</v>
      </c>
    </row>
    <row r="129" spans="1:1">
      <c r="A129">
        <f>OC_mortality_details!O30</f>
        <v>6.29E-4</v>
      </c>
    </row>
    <row r="130" spans="1:1">
      <c r="A130">
        <f>OC_mortality_details!O31</f>
        <v>6.5700000000000003E-4</v>
      </c>
    </row>
    <row r="131" spans="1:1">
      <c r="A131">
        <f>OC_mortality_details!O32</f>
        <v>7.2999999999999996E-4</v>
      </c>
    </row>
    <row r="132" spans="1:1">
      <c r="A132">
        <f>OC_mortality_details!O33</f>
        <v>7.7800000000000005E-4</v>
      </c>
    </row>
    <row r="133" spans="1:1">
      <c r="A133">
        <f>OC_mortality_details!O34</f>
        <v>7.7499999999999997E-4</v>
      </c>
    </row>
    <row r="134" spans="1:1">
      <c r="A134">
        <f>OC_mortality_details!O35</f>
        <v>8.8800000000000001E-4</v>
      </c>
    </row>
    <row r="135" spans="1:1">
      <c r="A135">
        <f>OC_mortality_details!O36</f>
        <v>9.1699999999999995E-4</v>
      </c>
    </row>
    <row r="136" spans="1:1">
      <c r="A136">
        <f>OC_mortality_details!O37</f>
        <v>9.899980200000001E-4</v>
      </c>
    </row>
    <row r="137" spans="1:1">
      <c r="A137">
        <f>OC_mortality_details!O38</f>
        <v>1.0429979140000002E-3</v>
      </c>
    </row>
    <row r="138" spans="1:1">
      <c r="A138">
        <f>OC_mortality_details!O39</f>
        <v>1.2569974860000002E-3</v>
      </c>
    </row>
    <row r="139" spans="1:1">
      <c r="A139">
        <f>OC_mortality_details!O40</f>
        <v>1.22999754E-3</v>
      </c>
    </row>
    <row r="140" spans="1:1">
      <c r="A140">
        <f>OC_mortality_details!O41</f>
        <v>1.358997282E-3</v>
      </c>
    </row>
    <row r="141" spans="1:1">
      <c r="A141">
        <f>OC_mortality_details!O42</f>
        <v>1.4859895979999998E-3</v>
      </c>
    </row>
    <row r="142" spans="1:1">
      <c r="A142">
        <f>OC_mortality_details!O43</f>
        <v>1.575988968E-3</v>
      </c>
    </row>
    <row r="143" spans="1:1">
      <c r="A143">
        <f>OC_mortality_details!O44</f>
        <v>1.717987974E-3</v>
      </c>
    </row>
    <row r="144" spans="1:1">
      <c r="A144">
        <f>OC_mortality_details!O45</f>
        <v>1.8779868539999999E-3</v>
      </c>
    </row>
    <row r="145" spans="1:1">
      <c r="A145">
        <f>OC_mortality_details!O46</f>
        <v>2.0739854819999998E-3</v>
      </c>
    </row>
    <row r="146" spans="1:1">
      <c r="A146">
        <f>OC_mortality_details!O47</f>
        <v>2.3069792370000002E-3</v>
      </c>
    </row>
    <row r="147" spans="1:1">
      <c r="A147">
        <f>OC_mortality_details!O48</f>
        <v>2.4399780399999996E-3</v>
      </c>
    </row>
    <row r="148" spans="1:1">
      <c r="A148">
        <f>OC_mortality_details!O49</f>
        <v>2.637976258E-3</v>
      </c>
    </row>
    <row r="149" spans="1:1">
      <c r="A149">
        <f>OC_mortality_details!O50</f>
        <v>2.8359744760000001E-3</v>
      </c>
    </row>
    <row r="150" spans="1:1">
      <c r="A150">
        <f>OC_mortality_details!O51</f>
        <v>3.1449716949999997E-3</v>
      </c>
    </row>
    <row r="151" spans="1:1">
      <c r="A151">
        <f>OC_mortality_details!O52</f>
        <v>3.4239315199999999E-3</v>
      </c>
    </row>
    <row r="152" spans="1:1">
      <c r="A152">
        <f>OC_mortality_details!O53</f>
        <v>3.6909261799999999E-3</v>
      </c>
    </row>
    <row r="153" spans="1:1">
      <c r="A153">
        <f>OC_mortality_details!O54</f>
        <v>3.9199216E-3</v>
      </c>
    </row>
    <row r="154" spans="1:1">
      <c r="A154">
        <f>OC_mortality_details!O55</f>
        <v>4.2769144600000005E-3</v>
      </c>
    </row>
    <row r="155" spans="1:1">
      <c r="A155">
        <f>OC_mortality_details!O56</f>
        <v>4.5789084199999996E-3</v>
      </c>
    </row>
    <row r="156" spans="1:1">
      <c r="A156">
        <f>OC_mortality_details!O57</f>
        <v>4.8877849279999998E-3</v>
      </c>
    </row>
    <row r="157" spans="1:1">
      <c r="A157">
        <f>OC_mortality_details!O58</f>
        <v>5.4257612560000001E-3</v>
      </c>
    </row>
    <row r="158" spans="1:1">
      <c r="A158">
        <f>OC_mortality_details!O59</f>
        <v>5.8817411919999995E-3</v>
      </c>
    </row>
    <row r="159" spans="1:1">
      <c r="A159">
        <f>OC_mortality_details!O60</f>
        <v>6.5227129879999995E-3</v>
      </c>
    </row>
    <row r="160" spans="1:1">
      <c r="A160">
        <f>OC_mortality_details!O61</f>
        <v>7.0346904599999996E-3</v>
      </c>
    </row>
    <row r="161" spans="1:1">
      <c r="A161">
        <f>OC_mortality_details!O62</f>
        <v>7.6973071799999997E-3</v>
      </c>
    </row>
    <row r="162" spans="1:1">
      <c r="A162">
        <f>OC_mortality_details!O63</f>
        <v>8.3532481400000001E-3</v>
      </c>
    </row>
    <row r="163" spans="1:1">
      <c r="A163">
        <f>OC_mortality_details!O64</f>
        <v>9.3271604799999991E-3</v>
      </c>
    </row>
    <row r="164" spans="1:1">
      <c r="A164">
        <f>OC_mortality_details!O65</f>
        <v>1.0186083169999999E-2</v>
      </c>
    </row>
    <row r="165" spans="1:1">
      <c r="A165">
        <f>OC_mortality_details!O66</f>
        <v>1.0951014319999999E-2</v>
      </c>
    </row>
    <row r="166" spans="1:1">
      <c r="A166">
        <f>OC_mortality_details!O67</f>
        <v>1.2209960596E-2</v>
      </c>
    </row>
    <row r="167" spans="1:1">
      <c r="A167">
        <f>OC_mortality_details!O68</f>
        <v>1.3473749508E-2</v>
      </c>
    </row>
    <row r="168" spans="1:1">
      <c r="A168">
        <f>OC_mortality_details!O69</f>
        <v>1.4447586849999999E-2</v>
      </c>
    </row>
    <row r="169" spans="1:1">
      <c r="A169">
        <f>OC_mortality_details!O70</f>
        <v>1.6035321653999998E-2</v>
      </c>
    </row>
    <row r="170" spans="1:1">
      <c r="A170">
        <f>OC_mortality_details!O71</f>
        <v>1.7606059296999998E-2</v>
      </c>
    </row>
    <row r="171" spans="1:1">
      <c r="A171">
        <f>OC_mortality_details!O72</f>
        <v>1.8764749256999998E-2</v>
      </c>
    </row>
    <row r="172" spans="1:1">
      <c r="A172">
        <f>OC_mortality_details!O73</f>
        <v>2.0318231774999997E-2</v>
      </c>
    </row>
    <row r="173" spans="1:1">
      <c r="A173">
        <f>OC_mortality_details!O74</f>
        <v>2.2147622384999999E-2</v>
      </c>
    </row>
    <row r="174" spans="1:1">
      <c r="A174">
        <f>OC_mortality_details!O75</f>
        <v>2.5332561446999999E-2</v>
      </c>
    </row>
    <row r="175" spans="1:1">
      <c r="A175">
        <f>OC_mortality_details!O76</f>
        <v>2.7939692982999999E-2</v>
      </c>
    </row>
    <row r="176" spans="1:1">
      <c r="A176">
        <f>OC_mortality_details!O77</f>
        <v>3.1450929179999997E-2</v>
      </c>
    </row>
    <row r="177" spans="1:1">
      <c r="A177">
        <f>OC_mortality_details!O78</f>
        <v>3.4981788181999998E-2</v>
      </c>
    </row>
    <row r="178" spans="1:1">
      <c r="A178">
        <f>OC_mortality_details!O79</f>
        <v>3.9265190865999999E-2</v>
      </c>
    </row>
    <row r="179" spans="1:1">
      <c r="A179">
        <f>OC_mortality_details!O80</f>
        <v>4.4213190560000004E-2</v>
      </c>
    </row>
    <row r="180" spans="1:1">
      <c r="A180">
        <f>OC_mortality_details!O81</f>
        <v>4.9075242370000001E-2</v>
      </c>
    </row>
    <row r="181" spans="1:1">
      <c r="A181">
        <f>OC_mortality_details!O82</f>
        <v>5.4971841674999994E-2</v>
      </c>
    </row>
    <row r="182" spans="1:1">
      <c r="A182">
        <f>OC_mortality_details!O83</f>
        <v>6.0965391675000001E-2</v>
      </c>
    </row>
    <row r="183" spans="1:1">
      <c r="A183">
        <f>OC_mortality_details!O84</f>
        <v>6.7920906449999999E-2</v>
      </c>
    </row>
    <row r="184" spans="1:1">
      <c r="A184">
        <f>OC_mortality_details!O85</f>
        <v>7.5864358049999997E-2</v>
      </c>
    </row>
    <row r="185" spans="1:1">
      <c r="A185">
        <f>OC_mortality_details!O86</f>
        <v>8.5755713399999989E-2</v>
      </c>
    </row>
    <row r="186" spans="1:1">
      <c r="A186">
        <f>OC_mortality_details!O87</f>
        <v>9.6114569071000008E-2</v>
      </c>
    </row>
    <row r="187" spans="1:1">
      <c r="A187">
        <f>OC_mortality_details!O88</f>
        <v>0.108944750609</v>
      </c>
    </row>
    <row r="188" spans="1:1">
      <c r="A188">
        <f>OC_mortality_details!O89</f>
        <v>0.121423584403</v>
      </c>
    </row>
    <row r="189" spans="1:1">
      <c r="A189">
        <f>OC_mortality_details!O90</f>
        <v>0.13624506920600002</v>
      </c>
    </row>
    <row r="190" spans="1:1">
      <c r="A190">
        <f>OC_mortality_details!O91</f>
        <v>0.152959040721</v>
      </c>
    </row>
    <row r="191" spans="1:1">
      <c r="A191">
        <f>OC_mortality_details!O92</f>
        <v>0.16158737208900001</v>
      </c>
    </row>
    <row r="192" spans="1:1">
      <c r="A192">
        <f>OC_mortality_details!O93</f>
        <v>0.18107146814899999</v>
      </c>
    </row>
    <row r="193" spans="1:1">
      <c r="A193">
        <f>OC_mortality_details!O94</f>
        <v>0.198078670933</v>
      </c>
    </row>
    <row r="194" spans="1:1">
      <c r="A194">
        <f>OC_mortality_details!O95</f>
        <v>0.22177268785099999</v>
      </c>
    </row>
    <row r="195" spans="1:1">
      <c r="A195">
        <f>OC_mortality_details!O96</f>
        <v>0.24349436382699999</v>
      </c>
    </row>
    <row r="196" spans="1:1">
      <c r="A196">
        <f>OC_mortality_details!O97</f>
        <v>0.26886955709900001</v>
      </c>
    </row>
    <row r="197" spans="1:1">
      <c r="A197">
        <f>OC_mortality_details!O98</f>
        <v>0.29167512316799998</v>
      </c>
    </row>
    <row r="198" spans="1:1">
      <c r="A198">
        <f>OC_mortality_details!O99</f>
        <v>0.31332201371899998</v>
      </c>
    </row>
    <row r="199" spans="1:1">
      <c r="A199">
        <f>OC_mortality_details!O100</f>
        <v>0.33428386977700003</v>
      </c>
    </row>
    <row r="200" spans="1:1">
      <c r="A200">
        <f>OC_mortality_details!O101</f>
        <v>0.37437284613299998</v>
      </c>
    </row>
    <row r="201" spans="1:1">
      <c r="A201">
        <f>OC_mortality_details!O102</f>
        <v>0.39622913587399999</v>
      </c>
    </row>
    <row r="202" spans="1:1">
      <c r="A20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AI288"/>
  <sheetViews>
    <sheetView workbookViewId="0">
      <selection activeCell="I23" sqref="I23"/>
    </sheetView>
  </sheetViews>
  <sheetFormatPr defaultRowHeight="15"/>
  <cols>
    <col min="1" max="3" width="9.140625" style="67"/>
    <col min="4" max="4" width="13" style="67" customWidth="1"/>
    <col min="5" max="5" width="14.140625" style="67" customWidth="1"/>
    <col min="6" max="17" width="9.140625" style="67"/>
    <col min="18" max="19" width="14" style="67" bestFit="1" customWidth="1"/>
    <col min="20" max="16384" width="9.140625" style="67"/>
  </cols>
  <sheetData>
    <row r="1" spans="1:35" ht="39.75" thickBot="1">
      <c r="A1" s="69" t="s">
        <v>166</v>
      </c>
      <c r="B1" s="69" t="s">
        <v>167</v>
      </c>
      <c r="C1" s="69" t="s">
        <v>168</v>
      </c>
      <c r="D1" s="69" t="s">
        <v>169</v>
      </c>
      <c r="E1" s="69" t="s">
        <v>170</v>
      </c>
      <c r="F1" s="69" t="s">
        <v>171</v>
      </c>
      <c r="G1" s="69" t="s">
        <v>172</v>
      </c>
      <c r="H1" s="69" t="s">
        <v>173</v>
      </c>
      <c r="I1" s="70" t="s">
        <v>174</v>
      </c>
      <c r="J1" s="71" t="s">
        <v>175</v>
      </c>
      <c r="K1" s="71" t="s">
        <v>176</v>
      </c>
      <c r="L1" s="71" t="s">
        <v>177</v>
      </c>
      <c r="N1" s="111" t="s">
        <v>178</v>
      </c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</row>
    <row r="2" spans="1:35" ht="46.5" customHeight="1">
      <c r="A2" s="72" t="s">
        <v>179</v>
      </c>
      <c r="B2" s="72" t="s">
        <v>180</v>
      </c>
      <c r="C2" s="72" t="s">
        <v>181</v>
      </c>
      <c r="D2" s="72" t="s">
        <v>182</v>
      </c>
      <c r="E2" s="72" t="s">
        <v>183</v>
      </c>
      <c r="F2" s="72" t="s">
        <v>184</v>
      </c>
      <c r="G2" s="72" t="s">
        <v>185</v>
      </c>
      <c r="H2" s="72" t="s">
        <v>186</v>
      </c>
      <c r="I2" s="73">
        <v>102</v>
      </c>
      <c r="J2" s="74">
        <v>97.2</v>
      </c>
      <c r="K2" s="74">
        <v>93.9</v>
      </c>
      <c r="L2" s="74">
        <v>100.5</v>
      </c>
      <c r="N2" s="111" t="s">
        <v>187</v>
      </c>
      <c r="O2" s="111"/>
      <c r="P2" s="111"/>
      <c r="Q2" s="111"/>
      <c r="R2" s="111"/>
      <c r="S2" s="111"/>
      <c r="T2" s="75"/>
      <c r="U2" s="75"/>
      <c r="V2" s="76"/>
      <c r="W2" s="77"/>
      <c r="X2" s="77"/>
      <c r="Y2" s="77"/>
    </row>
    <row r="3" spans="1:35">
      <c r="A3" s="72" t="s">
        <v>179</v>
      </c>
      <c r="B3" s="72" t="s">
        <v>180</v>
      </c>
      <c r="C3" s="72" t="s">
        <v>188</v>
      </c>
      <c r="D3" s="72" t="s">
        <v>182</v>
      </c>
      <c r="E3" s="72" t="s">
        <v>183</v>
      </c>
      <c r="F3" s="72" t="s">
        <v>184</v>
      </c>
      <c r="G3" s="72" t="s">
        <v>185</v>
      </c>
      <c r="H3" s="72" t="s">
        <v>186</v>
      </c>
      <c r="I3" s="73">
        <v>500</v>
      </c>
      <c r="J3" s="74">
        <v>97.9</v>
      </c>
      <c r="K3" s="74">
        <v>96.6</v>
      </c>
      <c r="L3" s="74">
        <v>99.3</v>
      </c>
    </row>
    <row r="4" spans="1:35">
      <c r="A4" s="72" t="s">
        <v>179</v>
      </c>
      <c r="B4" s="72" t="s">
        <v>180</v>
      </c>
      <c r="C4" s="72" t="s">
        <v>189</v>
      </c>
      <c r="D4" s="72" t="s">
        <v>182</v>
      </c>
      <c r="E4" s="72" t="s">
        <v>183</v>
      </c>
      <c r="F4" s="72" t="s">
        <v>184</v>
      </c>
      <c r="G4" s="72" t="s">
        <v>185</v>
      </c>
      <c r="H4" s="72" t="s">
        <v>186</v>
      </c>
      <c r="I4" s="73">
        <v>1682</v>
      </c>
      <c r="J4" s="74">
        <v>98</v>
      </c>
      <c r="K4" s="74">
        <v>97.2</v>
      </c>
      <c r="L4" s="74">
        <v>98.8</v>
      </c>
    </row>
    <row r="5" spans="1:35">
      <c r="A5" s="72" t="s">
        <v>179</v>
      </c>
      <c r="B5" s="72" t="s">
        <v>180</v>
      </c>
      <c r="C5" s="72" t="s">
        <v>190</v>
      </c>
      <c r="D5" s="72" t="s">
        <v>182</v>
      </c>
      <c r="E5" s="72" t="s">
        <v>183</v>
      </c>
      <c r="F5" s="72" t="s">
        <v>184</v>
      </c>
      <c r="G5" s="72" t="s">
        <v>185</v>
      </c>
      <c r="H5" s="72" t="s">
        <v>186</v>
      </c>
      <c r="I5" s="73">
        <v>4145</v>
      </c>
      <c r="J5" s="74">
        <v>96.5</v>
      </c>
      <c r="K5" s="74">
        <v>95.8</v>
      </c>
      <c r="L5" s="74">
        <v>97.2</v>
      </c>
      <c r="AD5" s="67" t="s">
        <v>191</v>
      </c>
    </row>
    <row r="6" spans="1:35" ht="39.75" thickBot="1">
      <c r="A6" s="72" t="s">
        <v>179</v>
      </c>
      <c r="B6" s="72" t="s">
        <v>180</v>
      </c>
      <c r="C6" s="72" t="s">
        <v>192</v>
      </c>
      <c r="D6" s="72" t="s">
        <v>182</v>
      </c>
      <c r="E6" s="72" t="s">
        <v>183</v>
      </c>
      <c r="F6" s="72" t="s">
        <v>184</v>
      </c>
      <c r="G6" s="72" t="s">
        <v>185</v>
      </c>
      <c r="H6" s="72" t="s">
        <v>186</v>
      </c>
      <c r="I6" s="73">
        <v>6734</v>
      </c>
      <c r="J6" s="74">
        <v>92.7</v>
      </c>
      <c r="K6" s="74">
        <v>91.8</v>
      </c>
      <c r="L6" s="74">
        <v>93.6</v>
      </c>
      <c r="Q6" s="69" t="s">
        <v>168</v>
      </c>
      <c r="R6" s="69" t="s">
        <v>193</v>
      </c>
      <c r="S6" s="69" t="s">
        <v>176</v>
      </c>
      <c r="T6" s="69" t="s">
        <v>177</v>
      </c>
      <c r="U6" s="69" t="s">
        <v>168</v>
      </c>
      <c r="V6" s="69" t="s">
        <v>194</v>
      </c>
      <c r="W6" s="69" t="s">
        <v>176</v>
      </c>
      <c r="X6" s="69" t="s">
        <v>177</v>
      </c>
      <c r="Y6" s="69" t="s">
        <v>195</v>
      </c>
      <c r="Z6" s="69" t="s">
        <v>176</v>
      </c>
      <c r="AA6" s="69" t="s">
        <v>177</v>
      </c>
      <c r="AB6" s="78" t="s">
        <v>196</v>
      </c>
      <c r="AD6" s="78" t="s">
        <v>197</v>
      </c>
      <c r="AE6" s="67">
        <v>0.934579439252337</v>
      </c>
    </row>
    <row r="7" spans="1:35">
      <c r="A7" s="72" t="s">
        <v>179</v>
      </c>
      <c r="B7" s="72" t="s">
        <v>180</v>
      </c>
      <c r="C7" s="72" t="s">
        <v>198</v>
      </c>
      <c r="D7" s="72" t="s">
        <v>182</v>
      </c>
      <c r="E7" s="72" t="s">
        <v>183</v>
      </c>
      <c r="F7" s="72" t="s">
        <v>184</v>
      </c>
      <c r="G7" s="72" t="s">
        <v>185</v>
      </c>
      <c r="H7" s="72" t="s">
        <v>186</v>
      </c>
      <c r="I7" s="73">
        <v>13163</v>
      </c>
      <c r="J7" s="74">
        <v>94.8</v>
      </c>
      <c r="K7" s="74">
        <v>94.3</v>
      </c>
      <c r="L7" s="74">
        <v>95.3</v>
      </c>
      <c r="O7" s="72"/>
      <c r="P7" s="72" t="s">
        <v>183</v>
      </c>
      <c r="AD7" s="79" t="s">
        <v>199</v>
      </c>
      <c r="AE7" s="67">
        <v>0.86096256684492001</v>
      </c>
    </row>
    <row r="8" spans="1:35">
      <c r="A8" s="72" t="s">
        <v>179</v>
      </c>
      <c r="B8" s="72" t="s">
        <v>180</v>
      </c>
      <c r="C8" s="72" t="s">
        <v>198</v>
      </c>
      <c r="D8" s="72" t="s">
        <v>200</v>
      </c>
      <c r="E8" s="72" t="s">
        <v>183</v>
      </c>
      <c r="F8" s="72" t="s">
        <v>184</v>
      </c>
      <c r="G8" s="72" t="s">
        <v>185</v>
      </c>
      <c r="H8" s="72" t="s">
        <v>186</v>
      </c>
      <c r="I8" s="73">
        <v>13163</v>
      </c>
      <c r="J8" s="74">
        <v>95.9</v>
      </c>
      <c r="K8" s="74">
        <v>95.5</v>
      </c>
      <c r="L8" s="74">
        <v>96.4</v>
      </c>
      <c r="O8" s="72"/>
      <c r="P8" s="72" t="s">
        <v>180</v>
      </c>
      <c r="Q8" s="72" t="s">
        <v>181</v>
      </c>
      <c r="R8" s="74">
        <v>97.2</v>
      </c>
      <c r="S8" s="74">
        <v>93.9</v>
      </c>
      <c r="T8" s="74">
        <v>100.5</v>
      </c>
      <c r="U8" s="72" t="s">
        <v>201</v>
      </c>
      <c r="V8" s="74">
        <v>84.7</v>
      </c>
      <c r="W8" s="74">
        <v>80.3</v>
      </c>
      <c r="X8" s="74">
        <v>89.1</v>
      </c>
      <c r="Y8" s="23">
        <f>V8*$AE$7</f>
        <v>72.923529411764733</v>
      </c>
      <c r="Z8" s="23">
        <f t="shared" ref="Z8:AA11" si="0">W8*$AE$7</f>
        <v>69.135294117647078</v>
      </c>
      <c r="AA8" s="23">
        <f t="shared" si="0"/>
        <v>76.711764705882374</v>
      </c>
      <c r="AB8" s="67">
        <f>V8/R8</f>
        <v>0.87139917695473257</v>
      </c>
    </row>
    <row r="9" spans="1:35" ht="18">
      <c r="A9" s="72" t="s">
        <v>179</v>
      </c>
      <c r="B9" s="72" t="s">
        <v>180</v>
      </c>
      <c r="C9" s="72" t="s">
        <v>181</v>
      </c>
      <c r="D9" s="72" t="s">
        <v>182</v>
      </c>
      <c r="E9" s="72" t="s">
        <v>202</v>
      </c>
      <c r="F9" s="72" t="s">
        <v>184</v>
      </c>
      <c r="G9" s="72" t="s">
        <v>185</v>
      </c>
      <c r="H9" s="72" t="s">
        <v>186</v>
      </c>
      <c r="I9" s="73">
        <v>35</v>
      </c>
      <c r="J9" s="74">
        <v>80.099999999999994</v>
      </c>
      <c r="K9" s="74">
        <v>67</v>
      </c>
      <c r="L9" s="74">
        <v>93.2</v>
      </c>
      <c r="O9" s="72"/>
      <c r="P9" s="72"/>
      <c r="Q9" s="72" t="s">
        <v>188</v>
      </c>
      <c r="R9" s="74">
        <v>97.9</v>
      </c>
      <c r="S9" s="74">
        <v>96.6</v>
      </c>
      <c r="T9" s="74">
        <v>99.3</v>
      </c>
      <c r="U9" s="72" t="s">
        <v>189</v>
      </c>
      <c r="V9" s="74">
        <v>87.6</v>
      </c>
      <c r="W9" s="74">
        <v>85</v>
      </c>
      <c r="X9" s="74">
        <v>90.2</v>
      </c>
      <c r="Y9" s="23">
        <f>V9*$AE$7</f>
        <v>75.420320855614989</v>
      </c>
      <c r="Z9" s="23">
        <f t="shared" si="0"/>
        <v>73.181818181818201</v>
      </c>
      <c r="AA9" s="23">
        <f t="shared" si="0"/>
        <v>77.658823529411791</v>
      </c>
      <c r="AH9" s="80" t="s">
        <v>203</v>
      </c>
    </row>
    <row r="10" spans="1:35">
      <c r="A10" s="72" t="s">
        <v>179</v>
      </c>
      <c r="B10" s="72" t="s">
        <v>180</v>
      </c>
      <c r="C10" s="72" t="s">
        <v>188</v>
      </c>
      <c r="D10" s="72" t="s">
        <v>182</v>
      </c>
      <c r="E10" s="72" t="s">
        <v>202</v>
      </c>
      <c r="F10" s="72" t="s">
        <v>184</v>
      </c>
      <c r="G10" s="72" t="s">
        <v>185</v>
      </c>
      <c r="H10" s="72" t="s">
        <v>186</v>
      </c>
      <c r="I10" s="73">
        <v>261</v>
      </c>
      <c r="J10" s="74">
        <v>85</v>
      </c>
      <c r="K10" s="74">
        <v>80.599999999999994</v>
      </c>
      <c r="L10" s="74">
        <v>89.4</v>
      </c>
      <c r="O10" s="72"/>
      <c r="P10" s="72"/>
      <c r="Q10" s="72" t="s">
        <v>189</v>
      </c>
      <c r="R10" s="74">
        <v>98</v>
      </c>
      <c r="S10" s="74">
        <v>97.2</v>
      </c>
      <c r="T10" s="74">
        <v>98.8</v>
      </c>
      <c r="U10" s="72" t="s">
        <v>190</v>
      </c>
      <c r="V10" s="74">
        <v>81.2</v>
      </c>
      <c r="W10" s="74">
        <v>79.099999999999994</v>
      </c>
      <c r="X10" s="74">
        <v>83.4</v>
      </c>
      <c r="Y10" s="23">
        <f>V10*$AE$7</f>
        <v>69.910160427807511</v>
      </c>
      <c r="Z10" s="23">
        <f t="shared" si="0"/>
        <v>68.102139037433162</v>
      </c>
      <c r="AA10" s="23">
        <f t="shared" si="0"/>
        <v>71.804278074866332</v>
      </c>
    </row>
    <row r="11" spans="1:35">
      <c r="A11" s="72" t="s">
        <v>179</v>
      </c>
      <c r="B11" s="72" t="s">
        <v>180</v>
      </c>
      <c r="C11" s="72" t="s">
        <v>189</v>
      </c>
      <c r="D11" s="72" t="s">
        <v>182</v>
      </c>
      <c r="E11" s="72" t="s">
        <v>202</v>
      </c>
      <c r="F11" s="72" t="s">
        <v>184</v>
      </c>
      <c r="G11" s="72" t="s">
        <v>185</v>
      </c>
      <c r="H11" s="72" t="s">
        <v>186</v>
      </c>
      <c r="I11" s="73">
        <v>830</v>
      </c>
      <c r="J11" s="74">
        <v>85.6</v>
      </c>
      <c r="K11" s="74">
        <v>83.2</v>
      </c>
      <c r="L11" s="74">
        <v>88.1</v>
      </c>
      <c r="O11" s="72"/>
      <c r="P11" s="72"/>
      <c r="Q11" s="72" t="s">
        <v>190</v>
      </c>
      <c r="R11" s="74">
        <v>96.5</v>
      </c>
      <c r="S11" s="74">
        <v>95.8</v>
      </c>
      <c r="T11" s="74">
        <v>97.2</v>
      </c>
      <c r="U11" s="72" t="s">
        <v>192</v>
      </c>
      <c r="V11" s="74">
        <v>69.7</v>
      </c>
      <c r="W11" s="74">
        <v>66.5</v>
      </c>
      <c r="X11" s="74">
        <v>72.900000000000006</v>
      </c>
      <c r="Y11" s="23">
        <f>V11*$AE$7</f>
        <v>60.009090909090929</v>
      </c>
      <c r="Z11" s="23">
        <f t="shared" si="0"/>
        <v>57.254010695187183</v>
      </c>
      <c r="AA11" s="23">
        <f t="shared" si="0"/>
        <v>62.764171122994675</v>
      </c>
      <c r="AI11" s="81"/>
    </row>
    <row r="12" spans="1:35">
      <c r="A12" s="72" t="s">
        <v>179</v>
      </c>
      <c r="B12" s="72" t="s">
        <v>180</v>
      </c>
      <c r="C12" s="72" t="s">
        <v>190</v>
      </c>
      <c r="D12" s="72" t="s">
        <v>182</v>
      </c>
      <c r="E12" s="72" t="s">
        <v>202</v>
      </c>
      <c r="F12" s="72" t="s">
        <v>184</v>
      </c>
      <c r="G12" s="72" t="s">
        <v>185</v>
      </c>
      <c r="H12" s="72" t="s">
        <v>186</v>
      </c>
      <c r="I12" s="73">
        <v>2110</v>
      </c>
      <c r="J12" s="74">
        <v>80.617919921875</v>
      </c>
      <c r="K12" s="74">
        <v>78.8</v>
      </c>
      <c r="L12" s="74">
        <v>82.4</v>
      </c>
      <c r="O12" s="72"/>
      <c r="P12" s="72"/>
      <c r="Q12" s="72" t="s">
        <v>192</v>
      </c>
      <c r="R12" s="74">
        <v>92.7</v>
      </c>
      <c r="S12" s="74">
        <v>91.8</v>
      </c>
      <c r="T12" s="74">
        <v>93.6</v>
      </c>
      <c r="AD12" s="82"/>
      <c r="AI12" s="23"/>
    </row>
    <row r="13" spans="1:35">
      <c r="A13" s="72" t="s">
        <v>179</v>
      </c>
      <c r="B13" s="72" t="s">
        <v>180</v>
      </c>
      <c r="C13" s="72" t="s">
        <v>192</v>
      </c>
      <c r="D13" s="72" t="s">
        <v>182</v>
      </c>
      <c r="E13" s="72" t="s">
        <v>202</v>
      </c>
      <c r="F13" s="72" t="s">
        <v>184</v>
      </c>
      <c r="G13" s="72" t="s">
        <v>185</v>
      </c>
      <c r="H13" s="72" t="s">
        <v>186</v>
      </c>
      <c r="I13" s="73">
        <v>4012</v>
      </c>
      <c r="J13" s="74">
        <v>64.3</v>
      </c>
      <c r="K13" s="74">
        <v>62.7</v>
      </c>
      <c r="L13" s="74">
        <v>66</v>
      </c>
      <c r="O13" s="72"/>
      <c r="P13" s="72" t="s">
        <v>204</v>
      </c>
      <c r="Q13" s="72" t="s">
        <v>181</v>
      </c>
      <c r="R13" s="74">
        <v>92.3</v>
      </c>
      <c r="S13" s="74">
        <v>82.3</v>
      </c>
      <c r="T13" s="74">
        <v>102.4</v>
      </c>
      <c r="U13" s="72" t="s">
        <v>181</v>
      </c>
      <c r="V13" s="74">
        <f>V15*R$13/R$15</f>
        <v>81.635480572597132</v>
      </c>
      <c r="W13" s="74">
        <f t="shared" ref="W13:X13" si="1">W15*S$13/S$15</f>
        <v>69.907995846313597</v>
      </c>
      <c r="X13" s="74">
        <f t="shared" si="1"/>
        <v>93.952515090543258</v>
      </c>
      <c r="Y13" s="23">
        <f>V13*$AE$6</f>
        <v>76.294841656632883</v>
      </c>
      <c r="Z13" s="23">
        <f t="shared" ref="Z13" si="2">Z15*S$13/S$15</f>
        <v>65.334575557302472</v>
      </c>
      <c r="AA13" s="23">
        <f>AA15*T$13/T$15</f>
        <v>87.806088869666652</v>
      </c>
      <c r="AD13" s="83"/>
      <c r="AI13" s="23"/>
    </row>
    <row r="14" spans="1:35">
      <c r="A14" s="72" t="s">
        <v>179</v>
      </c>
      <c r="B14" s="72" t="s">
        <v>180</v>
      </c>
      <c r="C14" s="72" t="s">
        <v>198</v>
      </c>
      <c r="D14" s="72" t="s">
        <v>182</v>
      </c>
      <c r="E14" s="72" t="s">
        <v>202</v>
      </c>
      <c r="F14" s="72" t="s">
        <v>184</v>
      </c>
      <c r="G14" s="72" t="s">
        <v>185</v>
      </c>
      <c r="H14" s="72" t="s">
        <v>186</v>
      </c>
      <c r="I14" s="73">
        <v>7248</v>
      </c>
      <c r="J14" s="74">
        <v>72.316162109375</v>
      </c>
      <c r="K14" s="74">
        <v>71.189453125</v>
      </c>
      <c r="L14" s="74">
        <v>73.44287109375</v>
      </c>
      <c r="O14" s="72"/>
      <c r="P14" s="72"/>
      <c r="Q14" s="72" t="s">
        <v>188</v>
      </c>
      <c r="R14" s="74">
        <v>97.6</v>
      </c>
      <c r="S14" s="74">
        <v>94.7</v>
      </c>
      <c r="T14" s="74">
        <v>100.4</v>
      </c>
      <c r="U14" s="72" t="s">
        <v>188</v>
      </c>
      <c r="V14" s="74">
        <f>V15*R$14/R$15</f>
        <v>86.323108384458081</v>
      </c>
      <c r="W14" s="74">
        <f t="shared" ref="W14:X14" si="3">W15*S$14/S$15</f>
        <v>80.440913811007277</v>
      </c>
      <c r="X14" s="74">
        <f t="shared" si="3"/>
        <v>92.117505030181093</v>
      </c>
      <c r="Y14" s="23">
        <f t="shared" ref="Y14:AA17" si="4">V14*$AE$6</f>
        <v>80.675802228465542</v>
      </c>
      <c r="Z14" s="67">
        <f t="shared" ref="Z14:AA14" si="5">Z15*S$14/S$15</f>
        <v>75.178424122436738</v>
      </c>
      <c r="AA14" s="67">
        <f t="shared" si="5"/>
        <v>86.091126196430977</v>
      </c>
      <c r="AD14" s="83"/>
      <c r="AE14" s="23"/>
      <c r="AI14" s="23"/>
    </row>
    <row r="15" spans="1:35">
      <c r="A15" s="72" t="s">
        <v>179</v>
      </c>
      <c r="B15" s="72" t="s">
        <v>180</v>
      </c>
      <c r="C15" s="72" t="s">
        <v>198</v>
      </c>
      <c r="D15" s="72" t="s">
        <v>200</v>
      </c>
      <c r="E15" s="72" t="s">
        <v>202</v>
      </c>
      <c r="F15" s="72" t="s">
        <v>184</v>
      </c>
      <c r="G15" s="72" t="s">
        <v>185</v>
      </c>
      <c r="H15" s="72" t="s">
        <v>186</v>
      </c>
      <c r="I15" s="73">
        <v>7248</v>
      </c>
      <c r="J15" s="74">
        <v>77</v>
      </c>
      <c r="K15" s="74">
        <v>75.7</v>
      </c>
      <c r="L15" s="74">
        <v>78.400000000000006</v>
      </c>
      <c r="O15" s="72"/>
      <c r="P15" s="72"/>
      <c r="Q15" s="72" t="s">
        <v>189</v>
      </c>
      <c r="R15" s="74">
        <v>97.8</v>
      </c>
      <c r="S15" s="74">
        <v>96.3</v>
      </c>
      <c r="T15" s="74">
        <v>99.4</v>
      </c>
      <c r="U15" s="72" t="s">
        <v>189</v>
      </c>
      <c r="V15" s="74">
        <v>86.5</v>
      </c>
      <c r="W15" s="74">
        <v>81.8</v>
      </c>
      <c r="X15" s="74">
        <v>91.2</v>
      </c>
      <c r="Y15" s="23">
        <f t="shared" si="4"/>
        <v>80.841121495327144</v>
      </c>
      <c r="Z15" s="23">
        <f t="shared" si="4"/>
        <v>76.448598130841162</v>
      </c>
      <c r="AA15" s="23">
        <f t="shared" si="4"/>
        <v>85.23364485981314</v>
      </c>
      <c r="AD15" s="83"/>
    </row>
    <row r="16" spans="1:35">
      <c r="A16" s="72" t="s">
        <v>179</v>
      </c>
      <c r="B16" s="72" t="s">
        <v>180</v>
      </c>
      <c r="C16" s="72" t="s">
        <v>181</v>
      </c>
      <c r="D16" s="72" t="s">
        <v>182</v>
      </c>
      <c r="E16" s="72" t="s">
        <v>205</v>
      </c>
      <c r="F16" s="72" t="s">
        <v>184</v>
      </c>
      <c r="G16" s="72" t="s">
        <v>185</v>
      </c>
      <c r="H16" s="72" t="s">
        <v>186</v>
      </c>
      <c r="I16" s="73">
        <v>21</v>
      </c>
      <c r="J16" s="74">
        <v>81.099999999999994</v>
      </c>
      <c r="K16" s="74">
        <v>64.7</v>
      </c>
      <c r="L16" s="74">
        <v>97.5</v>
      </c>
      <c r="O16" s="72"/>
      <c r="P16" s="72"/>
      <c r="Q16" s="72" t="s">
        <v>190</v>
      </c>
      <c r="R16" s="74">
        <v>94.7</v>
      </c>
      <c r="S16" s="74">
        <v>93.2</v>
      </c>
      <c r="T16" s="74">
        <v>96.2</v>
      </c>
      <c r="U16" s="72" t="s">
        <v>190</v>
      </c>
      <c r="V16" s="74">
        <v>81</v>
      </c>
      <c r="W16" s="74">
        <v>77.2</v>
      </c>
      <c r="X16" s="74">
        <v>84.7</v>
      </c>
      <c r="Y16" s="23">
        <f t="shared" si="4"/>
        <v>75.700934579439291</v>
      </c>
      <c r="Z16" s="23">
        <f>W16*$AE$6</f>
        <v>72.149532710280425</v>
      </c>
      <c r="AA16" s="23">
        <f>X16*$AE$6</f>
        <v>79.158878504672941</v>
      </c>
      <c r="AD16" s="83"/>
    </row>
    <row r="17" spans="1:31">
      <c r="A17" s="72" t="s">
        <v>179</v>
      </c>
      <c r="B17" s="72" t="s">
        <v>180</v>
      </c>
      <c r="C17" s="72" t="s">
        <v>188</v>
      </c>
      <c r="D17" s="72" t="s">
        <v>182</v>
      </c>
      <c r="E17" s="72" t="s">
        <v>205</v>
      </c>
      <c r="F17" s="72" t="s">
        <v>184</v>
      </c>
      <c r="G17" s="72" t="s">
        <v>185</v>
      </c>
      <c r="H17" s="72" t="s">
        <v>186</v>
      </c>
      <c r="I17" s="73">
        <v>77</v>
      </c>
      <c r="J17" s="74">
        <v>83.4</v>
      </c>
      <c r="K17" s="74">
        <v>75.099999999999994</v>
      </c>
      <c r="L17" s="74">
        <v>91.7</v>
      </c>
      <c r="O17" s="72"/>
      <c r="P17" s="72"/>
      <c r="Q17" s="72" t="s">
        <v>192</v>
      </c>
      <c r="R17" s="74">
        <v>86.5</v>
      </c>
      <c r="S17" s="74">
        <v>84.6</v>
      </c>
      <c r="T17" s="74">
        <v>88.3</v>
      </c>
      <c r="U17" s="72" t="s">
        <v>192</v>
      </c>
      <c r="V17" s="74">
        <v>67.599999999999994</v>
      </c>
      <c r="W17" s="74">
        <v>62.9</v>
      </c>
      <c r="X17" s="74">
        <v>72.400000000000006</v>
      </c>
      <c r="Y17" s="23">
        <f t="shared" si="4"/>
        <v>63.177570093457973</v>
      </c>
      <c r="Z17" s="23">
        <f t="shared" si="4"/>
        <v>58.785046728971999</v>
      </c>
      <c r="AA17" s="23">
        <f t="shared" si="4"/>
        <v>67.663551401869199</v>
      </c>
      <c r="AD17" s="83"/>
    </row>
    <row r="18" spans="1:31">
      <c r="A18" s="72" t="s">
        <v>179</v>
      </c>
      <c r="B18" s="72" t="s">
        <v>180</v>
      </c>
      <c r="C18" s="72" t="s">
        <v>189</v>
      </c>
      <c r="D18" s="72" t="s">
        <v>182</v>
      </c>
      <c r="E18" s="72" t="s">
        <v>205</v>
      </c>
      <c r="F18" s="72" t="s">
        <v>184</v>
      </c>
      <c r="G18" s="72" t="s">
        <v>185</v>
      </c>
      <c r="H18" s="72" t="s">
        <v>186</v>
      </c>
      <c r="I18" s="73">
        <v>214</v>
      </c>
      <c r="J18" s="74">
        <v>78.2</v>
      </c>
      <c r="K18" s="74">
        <v>72.5</v>
      </c>
      <c r="L18" s="74">
        <v>83.8</v>
      </c>
      <c r="O18" s="72"/>
      <c r="P18" s="72" t="s">
        <v>202</v>
      </c>
      <c r="AD18" s="83"/>
      <c r="AE18" s="23"/>
    </row>
    <row r="19" spans="1:31">
      <c r="A19" s="72" t="s">
        <v>179</v>
      </c>
      <c r="B19" s="72" t="s">
        <v>180</v>
      </c>
      <c r="C19" s="72" t="s">
        <v>190</v>
      </c>
      <c r="D19" s="72" t="s">
        <v>182</v>
      </c>
      <c r="E19" s="72" t="s">
        <v>205</v>
      </c>
      <c r="F19" s="72" t="s">
        <v>184</v>
      </c>
      <c r="G19" s="72" t="s">
        <v>185</v>
      </c>
      <c r="H19" s="72" t="s">
        <v>186</v>
      </c>
      <c r="I19" s="73">
        <v>592</v>
      </c>
      <c r="J19" s="74">
        <v>75.5</v>
      </c>
      <c r="K19" s="74">
        <v>71.900000000000006</v>
      </c>
      <c r="L19" s="74">
        <v>79.099999999999994</v>
      </c>
      <c r="O19" s="72"/>
      <c r="P19" s="72" t="s">
        <v>180</v>
      </c>
      <c r="Q19" s="72" t="s">
        <v>181</v>
      </c>
      <c r="R19" s="74">
        <v>80.099999999999994</v>
      </c>
      <c r="S19" s="74">
        <v>67</v>
      </c>
      <c r="T19" s="74">
        <v>93.2</v>
      </c>
      <c r="U19" s="72" t="s">
        <v>201</v>
      </c>
      <c r="V19" s="74">
        <v>57.9</v>
      </c>
      <c r="W19" s="74">
        <v>50.5859375</v>
      </c>
      <c r="X19" s="74">
        <v>65.2</v>
      </c>
      <c r="Y19" s="23">
        <f>V19*$AE$7</f>
        <v>49.849732620320864</v>
      </c>
      <c r="Z19" s="23">
        <f t="shared" ref="Z19:AA22" si="6">W19*$AE$7</f>
        <v>43.552598596256693</v>
      </c>
      <c r="AA19" s="23">
        <f t="shared" si="6"/>
        <v>56.13475935828879</v>
      </c>
      <c r="AD19" s="83"/>
    </row>
    <row r="20" spans="1:31">
      <c r="A20" s="72" t="s">
        <v>179</v>
      </c>
      <c r="B20" s="72" t="s">
        <v>180</v>
      </c>
      <c r="C20" s="72" t="s">
        <v>192</v>
      </c>
      <c r="D20" s="72" t="s">
        <v>182</v>
      </c>
      <c r="E20" s="72" t="s">
        <v>205</v>
      </c>
      <c r="F20" s="72" t="s">
        <v>184</v>
      </c>
      <c r="G20" s="72" t="s">
        <v>185</v>
      </c>
      <c r="H20" s="72" t="s">
        <v>186</v>
      </c>
      <c r="I20" s="73">
        <v>841</v>
      </c>
      <c r="J20" s="74">
        <v>59.8</v>
      </c>
      <c r="K20" s="74">
        <v>56.1</v>
      </c>
      <c r="L20" s="74">
        <v>63.4</v>
      </c>
      <c r="O20" s="72"/>
      <c r="P20" s="72"/>
      <c r="Q20" s="72" t="s">
        <v>188</v>
      </c>
      <c r="R20" s="74">
        <v>85</v>
      </c>
      <c r="S20" s="74">
        <v>80.599999999999994</v>
      </c>
      <c r="T20" s="74">
        <v>89.4</v>
      </c>
      <c r="U20" s="72" t="s">
        <v>189</v>
      </c>
      <c r="V20" s="74">
        <v>54.7</v>
      </c>
      <c r="W20" s="74">
        <v>50.2972412109375</v>
      </c>
      <c r="X20" s="74">
        <v>59.2</v>
      </c>
      <c r="Y20" s="23">
        <f>V20*$AE$7</f>
        <v>47.094652406417126</v>
      </c>
      <c r="Z20" s="23">
        <f t="shared" si="6"/>
        <v>43.304041898186846</v>
      </c>
      <c r="AA20" s="23">
        <f t="shared" si="6"/>
        <v>50.968983957219265</v>
      </c>
      <c r="AD20" s="83"/>
    </row>
    <row r="21" spans="1:31">
      <c r="A21" s="72" t="s">
        <v>179</v>
      </c>
      <c r="B21" s="72" t="s">
        <v>180</v>
      </c>
      <c r="C21" s="72" t="s">
        <v>198</v>
      </c>
      <c r="D21" s="72" t="s">
        <v>182</v>
      </c>
      <c r="E21" s="72" t="s">
        <v>205</v>
      </c>
      <c r="F21" s="72" t="s">
        <v>184</v>
      </c>
      <c r="G21" s="72" t="s">
        <v>185</v>
      </c>
      <c r="H21" s="72" t="s">
        <v>186</v>
      </c>
      <c r="I21" s="73">
        <v>1745</v>
      </c>
      <c r="J21" s="74">
        <v>68.599999999999994</v>
      </c>
      <c r="K21" s="74">
        <v>66.3</v>
      </c>
      <c r="L21" s="74">
        <v>71</v>
      </c>
      <c r="O21" s="72"/>
      <c r="P21" s="72"/>
      <c r="Q21" s="72" t="s">
        <v>189</v>
      </c>
      <c r="R21" s="74">
        <v>85.6</v>
      </c>
      <c r="S21" s="74">
        <v>83.2</v>
      </c>
      <c r="T21" s="74">
        <v>88.1</v>
      </c>
      <c r="U21" s="72" t="s">
        <v>190</v>
      </c>
      <c r="V21" s="74">
        <v>53.9866943359375</v>
      </c>
      <c r="W21" s="74">
        <v>50.9</v>
      </c>
      <c r="X21" s="74">
        <v>57.1</v>
      </c>
      <c r="Y21" s="23">
        <f>V21*$AE$7</f>
        <v>46.480522930940857</v>
      </c>
      <c r="Z21" s="23">
        <f t="shared" si="6"/>
        <v>43.822994652406429</v>
      </c>
      <c r="AA21" s="23">
        <f t="shared" si="6"/>
        <v>49.160962566844937</v>
      </c>
      <c r="AD21" s="83"/>
    </row>
    <row r="22" spans="1:31">
      <c r="A22" s="72" t="s">
        <v>179</v>
      </c>
      <c r="B22" s="72" t="s">
        <v>180</v>
      </c>
      <c r="C22" s="72" t="s">
        <v>198</v>
      </c>
      <c r="D22" s="72" t="s">
        <v>200</v>
      </c>
      <c r="E22" s="72" t="s">
        <v>205</v>
      </c>
      <c r="F22" s="72" t="s">
        <v>184</v>
      </c>
      <c r="G22" s="72" t="s">
        <v>185</v>
      </c>
      <c r="H22" s="72" t="s">
        <v>186</v>
      </c>
      <c r="I22" s="73">
        <v>1745</v>
      </c>
      <c r="J22" s="74">
        <v>72.322509765625</v>
      </c>
      <c r="K22" s="74">
        <v>69.900000000000006</v>
      </c>
      <c r="L22" s="74">
        <v>74.8</v>
      </c>
      <c r="O22" s="72"/>
      <c r="P22" s="72"/>
      <c r="Q22" s="72" t="s">
        <v>190</v>
      </c>
      <c r="R22" s="74">
        <v>80.617919921875</v>
      </c>
      <c r="S22" s="74">
        <v>78.8</v>
      </c>
      <c r="T22" s="74">
        <v>82.4</v>
      </c>
      <c r="U22" s="72" t="s">
        <v>192</v>
      </c>
      <c r="V22" s="74">
        <v>34</v>
      </c>
      <c r="W22" s="74">
        <v>31.1</v>
      </c>
      <c r="X22" s="74">
        <v>36.9</v>
      </c>
      <c r="Y22" s="23">
        <f>V22*$AE$7</f>
        <v>29.27272727272728</v>
      </c>
      <c r="Z22" s="23">
        <f t="shared" si="6"/>
        <v>26.775935828877014</v>
      </c>
      <c r="AA22" s="23">
        <f t="shared" si="6"/>
        <v>31.769518716577547</v>
      </c>
      <c r="AD22" s="83"/>
    </row>
    <row r="23" spans="1:31">
      <c r="A23" s="72" t="s">
        <v>179</v>
      </c>
      <c r="B23" s="72" t="s">
        <v>180</v>
      </c>
      <c r="C23" s="72" t="s">
        <v>181</v>
      </c>
      <c r="D23" s="72" t="s">
        <v>182</v>
      </c>
      <c r="E23" s="72" t="s">
        <v>206</v>
      </c>
      <c r="F23" s="72" t="s">
        <v>184</v>
      </c>
      <c r="G23" s="72" t="s">
        <v>185</v>
      </c>
      <c r="H23" s="72" t="s">
        <v>186</v>
      </c>
      <c r="I23" s="73">
        <v>47</v>
      </c>
      <c r="J23" s="74">
        <v>47.9</v>
      </c>
      <c r="K23" s="74">
        <v>33.700000000000003</v>
      </c>
      <c r="L23" s="74">
        <v>62.1</v>
      </c>
      <c r="O23" s="72"/>
      <c r="P23" s="72"/>
      <c r="Q23" s="72" t="s">
        <v>192</v>
      </c>
      <c r="R23" s="74">
        <v>64.3</v>
      </c>
      <c r="S23" s="74">
        <v>62.7</v>
      </c>
      <c r="T23" s="74">
        <v>66</v>
      </c>
      <c r="Y23" s="23"/>
      <c r="Z23" s="23"/>
      <c r="AA23" s="23"/>
      <c r="AD23" s="83"/>
    </row>
    <row r="24" spans="1:31">
      <c r="A24" s="72" t="s">
        <v>179</v>
      </c>
      <c r="B24" s="72" t="s">
        <v>180</v>
      </c>
      <c r="C24" s="72" t="s">
        <v>188</v>
      </c>
      <c r="D24" s="72" t="s">
        <v>182</v>
      </c>
      <c r="E24" s="72" t="s">
        <v>206</v>
      </c>
      <c r="F24" s="72" t="s">
        <v>184</v>
      </c>
      <c r="G24" s="72" t="s">
        <v>185</v>
      </c>
      <c r="H24" s="72" t="s">
        <v>186</v>
      </c>
      <c r="I24" s="73">
        <v>181</v>
      </c>
      <c r="J24" s="74">
        <v>44.9</v>
      </c>
      <c r="K24" s="74">
        <v>37.595703125</v>
      </c>
      <c r="L24" s="74">
        <v>52.1</v>
      </c>
      <c r="O24" s="72"/>
      <c r="P24" s="72" t="s">
        <v>204</v>
      </c>
      <c r="Q24" s="72" t="s">
        <v>181</v>
      </c>
      <c r="R24" s="74">
        <v>52.2</v>
      </c>
      <c r="S24" s="74">
        <v>32.4</v>
      </c>
      <c r="T24" s="74">
        <v>72</v>
      </c>
      <c r="U24" s="72" t="s">
        <v>181</v>
      </c>
      <c r="V24" s="74">
        <v>52.343017578125</v>
      </c>
      <c r="W24" s="74">
        <f>W$25*S$24/S$25</f>
        <v>18.926732673267324</v>
      </c>
      <c r="X24" s="74">
        <f>X$25*T$24/T$25</f>
        <v>52.933797909407666</v>
      </c>
      <c r="Y24" s="23">
        <f>V24*$AE$6</f>
        <v>48.918708016939284</v>
      </c>
      <c r="Z24" s="23">
        <f t="shared" ref="Z24" si="7">Z$25*S$24/S$25</f>
        <v>17.688535208661062</v>
      </c>
      <c r="AA24" s="23">
        <f>AA$25*T$24/T$25</f>
        <v>49.470839167670739</v>
      </c>
    </row>
    <row r="25" spans="1:31">
      <c r="A25" s="72" t="s">
        <v>179</v>
      </c>
      <c r="B25" s="72" t="s">
        <v>180</v>
      </c>
      <c r="C25" s="72" t="s">
        <v>189</v>
      </c>
      <c r="D25" s="72" t="s">
        <v>182</v>
      </c>
      <c r="E25" s="72" t="s">
        <v>206</v>
      </c>
      <c r="F25" s="72" t="s">
        <v>184</v>
      </c>
      <c r="G25" s="72" t="s">
        <v>185</v>
      </c>
      <c r="H25" s="72" t="s">
        <v>186</v>
      </c>
      <c r="I25" s="73">
        <v>539</v>
      </c>
      <c r="J25" s="74">
        <v>42.3</v>
      </c>
      <c r="K25" s="74">
        <v>38.1</v>
      </c>
      <c r="L25" s="74">
        <v>46.5</v>
      </c>
      <c r="O25" s="72"/>
      <c r="P25" s="72"/>
      <c r="Q25" s="72" t="s">
        <v>188</v>
      </c>
      <c r="R25" s="74">
        <v>78.400000000000006</v>
      </c>
      <c r="S25" s="74">
        <v>70.7</v>
      </c>
      <c r="T25" s="74">
        <v>86.1</v>
      </c>
      <c r="U25" s="72" t="s">
        <v>188</v>
      </c>
      <c r="V25" s="74">
        <v>52.343017578125</v>
      </c>
      <c r="W25" s="74">
        <v>41.3</v>
      </c>
      <c r="X25" s="74">
        <v>63.3</v>
      </c>
      <c r="Y25" s="23">
        <f>V25*$AE$6</f>
        <v>48.918708016939284</v>
      </c>
      <c r="Z25" s="23">
        <f t="shared" ref="Z25:AA25" si="8">W25*$AE$6</f>
        <v>38.598130841121517</v>
      </c>
      <c r="AA25" s="23">
        <f t="shared" si="8"/>
        <v>59.158878504672927</v>
      </c>
    </row>
    <row r="26" spans="1:31">
      <c r="A26" s="72" t="s">
        <v>179</v>
      </c>
      <c r="B26" s="72" t="s">
        <v>180</v>
      </c>
      <c r="C26" s="72" t="s">
        <v>190</v>
      </c>
      <c r="D26" s="72" t="s">
        <v>182</v>
      </c>
      <c r="E26" s="72" t="s">
        <v>206</v>
      </c>
      <c r="F26" s="72" t="s">
        <v>184</v>
      </c>
      <c r="G26" s="72" t="s">
        <v>185</v>
      </c>
      <c r="H26" s="72" t="s">
        <v>186</v>
      </c>
      <c r="I26" s="73">
        <v>1388</v>
      </c>
      <c r="J26" s="74">
        <v>43</v>
      </c>
      <c r="K26" s="74">
        <v>40.4</v>
      </c>
      <c r="L26" s="74">
        <v>45.7</v>
      </c>
      <c r="O26" s="72"/>
      <c r="P26" s="72"/>
      <c r="Q26" s="72" t="s">
        <v>189</v>
      </c>
      <c r="R26" s="74">
        <v>78.2</v>
      </c>
      <c r="S26" s="74">
        <v>73</v>
      </c>
      <c r="T26" s="74">
        <v>83.3</v>
      </c>
      <c r="U26" s="72" t="s">
        <v>189</v>
      </c>
      <c r="V26" s="74">
        <f>V$27*R$26/R$27</f>
        <v>48.255647382920117</v>
      </c>
      <c r="W26" s="74">
        <f t="shared" ref="W26" si="9">W$27*S$26/S$27</f>
        <v>42.407514450867055</v>
      </c>
      <c r="X26" s="74">
        <f>X$27*T$26/T$27</f>
        <v>54.326086956521728</v>
      </c>
      <c r="Y26" s="23">
        <f>Y$27*R$26/R$27</f>
        <v>45.098735871887975</v>
      </c>
      <c r="Z26" s="23">
        <f t="shared" ref="Z26" si="10">Z$27*S$26/S$27</f>
        <v>39.633191075576704</v>
      </c>
      <c r="AA26" s="23">
        <f>AA$27*T$26/T$27</f>
        <v>50.772043884599782</v>
      </c>
    </row>
    <row r="27" spans="1:31">
      <c r="A27" s="72" t="s">
        <v>179</v>
      </c>
      <c r="B27" s="72" t="s">
        <v>180</v>
      </c>
      <c r="C27" s="72" t="s">
        <v>192</v>
      </c>
      <c r="D27" s="72" t="s">
        <v>182</v>
      </c>
      <c r="E27" s="72" t="s">
        <v>206</v>
      </c>
      <c r="F27" s="72" t="s">
        <v>184</v>
      </c>
      <c r="G27" s="72" t="s">
        <v>185</v>
      </c>
      <c r="H27" s="72" t="s">
        <v>186</v>
      </c>
      <c r="I27" s="73">
        <v>2132</v>
      </c>
      <c r="J27" s="74">
        <v>28.3</v>
      </c>
      <c r="K27" s="74">
        <v>26.3</v>
      </c>
      <c r="L27" s="74">
        <v>30.3</v>
      </c>
      <c r="O27" s="72"/>
      <c r="P27" s="72"/>
      <c r="Q27" s="72" t="s">
        <v>190</v>
      </c>
      <c r="R27" s="74">
        <v>72.599999999999994</v>
      </c>
      <c r="S27" s="74">
        <v>69.2</v>
      </c>
      <c r="T27" s="74">
        <v>75.900000000000006</v>
      </c>
      <c r="U27" s="72" t="s">
        <v>190</v>
      </c>
      <c r="V27" s="74">
        <v>44.8</v>
      </c>
      <c r="W27" s="74">
        <v>40.200000000000003</v>
      </c>
      <c r="X27" s="74">
        <v>49.5</v>
      </c>
      <c r="Y27" s="23">
        <f t="shared" ref="Y27:AA28" si="11">V27*$AE$6</f>
        <v>41.869158878504692</v>
      </c>
      <c r="Z27" s="23">
        <f t="shared" si="11"/>
        <v>37.570093457943948</v>
      </c>
      <c r="AA27" s="23">
        <f t="shared" si="11"/>
        <v>46.26168224299068</v>
      </c>
    </row>
    <row r="28" spans="1:31">
      <c r="A28" s="72" t="s">
        <v>179</v>
      </c>
      <c r="B28" s="72" t="s">
        <v>180</v>
      </c>
      <c r="C28" s="72" t="s">
        <v>198</v>
      </c>
      <c r="D28" s="72" t="s">
        <v>182</v>
      </c>
      <c r="E28" s="72" t="s">
        <v>206</v>
      </c>
      <c r="F28" s="72" t="s">
        <v>184</v>
      </c>
      <c r="G28" s="72" t="s">
        <v>185</v>
      </c>
      <c r="H28" s="72" t="s">
        <v>186</v>
      </c>
      <c r="I28" s="73">
        <v>4287</v>
      </c>
      <c r="J28" s="74">
        <v>35.799999999999997</v>
      </c>
      <c r="K28" s="74">
        <v>34.299999999999997</v>
      </c>
      <c r="L28" s="74">
        <v>37.200000000000003</v>
      </c>
      <c r="O28" s="72"/>
      <c r="P28" s="72"/>
      <c r="Q28" s="72" t="s">
        <v>192</v>
      </c>
      <c r="R28" s="74">
        <v>55.5</v>
      </c>
      <c r="S28" s="74">
        <v>53</v>
      </c>
      <c r="T28" s="74">
        <v>58</v>
      </c>
      <c r="U28" s="72" t="s">
        <v>192</v>
      </c>
      <c r="V28" s="74">
        <v>27.3</v>
      </c>
      <c r="W28" s="74">
        <v>23.5</v>
      </c>
      <c r="X28" s="74">
        <v>31</v>
      </c>
      <c r="Y28" s="23">
        <f>V28*$AE$6</f>
        <v>25.514018691588802</v>
      </c>
      <c r="Z28" s="23">
        <f t="shared" si="11"/>
        <v>21.962616822429919</v>
      </c>
      <c r="AA28" s="23">
        <f t="shared" si="11"/>
        <v>28.971962616822445</v>
      </c>
    </row>
    <row r="29" spans="1:31">
      <c r="A29" s="72" t="s">
        <v>179</v>
      </c>
      <c r="B29" s="72" t="s">
        <v>180</v>
      </c>
      <c r="C29" s="72" t="s">
        <v>198</v>
      </c>
      <c r="D29" s="72" t="s">
        <v>200</v>
      </c>
      <c r="E29" s="72" t="s">
        <v>206</v>
      </c>
      <c r="F29" s="72" t="s">
        <v>184</v>
      </c>
      <c r="G29" s="72" t="s">
        <v>185</v>
      </c>
      <c r="H29" s="72" t="s">
        <v>186</v>
      </c>
      <c r="I29" s="73">
        <v>4287</v>
      </c>
      <c r="J29" s="74">
        <v>38.5</v>
      </c>
      <c r="K29" s="74">
        <v>36.700000000000003</v>
      </c>
      <c r="L29" s="74">
        <v>40.200000000000003</v>
      </c>
      <c r="O29" s="72"/>
      <c r="P29" s="72" t="s">
        <v>205</v>
      </c>
      <c r="Y29" s="23"/>
      <c r="Z29" s="23"/>
      <c r="AA29" s="23"/>
    </row>
    <row r="30" spans="1:31">
      <c r="A30" s="72" t="s">
        <v>179</v>
      </c>
      <c r="B30" s="72" t="s">
        <v>180</v>
      </c>
      <c r="C30" s="72" t="s">
        <v>181</v>
      </c>
      <c r="D30" s="72" t="s">
        <v>182</v>
      </c>
      <c r="E30" s="72" t="s">
        <v>207</v>
      </c>
      <c r="F30" s="72" t="s">
        <v>184</v>
      </c>
      <c r="G30" s="72" t="s">
        <v>185</v>
      </c>
      <c r="H30" s="72" t="s">
        <v>186</v>
      </c>
      <c r="I30" s="73">
        <v>4</v>
      </c>
      <c r="J30" s="74" t="s">
        <v>208</v>
      </c>
      <c r="K30" s="74" t="s">
        <v>208</v>
      </c>
      <c r="L30" s="74" t="s">
        <v>208</v>
      </c>
      <c r="O30" s="72"/>
      <c r="P30" s="72" t="s">
        <v>180</v>
      </c>
      <c r="Q30" s="72" t="s">
        <v>181</v>
      </c>
      <c r="R30" s="74">
        <v>81.099999999999994</v>
      </c>
      <c r="S30" s="74">
        <v>64.7</v>
      </c>
      <c r="T30" s="74">
        <v>97.5</v>
      </c>
      <c r="U30" s="72" t="s">
        <v>201</v>
      </c>
      <c r="V30" s="74">
        <f>V$31*R$30/R$31</f>
        <v>50.079736211031168</v>
      </c>
      <c r="W30" s="74">
        <f t="shared" ref="W30" si="12">W$31*S$30/S$31</f>
        <v>37.131424766977368</v>
      </c>
      <c r="X30" s="74">
        <f>X$31*T$30/T$31</f>
        <v>63.6886586695747</v>
      </c>
      <c r="Y30" s="23">
        <f>V30*$AE$7</f>
        <v>43.116778235165881</v>
      </c>
      <c r="Z30" s="23">
        <f t="shared" ref="Z30" si="13">Z$31*S$30/S$31</f>
        <v>31.96876677798587</v>
      </c>
      <c r="AA30" s="23">
        <f>AA$31*T$30/T$31</f>
        <v>54.833551047067004</v>
      </c>
    </row>
    <row r="31" spans="1:31">
      <c r="A31" s="72" t="s">
        <v>179</v>
      </c>
      <c r="B31" s="72" t="s">
        <v>180</v>
      </c>
      <c r="C31" s="72" t="s">
        <v>188</v>
      </c>
      <c r="D31" s="72" t="s">
        <v>182</v>
      </c>
      <c r="E31" s="72" t="s">
        <v>207</v>
      </c>
      <c r="F31" s="72" t="s">
        <v>184</v>
      </c>
      <c r="G31" s="72" t="s">
        <v>185</v>
      </c>
      <c r="H31" s="72" t="s">
        <v>186</v>
      </c>
      <c r="I31" s="73">
        <v>6</v>
      </c>
      <c r="J31" s="74" t="s">
        <v>208</v>
      </c>
      <c r="K31" s="74" t="s">
        <v>208</v>
      </c>
      <c r="L31" s="74" t="s">
        <v>208</v>
      </c>
      <c r="O31" s="72"/>
      <c r="P31" s="72"/>
      <c r="Q31" s="72" t="s">
        <v>188</v>
      </c>
      <c r="R31" s="74">
        <v>83.4</v>
      </c>
      <c r="S31" s="74">
        <v>75.099999999999994</v>
      </c>
      <c r="T31" s="74">
        <v>91.7</v>
      </c>
      <c r="U31" s="72" t="s">
        <v>189</v>
      </c>
      <c r="V31" s="74">
        <v>51.5</v>
      </c>
      <c r="W31" s="74">
        <v>43.1</v>
      </c>
      <c r="X31" s="74">
        <v>59.9</v>
      </c>
      <c r="Y31" s="23">
        <f t="shared" ref="Y31:AA33" si="14">V31*$AE$7</f>
        <v>44.33957219251338</v>
      </c>
      <c r="Z31" s="23">
        <f t="shared" si="14"/>
        <v>37.107486631016052</v>
      </c>
      <c r="AA31" s="23">
        <f t="shared" si="14"/>
        <v>51.571657754010708</v>
      </c>
    </row>
    <row r="32" spans="1:31">
      <c r="A32" s="72" t="s">
        <v>179</v>
      </c>
      <c r="B32" s="72" t="s">
        <v>180</v>
      </c>
      <c r="C32" s="72" t="s">
        <v>189</v>
      </c>
      <c r="D32" s="72" t="s">
        <v>182</v>
      </c>
      <c r="E32" s="72" t="s">
        <v>207</v>
      </c>
      <c r="F32" s="72" t="s">
        <v>184</v>
      </c>
      <c r="G32" s="72" t="s">
        <v>185</v>
      </c>
      <c r="H32" s="72" t="s">
        <v>186</v>
      </c>
      <c r="I32" s="73">
        <v>5</v>
      </c>
      <c r="J32" s="74" t="s">
        <v>208</v>
      </c>
      <c r="K32" s="74" t="s">
        <v>208</v>
      </c>
      <c r="L32" s="74" t="s">
        <v>208</v>
      </c>
      <c r="O32" s="72"/>
      <c r="P32" s="72"/>
      <c r="Q32" s="72" t="s">
        <v>189</v>
      </c>
      <c r="R32" s="74">
        <v>78.2</v>
      </c>
      <c r="S32" s="74">
        <v>72.5</v>
      </c>
      <c r="T32" s="74">
        <v>83.8</v>
      </c>
      <c r="U32" s="72" t="s">
        <v>190</v>
      </c>
      <c r="V32" s="74">
        <v>48</v>
      </c>
      <c r="W32" s="74">
        <v>42.4</v>
      </c>
      <c r="X32" s="74">
        <v>53.7</v>
      </c>
      <c r="Y32" s="23">
        <f t="shared" si="14"/>
        <v>41.326203208556159</v>
      </c>
      <c r="Z32" s="23">
        <f t="shared" si="14"/>
        <v>36.504812834224609</v>
      </c>
      <c r="AA32" s="23">
        <f t="shared" si="14"/>
        <v>46.233689839572207</v>
      </c>
    </row>
    <row r="33" spans="1:27">
      <c r="A33" s="72" t="s">
        <v>179</v>
      </c>
      <c r="B33" s="72" t="s">
        <v>180</v>
      </c>
      <c r="C33" s="72" t="s">
        <v>190</v>
      </c>
      <c r="D33" s="72" t="s">
        <v>182</v>
      </c>
      <c r="E33" s="72" t="s">
        <v>207</v>
      </c>
      <c r="F33" s="72" t="s">
        <v>184</v>
      </c>
      <c r="G33" s="72" t="s">
        <v>185</v>
      </c>
      <c r="H33" s="72" t="s">
        <v>186</v>
      </c>
      <c r="I33" s="73">
        <v>24</v>
      </c>
      <c r="J33" s="74">
        <v>63.6</v>
      </c>
      <c r="K33" s="74">
        <v>44.4</v>
      </c>
      <c r="L33" s="74">
        <v>82.8</v>
      </c>
      <c r="O33" s="72"/>
      <c r="P33" s="72"/>
      <c r="Q33" s="72" t="s">
        <v>190</v>
      </c>
      <c r="R33" s="74">
        <v>75.5</v>
      </c>
      <c r="S33" s="74">
        <v>71.900000000000006</v>
      </c>
      <c r="T33" s="74">
        <v>79.099999999999994</v>
      </c>
      <c r="U33" s="72" t="s">
        <v>192</v>
      </c>
      <c r="V33" s="74">
        <v>31.8</v>
      </c>
      <c r="W33" s="74">
        <v>26.5</v>
      </c>
      <c r="X33" s="74">
        <v>37.1</v>
      </c>
      <c r="Y33" s="23">
        <f t="shared" si="14"/>
        <v>27.378609625668457</v>
      </c>
      <c r="Z33" s="23">
        <f t="shared" si="14"/>
        <v>22.815508021390379</v>
      </c>
      <c r="AA33" s="23">
        <f t="shared" si="14"/>
        <v>31.941711229946534</v>
      </c>
    </row>
    <row r="34" spans="1:27">
      <c r="A34" s="72" t="s">
        <v>179</v>
      </c>
      <c r="B34" s="72" t="s">
        <v>180</v>
      </c>
      <c r="C34" s="72" t="s">
        <v>192</v>
      </c>
      <c r="D34" s="72" t="s">
        <v>182</v>
      </c>
      <c r="E34" s="72" t="s">
        <v>207</v>
      </c>
      <c r="F34" s="72" t="s">
        <v>184</v>
      </c>
      <c r="G34" s="72" t="s">
        <v>185</v>
      </c>
      <c r="H34" s="72" t="s">
        <v>186</v>
      </c>
      <c r="I34" s="73">
        <v>32</v>
      </c>
      <c r="J34" s="74">
        <v>47.1</v>
      </c>
      <c r="K34" s="74">
        <v>29</v>
      </c>
      <c r="L34" s="74">
        <v>65.2</v>
      </c>
      <c r="O34" s="72"/>
      <c r="P34" s="72"/>
      <c r="Q34" s="72" t="s">
        <v>192</v>
      </c>
      <c r="R34" s="74">
        <v>59.8</v>
      </c>
      <c r="S34" s="74">
        <v>56.1</v>
      </c>
      <c r="T34" s="74">
        <v>63.4</v>
      </c>
      <c r="Y34" s="23"/>
      <c r="Z34" s="23"/>
      <c r="AA34" s="23"/>
    </row>
    <row r="35" spans="1:27">
      <c r="A35" s="72" t="s">
        <v>179</v>
      </c>
      <c r="B35" s="72" t="s">
        <v>180</v>
      </c>
      <c r="C35" s="72" t="s">
        <v>198</v>
      </c>
      <c r="D35" s="72" t="s">
        <v>182</v>
      </c>
      <c r="E35" s="72" t="s">
        <v>207</v>
      </c>
      <c r="F35" s="72" t="s">
        <v>184</v>
      </c>
      <c r="G35" s="72" t="s">
        <v>185</v>
      </c>
      <c r="H35" s="72" t="s">
        <v>186</v>
      </c>
      <c r="I35" s="73">
        <v>71</v>
      </c>
      <c r="J35" s="74">
        <v>59.7</v>
      </c>
      <c r="K35" s="74">
        <v>47.8</v>
      </c>
      <c r="L35" s="74">
        <v>71.5</v>
      </c>
      <c r="O35" s="72"/>
      <c r="P35" s="72" t="s">
        <v>204</v>
      </c>
      <c r="Q35" s="72" t="s">
        <v>181</v>
      </c>
      <c r="R35" s="74">
        <v>75.099999999999994</v>
      </c>
      <c r="S35" s="74">
        <v>54.6</v>
      </c>
      <c r="T35" s="74">
        <v>95.5</v>
      </c>
      <c r="U35" s="72" t="s">
        <v>181</v>
      </c>
      <c r="V35" s="74">
        <v>43</v>
      </c>
      <c r="W35" s="74">
        <f t="shared" ref="W35:X35" si="15">W$37*S$35/S$37</f>
        <v>28.483777528711371</v>
      </c>
      <c r="X35" s="74">
        <f t="shared" si="15"/>
        <v>57.32252358490566</v>
      </c>
      <c r="Y35" s="23">
        <f>V35*$AE$6</f>
        <v>40.186915887850489</v>
      </c>
      <c r="Z35" s="23">
        <f t="shared" ref="Z35:AA35" si="16">Z$37*S$35/S$37</f>
        <v>26.620352830571392</v>
      </c>
      <c r="AA35" s="23">
        <f t="shared" si="16"/>
        <v>53.57245194851</v>
      </c>
    </row>
    <row r="36" spans="1:27">
      <c r="A36" s="72" t="s">
        <v>179</v>
      </c>
      <c r="B36" s="72" t="s">
        <v>180</v>
      </c>
      <c r="C36" s="72" t="s">
        <v>198</v>
      </c>
      <c r="D36" s="72" t="s">
        <v>200</v>
      </c>
      <c r="E36" s="72" t="s">
        <v>207</v>
      </c>
      <c r="F36" s="72" t="s">
        <v>184</v>
      </c>
      <c r="G36" s="72" t="s">
        <v>185</v>
      </c>
      <c r="H36" s="72" t="s">
        <v>186</v>
      </c>
      <c r="I36" s="73">
        <v>71</v>
      </c>
      <c r="J36" s="74" t="s">
        <v>208</v>
      </c>
      <c r="K36" s="74" t="s">
        <v>208</v>
      </c>
      <c r="L36" s="74" t="s">
        <v>208</v>
      </c>
      <c r="O36" s="72"/>
      <c r="P36" s="72"/>
      <c r="Q36" s="72" t="s">
        <v>188</v>
      </c>
      <c r="R36" s="74">
        <v>72.400000000000006</v>
      </c>
      <c r="S36" s="74">
        <v>60.6</v>
      </c>
      <c r="T36" s="74">
        <v>84.3</v>
      </c>
      <c r="U36" s="72" t="s">
        <v>188</v>
      </c>
      <c r="V36" s="74">
        <v>43</v>
      </c>
      <c r="W36" s="74">
        <f t="shared" ref="W36:X36" si="17">W$37*S$36/S$37</f>
        <v>31.613862971426908</v>
      </c>
      <c r="X36" s="74">
        <f t="shared" si="17"/>
        <v>50.599882075471697</v>
      </c>
      <c r="Y36" s="23">
        <f t="shared" ref="Y36:AA39" si="18">V36*$AE$6</f>
        <v>40.186915887850489</v>
      </c>
      <c r="Z36" s="23">
        <f t="shared" ref="Z36:AA36" si="19">Z$37*S$36/S$37</f>
        <v>29.545666328436379</v>
      </c>
      <c r="AA36" s="23">
        <f t="shared" si="19"/>
        <v>47.289609416328716</v>
      </c>
    </row>
    <row r="37" spans="1:27">
      <c r="A37" s="72" t="s">
        <v>179</v>
      </c>
      <c r="B37" s="72" t="s">
        <v>180</v>
      </c>
      <c r="C37" s="72" t="s">
        <v>181</v>
      </c>
      <c r="D37" s="72" t="s">
        <v>182</v>
      </c>
      <c r="E37" s="72" t="s">
        <v>209</v>
      </c>
      <c r="F37" s="72" t="s">
        <v>184</v>
      </c>
      <c r="G37" s="72" t="s">
        <v>185</v>
      </c>
      <c r="H37" s="72" t="s">
        <v>186</v>
      </c>
      <c r="I37" s="73">
        <v>30</v>
      </c>
      <c r="J37" s="74">
        <v>96.7</v>
      </c>
      <c r="K37" s="74">
        <v>90.4</v>
      </c>
      <c r="L37" s="74">
        <v>103</v>
      </c>
      <c r="O37" s="72"/>
      <c r="P37" s="72"/>
      <c r="Q37" s="72" t="s">
        <v>189</v>
      </c>
      <c r="R37" s="74">
        <v>76</v>
      </c>
      <c r="S37" s="74">
        <v>67.0908203125</v>
      </c>
      <c r="T37" s="74">
        <v>84.8</v>
      </c>
      <c r="U37" s="72" t="s">
        <v>189</v>
      </c>
      <c r="V37" s="74">
        <v>43</v>
      </c>
      <c r="W37" s="74">
        <v>35</v>
      </c>
      <c r="X37" s="74">
        <v>50.9</v>
      </c>
      <c r="Y37" s="23">
        <f t="shared" si="18"/>
        <v>40.186915887850489</v>
      </c>
      <c r="Z37" s="23">
        <f t="shared" si="18"/>
        <v>32.710280373831793</v>
      </c>
      <c r="AA37" s="23">
        <f t="shared" si="18"/>
        <v>47.570093457943955</v>
      </c>
    </row>
    <row r="38" spans="1:27">
      <c r="A38" s="72" t="s">
        <v>179</v>
      </c>
      <c r="B38" s="72" t="s">
        <v>180</v>
      </c>
      <c r="C38" s="72" t="s">
        <v>188</v>
      </c>
      <c r="D38" s="72" t="s">
        <v>182</v>
      </c>
      <c r="E38" s="72" t="s">
        <v>209</v>
      </c>
      <c r="F38" s="72" t="s">
        <v>184</v>
      </c>
      <c r="G38" s="72" t="s">
        <v>185</v>
      </c>
      <c r="H38" s="72" t="s">
        <v>186</v>
      </c>
      <c r="I38" s="73">
        <v>124</v>
      </c>
      <c r="J38" s="74">
        <v>76.3</v>
      </c>
      <c r="K38" s="74">
        <v>68.7</v>
      </c>
      <c r="L38" s="74">
        <v>83.9</v>
      </c>
      <c r="O38" s="72"/>
      <c r="P38" s="72"/>
      <c r="Q38" s="72" t="s">
        <v>190</v>
      </c>
      <c r="R38" s="74">
        <v>65.8</v>
      </c>
      <c r="S38" s="74">
        <v>59.8</v>
      </c>
      <c r="T38" s="74">
        <v>71.8</v>
      </c>
      <c r="U38" s="72" t="s">
        <v>190</v>
      </c>
      <c r="V38" s="74">
        <v>18.100000000000001</v>
      </c>
      <c r="W38" s="74">
        <v>11.9</v>
      </c>
      <c r="X38" s="74">
        <v>24.3</v>
      </c>
      <c r="Y38" s="23">
        <f t="shared" si="18"/>
        <v>16.9158878504673</v>
      </c>
      <c r="Z38" s="23">
        <f t="shared" si="18"/>
        <v>11.12149532710281</v>
      </c>
      <c r="AA38" s="23">
        <f t="shared" si="18"/>
        <v>22.71028037383179</v>
      </c>
    </row>
    <row r="39" spans="1:27">
      <c r="A39" s="72" t="s">
        <v>179</v>
      </c>
      <c r="B39" s="72" t="s">
        <v>180</v>
      </c>
      <c r="C39" s="72" t="s">
        <v>189</v>
      </c>
      <c r="D39" s="72" t="s">
        <v>182</v>
      </c>
      <c r="E39" s="72" t="s">
        <v>209</v>
      </c>
      <c r="F39" s="72" t="s">
        <v>184</v>
      </c>
      <c r="G39" s="72" t="s">
        <v>185</v>
      </c>
      <c r="H39" s="72" t="s">
        <v>186</v>
      </c>
      <c r="I39" s="73">
        <v>346</v>
      </c>
      <c r="J39" s="74">
        <v>81.3</v>
      </c>
      <c r="K39" s="74">
        <v>77.099999999999994</v>
      </c>
      <c r="L39" s="74">
        <v>85.5</v>
      </c>
      <c r="O39" s="72"/>
      <c r="P39" s="72"/>
      <c r="Q39" s="72" t="s">
        <v>192</v>
      </c>
      <c r="R39" s="74">
        <v>42.9</v>
      </c>
      <c r="S39" s="74">
        <v>37.9</v>
      </c>
      <c r="T39" s="74">
        <v>48</v>
      </c>
      <c r="U39" s="72" t="s">
        <v>192</v>
      </c>
      <c r="V39" s="74">
        <f>V$38*R$39/R$38</f>
        <v>11.800759878419454</v>
      </c>
      <c r="W39" s="74">
        <f t="shared" ref="W39:X39" si="20">W$38*S$39/S$38</f>
        <v>7.5419732441471572</v>
      </c>
      <c r="X39" s="74">
        <f t="shared" si="20"/>
        <v>16.245125348189418</v>
      </c>
      <c r="Y39" s="23">
        <f t="shared" si="18"/>
        <v>11.028747549924729</v>
      </c>
      <c r="Z39" s="23">
        <f t="shared" ref="Z39:AA39" si="21">Z$38*S$39/S$38</f>
        <v>7.0485731253711794</v>
      </c>
      <c r="AA39" s="23">
        <f t="shared" si="21"/>
        <v>15.18236013849479</v>
      </c>
    </row>
    <row r="40" spans="1:27">
      <c r="A40" s="72" t="s">
        <v>179</v>
      </c>
      <c r="B40" s="72" t="s">
        <v>180</v>
      </c>
      <c r="C40" s="72" t="s">
        <v>190</v>
      </c>
      <c r="D40" s="72" t="s">
        <v>182</v>
      </c>
      <c r="E40" s="72" t="s">
        <v>209</v>
      </c>
      <c r="F40" s="72" t="s">
        <v>184</v>
      </c>
      <c r="G40" s="72" t="s">
        <v>185</v>
      </c>
      <c r="H40" s="72" t="s">
        <v>186</v>
      </c>
      <c r="I40" s="73">
        <v>1059</v>
      </c>
      <c r="J40" s="74">
        <v>69.099999999999994</v>
      </c>
      <c r="K40" s="74">
        <v>66.2</v>
      </c>
      <c r="L40" s="74">
        <v>71.96044921875</v>
      </c>
      <c r="O40" s="72"/>
      <c r="P40" s="72" t="s">
        <v>206</v>
      </c>
      <c r="Y40" s="23"/>
      <c r="Z40" s="23"/>
      <c r="AA40" s="23"/>
    </row>
    <row r="41" spans="1:27">
      <c r="A41" s="72" t="s">
        <v>179</v>
      </c>
      <c r="B41" s="72" t="s">
        <v>180</v>
      </c>
      <c r="C41" s="72" t="s">
        <v>192</v>
      </c>
      <c r="D41" s="72" t="s">
        <v>182</v>
      </c>
      <c r="E41" s="72" t="s">
        <v>209</v>
      </c>
      <c r="F41" s="72" t="s">
        <v>184</v>
      </c>
      <c r="G41" s="72" t="s">
        <v>185</v>
      </c>
      <c r="H41" s="72" t="s">
        <v>186</v>
      </c>
      <c r="I41" s="73">
        <v>3008</v>
      </c>
      <c r="J41" s="74">
        <v>46.9</v>
      </c>
      <c r="K41" s="74">
        <v>45</v>
      </c>
      <c r="L41" s="74">
        <v>48.9</v>
      </c>
      <c r="O41" s="72"/>
      <c r="P41" s="72" t="s">
        <v>180</v>
      </c>
      <c r="Q41" s="72" t="s">
        <v>181</v>
      </c>
      <c r="R41" s="74">
        <v>47.9</v>
      </c>
      <c r="S41" s="74">
        <v>33.700000000000003</v>
      </c>
      <c r="T41" s="74">
        <v>62.1</v>
      </c>
      <c r="U41" s="72" t="s">
        <v>201</v>
      </c>
      <c r="V41" s="84">
        <f>V$43*R$41/R$43</f>
        <v>16.079905437352245</v>
      </c>
      <c r="W41" s="84">
        <f t="shared" ref="W41:X41" si="22">W$43*S$41/S$43</f>
        <v>9.1989501312335964</v>
      </c>
      <c r="X41" s="84">
        <f t="shared" si="22"/>
        <v>23.905161290322578</v>
      </c>
      <c r="Y41" s="84">
        <f>V41*$AE$7</f>
        <v>13.844196659966375</v>
      </c>
      <c r="Z41" s="84">
        <f t="shared" ref="Z41:AA41" si="23">Z$43*V$41/V$43</f>
        <v>10.139411638285234</v>
      </c>
      <c r="AA41" s="84">
        <f t="shared" si="23"/>
        <v>13.631455359523912</v>
      </c>
    </row>
    <row r="42" spans="1:27">
      <c r="A42" s="72" t="s">
        <v>179</v>
      </c>
      <c r="B42" s="72" t="s">
        <v>180</v>
      </c>
      <c r="C42" s="72" t="s">
        <v>198</v>
      </c>
      <c r="D42" s="72" t="s">
        <v>182</v>
      </c>
      <c r="E42" s="72" t="s">
        <v>209</v>
      </c>
      <c r="F42" s="72" t="s">
        <v>184</v>
      </c>
      <c r="G42" s="72" t="s">
        <v>185</v>
      </c>
      <c r="H42" s="72" t="s">
        <v>186</v>
      </c>
      <c r="I42" s="73">
        <v>4567</v>
      </c>
      <c r="J42" s="74">
        <v>55.8</v>
      </c>
      <c r="K42" s="74">
        <v>54.2</v>
      </c>
      <c r="L42" s="74">
        <v>57.3</v>
      </c>
      <c r="O42" s="72"/>
      <c r="P42" s="72"/>
      <c r="Q42" s="72" t="s">
        <v>188</v>
      </c>
      <c r="R42" s="74">
        <v>44.9</v>
      </c>
      <c r="S42" s="74">
        <v>37.595703125</v>
      </c>
      <c r="T42" s="74">
        <v>52.1</v>
      </c>
      <c r="U42" s="72" t="s">
        <v>189</v>
      </c>
      <c r="V42" s="84">
        <f>V$43*R$43/R$44</f>
        <v>13.968837209302325</v>
      </c>
      <c r="W42" s="84">
        <f>W$43*S$42/S$43</f>
        <v>10.262344160104988</v>
      </c>
      <c r="X42" s="84">
        <f t="shared" ref="X42" si="24">X$43*T$42/T$43</f>
        <v>20.055698924731182</v>
      </c>
      <c r="Y42" s="84">
        <f t="shared" ref="Y42:AA44" si="25">V42*$AE$7</f>
        <v>12.02664593955976</v>
      </c>
      <c r="Z42" s="84">
        <f t="shared" ref="Z42:AA42" si="26">Z$43*V$42/V$43</f>
        <v>8.8082477303817956</v>
      </c>
      <c r="AA42" s="84">
        <f t="shared" si="26"/>
        <v>15.207244773244842</v>
      </c>
    </row>
    <row r="43" spans="1:27">
      <c r="A43" s="72" t="s">
        <v>179</v>
      </c>
      <c r="B43" s="72" t="s">
        <v>180</v>
      </c>
      <c r="C43" s="72" t="s">
        <v>198</v>
      </c>
      <c r="D43" s="72" t="s">
        <v>200</v>
      </c>
      <c r="E43" s="72" t="s">
        <v>209</v>
      </c>
      <c r="F43" s="72" t="s">
        <v>184</v>
      </c>
      <c r="G43" s="72" t="s">
        <v>185</v>
      </c>
      <c r="H43" s="72" t="s">
        <v>186</v>
      </c>
      <c r="I43" s="73">
        <v>4567</v>
      </c>
      <c r="J43" s="74">
        <v>66.400000000000006</v>
      </c>
      <c r="K43" s="74">
        <v>64.8</v>
      </c>
      <c r="L43" s="74">
        <v>68.099999999999994</v>
      </c>
      <c r="O43" s="72"/>
      <c r="P43" s="72"/>
      <c r="Q43" s="72" t="s">
        <v>189</v>
      </c>
      <c r="R43" s="74">
        <v>42.3</v>
      </c>
      <c r="S43" s="74">
        <v>38.1</v>
      </c>
      <c r="T43" s="74">
        <v>46.5</v>
      </c>
      <c r="U43" s="72" t="s">
        <v>190</v>
      </c>
      <c r="V43" s="74">
        <v>14.2</v>
      </c>
      <c r="W43" s="74">
        <v>10.4</v>
      </c>
      <c r="X43" s="74">
        <v>17.899999999999999</v>
      </c>
      <c r="Y43" s="84">
        <f t="shared" si="25"/>
        <v>12.225668449197864</v>
      </c>
      <c r="Z43" s="23">
        <f t="shared" si="25"/>
        <v>8.9540106951871685</v>
      </c>
      <c r="AA43" s="23">
        <f t="shared" si="25"/>
        <v>15.411229946524067</v>
      </c>
    </row>
    <row r="44" spans="1:27">
      <c r="A44" s="72" t="s">
        <v>179</v>
      </c>
      <c r="B44" s="72" t="s">
        <v>180</v>
      </c>
      <c r="C44" s="72" t="s">
        <v>181</v>
      </c>
      <c r="D44" s="72" t="s">
        <v>182</v>
      </c>
      <c r="E44" s="72" t="s">
        <v>210</v>
      </c>
      <c r="F44" s="72" t="s">
        <v>184</v>
      </c>
      <c r="G44" s="72" t="s">
        <v>185</v>
      </c>
      <c r="H44" s="72" t="s">
        <v>186</v>
      </c>
      <c r="I44" s="73">
        <v>239</v>
      </c>
      <c r="J44" s="74">
        <v>83.3</v>
      </c>
      <c r="K44" s="74">
        <v>78.599999999999994</v>
      </c>
      <c r="L44" s="74">
        <v>88.1</v>
      </c>
      <c r="O44" s="72"/>
      <c r="P44" s="72"/>
      <c r="Q44" s="72" t="s">
        <v>190</v>
      </c>
      <c r="R44" s="74">
        <v>43</v>
      </c>
      <c r="S44" s="74">
        <v>40.4</v>
      </c>
      <c r="T44" s="74">
        <v>45.7</v>
      </c>
      <c r="U44" s="72" t="s">
        <v>192</v>
      </c>
      <c r="V44" s="74">
        <v>15.4</v>
      </c>
      <c r="W44" s="74">
        <v>12.9</v>
      </c>
      <c r="X44" s="74">
        <v>18</v>
      </c>
      <c r="Y44" s="84">
        <f t="shared" si="25"/>
        <v>13.258823529411769</v>
      </c>
      <c r="Z44" s="23">
        <f t="shared" si="25"/>
        <v>11.106417112299468</v>
      </c>
      <c r="AA44" s="23">
        <f t="shared" si="25"/>
        <v>15.49732620320856</v>
      </c>
    </row>
    <row r="45" spans="1:27">
      <c r="A45" s="72" t="s">
        <v>179</v>
      </c>
      <c r="B45" s="72" t="s">
        <v>180</v>
      </c>
      <c r="C45" s="72" t="s">
        <v>188</v>
      </c>
      <c r="D45" s="72" t="s">
        <v>182</v>
      </c>
      <c r="E45" s="72" t="s">
        <v>210</v>
      </c>
      <c r="F45" s="72" t="s">
        <v>184</v>
      </c>
      <c r="G45" s="72" t="s">
        <v>185</v>
      </c>
      <c r="H45" s="72" t="s">
        <v>186</v>
      </c>
      <c r="I45" s="73">
        <v>1149</v>
      </c>
      <c r="J45" s="74">
        <v>83.4</v>
      </c>
      <c r="K45" s="74">
        <v>81.2</v>
      </c>
      <c r="L45" s="74">
        <v>85.6</v>
      </c>
      <c r="O45" s="72"/>
      <c r="P45" s="72"/>
      <c r="Q45" s="72" t="s">
        <v>192</v>
      </c>
      <c r="R45" s="74">
        <v>28.3</v>
      </c>
      <c r="S45" s="74">
        <v>26.3</v>
      </c>
      <c r="T45" s="74">
        <v>30.3</v>
      </c>
      <c r="U45" s="72"/>
      <c r="Y45" s="23"/>
      <c r="Z45" s="23"/>
      <c r="AA45" s="23"/>
    </row>
    <row r="46" spans="1:27">
      <c r="A46" s="72" t="s">
        <v>179</v>
      </c>
      <c r="B46" s="72" t="s">
        <v>180</v>
      </c>
      <c r="C46" s="72" t="s">
        <v>189</v>
      </c>
      <c r="D46" s="72" t="s">
        <v>182</v>
      </c>
      <c r="E46" s="72" t="s">
        <v>210</v>
      </c>
      <c r="F46" s="72" t="s">
        <v>184</v>
      </c>
      <c r="G46" s="72" t="s">
        <v>185</v>
      </c>
      <c r="H46" s="72" t="s">
        <v>186</v>
      </c>
      <c r="I46" s="73">
        <v>3616</v>
      </c>
      <c r="J46" s="74">
        <v>84</v>
      </c>
      <c r="K46" s="74">
        <v>82.8</v>
      </c>
      <c r="L46" s="74">
        <v>85.3</v>
      </c>
      <c r="O46" s="72"/>
      <c r="P46" s="72" t="s">
        <v>204</v>
      </c>
      <c r="Q46" s="72" t="s">
        <v>181</v>
      </c>
      <c r="R46" s="74">
        <v>36</v>
      </c>
      <c r="S46" s="74">
        <v>24.4</v>
      </c>
      <c r="T46" s="74">
        <v>47.6</v>
      </c>
      <c r="Y46" s="23"/>
      <c r="Z46" s="23"/>
      <c r="AA46" s="23"/>
    </row>
    <row r="47" spans="1:27" ht="26.25">
      <c r="A47" s="72" t="s">
        <v>179</v>
      </c>
      <c r="B47" s="72" t="s">
        <v>180</v>
      </c>
      <c r="C47" s="72" t="s">
        <v>190</v>
      </c>
      <c r="D47" s="72" t="s">
        <v>182</v>
      </c>
      <c r="E47" s="72" t="s">
        <v>210</v>
      </c>
      <c r="F47" s="72" t="s">
        <v>184</v>
      </c>
      <c r="G47" s="72" t="s">
        <v>185</v>
      </c>
      <c r="H47" s="72" t="s">
        <v>186</v>
      </c>
      <c r="I47" s="73">
        <v>9318</v>
      </c>
      <c r="J47" s="74">
        <v>80.400000000000006</v>
      </c>
      <c r="K47" s="74">
        <v>79.5</v>
      </c>
      <c r="L47" s="74">
        <v>81.2</v>
      </c>
      <c r="O47" s="72"/>
      <c r="P47" s="72"/>
      <c r="Q47" s="72" t="s">
        <v>188</v>
      </c>
      <c r="R47" s="74">
        <v>37.299999999999997</v>
      </c>
      <c r="S47" s="74">
        <v>29.5</v>
      </c>
      <c r="T47" s="74">
        <v>45.1</v>
      </c>
      <c r="U47" s="85" t="s">
        <v>211</v>
      </c>
      <c r="V47" s="74">
        <v>8.3000000000000007</v>
      </c>
      <c r="W47" s="74">
        <v>6.7</v>
      </c>
      <c r="X47" s="74">
        <v>9.9</v>
      </c>
      <c r="Y47" s="23">
        <f>V47*$AE$6</f>
        <v>7.7570093457943976</v>
      </c>
      <c r="Z47" s="23">
        <f t="shared" ref="Z47" si="27">W47*$AE$6</f>
        <v>6.2616822429906582</v>
      </c>
      <c r="AA47" s="23">
        <f>X47*$AE$6</f>
        <v>9.2523364485981361</v>
      </c>
    </row>
    <row r="48" spans="1:27" ht="26.25">
      <c r="A48" s="72" t="s">
        <v>179</v>
      </c>
      <c r="B48" s="72" t="s">
        <v>180</v>
      </c>
      <c r="C48" s="72" t="s">
        <v>192</v>
      </c>
      <c r="D48" s="72" t="s">
        <v>182</v>
      </c>
      <c r="E48" s="72" t="s">
        <v>210</v>
      </c>
      <c r="F48" s="72" t="s">
        <v>184</v>
      </c>
      <c r="G48" s="72" t="s">
        <v>185</v>
      </c>
      <c r="H48" s="72" t="s">
        <v>186</v>
      </c>
      <c r="I48" s="73">
        <v>16759</v>
      </c>
      <c r="J48" s="74">
        <v>67.8</v>
      </c>
      <c r="K48" s="74">
        <v>67</v>
      </c>
      <c r="L48" s="74">
        <v>68.599999999999994</v>
      </c>
      <c r="O48" s="72"/>
      <c r="P48" s="72"/>
      <c r="Q48" s="72" t="s">
        <v>189</v>
      </c>
      <c r="R48" s="74">
        <v>38.700000000000003</v>
      </c>
      <c r="S48" s="74">
        <v>33</v>
      </c>
      <c r="T48" s="74">
        <v>44.4</v>
      </c>
      <c r="U48" s="85" t="s">
        <v>212</v>
      </c>
      <c r="V48" s="74">
        <v>11.9</v>
      </c>
      <c r="W48" s="74">
        <v>10.4</v>
      </c>
      <c r="X48" s="74">
        <v>13.35357666015625</v>
      </c>
      <c r="Y48" s="23"/>
      <c r="Z48" s="23"/>
      <c r="AA48" s="23"/>
    </row>
    <row r="49" spans="1:20">
      <c r="A49" s="72" t="s">
        <v>179</v>
      </c>
      <c r="B49" s="72" t="s">
        <v>180</v>
      </c>
      <c r="C49" s="72" t="s">
        <v>198</v>
      </c>
      <c r="D49" s="72" t="s">
        <v>182</v>
      </c>
      <c r="E49" s="72" t="s">
        <v>210</v>
      </c>
      <c r="F49" s="72" t="s">
        <v>184</v>
      </c>
      <c r="G49" s="72" t="s">
        <v>185</v>
      </c>
      <c r="H49" s="72" t="s">
        <v>186</v>
      </c>
      <c r="I49" s="73">
        <v>31081</v>
      </c>
      <c r="J49" s="74">
        <v>74.099999999999994</v>
      </c>
      <c r="K49" s="74">
        <v>73.599999999999994</v>
      </c>
      <c r="L49" s="74">
        <v>74.7</v>
      </c>
      <c r="O49" s="72"/>
      <c r="P49" s="72"/>
      <c r="Q49" s="72" t="s">
        <v>190</v>
      </c>
      <c r="R49" s="74">
        <v>34.799999999999997</v>
      </c>
      <c r="S49" s="74">
        <v>30.76678466796875</v>
      </c>
      <c r="T49" s="74">
        <v>38.799999999999997</v>
      </c>
    </row>
    <row r="50" spans="1:20">
      <c r="A50" s="72" t="s">
        <v>179</v>
      </c>
      <c r="B50" s="72" t="s">
        <v>180</v>
      </c>
      <c r="C50" s="72" t="s">
        <v>198</v>
      </c>
      <c r="D50" s="72" t="s">
        <v>200</v>
      </c>
      <c r="E50" s="72" t="s">
        <v>210</v>
      </c>
      <c r="F50" s="72" t="s">
        <v>184</v>
      </c>
      <c r="G50" s="72" t="s">
        <v>185</v>
      </c>
      <c r="H50" s="72" t="s">
        <v>186</v>
      </c>
      <c r="I50" s="73">
        <v>31081</v>
      </c>
      <c r="J50" s="74">
        <v>77.8</v>
      </c>
      <c r="K50" s="74">
        <v>77.2</v>
      </c>
      <c r="L50" s="74">
        <v>78.400000000000006</v>
      </c>
      <c r="O50" s="72"/>
      <c r="P50" s="72"/>
      <c r="Q50" s="72" t="s">
        <v>192</v>
      </c>
      <c r="R50" s="74">
        <v>19.899999999999999</v>
      </c>
      <c r="S50" s="74">
        <v>17.399999999999999</v>
      </c>
      <c r="T50" s="74">
        <v>22.4</v>
      </c>
    </row>
    <row r="51" spans="1:20">
      <c r="A51" s="72" t="s">
        <v>179</v>
      </c>
      <c r="B51" s="72" t="s">
        <v>180</v>
      </c>
      <c r="C51" s="72" t="s">
        <v>201</v>
      </c>
      <c r="D51" s="72" t="s">
        <v>182</v>
      </c>
      <c r="E51" s="72" t="s">
        <v>183</v>
      </c>
      <c r="F51" s="72" t="s">
        <v>213</v>
      </c>
      <c r="G51" s="72" t="s">
        <v>185</v>
      </c>
      <c r="H51" s="72" t="s">
        <v>186</v>
      </c>
      <c r="I51" s="73">
        <v>602</v>
      </c>
      <c r="J51" s="74">
        <v>84.7</v>
      </c>
      <c r="K51" s="74">
        <v>80.3</v>
      </c>
      <c r="L51" s="74">
        <v>89.1</v>
      </c>
      <c r="O51" s="72"/>
      <c r="P51" s="72"/>
    </row>
    <row r="52" spans="1:20">
      <c r="A52" s="72" t="s">
        <v>179</v>
      </c>
      <c r="B52" s="72" t="s">
        <v>180</v>
      </c>
      <c r="C52" s="72" t="s">
        <v>189</v>
      </c>
      <c r="D52" s="72" t="s">
        <v>182</v>
      </c>
      <c r="E52" s="72" t="s">
        <v>183</v>
      </c>
      <c r="F52" s="72" t="s">
        <v>213</v>
      </c>
      <c r="G52" s="72" t="s">
        <v>185</v>
      </c>
      <c r="H52" s="72" t="s">
        <v>186</v>
      </c>
      <c r="I52" s="73">
        <v>1682</v>
      </c>
      <c r="J52" s="74">
        <v>87.6</v>
      </c>
      <c r="K52" s="74">
        <v>85</v>
      </c>
      <c r="L52" s="74">
        <v>90.2</v>
      </c>
      <c r="O52" s="72"/>
      <c r="P52" s="72"/>
    </row>
    <row r="53" spans="1:20">
      <c r="A53" s="72" t="s">
        <v>179</v>
      </c>
      <c r="B53" s="72" t="s">
        <v>180</v>
      </c>
      <c r="C53" s="72" t="s">
        <v>190</v>
      </c>
      <c r="D53" s="72" t="s">
        <v>182</v>
      </c>
      <c r="E53" s="72" t="s">
        <v>183</v>
      </c>
      <c r="F53" s="72" t="s">
        <v>213</v>
      </c>
      <c r="G53" s="72" t="s">
        <v>185</v>
      </c>
      <c r="H53" s="72" t="s">
        <v>186</v>
      </c>
      <c r="I53" s="73">
        <v>4145</v>
      </c>
      <c r="J53" s="74">
        <v>81.2</v>
      </c>
      <c r="K53" s="74">
        <v>79.099999999999994</v>
      </c>
      <c r="L53" s="74">
        <v>83.4</v>
      </c>
      <c r="O53" s="72"/>
    </row>
    <row r="54" spans="1:20">
      <c r="A54" s="72" t="s">
        <v>179</v>
      </c>
      <c r="B54" s="72" t="s">
        <v>180</v>
      </c>
      <c r="C54" s="72" t="s">
        <v>192</v>
      </c>
      <c r="D54" s="72" t="s">
        <v>182</v>
      </c>
      <c r="E54" s="72" t="s">
        <v>183</v>
      </c>
      <c r="F54" s="72" t="s">
        <v>213</v>
      </c>
      <c r="G54" s="72" t="s">
        <v>185</v>
      </c>
      <c r="H54" s="72" t="s">
        <v>186</v>
      </c>
      <c r="I54" s="73">
        <v>6734</v>
      </c>
      <c r="J54" s="74">
        <v>69.7</v>
      </c>
      <c r="K54" s="74">
        <v>66.5</v>
      </c>
      <c r="L54" s="74">
        <v>72.900000000000006</v>
      </c>
      <c r="O54" s="72"/>
    </row>
    <row r="55" spans="1:20">
      <c r="A55" s="72" t="s">
        <v>179</v>
      </c>
      <c r="B55" s="72" t="s">
        <v>180</v>
      </c>
      <c r="C55" s="72" t="s">
        <v>198</v>
      </c>
      <c r="D55" s="72" t="s">
        <v>182</v>
      </c>
      <c r="E55" s="72" t="s">
        <v>183</v>
      </c>
      <c r="F55" s="72" t="s">
        <v>213</v>
      </c>
      <c r="G55" s="72" t="s">
        <v>185</v>
      </c>
      <c r="H55" s="72" t="s">
        <v>186</v>
      </c>
      <c r="I55" s="73">
        <v>13163</v>
      </c>
      <c r="J55" s="74">
        <v>76.3</v>
      </c>
      <c r="K55" s="74">
        <v>74.5</v>
      </c>
      <c r="L55" s="74">
        <v>78.2</v>
      </c>
      <c r="O55" s="72"/>
    </row>
    <row r="56" spans="1:20">
      <c r="A56" s="72" t="s">
        <v>179</v>
      </c>
      <c r="B56" s="72" t="s">
        <v>180</v>
      </c>
      <c r="C56" s="72" t="s">
        <v>198</v>
      </c>
      <c r="D56" s="72" t="s">
        <v>200</v>
      </c>
      <c r="E56" s="72" t="s">
        <v>183</v>
      </c>
      <c r="F56" s="72" t="s">
        <v>213</v>
      </c>
      <c r="G56" s="72" t="s">
        <v>185</v>
      </c>
      <c r="H56" s="72" t="s">
        <v>186</v>
      </c>
      <c r="I56" s="73">
        <v>13163</v>
      </c>
      <c r="J56" s="74">
        <v>79.7</v>
      </c>
      <c r="K56" s="74">
        <v>78.2</v>
      </c>
      <c r="L56" s="74">
        <v>81.3</v>
      </c>
      <c r="O56" s="72"/>
    </row>
    <row r="57" spans="1:20">
      <c r="A57" s="72" t="s">
        <v>179</v>
      </c>
      <c r="B57" s="72" t="s">
        <v>180</v>
      </c>
      <c r="C57" s="72" t="s">
        <v>201</v>
      </c>
      <c r="D57" s="72" t="s">
        <v>182</v>
      </c>
      <c r="E57" s="72" t="s">
        <v>202</v>
      </c>
      <c r="F57" s="72" t="s">
        <v>213</v>
      </c>
      <c r="G57" s="72" t="s">
        <v>185</v>
      </c>
      <c r="H57" s="72" t="s">
        <v>186</v>
      </c>
      <c r="I57" s="73">
        <v>296</v>
      </c>
      <c r="J57" s="74">
        <v>57.9</v>
      </c>
      <c r="K57" s="74">
        <v>50.5859375</v>
      </c>
      <c r="L57" s="74">
        <v>65.2</v>
      </c>
      <c r="O57" s="72"/>
    </row>
    <row r="58" spans="1:20">
      <c r="A58" s="72" t="s">
        <v>179</v>
      </c>
      <c r="B58" s="72" t="s">
        <v>180</v>
      </c>
      <c r="C58" s="72" t="s">
        <v>189</v>
      </c>
      <c r="D58" s="72" t="s">
        <v>182</v>
      </c>
      <c r="E58" s="72" t="s">
        <v>202</v>
      </c>
      <c r="F58" s="72" t="s">
        <v>213</v>
      </c>
      <c r="G58" s="72" t="s">
        <v>185</v>
      </c>
      <c r="H58" s="72" t="s">
        <v>186</v>
      </c>
      <c r="I58" s="73">
        <v>830</v>
      </c>
      <c r="J58" s="74">
        <v>54.7</v>
      </c>
      <c r="K58" s="74">
        <v>50.2972412109375</v>
      </c>
      <c r="L58" s="74">
        <v>59.2</v>
      </c>
      <c r="O58" s="72"/>
    </row>
    <row r="59" spans="1:20">
      <c r="A59" s="72" t="s">
        <v>179</v>
      </c>
      <c r="B59" s="72" t="s">
        <v>180</v>
      </c>
      <c r="C59" s="72" t="s">
        <v>190</v>
      </c>
      <c r="D59" s="72" t="s">
        <v>182</v>
      </c>
      <c r="E59" s="72" t="s">
        <v>202</v>
      </c>
      <c r="F59" s="72" t="s">
        <v>213</v>
      </c>
      <c r="G59" s="72" t="s">
        <v>185</v>
      </c>
      <c r="H59" s="72" t="s">
        <v>186</v>
      </c>
      <c r="I59" s="73">
        <v>2110</v>
      </c>
      <c r="J59" s="74">
        <v>53.9866943359375</v>
      </c>
      <c r="K59" s="74">
        <v>50.9</v>
      </c>
      <c r="L59" s="74">
        <v>57.1</v>
      </c>
      <c r="O59" s="72"/>
    </row>
    <row r="60" spans="1:20">
      <c r="A60" s="72" t="s">
        <v>179</v>
      </c>
      <c r="B60" s="72" t="s">
        <v>180</v>
      </c>
      <c r="C60" s="72" t="s">
        <v>192</v>
      </c>
      <c r="D60" s="72" t="s">
        <v>182</v>
      </c>
      <c r="E60" s="72" t="s">
        <v>202</v>
      </c>
      <c r="F60" s="72" t="s">
        <v>213</v>
      </c>
      <c r="G60" s="72" t="s">
        <v>185</v>
      </c>
      <c r="H60" s="72" t="s">
        <v>186</v>
      </c>
      <c r="I60" s="73">
        <v>4012</v>
      </c>
      <c r="J60" s="74">
        <v>34</v>
      </c>
      <c r="K60" s="74">
        <v>31.1</v>
      </c>
      <c r="L60" s="74">
        <v>36.9</v>
      </c>
      <c r="O60" s="72"/>
    </row>
    <row r="61" spans="1:20">
      <c r="A61" s="72" t="s">
        <v>179</v>
      </c>
      <c r="B61" s="72" t="s">
        <v>180</v>
      </c>
      <c r="C61" s="72" t="s">
        <v>198</v>
      </c>
      <c r="D61" s="72" t="s">
        <v>182</v>
      </c>
      <c r="E61" s="72" t="s">
        <v>202</v>
      </c>
      <c r="F61" s="72" t="s">
        <v>213</v>
      </c>
      <c r="G61" s="72" t="s">
        <v>185</v>
      </c>
      <c r="H61" s="72" t="s">
        <v>186</v>
      </c>
      <c r="I61" s="73">
        <v>7248</v>
      </c>
      <c r="J61" s="74">
        <v>43.2</v>
      </c>
      <c r="K61" s="74">
        <v>41.3</v>
      </c>
      <c r="L61" s="74">
        <v>45.2</v>
      </c>
      <c r="O61" s="72"/>
    </row>
    <row r="62" spans="1:20">
      <c r="A62" s="72" t="s">
        <v>179</v>
      </c>
      <c r="B62" s="72" t="s">
        <v>180</v>
      </c>
      <c r="C62" s="72" t="s">
        <v>198</v>
      </c>
      <c r="D62" s="72" t="s">
        <v>200</v>
      </c>
      <c r="E62" s="72" t="s">
        <v>202</v>
      </c>
      <c r="F62" s="72" t="s">
        <v>213</v>
      </c>
      <c r="G62" s="72" t="s">
        <v>185</v>
      </c>
      <c r="H62" s="72" t="s">
        <v>186</v>
      </c>
      <c r="I62" s="73">
        <v>7248</v>
      </c>
      <c r="J62" s="74">
        <v>48</v>
      </c>
      <c r="K62" s="74">
        <v>46</v>
      </c>
      <c r="L62" s="74">
        <v>50.1</v>
      </c>
      <c r="O62" s="72"/>
    </row>
    <row r="63" spans="1:20">
      <c r="A63" s="72" t="s">
        <v>179</v>
      </c>
      <c r="B63" s="72" t="s">
        <v>180</v>
      </c>
      <c r="C63" s="72" t="s">
        <v>181</v>
      </c>
      <c r="D63" s="72" t="s">
        <v>182</v>
      </c>
      <c r="E63" s="72" t="s">
        <v>205</v>
      </c>
      <c r="F63" s="72" t="s">
        <v>213</v>
      </c>
      <c r="G63" s="72" t="s">
        <v>185</v>
      </c>
      <c r="H63" s="72" t="s">
        <v>186</v>
      </c>
      <c r="I63" s="73">
        <v>21</v>
      </c>
      <c r="J63" s="74" t="s">
        <v>208</v>
      </c>
      <c r="K63" s="74" t="s">
        <v>208</v>
      </c>
      <c r="L63" s="74" t="s">
        <v>208</v>
      </c>
      <c r="O63" s="72"/>
    </row>
    <row r="64" spans="1:20">
      <c r="A64" s="72" t="s">
        <v>179</v>
      </c>
      <c r="B64" s="72" t="s">
        <v>180</v>
      </c>
      <c r="C64" s="72" t="s">
        <v>188</v>
      </c>
      <c r="D64" s="72" t="s">
        <v>182</v>
      </c>
      <c r="E64" s="72" t="s">
        <v>205</v>
      </c>
      <c r="F64" s="72" t="s">
        <v>213</v>
      </c>
      <c r="G64" s="72" t="s">
        <v>185</v>
      </c>
      <c r="H64" s="72" t="s">
        <v>186</v>
      </c>
      <c r="I64" s="73">
        <v>77</v>
      </c>
      <c r="J64" s="74" t="s">
        <v>208</v>
      </c>
      <c r="K64" s="74" t="s">
        <v>208</v>
      </c>
      <c r="L64" s="74" t="s">
        <v>208</v>
      </c>
      <c r="O64" s="72"/>
    </row>
    <row r="65" spans="1:20">
      <c r="A65" s="72" t="s">
        <v>179</v>
      </c>
      <c r="B65" s="72" t="s">
        <v>180</v>
      </c>
      <c r="C65" s="72" t="s">
        <v>189</v>
      </c>
      <c r="D65" s="72" t="s">
        <v>182</v>
      </c>
      <c r="E65" s="72" t="s">
        <v>205</v>
      </c>
      <c r="F65" s="72" t="s">
        <v>213</v>
      </c>
      <c r="G65" s="72" t="s">
        <v>185</v>
      </c>
      <c r="H65" s="72" t="s">
        <v>186</v>
      </c>
      <c r="I65" s="73">
        <v>214</v>
      </c>
      <c r="J65" s="74">
        <v>51.5</v>
      </c>
      <c r="K65" s="74">
        <v>43.1</v>
      </c>
      <c r="L65" s="74">
        <v>59.9</v>
      </c>
      <c r="O65" s="72"/>
    </row>
    <row r="66" spans="1:20">
      <c r="A66" s="72" t="s">
        <v>179</v>
      </c>
      <c r="B66" s="72" t="s">
        <v>180</v>
      </c>
      <c r="C66" s="72" t="s">
        <v>190</v>
      </c>
      <c r="D66" s="72" t="s">
        <v>182</v>
      </c>
      <c r="E66" s="72" t="s">
        <v>205</v>
      </c>
      <c r="F66" s="72" t="s">
        <v>213</v>
      </c>
      <c r="G66" s="72" t="s">
        <v>185</v>
      </c>
      <c r="H66" s="72" t="s">
        <v>186</v>
      </c>
      <c r="I66" s="73">
        <v>592</v>
      </c>
      <c r="J66" s="74">
        <v>48</v>
      </c>
      <c r="K66" s="74">
        <v>42.4</v>
      </c>
      <c r="L66" s="74">
        <v>53.7</v>
      </c>
      <c r="O66" s="72"/>
    </row>
    <row r="67" spans="1:20">
      <c r="A67" s="72" t="s">
        <v>179</v>
      </c>
      <c r="B67" s="72" t="s">
        <v>180</v>
      </c>
      <c r="C67" s="72" t="s">
        <v>192</v>
      </c>
      <c r="D67" s="72" t="s">
        <v>182</v>
      </c>
      <c r="E67" s="72" t="s">
        <v>205</v>
      </c>
      <c r="F67" s="72" t="s">
        <v>213</v>
      </c>
      <c r="G67" s="72" t="s">
        <v>185</v>
      </c>
      <c r="H67" s="72" t="s">
        <v>186</v>
      </c>
      <c r="I67" s="73">
        <v>841</v>
      </c>
      <c r="J67" s="74">
        <v>31.8</v>
      </c>
      <c r="K67" s="74">
        <v>26.5</v>
      </c>
      <c r="L67" s="74">
        <v>37.1</v>
      </c>
      <c r="O67" s="72"/>
    </row>
    <row r="68" spans="1:20">
      <c r="A68" s="72" t="s">
        <v>179</v>
      </c>
      <c r="B68" s="72" t="s">
        <v>180</v>
      </c>
      <c r="C68" s="72" t="s">
        <v>198</v>
      </c>
      <c r="D68" s="72" t="s">
        <v>182</v>
      </c>
      <c r="E68" s="72" t="s">
        <v>205</v>
      </c>
      <c r="F68" s="72" t="s">
        <v>213</v>
      </c>
      <c r="G68" s="72" t="s">
        <v>185</v>
      </c>
      <c r="H68" s="72" t="s">
        <v>186</v>
      </c>
      <c r="I68" s="73">
        <v>1745</v>
      </c>
      <c r="J68" s="74">
        <v>40.9</v>
      </c>
      <c r="K68" s="74">
        <v>37.4</v>
      </c>
      <c r="L68" s="74">
        <v>44.3</v>
      </c>
      <c r="O68" s="72"/>
    </row>
    <row r="69" spans="1:20">
      <c r="A69" s="72" t="s">
        <v>179</v>
      </c>
      <c r="B69" s="72" t="s">
        <v>180</v>
      </c>
      <c r="C69" s="72" t="s">
        <v>198</v>
      </c>
      <c r="D69" s="72" t="s">
        <v>200</v>
      </c>
      <c r="E69" s="72" t="s">
        <v>205</v>
      </c>
      <c r="F69" s="72" t="s">
        <v>213</v>
      </c>
      <c r="G69" s="72" t="s">
        <v>185</v>
      </c>
      <c r="H69" s="72" t="s">
        <v>186</v>
      </c>
      <c r="I69" s="73">
        <v>1745</v>
      </c>
      <c r="J69" s="74" t="s">
        <v>208</v>
      </c>
      <c r="K69" s="74" t="s">
        <v>208</v>
      </c>
      <c r="L69" s="74" t="s">
        <v>208</v>
      </c>
      <c r="O69" s="72"/>
    </row>
    <row r="70" spans="1:20">
      <c r="A70" s="72" t="s">
        <v>179</v>
      </c>
      <c r="B70" s="72" t="s">
        <v>180</v>
      </c>
      <c r="C70" s="72" t="s">
        <v>181</v>
      </c>
      <c r="D70" s="72" t="s">
        <v>182</v>
      </c>
      <c r="E70" s="72" t="s">
        <v>206</v>
      </c>
      <c r="F70" s="72" t="s">
        <v>213</v>
      </c>
      <c r="G70" s="72" t="s">
        <v>185</v>
      </c>
      <c r="H70" s="72" t="s">
        <v>186</v>
      </c>
      <c r="I70" s="73">
        <v>47</v>
      </c>
      <c r="J70" s="74" t="s">
        <v>208</v>
      </c>
      <c r="K70" s="74" t="s">
        <v>208</v>
      </c>
      <c r="L70" s="74" t="s">
        <v>208</v>
      </c>
      <c r="O70" s="72"/>
    </row>
    <row r="71" spans="1:20">
      <c r="A71" s="72" t="s">
        <v>179</v>
      </c>
      <c r="B71" s="72" t="s">
        <v>180</v>
      </c>
      <c r="C71" s="72" t="s">
        <v>188</v>
      </c>
      <c r="D71" s="72" t="s">
        <v>182</v>
      </c>
      <c r="E71" s="72" t="s">
        <v>206</v>
      </c>
      <c r="F71" s="72" t="s">
        <v>213</v>
      </c>
      <c r="G71" s="72" t="s">
        <v>185</v>
      </c>
      <c r="H71" s="72" t="s">
        <v>186</v>
      </c>
      <c r="I71" s="73">
        <v>181</v>
      </c>
      <c r="J71" s="74" t="s">
        <v>208</v>
      </c>
      <c r="K71" s="74" t="s">
        <v>208</v>
      </c>
      <c r="L71" s="74" t="s">
        <v>208</v>
      </c>
      <c r="O71" s="72"/>
    </row>
    <row r="72" spans="1:20">
      <c r="A72" s="72" t="s">
        <v>179</v>
      </c>
      <c r="B72" s="72" t="s">
        <v>180</v>
      </c>
      <c r="C72" s="72" t="s">
        <v>189</v>
      </c>
      <c r="D72" s="72" t="s">
        <v>182</v>
      </c>
      <c r="E72" s="72" t="s">
        <v>206</v>
      </c>
      <c r="F72" s="72" t="s">
        <v>213</v>
      </c>
      <c r="G72" s="72" t="s">
        <v>185</v>
      </c>
      <c r="H72" s="72" t="s">
        <v>186</v>
      </c>
      <c r="I72" s="73">
        <v>539</v>
      </c>
      <c r="J72" s="74">
        <v>14.2</v>
      </c>
      <c r="K72" s="74">
        <v>10.4</v>
      </c>
      <c r="L72" s="74">
        <v>17.899999999999999</v>
      </c>
      <c r="O72" s="72"/>
    </row>
    <row r="73" spans="1:20">
      <c r="A73" s="72" t="s">
        <v>179</v>
      </c>
      <c r="B73" s="72" t="s">
        <v>180</v>
      </c>
      <c r="C73" s="72" t="s">
        <v>190</v>
      </c>
      <c r="D73" s="72" t="s">
        <v>182</v>
      </c>
      <c r="E73" s="72" t="s">
        <v>206</v>
      </c>
      <c r="F73" s="72" t="s">
        <v>213</v>
      </c>
      <c r="G73" s="72" t="s">
        <v>185</v>
      </c>
      <c r="H73" s="72" t="s">
        <v>186</v>
      </c>
      <c r="I73" s="73">
        <v>1388</v>
      </c>
      <c r="J73" s="74">
        <v>15.4</v>
      </c>
      <c r="K73" s="74">
        <v>12.9</v>
      </c>
      <c r="L73" s="74">
        <v>18</v>
      </c>
      <c r="O73" s="72"/>
    </row>
    <row r="74" spans="1:20">
      <c r="A74" s="72" t="s">
        <v>179</v>
      </c>
      <c r="B74" s="72" t="s">
        <v>180</v>
      </c>
      <c r="C74" s="72" t="s">
        <v>192</v>
      </c>
      <c r="D74" s="72" t="s">
        <v>182</v>
      </c>
      <c r="E74" s="72" t="s">
        <v>206</v>
      </c>
      <c r="F74" s="72" t="s">
        <v>213</v>
      </c>
      <c r="G74" s="72" t="s">
        <v>185</v>
      </c>
      <c r="H74" s="72" t="s">
        <v>186</v>
      </c>
      <c r="I74" s="73">
        <v>2132</v>
      </c>
      <c r="J74" s="74">
        <v>7.6</v>
      </c>
      <c r="K74" s="74">
        <v>5.6</v>
      </c>
      <c r="L74" s="74">
        <v>9.6</v>
      </c>
      <c r="O74" s="72"/>
      <c r="P74" s="72"/>
      <c r="Q74" s="74"/>
      <c r="R74" s="74"/>
      <c r="S74" s="74"/>
      <c r="T74" s="74"/>
    </row>
    <row r="75" spans="1:20">
      <c r="A75" s="72" t="s">
        <v>179</v>
      </c>
      <c r="B75" s="72" t="s">
        <v>180</v>
      </c>
      <c r="C75" s="72" t="s">
        <v>198</v>
      </c>
      <c r="D75" s="72" t="s">
        <v>182</v>
      </c>
      <c r="E75" s="72" t="s">
        <v>206</v>
      </c>
      <c r="F75" s="72" t="s">
        <v>213</v>
      </c>
      <c r="G75" s="72" t="s">
        <v>185</v>
      </c>
      <c r="H75" s="72" t="s">
        <v>186</v>
      </c>
      <c r="I75" s="73">
        <v>4287</v>
      </c>
      <c r="J75" s="74">
        <v>11.9</v>
      </c>
      <c r="K75" s="74">
        <v>10.4</v>
      </c>
      <c r="L75" s="74">
        <v>13.35357666015625</v>
      </c>
      <c r="O75" s="72"/>
      <c r="P75" s="72"/>
    </row>
    <row r="76" spans="1:20">
      <c r="A76" s="72" t="s">
        <v>179</v>
      </c>
      <c r="B76" s="72" t="s">
        <v>180</v>
      </c>
      <c r="C76" s="72" t="s">
        <v>198</v>
      </c>
      <c r="D76" s="72" t="s">
        <v>200</v>
      </c>
      <c r="E76" s="72" t="s">
        <v>206</v>
      </c>
      <c r="F76" s="72" t="s">
        <v>213</v>
      </c>
      <c r="G76" s="72" t="s">
        <v>185</v>
      </c>
      <c r="H76" s="72" t="s">
        <v>186</v>
      </c>
      <c r="I76" s="73">
        <v>4287</v>
      </c>
      <c r="J76" s="74" t="s">
        <v>208</v>
      </c>
      <c r="K76" s="74" t="s">
        <v>208</v>
      </c>
      <c r="L76" s="74" t="s">
        <v>208</v>
      </c>
      <c r="O76" s="72"/>
      <c r="P76" s="72"/>
    </row>
    <row r="77" spans="1:20">
      <c r="A77" s="72" t="s">
        <v>179</v>
      </c>
      <c r="B77" s="72" t="s">
        <v>180</v>
      </c>
      <c r="C77" s="72" t="s">
        <v>181</v>
      </c>
      <c r="D77" s="72" t="s">
        <v>182</v>
      </c>
      <c r="E77" s="72" t="s">
        <v>207</v>
      </c>
      <c r="F77" s="72" t="s">
        <v>213</v>
      </c>
      <c r="G77" s="72" t="s">
        <v>185</v>
      </c>
      <c r="H77" s="72" t="s">
        <v>186</v>
      </c>
      <c r="I77" s="73">
        <v>4</v>
      </c>
      <c r="J77" s="74" t="s">
        <v>208</v>
      </c>
      <c r="K77" s="74" t="s">
        <v>208</v>
      </c>
      <c r="L77" s="74" t="s">
        <v>208</v>
      </c>
      <c r="O77" s="72"/>
      <c r="P77" s="72"/>
    </row>
    <row r="78" spans="1:20">
      <c r="A78" s="72" t="s">
        <v>179</v>
      </c>
      <c r="B78" s="72" t="s">
        <v>180</v>
      </c>
      <c r="C78" s="72" t="s">
        <v>188</v>
      </c>
      <c r="D78" s="72" t="s">
        <v>182</v>
      </c>
      <c r="E78" s="72" t="s">
        <v>207</v>
      </c>
      <c r="F78" s="72" t="s">
        <v>213</v>
      </c>
      <c r="G78" s="72" t="s">
        <v>185</v>
      </c>
      <c r="H78" s="72" t="s">
        <v>186</v>
      </c>
      <c r="I78" s="73">
        <v>6</v>
      </c>
      <c r="J78" s="74" t="s">
        <v>208</v>
      </c>
      <c r="K78" s="74" t="s">
        <v>208</v>
      </c>
      <c r="L78" s="74" t="s">
        <v>208</v>
      </c>
      <c r="O78" s="72"/>
      <c r="P78" s="72"/>
    </row>
    <row r="79" spans="1:20">
      <c r="A79" s="72" t="s">
        <v>179</v>
      </c>
      <c r="B79" s="72" t="s">
        <v>180</v>
      </c>
      <c r="C79" s="72" t="s">
        <v>189</v>
      </c>
      <c r="D79" s="72" t="s">
        <v>182</v>
      </c>
      <c r="E79" s="72" t="s">
        <v>207</v>
      </c>
      <c r="F79" s="72" t="s">
        <v>213</v>
      </c>
      <c r="G79" s="72" t="s">
        <v>185</v>
      </c>
      <c r="H79" s="72" t="s">
        <v>186</v>
      </c>
      <c r="I79" s="73">
        <v>5</v>
      </c>
      <c r="J79" s="74" t="s">
        <v>208</v>
      </c>
      <c r="K79" s="74" t="s">
        <v>208</v>
      </c>
      <c r="L79" s="74" t="s">
        <v>208</v>
      </c>
      <c r="O79" s="72"/>
      <c r="P79" s="72"/>
    </row>
    <row r="80" spans="1:20">
      <c r="A80" s="72" t="s">
        <v>179</v>
      </c>
      <c r="B80" s="72" t="s">
        <v>180</v>
      </c>
      <c r="C80" s="72" t="s">
        <v>190</v>
      </c>
      <c r="D80" s="72" t="s">
        <v>182</v>
      </c>
      <c r="E80" s="72" t="s">
        <v>207</v>
      </c>
      <c r="F80" s="72" t="s">
        <v>213</v>
      </c>
      <c r="G80" s="72" t="s">
        <v>185</v>
      </c>
      <c r="H80" s="72" t="s">
        <v>186</v>
      </c>
      <c r="I80" s="73">
        <v>24</v>
      </c>
      <c r="J80" s="74" t="s">
        <v>208</v>
      </c>
      <c r="K80" s="74" t="s">
        <v>208</v>
      </c>
      <c r="L80" s="74" t="s">
        <v>208</v>
      </c>
      <c r="O80" s="72"/>
      <c r="P80" s="72"/>
    </row>
    <row r="81" spans="1:16">
      <c r="A81" s="72" t="s">
        <v>179</v>
      </c>
      <c r="B81" s="72" t="s">
        <v>180</v>
      </c>
      <c r="C81" s="72" t="s">
        <v>192</v>
      </c>
      <c r="D81" s="72" t="s">
        <v>182</v>
      </c>
      <c r="E81" s="72" t="s">
        <v>207</v>
      </c>
      <c r="F81" s="72" t="s">
        <v>213</v>
      </c>
      <c r="G81" s="72" t="s">
        <v>185</v>
      </c>
      <c r="H81" s="72" t="s">
        <v>186</v>
      </c>
      <c r="I81" s="73">
        <v>32</v>
      </c>
      <c r="J81" s="74" t="s">
        <v>208</v>
      </c>
      <c r="K81" s="74" t="s">
        <v>208</v>
      </c>
      <c r="L81" s="74" t="s">
        <v>208</v>
      </c>
      <c r="O81" s="72"/>
      <c r="P81" s="72"/>
    </row>
    <row r="82" spans="1:16">
      <c r="A82" s="72" t="s">
        <v>179</v>
      </c>
      <c r="B82" s="72" t="s">
        <v>180</v>
      </c>
      <c r="C82" s="72" t="s">
        <v>198</v>
      </c>
      <c r="D82" s="72" t="s">
        <v>182</v>
      </c>
      <c r="E82" s="72" t="s">
        <v>207</v>
      </c>
      <c r="F82" s="72" t="s">
        <v>213</v>
      </c>
      <c r="G82" s="72" t="s">
        <v>185</v>
      </c>
      <c r="H82" s="72" t="s">
        <v>186</v>
      </c>
      <c r="I82" s="73">
        <v>71</v>
      </c>
      <c r="J82" s="74" t="s">
        <v>208</v>
      </c>
      <c r="K82" s="74" t="s">
        <v>208</v>
      </c>
      <c r="L82" s="74" t="s">
        <v>208</v>
      </c>
      <c r="O82" s="72"/>
      <c r="P82" s="72"/>
    </row>
    <row r="83" spans="1:16">
      <c r="A83" s="72" t="s">
        <v>179</v>
      </c>
      <c r="B83" s="72" t="s">
        <v>180</v>
      </c>
      <c r="C83" s="72" t="s">
        <v>198</v>
      </c>
      <c r="D83" s="72" t="s">
        <v>200</v>
      </c>
      <c r="E83" s="72" t="s">
        <v>207</v>
      </c>
      <c r="F83" s="72" t="s">
        <v>213</v>
      </c>
      <c r="G83" s="72" t="s">
        <v>185</v>
      </c>
      <c r="H83" s="72" t="s">
        <v>186</v>
      </c>
      <c r="I83" s="73">
        <v>71</v>
      </c>
      <c r="J83" s="74" t="s">
        <v>208</v>
      </c>
      <c r="K83" s="74" t="s">
        <v>208</v>
      </c>
      <c r="L83" s="74" t="s">
        <v>208</v>
      </c>
      <c r="O83" s="72"/>
      <c r="P83" s="72"/>
    </row>
    <row r="84" spans="1:16">
      <c r="A84" s="72" t="s">
        <v>179</v>
      </c>
      <c r="B84" s="72" t="s">
        <v>180</v>
      </c>
      <c r="C84" s="72" t="s">
        <v>201</v>
      </c>
      <c r="D84" s="72" t="s">
        <v>182</v>
      </c>
      <c r="E84" s="72" t="s">
        <v>209</v>
      </c>
      <c r="F84" s="72" t="s">
        <v>213</v>
      </c>
      <c r="G84" s="72" t="s">
        <v>185</v>
      </c>
      <c r="H84" s="72" t="s">
        <v>186</v>
      </c>
      <c r="I84" s="73">
        <v>154</v>
      </c>
      <c r="J84" s="74">
        <v>64.8</v>
      </c>
      <c r="K84" s="74">
        <v>56.5</v>
      </c>
      <c r="L84" s="74">
        <v>73.099999999999994</v>
      </c>
    </row>
    <row r="85" spans="1:16">
      <c r="A85" s="72" t="s">
        <v>179</v>
      </c>
      <c r="B85" s="72" t="s">
        <v>180</v>
      </c>
      <c r="C85" s="72" t="s">
        <v>189</v>
      </c>
      <c r="D85" s="72" t="s">
        <v>182</v>
      </c>
      <c r="E85" s="72" t="s">
        <v>209</v>
      </c>
      <c r="F85" s="72" t="s">
        <v>213</v>
      </c>
      <c r="G85" s="72" t="s">
        <v>185</v>
      </c>
      <c r="H85" s="72" t="s">
        <v>186</v>
      </c>
      <c r="I85" s="73">
        <v>346</v>
      </c>
      <c r="J85" s="74">
        <v>63.5</v>
      </c>
      <c r="K85" s="74">
        <v>57.8</v>
      </c>
      <c r="L85" s="74">
        <v>69.2</v>
      </c>
    </row>
    <row r="86" spans="1:16">
      <c r="A86" s="72" t="s">
        <v>179</v>
      </c>
      <c r="B86" s="72" t="s">
        <v>180</v>
      </c>
      <c r="C86" s="72" t="s">
        <v>190</v>
      </c>
      <c r="D86" s="72" t="s">
        <v>182</v>
      </c>
      <c r="E86" s="72" t="s">
        <v>209</v>
      </c>
      <c r="F86" s="72" t="s">
        <v>213</v>
      </c>
      <c r="G86" s="72" t="s">
        <v>185</v>
      </c>
      <c r="H86" s="72" t="s">
        <v>186</v>
      </c>
      <c r="I86" s="73">
        <v>1059</v>
      </c>
      <c r="J86" s="74">
        <v>48.1</v>
      </c>
      <c r="K86" s="74">
        <v>44.3</v>
      </c>
      <c r="L86" s="74">
        <v>51.8</v>
      </c>
    </row>
    <row r="87" spans="1:16">
      <c r="A87" s="72" t="s">
        <v>179</v>
      </c>
      <c r="B87" s="72" t="s">
        <v>180</v>
      </c>
      <c r="C87" s="72" t="s">
        <v>192</v>
      </c>
      <c r="D87" s="72" t="s">
        <v>182</v>
      </c>
      <c r="E87" s="72" t="s">
        <v>209</v>
      </c>
      <c r="F87" s="72" t="s">
        <v>213</v>
      </c>
      <c r="G87" s="72" t="s">
        <v>185</v>
      </c>
      <c r="H87" s="72" t="s">
        <v>186</v>
      </c>
      <c r="I87" s="73">
        <v>3008</v>
      </c>
      <c r="J87" s="74">
        <v>25.6</v>
      </c>
      <c r="K87" s="74">
        <v>22.9</v>
      </c>
      <c r="L87" s="74">
        <v>28.3</v>
      </c>
    </row>
    <row r="88" spans="1:16">
      <c r="A88" s="72" t="s">
        <v>179</v>
      </c>
      <c r="B88" s="72" t="s">
        <v>180</v>
      </c>
      <c r="C88" s="72" t="s">
        <v>198</v>
      </c>
      <c r="D88" s="72" t="s">
        <v>182</v>
      </c>
      <c r="E88" s="72" t="s">
        <v>209</v>
      </c>
      <c r="F88" s="72" t="s">
        <v>213</v>
      </c>
      <c r="G88" s="72" t="s">
        <v>185</v>
      </c>
      <c r="H88" s="72" t="s">
        <v>186</v>
      </c>
      <c r="I88" s="73">
        <v>4567</v>
      </c>
      <c r="J88" s="74">
        <v>35.1</v>
      </c>
      <c r="K88" s="74">
        <v>32.979248046875</v>
      </c>
      <c r="L88" s="74">
        <v>37.1</v>
      </c>
    </row>
    <row r="89" spans="1:16">
      <c r="A89" s="72" t="s">
        <v>179</v>
      </c>
      <c r="B89" s="72" t="s">
        <v>180</v>
      </c>
      <c r="C89" s="72" t="s">
        <v>198</v>
      </c>
      <c r="D89" s="72" t="s">
        <v>200</v>
      </c>
      <c r="E89" s="72" t="s">
        <v>209</v>
      </c>
      <c r="F89" s="72" t="s">
        <v>213</v>
      </c>
      <c r="G89" s="72" t="s">
        <v>185</v>
      </c>
      <c r="H89" s="72" t="s">
        <v>186</v>
      </c>
      <c r="I89" s="73">
        <v>4567</v>
      </c>
      <c r="J89" s="74">
        <v>45.2</v>
      </c>
      <c r="K89" s="74">
        <v>43</v>
      </c>
      <c r="L89" s="74">
        <v>47.4664306640625</v>
      </c>
    </row>
    <row r="90" spans="1:16">
      <c r="A90" s="72" t="s">
        <v>179</v>
      </c>
      <c r="B90" s="72" t="s">
        <v>180</v>
      </c>
      <c r="C90" s="72" t="s">
        <v>201</v>
      </c>
      <c r="D90" s="72" t="s">
        <v>182</v>
      </c>
      <c r="E90" s="72" t="s">
        <v>210</v>
      </c>
      <c r="F90" s="72" t="s">
        <v>213</v>
      </c>
      <c r="G90" s="72" t="s">
        <v>185</v>
      </c>
      <c r="H90" s="72" t="s">
        <v>186</v>
      </c>
      <c r="I90" s="73">
        <v>1388</v>
      </c>
      <c r="J90" s="74">
        <v>64.7</v>
      </c>
      <c r="K90" s="74">
        <v>61.6</v>
      </c>
      <c r="L90" s="74">
        <v>67.900000000000006</v>
      </c>
    </row>
    <row r="91" spans="1:16">
      <c r="A91" s="72" t="s">
        <v>179</v>
      </c>
      <c r="B91" s="72" t="s">
        <v>180</v>
      </c>
      <c r="C91" s="72" t="s">
        <v>189</v>
      </c>
      <c r="D91" s="72" t="s">
        <v>182</v>
      </c>
      <c r="E91" s="72" t="s">
        <v>210</v>
      </c>
      <c r="F91" s="72" t="s">
        <v>213</v>
      </c>
      <c r="G91" s="72" t="s">
        <v>185</v>
      </c>
      <c r="H91" s="72" t="s">
        <v>186</v>
      </c>
      <c r="I91" s="73">
        <v>3616</v>
      </c>
      <c r="J91" s="74">
        <v>64.8</v>
      </c>
      <c r="K91" s="74">
        <v>62.8</v>
      </c>
      <c r="L91" s="74">
        <v>66.8</v>
      </c>
    </row>
    <row r="92" spans="1:16">
      <c r="A92" s="72" t="s">
        <v>179</v>
      </c>
      <c r="B92" s="72" t="s">
        <v>180</v>
      </c>
      <c r="C92" s="72" t="s">
        <v>190</v>
      </c>
      <c r="D92" s="72" t="s">
        <v>182</v>
      </c>
      <c r="E92" s="72" t="s">
        <v>210</v>
      </c>
      <c r="F92" s="72" t="s">
        <v>213</v>
      </c>
      <c r="G92" s="72" t="s">
        <v>185</v>
      </c>
      <c r="H92" s="72" t="s">
        <v>186</v>
      </c>
      <c r="I92" s="73">
        <v>9318</v>
      </c>
      <c r="J92" s="74">
        <v>59.2</v>
      </c>
      <c r="K92" s="74">
        <v>57.8</v>
      </c>
      <c r="L92" s="74">
        <v>60.7</v>
      </c>
    </row>
    <row r="93" spans="1:16">
      <c r="A93" s="72" t="s">
        <v>179</v>
      </c>
      <c r="B93" s="72" t="s">
        <v>180</v>
      </c>
      <c r="C93" s="72" t="s">
        <v>192</v>
      </c>
      <c r="D93" s="72" t="s">
        <v>182</v>
      </c>
      <c r="E93" s="72" t="s">
        <v>210</v>
      </c>
      <c r="F93" s="72" t="s">
        <v>213</v>
      </c>
      <c r="G93" s="72" t="s">
        <v>185</v>
      </c>
      <c r="H93" s="72" t="s">
        <v>186</v>
      </c>
      <c r="I93" s="73">
        <v>16759</v>
      </c>
      <c r="J93" s="74">
        <v>43.2</v>
      </c>
      <c r="K93" s="74">
        <v>41.6</v>
      </c>
      <c r="L93" s="74">
        <v>44.8</v>
      </c>
    </row>
    <row r="94" spans="1:16">
      <c r="A94" s="72" t="s">
        <v>179</v>
      </c>
      <c r="B94" s="72" t="s">
        <v>180</v>
      </c>
      <c r="C94" s="72" t="s">
        <v>198</v>
      </c>
      <c r="D94" s="72" t="s">
        <v>182</v>
      </c>
      <c r="E94" s="72" t="s">
        <v>210</v>
      </c>
      <c r="F94" s="72" t="s">
        <v>213</v>
      </c>
      <c r="G94" s="72" t="s">
        <v>185</v>
      </c>
      <c r="H94" s="72" t="s">
        <v>186</v>
      </c>
      <c r="I94" s="73">
        <v>31081</v>
      </c>
      <c r="J94" s="74">
        <v>51.5</v>
      </c>
      <c r="K94" s="74">
        <v>50.5</v>
      </c>
      <c r="L94" s="74">
        <v>52.5</v>
      </c>
    </row>
    <row r="95" spans="1:16">
      <c r="A95" s="72" t="s">
        <v>179</v>
      </c>
      <c r="B95" s="72" t="s">
        <v>180</v>
      </c>
      <c r="C95" s="72" t="s">
        <v>198</v>
      </c>
      <c r="D95" s="72" t="s">
        <v>200</v>
      </c>
      <c r="E95" s="72" t="s">
        <v>210</v>
      </c>
      <c r="F95" s="72" t="s">
        <v>213</v>
      </c>
      <c r="G95" s="72" t="s">
        <v>185</v>
      </c>
      <c r="H95" s="72" t="s">
        <v>186</v>
      </c>
      <c r="I95" s="73">
        <v>31081</v>
      </c>
      <c r="J95" s="74">
        <v>56.1</v>
      </c>
      <c r="K95" s="74">
        <v>55.2</v>
      </c>
      <c r="L95" s="74">
        <v>57.1</v>
      </c>
    </row>
    <row r="96" spans="1:16">
      <c r="A96" s="72" t="s">
        <v>179</v>
      </c>
      <c r="B96" s="72" t="s">
        <v>204</v>
      </c>
      <c r="C96" s="72" t="s">
        <v>181</v>
      </c>
      <c r="D96" s="72" t="s">
        <v>182</v>
      </c>
      <c r="E96" s="72" t="s">
        <v>183</v>
      </c>
      <c r="F96" s="72" t="s">
        <v>184</v>
      </c>
      <c r="G96" s="72" t="s">
        <v>185</v>
      </c>
      <c r="H96" s="72" t="s">
        <v>186</v>
      </c>
      <c r="I96" s="73">
        <v>26</v>
      </c>
      <c r="J96" s="74">
        <v>92.3</v>
      </c>
      <c r="K96" s="74">
        <v>82.3</v>
      </c>
      <c r="L96" s="74">
        <v>102.4</v>
      </c>
    </row>
    <row r="97" spans="1:16">
      <c r="A97" s="72" t="s">
        <v>179</v>
      </c>
      <c r="B97" s="72" t="s">
        <v>204</v>
      </c>
      <c r="C97" s="72" t="s">
        <v>188</v>
      </c>
      <c r="D97" s="72" t="s">
        <v>182</v>
      </c>
      <c r="E97" s="72" t="s">
        <v>183</v>
      </c>
      <c r="F97" s="72" t="s">
        <v>184</v>
      </c>
      <c r="G97" s="72" t="s">
        <v>185</v>
      </c>
      <c r="H97" s="72" t="s">
        <v>186</v>
      </c>
      <c r="I97" s="73">
        <v>116</v>
      </c>
      <c r="J97" s="74">
        <v>97.6</v>
      </c>
      <c r="K97" s="74">
        <v>94.7</v>
      </c>
      <c r="L97" s="74">
        <v>100.4</v>
      </c>
    </row>
    <row r="98" spans="1:16">
      <c r="A98" s="72" t="s">
        <v>179</v>
      </c>
      <c r="B98" s="72" t="s">
        <v>204</v>
      </c>
      <c r="C98" s="72" t="s">
        <v>189</v>
      </c>
      <c r="D98" s="72" t="s">
        <v>182</v>
      </c>
      <c r="E98" s="72" t="s">
        <v>183</v>
      </c>
      <c r="F98" s="72" t="s">
        <v>184</v>
      </c>
      <c r="G98" s="72" t="s">
        <v>185</v>
      </c>
      <c r="H98" s="72" t="s">
        <v>186</v>
      </c>
      <c r="I98" s="73">
        <v>416</v>
      </c>
      <c r="J98" s="74">
        <v>97.8</v>
      </c>
      <c r="K98" s="74">
        <v>96.3</v>
      </c>
      <c r="L98" s="74">
        <v>99.4</v>
      </c>
    </row>
    <row r="99" spans="1:16">
      <c r="A99" s="72" t="s">
        <v>179</v>
      </c>
      <c r="B99" s="72" t="s">
        <v>204</v>
      </c>
      <c r="C99" s="72" t="s">
        <v>190</v>
      </c>
      <c r="D99" s="72" t="s">
        <v>182</v>
      </c>
      <c r="E99" s="72" t="s">
        <v>183</v>
      </c>
      <c r="F99" s="72" t="s">
        <v>184</v>
      </c>
      <c r="G99" s="72" t="s">
        <v>185</v>
      </c>
      <c r="H99" s="72" t="s">
        <v>186</v>
      </c>
      <c r="I99" s="73">
        <v>1049</v>
      </c>
      <c r="J99" s="74">
        <v>94.7</v>
      </c>
      <c r="K99" s="74">
        <v>93.2</v>
      </c>
      <c r="L99" s="74">
        <v>96.2</v>
      </c>
    </row>
    <row r="100" spans="1:16">
      <c r="A100" s="72" t="s">
        <v>179</v>
      </c>
      <c r="B100" s="72" t="s">
        <v>204</v>
      </c>
      <c r="C100" s="72" t="s">
        <v>192</v>
      </c>
      <c r="D100" s="72" t="s">
        <v>182</v>
      </c>
      <c r="E100" s="72" t="s">
        <v>183</v>
      </c>
      <c r="F100" s="72" t="s">
        <v>184</v>
      </c>
      <c r="G100" s="72" t="s">
        <v>185</v>
      </c>
      <c r="H100" s="72" t="s">
        <v>186</v>
      </c>
      <c r="I100" s="73">
        <v>2056</v>
      </c>
      <c r="J100" s="74">
        <v>86.5</v>
      </c>
      <c r="K100" s="74">
        <v>84.6</v>
      </c>
      <c r="L100" s="74">
        <v>88.3</v>
      </c>
    </row>
    <row r="101" spans="1:16">
      <c r="A101" s="72" t="s">
        <v>179</v>
      </c>
      <c r="B101" s="72" t="s">
        <v>204</v>
      </c>
      <c r="C101" s="72" t="s">
        <v>198</v>
      </c>
      <c r="D101" s="72" t="s">
        <v>182</v>
      </c>
      <c r="E101" s="72" t="s">
        <v>183</v>
      </c>
      <c r="F101" s="72" t="s">
        <v>184</v>
      </c>
      <c r="G101" s="72" t="s">
        <v>185</v>
      </c>
      <c r="H101" s="72" t="s">
        <v>186</v>
      </c>
      <c r="I101" s="73">
        <v>3663</v>
      </c>
      <c r="J101" s="74">
        <v>90.5</v>
      </c>
      <c r="K101" s="74">
        <v>89.4</v>
      </c>
      <c r="L101" s="74">
        <v>91.7</v>
      </c>
      <c r="P101" s="74"/>
    </row>
    <row r="102" spans="1:16">
      <c r="A102" s="72" t="s">
        <v>179</v>
      </c>
      <c r="B102" s="72" t="s">
        <v>204</v>
      </c>
      <c r="C102" s="72" t="s">
        <v>198</v>
      </c>
      <c r="D102" s="72" t="s">
        <v>200</v>
      </c>
      <c r="E102" s="72" t="s">
        <v>183</v>
      </c>
      <c r="F102" s="72" t="s">
        <v>184</v>
      </c>
      <c r="G102" s="72" t="s">
        <v>185</v>
      </c>
      <c r="H102" s="72" t="s">
        <v>186</v>
      </c>
      <c r="I102" s="73">
        <v>3663</v>
      </c>
      <c r="J102" s="74">
        <v>93.1</v>
      </c>
      <c r="K102" s="74">
        <v>92</v>
      </c>
      <c r="L102" s="74">
        <v>94.2</v>
      </c>
      <c r="P102" s="74"/>
    </row>
    <row r="103" spans="1:16">
      <c r="A103" s="72" t="s">
        <v>179</v>
      </c>
      <c r="B103" s="72" t="s">
        <v>204</v>
      </c>
      <c r="C103" s="72" t="s">
        <v>181</v>
      </c>
      <c r="D103" s="72" t="s">
        <v>182</v>
      </c>
      <c r="E103" s="72" t="s">
        <v>202</v>
      </c>
      <c r="F103" s="72" t="s">
        <v>184</v>
      </c>
      <c r="G103" s="72" t="s">
        <v>185</v>
      </c>
      <c r="H103" s="72" t="s">
        <v>186</v>
      </c>
      <c r="I103" s="73">
        <v>23</v>
      </c>
      <c r="J103" s="74">
        <v>52.2</v>
      </c>
      <c r="K103" s="74">
        <v>32.4</v>
      </c>
      <c r="L103" s="74">
        <v>72</v>
      </c>
    </row>
    <row r="104" spans="1:16">
      <c r="A104" s="72" t="s">
        <v>179</v>
      </c>
      <c r="B104" s="72" t="s">
        <v>204</v>
      </c>
      <c r="C104" s="72" t="s">
        <v>188</v>
      </c>
      <c r="D104" s="72" t="s">
        <v>182</v>
      </c>
      <c r="E104" s="72" t="s">
        <v>202</v>
      </c>
      <c r="F104" s="72" t="s">
        <v>184</v>
      </c>
      <c r="G104" s="72" t="s">
        <v>185</v>
      </c>
      <c r="H104" s="72" t="s">
        <v>186</v>
      </c>
      <c r="I104" s="73">
        <v>110</v>
      </c>
      <c r="J104" s="74">
        <v>78.400000000000006</v>
      </c>
      <c r="K104" s="74">
        <v>70.7</v>
      </c>
      <c r="L104" s="74">
        <v>86.1</v>
      </c>
    </row>
    <row r="105" spans="1:16">
      <c r="A105" s="72" t="s">
        <v>179</v>
      </c>
      <c r="B105" s="72" t="s">
        <v>204</v>
      </c>
      <c r="C105" s="72" t="s">
        <v>189</v>
      </c>
      <c r="D105" s="72" t="s">
        <v>182</v>
      </c>
      <c r="E105" s="72" t="s">
        <v>202</v>
      </c>
      <c r="F105" s="72" t="s">
        <v>184</v>
      </c>
      <c r="G105" s="72" t="s">
        <v>185</v>
      </c>
      <c r="H105" s="72" t="s">
        <v>186</v>
      </c>
      <c r="I105" s="73">
        <v>251</v>
      </c>
      <c r="J105" s="74">
        <v>78.2</v>
      </c>
      <c r="K105" s="74">
        <v>73</v>
      </c>
      <c r="L105" s="74">
        <v>83.3</v>
      </c>
    </row>
    <row r="106" spans="1:16">
      <c r="A106" s="72" t="s">
        <v>179</v>
      </c>
      <c r="B106" s="72" t="s">
        <v>204</v>
      </c>
      <c r="C106" s="72" t="s">
        <v>190</v>
      </c>
      <c r="D106" s="72" t="s">
        <v>182</v>
      </c>
      <c r="E106" s="72" t="s">
        <v>202</v>
      </c>
      <c r="F106" s="72" t="s">
        <v>184</v>
      </c>
      <c r="G106" s="72" t="s">
        <v>185</v>
      </c>
      <c r="H106" s="72" t="s">
        <v>186</v>
      </c>
      <c r="I106" s="73">
        <v>697</v>
      </c>
      <c r="J106" s="74">
        <v>72.599999999999994</v>
      </c>
      <c r="K106" s="74">
        <v>69.2</v>
      </c>
      <c r="L106" s="74">
        <v>75.900000000000006</v>
      </c>
    </row>
    <row r="107" spans="1:16">
      <c r="A107" s="72" t="s">
        <v>179</v>
      </c>
      <c r="B107" s="72" t="s">
        <v>204</v>
      </c>
      <c r="C107" s="72" t="s">
        <v>192</v>
      </c>
      <c r="D107" s="72" t="s">
        <v>182</v>
      </c>
      <c r="E107" s="72" t="s">
        <v>202</v>
      </c>
      <c r="F107" s="72" t="s">
        <v>184</v>
      </c>
      <c r="G107" s="72" t="s">
        <v>185</v>
      </c>
      <c r="H107" s="72" t="s">
        <v>186</v>
      </c>
      <c r="I107" s="73">
        <v>1715</v>
      </c>
      <c r="J107" s="74">
        <v>55.5</v>
      </c>
      <c r="K107" s="74">
        <v>53</v>
      </c>
      <c r="L107" s="74">
        <v>58</v>
      </c>
    </row>
    <row r="108" spans="1:16">
      <c r="A108" s="72" t="s">
        <v>179</v>
      </c>
      <c r="B108" s="72" t="s">
        <v>204</v>
      </c>
      <c r="C108" s="72" t="s">
        <v>198</v>
      </c>
      <c r="D108" s="72" t="s">
        <v>182</v>
      </c>
      <c r="E108" s="72" t="s">
        <v>202</v>
      </c>
      <c r="F108" s="72" t="s">
        <v>184</v>
      </c>
      <c r="G108" s="72" t="s">
        <v>185</v>
      </c>
      <c r="H108" s="72" t="s">
        <v>186</v>
      </c>
      <c r="I108" s="73">
        <v>2796</v>
      </c>
      <c r="J108" s="74">
        <v>62.7</v>
      </c>
      <c r="K108" s="74">
        <v>60.8</v>
      </c>
      <c r="L108" s="74">
        <v>64.599999999999994</v>
      </c>
    </row>
    <row r="109" spans="1:16">
      <c r="A109" s="72" t="s">
        <v>179</v>
      </c>
      <c r="B109" s="72" t="s">
        <v>204</v>
      </c>
      <c r="C109" s="72" t="s">
        <v>198</v>
      </c>
      <c r="D109" s="72" t="s">
        <v>200</v>
      </c>
      <c r="E109" s="72" t="s">
        <v>202</v>
      </c>
      <c r="F109" s="72" t="s">
        <v>184</v>
      </c>
      <c r="G109" s="72" t="s">
        <v>185</v>
      </c>
      <c r="H109" s="72" t="s">
        <v>186</v>
      </c>
      <c r="I109" s="73">
        <v>2796</v>
      </c>
      <c r="J109" s="74">
        <v>67.400000000000006</v>
      </c>
      <c r="K109" s="74">
        <v>64.900000000000006</v>
      </c>
      <c r="L109" s="74">
        <v>70</v>
      </c>
    </row>
    <row r="110" spans="1:16">
      <c r="A110" s="72" t="s">
        <v>179</v>
      </c>
      <c r="B110" s="72" t="s">
        <v>204</v>
      </c>
      <c r="C110" s="72" t="s">
        <v>181</v>
      </c>
      <c r="D110" s="72" t="s">
        <v>182</v>
      </c>
      <c r="E110" s="72" t="s">
        <v>205</v>
      </c>
      <c r="F110" s="72" t="s">
        <v>184</v>
      </c>
      <c r="G110" s="72" t="s">
        <v>185</v>
      </c>
      <c r="H110" s="72" t="s">
        <v>186</v>
      </c>
      <c r="I110" s="73">
        <v>16</v>
      </c>
      <c r="J110" s="74">
        <v>75.099999999999994</v>
      </c>
      <c r="K110" s="74">
        <v>54.6</v>
      </c>
      <c r="L110" s="74">
        <v>95.5</v>
      </c>
    </row>
    <row r="111" spans="1:16">
      <c r="A111" s="72" t="s">
        <v>179</v>
      </c>
      <c r="B111" s="72" t="s">
        <v>204</v>
      </c>
      <c r="C111" s="72" t="s">
        <v>188</v>
      </c>
      <c r="D111" s="72" t="s">
        <v>182</v>
      </c>
      <c r="E111" s="72" t="s">
        <v>205</v>
      </c>
      <c r="F111" s="72" t="s">
        <v>184</v>
      </c>
      <c r="G111" s="72" t="s">
        <v>185</v>
      </c>
      <c r="H111" s="72" t="s">
        <v>186</v>
      </c>
      <c r="I111" s="73">
        <v>54</v>
      </c>
      <c r="J111" s="74">
        <v>72.400000000000006</v>
      </c>
      <c r="K111" s="74">
        <v>60.6</v>
      </c>
      <c r="L111" s="74">
        <v>84.3</v>
      </c>
    </row>
    <row r="112" spans="1:16">
      <c r="A112" s="72" t="s">
        <v>179</v>
      </c>
      <c r="B112" s="72" t="s">
        <v>204</v>
      </c>
      <c r="C112" s="72" t="s">
        <v>189</v>
      </c>
      <c r="D112" s="72" t="s">
        <v>182</v>
      </c>
      <c r="E112" s="72" t="s">
        <v>205</v>
      </c>
      <c r="F112" s="72" t="s">
        <v>184</v>
      </c>
      <c r="G112" s="72" t="s">
        <v>185</v>
      </c>
      <c r="H112" s="72" t="s">
        <v>186</v>
      </c>
      <c r="I112" s="73">
        <v>91</v>
      </c>
      <c r="J112" s="74">
        <v>76</v>
      </c>
      <c r="K112" s="74">
        <v>67.0908203125</v>
      </c>
      <c r="L112" s="74">
        <v>84.8</v>
      </c>
    </row>
    <row r="113" spans="1:12">
      <c r="A113" s="72" t="s">
        <v>179</v>
      </c>
      <c r="B113" s="72" t="s">
        <v>204</v>
      </c>
      <c r="C113" s="72" t="s">
        <v>190</v>
      </c>
      <c r="D113" s="72" t="s">
        <v>182</v>
      </c>
      <c r="E113" s="72" t="s">
        <v>205</v>
      </c>
      <c r="F113" s="72" t="s">
        <v>184</v>
      </c>
      <c r="G113" s="72" t="s">
        <v>185</v>
      </c>
      <c r="H113" s="72" t="s">
        <v>186</v>
      </c>
      <c r="I113" s="73">
        <v>252</v>
      </c>
      <c r="J113" s="74">
        <v>65.8</v>
      </c>
      <c r="K113" s="74">
        <v>59.8</v>
      </c>
      <c r="L113" s="74">
        <v>71.8</v>
      </c>
    </row>
    <row r="114" spans="1:12">
      <c r="A114" s="72" t="s">
        <v>179</v>
      </c>
      <c r="B114" s="72" t="s">
        <v>204</v>
      </c>
      <c r="C114" s="72" t="s">
        <v>192</v>
      </c>
      <c r="D114" s="72" t="s">
        <v>182</v>
      </c>
      <c r="E114" s="72" t="s">
        <v>205</v>
      </c>
      <c r="F114" s="72" t="s">
        <v>184</v>
      </c>
      <c r="G114" s="72" t="s">
        <v>185</v>
      </c>
      <c r="H114" s="72" t="s">
        <v>186</v>
      </c>
      <c r="I114" s="73">
        <v>414</v>
      </c>
      <c r="J114" s="74">
        <v>42.9</v>
      </c>
      <c r="K114" s="74">
        <v>37.9</v>
      </c>
      <c r="L114" s="74">
        <v>48</v>
      </c>
    </row>
    <row r="115" spans="1:12">
      <c r="A115" s="72" t="s">
        <v>179</v>
      </c>
      <c r="B115" s="72" t="s">
        <v>204</v>
      </c>
      <c r="C115" s="72" t="s">
        <v>198</v>
      </c>
      <c r="D115" s="72" t="s">
        <v>182</v>
      </c>
      <c r="E115" s="72" t="s">
        <v>205</v>
      </c>
      <c r="F115" s="72" t="s">
        <v>184</v>
      </c>
      <c r="G115" s="72" t="s">
        <v>185</v>
      </c>
      <c r="H115" s="72" t="s">
        <v>186</v>
      </c>
      <c r="I115" s="73">
        <v>827</v>
      </c>
      <c r="J115" s="74">
        <v>56</v>
      </c>
      <c r="K115" s="74">
        <v>52.5</v>
      </c>
      <c r="L115" s="74">
        <v>59.6</v>
      </c>
    </row>
    <row r="116" spans="1:12">
      <c r="A116" s="72" t="s">
        <v>179</v>
      </c>
      <c r="B116" s="72" t="s">
        <v>204</v>
      </c>
      <c r="C116" s="72" t="s">
        <v>198</v>
      </c>
      <c r="D116" s="72" t="s">
        <v>200</v>
      </c>
      <c r="E116" s="72" t="s">
        <v>205</v>
      </c>
      <c r="F116" s="72" t="s">
        <v>184</v>
      </c>
      <c r="G116" s="72" t="s">
        <v>185</v>
      </c>
      <c r="H116" s="72" t="s">
        <v>186</v>
      </c>
      <c r="I116" s="73">
        <v>827</v>
      </c>
      <c r="J116" s="74">
        <v>61.3</v>
      </c>
      <c r="K116" s="74">
        <v>57.9</v>
      </c>
      <c r="L116" s="74">
        <v>65</v>
      </c>
    </row>
    <row r="117" spans="1:12">
      <c r="A117" s="72" t="s">
        <v>179</v>
      </c>
      <c r="B117" s="72" t="s">
        <v>204</v>
      </c>
      <c r="C117" s="72" t="s">
        <v>181</v>
      </c>
      <c r="D117" s="72" t="s">
        <v>182</v>
      </c>
      <c r="E117" s="72" t="s">
        <v>206</v>
      </c>
      <c r="F117" s="72" t="s">
        <v>184</v>
      </c>
      <c r="G117" s="72" t="s">
        <v>185</v>
      </c>
      <c r="H117" s="72" t="s">
        <v>186</v>
      </c>
      <c r="I117" s="73">
        <v>65</v>
      </c>
      <c r="J117" s="74">
        <v>36</v>
      </c>
      <c r="K117" s="74">
        <v>24.4</v>
      </c>
      <c r="L117" s="74">
        <v>47.6</v>
      </c>
    </row>
    <row r="118" spans="1:12">
      <c r="A118" s="72" t="s">
        <v>179</v>
      </c>
      <c r="B118" s="72" t="s">
        <v>204</v>
      </c>
      <c r="C118" s="72" t="s">
        <v>188</v>
      </c>
      <c r="D118" s="72" t="s">
        <v>182</v>
      </c>
      <c r="E118" s="72" t="s">
        <v>206</v>
      </c>
      <c r="F118" s="72" t="s">
        <v>184</v>
      </c>
      <c r="G118" s="72" t="s">
        <v>185</v>
      </c>
      <c r="H118" s="72" t="s">
        <v>186</v>
      </c>
      <c r="I118" s="73">
        <v>145</v>
      </c>
      <c r="J118" s="74">
        <v>37.299999999999997</v>
      </c>
      <c r="K118" s="74">
        <v>29.5</v>
      </c>
      <c r="L118" s="74">
        <v>45.1</v>
      </c>
    </row>
    <row r="119" spans="1:12">
      <c r="A119" s="72" t="s">
        <v>179</v>
      </c>
      <c r="B119" s="72" t="s">
        <v>204</v>
      </c>
      <c r="C119" s="72" t="s">
        <v>189</v>
      </c>
      <c r="D119" s="72" t="s">
        <v>182</v>
      </c>
      <c r="E119" s="72" t="s">
        <v>206</v>
      </c>
      <c r="F119" s="72" t="s">
        <v>184</v>
      </c>
      <c r="G119" s="72" t="s">
        <v>185</v>
      </c>
      <c r="H119" s="72" t="s">
        <v>186</v>
      </c>
      <c r="I119" s="73">
        <v>279</v>
      </c>
      <c r="J119" s="74">
        <v>38.700000000000003</v>
      </c>
      <c r="K119" s="74">
        <v>33</v>
      </c>
      <c r="L119" s="74">
        <v>44.4</v>
      </c>
    </row>
    <row r="120" spans="1:12">
      <c r="A120" s="72" t="s">
        <v>179</v>
      </c>
      <c r="B120" s="72" t="s">
        <v>204</v>
      </c>
      <c r="C120" s="72" t="s">
        <v>190</v>
      </c>
      <c r="D120" s="72" t="s">
        <v>182</v>
      </c>
      <c r="E120" s="72" t="s">
        <v>206</v>
      </c>
      <c r="F120" s="72" t="s">
        <v>184</v>
      </c>
      <c r="G120" s="72" t="s">
        <v>185</v>
      </c>
      <c r="H120" s="72" t="s">
        <v>186</v>
      </c>
      <c r="I120" s="73">
        <v>551</v>
      </c>
      <c r="J120" s="74">
        <v>34.799999999999997</v>
      </c>
      <c r="K120" s="74">
        <v>30.76678466796875</v>
      </c>
      <c r="L120" s="74">
        <v>38.799999999999997</v>
      </c>
    </row>
    <row r="121" spans="1:12">
      <c r="A121" s="72" t="s">
        <v>179</v>
      </c>
      <c r="B121" s="72" t="s">
        <v>204</v>
      </c>
      <c r="C121" s="72" t="s">
        <v>192</v>
      </c>
      <c r="D121" s="72" t="s">
        <v>182</v>
      </c>
      <c r="E121" s="72" t="s">
        <v>206</v>
      </c>
      <c r="F121" s="72" t="s">
        <v>184</v>
      </c>
      <c r="G121" s="72" t="s">
        <v>185</v>
      </c>
      <c r="H121" s="72" t="s">
        <v>186</v>
      </c>
      <c r="I121" s="73">
        <v>1055</v>
      </c>
      <c r="J121" s="74">
        <v>19.899999999999999</v>
      </c>
      <c r="K121" s="74">
        <v>17.399999999999999</v>
      </c>
      <c r="L121" s="74">
        <v>22.4</v>
      </c>
    </row>
    <row r="122" spans="1:12">
      <c r="A122" s="72" t="s">
        <v>179</v>
      </c>
      <c r="B122" s="72" t="s">
        <v>204</v>
      </c>
      <c r="C122" s="72" t="s">
        <v>198</v>
      </c>
      <c r="D122" s="72" t="s">
        <v>182</v>
      </c>
      <c r="E122" s="72" t="s">
        <v>206</v>
      </c>
      <c r="F122" s="72" t="s">
        <v>184</v>
      </c>
      <c r="G122" s="72" t="s">
        <v>185</v>
      </c>
      <c r="H122" s="72" t="s">
        <v>186</v>
      </c>
      <c r="I122" s="73">
        <v>2095</v>
      </c>
      <c r="J122" s="74">
        <v>28</v>
      </c>
      <c r="K122" s="74">
        <v>26</v>
      </c>
      <c r="L122" s="74">
        <v>30</v>
      </c>
    </row>
    <row r="123" spans="1:12">
      <c r="A123" s="72" t="s">
        <v>179</v>
      </c>
      <c r="B123" s="72" t="s">
        <v>204</v>
      </c>
      <c r="C123" s="72" t="s">
        <v>198</v>
      </c>
      <c r="D123" s="72" t="s">
        <v>200</v>
      </c>
      <c r="E123" s="72" t="s">
        <v>206</v>
      </c>
      <c r="F123" s="72" t="s">
        <v>184</v>
      </c>
      <c r="G123" s="72" t="s">
        <v>185</v>
      </c>
      <c r="H123" s="72" t="s">
        <v>186</v>
      </c>
      <c r="I123" s="73">
        <v>2095</v>
      </c>
      <c r="J123" s="74">
        <v>30.6</v>
      </c>
      <c r="K123" s="74">
        <v>28.6</v>
      </c>
      <c r="L123" s="74">
        <v>32.799999999999997</v>
      </c>
    </row>
    <row r="124" spans="1:12">
      <c r="A124" s="72" t="s">
        <v>179</v>
      </c>
      <c r="B124" s="72" t="s">
        <v>204</v>
      </c>
      <c r="C124" s="72" t="s">
        <v>181</v>
      </c>
      <c r="D124" s="72" t="s">
        <v>182</v>
      </c>
      <c r="E124" s="72" t="s">
        <v>207</v>
      </c>
      <c r="F124" s="72" t="s">
        <v>184</v>
      </c>
      <c r="G124" s="72" t="s">
        <v>185</v>
      </c>
      <c r="H124" s="72" t="s">
        <v>186</v>
      </c>
      <c r="I124" s="73">
        <v>3</v>
      </c>
      <c r="J124" s="74" t="s">
        <v>208</v>
      </c>
      <c r="K124" s="74" t="s">
        <v>208</v>
      </c>
      <c r="L124" s="74" t="s">
        <v>208</v>
      </c>
    </row>
    <row r="125" spans="1:12">
      <c r="A125" s="72" t="s">
        <v>179</v>
      </c>
      <c r="B125" s="72" t="s">
        <v>204</v>
      </c>
      <c r="C125" s="72" t="s">
        <v>188</v>
      </c>
      <c r="D125" s="72" t="s">
        <v>182</v>
      </c>
      <c r="E125" s="72" t="s">
        <v>207</v>
      </c>
      <c r="F125" s="72" t="s">
        <v>184</v>
      </c>
      <c r="G125" s="72" t="s">
        <v>185</v>
      </c>
      <c r="H125" s="72" t="s">
        <v>186</v>
      </c>
      <c r="I125" s="73">
        <v>6</v>
      </c>
      <c r="J125" s="74" t="s">
        <v>208</v>
      </c>
      <c r="K125" s="74" t="s">
        <v>208</v>
      </c>
      <c r="L125" s="74" t="s">
        <v>208</v>
      </c>
    </row>
    <row r="126" spans="1:12">
      <c r="A126" s="72" t="s">
        <v>179</v>
      </c>
      <c r="B126" s="72" t="s">
        <v>204</v>
      </c>
      <c r="C126" s="72" t="s">
        <v>189</v>
      </c>
      <c r="D126" s="72" t="s">
        <v>182</v>
      </c>
      <c r="E126" s="72" t="s">
        <v>207</v>
      </c>
      <c r="F126" s="72" t="s">
        <v>184</v>
      </c>
      <c r="G126" s="72" t="s">
        <v>185</v>
      </c>
      <c r="H126" s="72" t="s">
        <v>186</v>
      </c>
      <c r="I126" s="73">
        <v>3</v>
      </c>
      <c r="J126" s="74" t="s">
        <v>208</v>
      </c>
      <c r="K126" s="74" t="s">
        <v>208</v>
      </c>
      <c r="L126" s="74" t="s">
        <v>208</v>
      </c>
    </row>
    <row r="127" spans="1:12">
      <c r="A127" s="72" t="s">
        <v>179</v>
      </c>
      <c r="B127" s="72" t="s">
        <v>204</v>
      </c>
      <c r="C127" s="72" t="s">
        <v>190</v>
      </c>
      <c r="D127" s="72" t="s">
        <v>182</v>
      </c>
      <c r="E127" s="72" t="s">
        <v>207</v>
      </c>
      <c r="F127" s="72" t="s">
        <v>184</v>
      </c>
      <c r="G127" s="72" t="s">
        <v>185</v>
      </c>
      <c r="H127" s="72" t="s">
        <v>186</v>
      </c>
      <c r="I127" s="73">
        <v>9</v>
      </c>
      <c r="J127" s="74" t="s">
        <v>208</v>
      </c>
      <c r="K127" s="74" t="s">
        <v>208</v>
      </c>
      <c r="L127" s="74" t="s">
        <v>208</v>
      </c>
    </row>
    <row r="128" spans="1:12">
      <c r="A128" s="72" t="s">
        <v>179</v>
      </c>
      <c r="B128" s="72" t="s">
        <v>204</v>
      </c>
      <c r="C128" s="72" t="s">
        <v>192</v>
      </c>
      <c r="D128" s="72" t="s">
        <v>182</v>
      </c>
      <c r="E128" s="72" t="s">
        <v>207</v>
      </c>
      <c r="F128" s="72" t="s">
        <v>184</v>
      </c>
      <c r="G128" s="72" t="s">
        <v>185</v>
      </c>
      <c r="H128" s="72" t="s">
        <v>186</v>
      </c>
      <c r="I128" s="73">
        <v>23</v>
      </c>
      <c r="J128" s="74" t="s">
        <v>208</v>
      </c>
      <c r="K128" s="74" t="s">
        <v>208</v>
      </c>
      <c r="L128" s="74" t="s">
        <v>208</v>
      </c>
    </row>
    <row r="129" spans="1:12">
      <c r="A129" s="72" t="s">
        <v>179</v>
      </c>
      <c r="B129" s="72" t="s">
        <v>204</v>
      </c>
      <c r="C129" s="72" t="s">
        <v>198</v>
      </c>
      <c r="D129" s="72" t="s">
        <v>182</v>
      </c>
      <c r="E129" s="72" t="s">
        <v>207</v>
      </c>
      <c r="F129" s="72" t="s">
        <v>184</v>
      </c>
      <c r="G129" s="72" t="s">
        <v>185</v>
      </c>
      <c r="H129" s="72" t="s">
        <v>186</v>
      </c>
      <c r="I129" s="73">
        <v>44</v>
      </c>
      <c r="J129" s="74">
        <v>46.1</v>
      </c>
      <c r="K129" s="74">
        <v>31.3</v>
      </c>
      <c r="L129" s="74">
        <v>61</v>
      </c>
    </row>
    <row r="130" spans="1:12">
      <c r="A130" s="72" t="s">
        <v>179</v>
      </c>
      <c r="B130" s="72" t="s">
        <v>204</v>
      </c>
      <c r="C130" s="72" t="s">
        <v>198</v>
      </c>
      <c r="D130" s="72" t="s">
        <v>200</v>
      </c>
      <c r="E130" s="72" t="s">
        <v>207</v>
      </c>
      <c r="F130" s="72" t="s">
        <v>184</v>
      </c>
      <c r="G130" s="72" t="s">
        <v>185</v>
      </c>
      <c r="H130" s="72" t="s">
        <v>186</v>
      </c>
      <c r="I130" s="73">
        <v>44</v>
      </c>
      <c r="J130" s="74" t="s">
        <v>208</v>
      </c>
      <c r="K130" s="74" t="s">
        <v>208</v>
      </c>
      <c r="L130" s="74" t="s">
        <v>208</v>
      </c>
    </row>
    <row r="131" spans="1:12">
      <c r="A131" s="72" t="s">
        <v>179</v>
      </c>
      <c r="B131" s="72" t="s">
        <v>204</v>
      </c>
      <c r="C131" s="72" t="s">
        <v>181</v>
      </c>
      <c r="D131" s="72" t="s">
        <v>182</v>
      </c>
      <c r="E131" s="72" t="s">
        <v>209</v>
      </c>
      <c r="F131" s="72" t="s">
        <v>184</v>
      </c>
      <c r="G131" s="72" t="s">
        <v>185</v>
      </c>
      <c r="H131" s="72" t="s">
        <v>186</v>
      </c>
      <c r="I131" s="73">
        <v>12</v>
      </c>
      <c r="J131" s="74">
        <v>75</v>
      </c>
      <c r="K131" s="74">
        <v>51.7</v>
      </c>
      <c r="L131" s="74">
        <v>98.4</v>
      </c>
    </row>
    <row r="132" spans="1:12">
      <c r="A132" s="72" t="s">
        <v>179</v>
      </c>
      <c r="B132" s="72" t="s">
        <v>204</v>
      </c>
      <c r="C132" s="72" t="s">
        <v>188</v>
      </c>
      <c r="D132" s="72" t="s">
        <v>182</v>
      </c>
      <c r="E132" s="72" t="s">
        <v>209</v>
      </c>
      <c r="F132" s="72" t="s">
        <v>184</v>
      </c>
      <c r="G132" s="72" t="s">
        <v>185</v>
      </c>
      <c r="H132" s="72" t="s">
        <v>186</v>
      </c>
      <c r="I132" s="73">
        <v>53</v>
      </c>
      <c r="J132" s="74">
        <v>65.599999999999994</v>
      </c>
      <c r="K132" s="74">
        <v>52.8</v>
      </c>
      <c r="L132" s="74">
        <v>78.3</v>
      </c>
    </row>
    <row r="133" spans="1:12">
      <c r="A133" s="72" t="s">
        <v>179</v>
      </c>
      <c r="B133" s="72" t="s">
        <v>204</v>
      </c>
      <c r="C133" s="72" t="s">
        <v>189</v>
      </c>
      <c r="D133" s="72" t="s">
        <v>182</v>
      </c>
      <c r="E133" s="72" t="s">
        <v>209</v>
      </c>
      <c r="F133" s="72" t="s">
        <v>184</v>
      </c>
      <c r="G133" s="72" t="s">
        <v>185</v>
      </c>
      <c r="H133" s="72" t="s">
        <v>186</v>
      </c>
      <c r="I133" s="73">
        <v>135</v>
      </c>
      <c r="J133" s="74">
        <v>64.7</v>
      </c>
      <c r="K133" s="74">
        <v>56.7</v>
      </c>
      <c r="L133" s="74">
        <v>72.8</v>
      </c>
    </row>
    <row r="134" spans="1:12">
      <c r="A134" s="72" t="s">
        <v>179</v>
      </c>
      <c r="B134" s="72" t="s">
        <v>204</v>
      </c>
      <c r="C134" s="72" t="s">
        <v>190</v>
      </c>
      <c r="D134" s="72" t="s">
        <v>182</v>
      </c>
      <c r="E134" s="72" t="s">
        <v>209</v>
      </c>
      <c r="F134" s="72" t="s">
        <v>184</v>
      </c>
      <c r="G134" s="72" t="s">
        <v>185</v>
      </c>
      <c r="H134" s="72" t="s">
        <v>186</v>
      </c>
      <c r="I134" s="73">
        <v>319</v>
      </c>
      <c r="J134" s="74">
        <v>59.3</v>
      </c>
      <c r="K134" s="74">
        <v>53.8</v>
      </c>
      <c r="L134" s="74">
        <v>64.7</v>
      </c>
    </row>
    <row r="135" spans="1:12">
      <c r="A135" s="72" t="s">
        <v>179</v>
      </c>
      <c r="B135" s="72" t="s">
        <v>204</v>
      </c>
      <c r="C135" s="72" t="s">
        <v>192</v>
      </c>
      <c r="D135" s="72" t="s">
        <v>182</v>
      </c>
      <c r="E135" s="72" t="s">
        <v>209</v>
      </c>
      <c r="F135" s="72" t="s">
        <v>184</v>
      </c>
      <c r="G135" s="72" t="s">
        <v>185</v>
      </c>
      <c r="H135" s="72" t="s">
        <v>186</v>
      </c>
      <c r="I135" s="73">
        <v>1617</v>
      </c>
      <c r="J135" s="74">
        <v>30</v>
      </c>
      <c r="K135" s="74">
        <v>27.6</v>
      </c>
      <c r="L135" s="74">
        <v>32.4</v>
      </c>
    </row>
    <row r="136" spans="1:12">
      <c r="A136" s="72" t="s">
        <v>179</v>
      </c>
      <c r="B136" s="72" t="s">
        <v>204</v>
      </c>
      <c r="C136" s="72" t="s">
        <v>198</v>
      </c>
      <c r="D136" s="72" t="s">
        <v>182</v>
      </c>
      <c r="E136" s="72" t="s">
        <v>209</v>
      </c>
      <c r="F136" s="72" t="s">
        <v>184</v>
      </c>
      <c r="G136" s="72" t="s">
        <v>185</v>
      </c>
      <c r="H136" s="72" t="s">
        <v>186</v>
      </c>
      <c r="I136" s="73">
        <v>2136</v>
      </c>
      <c r="J136" s="74">
        <v>37.700000000000003</v>
      </c>
      <c r="K136" s="74">
        <v>35.5</v>
      </c>
      <c r="L136" s="74">
        <v>39.799999999999997</v>
      </c>
    </row>
    <row r="137" spans="1:12">
      <c r="A137" s="72" t="s">
        <v>179</v>
      </c>
      <c r="B137" s="72" t="s">
        <v>204</v>
      </c>
      <c r="C137" s="72" t="s">
        <v>198</v>
      </c>
      <c r="D137" s="72" t="s">
        <v>200</v>
      </c>
      <c r="E137" s="72" t="s">
        <v>209</v>
      </c>
      <c r="F137" s="72" t="s">
        <v>184</v>
      </c>
      <c r="G137" s="72" t="s">
        <v>185</v>
      </c>
      <c r="H137" s="72" t="s">
        <v>186</v>
      </c>
      <c r="I137" s="73">
        <v>2136</v>
      </c>
      <c r="J137" s="74">
        <v>51.1</v>
      </c>
      <c r="K137" s="74">
        <v>48.3</v>
      </c>
      <c r="L137" s="74">
        <v>53.990966796875</v>
      </c>
    </row>
    <row r="138" spans="1:12">
      <c r="A138" s="72" t="s">
        <v>179</v>
      </c>
      <c r="B138" s="72" t="s">
        <v>204</v>
      </c>
      <c r="C138" s="72" t="s">
        <v>181</v>
      </c>
      <c r="D138" s="72" t="s">
        <v>182</v>
      </c>
      <c r="E138" s="72" t="s">
        <v>210</v>
      </c>
      <c r="F138" s="72" t="s">
        <v>184</v>
      </c>
      <c r="G138" s="72" t="s">
        <v>185</v>
      </c>
      <c r="H138" s="72" t="s">
        <v>186</v>
      </c>
      <c r="I138" s="73">
        <v>145</v>
      </c>
      <c r="J138" s="74">
        <v>57.4</v>
      </c>
      <c r="K138" s="74">
        <v>49.4</v>
      </c>
      <c r="L138" s="74">
        <v>65.5</v>
      </c>
    </row>
    <row r="139" spans="1:12">
      <c r="A139" s="72" t="s">
        <v>179</v>
      </c>
      <c r="B139" s="72" t="s">
        <v>204</v>
      </c>
      <c r="C139" s="72" t="s">
        <v>188</v>
      </c>
      <c r="D139" s="72" t="s">
        <v>182</v>
      </c>
      <c r="E139" s="72" t="s">
        <v>210</v>
      </c>
      <c r="F139" s="72" t="s">
        <v>184</v>
      </c>
      <c r="G139" s="72" t="s">
        <v>185</v>
      </c>
      <c r="H139" s="72" t="s">
        <v>186</v>
      </c>
      <c r="I139" s="73">
        <v>484</v>
      </c>
      <c r="J139" s="74">
        <v>68.7</v>
      </c>
      <c r="K139" s="74">
        <v>64.5</v>
      </c>
      <c r="L139" s="74">
        <v>72.8</v>
      </c>
    </row>
    <row r="140" spans="1:12">
      <c r="A140" s="72" t="s">
        <v>179</v>
      </c>
      <c r="B140" s="72" t="s">
        <v>204</v>
      </c>
      <c r="C140" s="72" t="s">
        <v>189</v>
      </c>
      <c r="D140" s="72" t="s">
        <v>182</v>
      </c>
      <c r="E140" s="72" t="s">
        <v>210</v>
      </c>
      <c r="F140" s="72" t="s">
        <v>184</v>
      </c>
      <c r="G140" s="72" t="s">
        <v>185</v>
      </c>
      <c r="H140" s="72" t="s">
        <v>186</v>
      </c>
      <c r="I140" s="73">
        <v>1175</v>
      </c>
      <c r="J140" s="74">
        <v>74.2</v>
      </c>
      <c r="K140" s="74">
        <v>71.599999999999994</v>
      </c>
      <c r="L140" s="74">
        <v>76.7</v>
      </c>
    </row>
    <row r="141" spans="1:12">
      <c r="A141" s="72" t="s">
        <v>179</v>
      </c>
      <c r="B141" s="72" t="s">
        <v>204</v>
      </c>
      <c r="C141" s="72" t="s">
        <v>190</v>
      </c>
      <c r="D141" s="72" t="s">
        <v>182</v>
      </c>
      <c r="E141" s="72" t="s">
        <v>210</v>
      </c>
      <c r="F141" s="72" t="s">
        <v>184</v>
      </c>
      <c r="G141" s="72" t="s">
        <v>185</v>
      </c>
      <c r="H141" s="72" t="s">
        <v>186</v>
      </c>
      <c r="I141" s="73">
        <v>2877</v>
      </c>
      <c r="J141" s="74">
        <v>71.280029296875</v>
      </c>
      <c r="K141" s="74">
        <v>69.599999999999994</v>
      </c>
      <c r="L141" s="74">
        <v>73</v>
      </c>
    </row>
    <row r="142" spans="1:12">
      <c r="A142" s="72" t="s">
        <v>179</v>
      </c>
      <c r="B142" s="72" t="s">
        <v>204</v>
      </c>
      <c r="C142" s="72" t="s">
        <v>192</v>
      </c>
      <c r="D142" s="72" t="s">
        <v>182</v>
      </c>
      <c r="E142" s="72" t="s">
        <v>210</v>
      </c>
      <c r="F142" s="72" t="s">
        <v>184</v>
      </c>
      <c r="G142" s="72" t="s">
        <v>185</v>
      </c>
      <c r="H142" s="72" t="s">
        <v>186</v>
      </c>
      <c r="I142" s="73">
        <v>6880</v>
      </c>
      <c r="J142" s="74">
        <v>52.4</v>
      </c>
      <c r="K142" s="74">
        <v>51.1</v>
      </c>
      <c r="L142" s="74">
        <v>53.7</v>
      </c>
    </row>
    <row r="143" spans="1:12">
      <c r="A143" s="72" t="s">
        <v>179</v>
      </c>
      <c r="B143" s="72" t="s">
        <v>204</v>
      </c>
      <c r="C143" s="72" t="s">
        <v>198</v>
      </c>
      <c r="D143" s="72" t="s">
        <v>182</v>
      </c>
      <c r="E143" s="72" t="s">
        <v>210</v>
      </c>
      <c r="F143" s="72" t="s">
        <v>184</v>
      </c>
      <c r="G143" s="72" t="s">
        <v>185</v>
      </c>
      <c r="H143" s="72" t="s">
        <v>186</v>
      </c>
      <c r="I143" s="73">
        <v>11561</v>
      </c>
      <c r="J143" s="74">
        <v>60.1</v>
      </c>
      <c r="K143" s="74">
        <v>59.1</v>
      </c>
      <c r="L143" s="74">
        <v>61</v>
      </c>
    </row>
    <row r="144" spans="1:12">
      <c r="A144" s="72" t="s">
        <v>179</v>
      </c>
      <c r="B144" s="72" t="s">
        <v>204</v>
      </c>
      <c r="C144" s="72" t="s">
        <v>198</v>
      </c>
      <c r="D144" s="72" t="s">
        <v>200</v>
      </c>
      <c r="E144" s="72" t="s">
        <v>210</v>
      </c>
      <c r="F144" s="72" t="s">
        <v>184</v>
      </c>
      <c r="G144" s="72" t="s">
        <v>185</v>
      </c>
      <c r="H144" s="72" t="s">
        <v>186</v>
      </c>
      <c r="I144" s="73">
        <v>11561</v>
      </c>
      <c r="J144" s="74">
        <v>64.5</v>
      </c>
      <c r="K144" s="74">
        <v>63.4</v>
      </c>
      <c r="L144" s="74">
        <v>65.7</v>
      </c>
    </row>
    <row r="145" spans="1:12">
      <c r="A145" s="72" t="s">
        <v>179</v>
      </c>
      <c r="B145" s="72" t="s">
        <v>204</v>
      </c>
      <c r="C145" s="72" t="s">
        <v>181</v>
      </c>
      <c r="D145" s="72" t="s">
        <v>182</v>
      </c>
      <c r="E145" s="72" t="s">
        <v>183</v>
      </c>
      <c r="F145" s="72" t="s">
        <v>213</v>
      </c>
      <c r="G145" s="72" t="s">
        <v>185</v>
      </c>
      <c r="H145" s="72" t="s">
        <v>186</v>
      </c>
      <c r="I145" s="73">
        <v>26</v>
      </c>
      <c r="J145" s="74" t="s">
        <v>208</v>
      </c>
      <c r="K145" s="74" t="s">
        <v>208</v>
      </c>
      <c r="L145" s="74" t="s">
        <v>208</v>
      </c>
    </row>
    <row r="146" spans="1:12">
      <c r="A146" s="72" t="s">
        <v>179</v>
      </c>
      <c r="B146" s="72" t="s">
        <v>204</v>
      </c>
      <c r="C146" s="72" t="s">
        <v>188</v>
      </c>
      <c r="D146" s="72" t="s">
        <v>182</v>
      </c>
      <c r="E146" s="72" t="s">
        <v>183</v>
      </c>
      <c r="F146" s="72" t="s">
        <v>213</v>
      </c>
      <c r="G146" s="72" t="s">
        <v>185</v>
      </c>
      <c r="H146" s="72" t="s">
        <v>186</v>
      </c>
      <c r="I146" s="73">
        <v>116</v>
      </c>
      <c r="J146" s="74" t="s">
        <v>208</v>
      </c>
      <c r="K146" s="74" t="s">
        <v>208</v>
      </c>
      <c r="L146" s="74" t="s">
        <v>208</v>
      </c>
    </row>
    <row r="147" spans="1:12">
      <c r="A147" s="72" t="s">
        <v>179</v>
      </c>
      <c r="B147" s="72" t="s">
        <v>204</v>
      </c>
      <c r="C147" s="72" t="s">
        <v>189</v>
      </c>
      <c r="D147" s="72" t="s">
        <v>182</v>
      </c>
      <c r="E147" s="72" t="s">
        <v>183</v>
      </c>
      <c r="F147" s="72" t="s">
        <v>213</v>
      </c>
      <c r="G147" s="72" t="s">
        <v>185</v>
      </c>
      <c r="H147" s="72" t="s">
        <v>186</v>
      </c>
      <c r="I147" s="73">
        <v>416</v>
      </c>
      <c r="J147" s="74">
        <v>86.5</v>
      </c>
      <c r="K147" s="74">
        <v>81.8</v>
      </c>
      <c r="L147" s="74">
        <v>91.2</v>
      </c>
    </row>
    <row r="148" spans="1:12">
      <c r="A148" s="72" t="s">
        <v>179</v>
      </c>
      <c r="B148" s="72" t="s">
        <v>204</v>
      </c>
      <c r="C148" s="72" t="s">
        <v>190</v>
      </c>
      <c r="D148" s="72" t="s">
        <v>182</v>
      </c>
      <c r="E148" s="72" t="s">
        <v>183</v>
      </c>
      <c r="F148" s="72" t="s">
        <v>213</v>
      </c>
      <c r="G148" s="72" t="s">
        <v>185</v>
      </c>
      <c r="H148" s="72" t="s">
        <v>186</v>
      </c>
      <c r="I148" s="73">
        <v>1049</v>
      </c>
      <c r="J148" s="74">
        <v>81</v>
      </c>
      <c r="K148" s="74">
        <v>77.2</v>
      </c>
      <c r="L148" s="74">
        <v>84.7</v>
      </c>
    </row>
    <row r="149" spans="1:12">
      <c r="A149" s="72" t="s">
        <v>179</v>
      </c>
      <c r="B149" s="72" t="s">
        <v>204</v>
      </c>
      <c r="C149" s="72" t="s">
        <v>192</v>
      </c>
      <c r="D149" s="72" t="s">
        <v>182</v>
      </c>
      <c r="E149" s="72" t="s">
        <v>183</v>
      </c>
      <c r="F149" s="72" t="s">
        <v>213</v>
      </c>
      <c r="G149" s="72" t="s">
        <v>185</v>
      </c>
      <c r="H149" s="72" t="s">
        <v>186</v>
      </c>
      <c r="I149" s="73">
        <v>2056</v>
      </c>
      <c r="J149" s="74">
        <v>67.599999999999994</v>
      </c>
      <c r="K149" s="74">
        <v>62.9</v>
      </c>
      <c r="L149" s="74">
        <v>72.400000000000006</v>
      </c>
    </row>
    <row r="150" spans="1:12">
      <c r="A150" s="72" t="s">
        <v>179</v>
      </c>
      <c r="B150" s="72" t="s">
        <v>204</v>
      </c>
      <c r="C150" s="72" t="s">
        <v>198</v>
      </c>
      <c r="D150" s="72" t="s">
        <v>182</v>
      </c>
      <c r="E150" s="72" t="s">
        <v>183</v>
      </c>
      <c r="F150" s="72" t="s">
        <v>213</v>
      </c>
      <c r="G150" s="72" t="s">
        <v>185</v>
      </c>
      <c r="H150" s="72" t="s">
        <v>186</v>
      </c>
      <c r="I150" s="73">
        <v>3663</v>
      </c>
      <c r="J150" s="74">
        <v>74.2</v>
      </c>
      <c r="K150" s="74">
        <v>71.2001953125</v>
      </c>
      <c r="L150" s="74">
        <v>77.099999999999994</v>
      </c>
    </row>
    <row r="151" spans="1:12">
      <c r="A151" s="72" t="s">
        <v>179</v>
      </c>
      <c r="B151" s="72" t="s">
        <v>204</v>
      </c>
      <c r="C151" s="72" t="s">
        <v>198</v>
      </c>
      <c r="D151" s="72" t="s">
        <v>200</v>
      </c>
      <c r="E151" s="72" t="s">
        <v>183</v>
      </c>
      <c r="F151" s="72" t="s">
        <v>213</v>
      </c>
      <c r="G151" s="72" t="s">
        <v>185</v>
      </c>
      <c r="H151" s="72" t="s">
        <v>186</v>
      </c>
      <c r="I151" s="73">
        <v>3663</v>
      </c>
      <c r="J151" s="74" t="s">
        <v>208</v>
      </c>
      <c r="K151" s="74" t="s">
        <v>208</v>
      </c>
      <c r="L151" s="74" t="s">
        <v>208</v>
      </c>
    </row>
    <row r="152" spans="1:12">
      <c r="A152" s="72" t="s">
        <v>179</v>
      </c>
      <c r="B152" s="72" t="s">
        <v>204</v>
      </c>
      <c r="C152" s="72" t="s">
        <v>181</v>
      </c>
      <c r="D152" s="72" t="s">
        <v>182</v>
      </c>
      <c r="E152" s="72" t="s">
        <v>202</v>
      </c>
      <c r="F152" s="72" t="s">
        <v>213</v>
      </c>
      <c r="G152" s="72" t="s">
        <v>185</v>
      </c>
      <c r="H152" s="72" t="s">
        <v>186</v>
      </c>
      <c r="I152" s="73">
        <v>23</v>
      </c>
      <c r="J152" s="74" t="s">
        <v>208</v>
      </c>
      <c r="K152" s="74" t="s">
        <v>208</v>
      </c>
      <c r="L152" s="74" t="s">
        <v>208</v>
      </c>
    </row>
    <row r="153" spans="1:12">
      <c r="A153" s="72" t="s">
        <v>179</v>
      </c>
      <c r="B153" s="72" t="s">
        <v>204</v>
      </c>
      <c r="C153" s="72" t="s">
        <v>188</v>
      </c>
      <c r="D153" s="72" t="s">
        <v>182</v>
      </c>
      <c r="E153" s="72" t="s">
        <v>202</v>
      </c>
      <c r="F153" s="72" t="s">
        <v>213</v>
      </c>
      <c r="G153" s="72" t="s">
        <v>185</v>
      </c>
      <c r="H153" s="72" t="s">
        <v>186</v>
      </c>
      <c r="I153" s="73">
        <v>110</v>
      </c>
      <c r="J153" s="74">
        <v>52.343017578125</v>
      </c>
      <c r="K153" s="74">
        <v>41.3</v>
      </c>
      <c r="L153" s="74">
        <v>63.3</v>
      </c>
    </row>
    <row r="154" spans="1:12">
      <c r="A154" s="72" t="s">
        <v>179</v>
      </c>
      <c r="B154" s="72" t="s">
        <v>204</v>
      </c>
      <c r="C154" s="72" t="s">
        <v>189</v>
      </c>
      <c r="D154" s="72" t="s">
        <v>182</v>
      </c>
      <c r="E154" s="72" t="s">
        <v>202</v>
      </c>
      <c r="F154" s="72" t="s">
        <v>213</v>
      </c>
      <c r="G154" s="72" t="s">
        <v>185</v>
      </c>
      <c r="H154" s="72" t="s">
        <v>186</v>
      </c>
      <c r="I154" s="73">
        <v>251</v>
      </c>
      <c r="J154" s="74" t="s">
        <v>208</v>
      </c>
      <c r="K154" s="74" t="s">
        <v>208</v>
      </c>
      <c r="L154" s="74" t="s">
        <v>208</v>
      </c>
    </row>
    <row r="155" spans="1:12">
      <c r="A155" s="72" t="s">
        <v>179</v>
      </c>
      <c r="B155" s="72" t="s">
        <v>204</v>
      </c>
      <c r="C155" s="72" t="s">
        <v>190</v>
      </c>
      <c r="D155" s="72" t="s">
        <v>182</v>
      </c>
      <c r="E155" s="72" t="s">
        <v>202</v>
      </c>
      <c r="F155" s="72" t="s">
        <v>213</v>
      </c>
      <c r="G155" s="72" t="s">
        <v>185</v>
      </c>
      <c r="H155" s="72" t="s">
        <v>186</v>
      </c>
      <c r="I155" s="73">
        <v>697</v>
      </c>
      <c r="J155" s="74">
        <v>44.8</v>
      </c>
      <c r="K155" s="74">
        <v>40.200000000000003</v>
      </c>
      <c r="L155" s="74">
        <v>49.5</v>
      </c>
    </row>
    <row r="156" spans="1:12">
      <c r="A156" s="72" t="s">
        <v>179</v>
      </c>
      <c r="B156" s="72" t="s">
        <v>204</v>
      </c>
      <c r="C156" s="72" t="s">
        <v>192</v>
      </c>
      <c r="D156" s="72" t="s">
        <v>182</v>
      </c>
      <c r="E156" s="72" t="s">
        <v>202</v>
      </c>
      <c r="F156" s="72" t="s">
        <v>213</v>
      </c>
      <c r="G156" s="72" t="s">
        <v>185</v>
      </c>
      <c r="H156" s="72" t="s">
        <v>186</v>
      </c>
      <c r="I156" s="73">
        <v>1715</v>
      </c>
      <c r="J156" s="74">
        <v>27.3</v>
      </c>
      <c r="K156" s="74">
        <v>23.5</v>
      </c>
      <c r="L156" s="74">
        <v>31</v>
      </c>
    </row>
    <row r="157" spans="1:12">
      <c r="A157" s="72" t="s">
        <v>179</v>
      </c>
      <c r="B157" s="72" t="s">
        <v>204</v>
      </c>
      <c r="C157" s="72" t="s">
        <v>198</v>
      </c>
      <c r="D157" s="72" t="s">
        <v>182</v>
      </c>
      <c r="E157" s="72" t="s">
        <v>202</v>
      </c>
      <c r="F157" s="72" t="s">
        <v>213</v>
      </c>
      <c r="G157" s="72" t="s">
        <v>185</v>
      </c>
      <c r="H157" s="72" t="s">
        <v>186</v>
      </c>
      <c r="I157" s="73">
        <v>2796</v>
      </c>
      <c r="J157" s="74">
        <v>35</v>
      </c>
      <c r="K157" s="74">
        <v>32.299999999999997</v>
      </c>
      <c r="L157" s="74">
        <v>37.700000000000003</v>
      </c>
    </row>
    <row r="158" spans="1:12">
      <c r="A158" s="72" t="s">
        <v>179</v>
      </c>
      <c r="B158" s="72" t="s">
        <v>204</v>
      </c>
      <c r="C158" s="72" t="s">
        <v>198</v>
      </c>
      <c r="D158" s="72" t="s">
        <v>200</v>
      </c>
      <c r="E158" s="72" t="s">
        <v>202</v>
      </c>
      <c r="F158" s="72" t="s">
        <v>213</v>
      </c>
      <c r="G158" s="72" t="s">
        <v>185</v>
      </c>
      <c r="H158" s="72" t="s">
        <v>186</v>
      </c>
      <c r="I158" s="73">
        <v>2796</v>
      </c>
      <c r="J158" s="74" t="s">
        <v>208</v>
      </c>
      <c r="K158" s="74" t="s">
        <v>208</v>
      </c>
      <c r="L158" s="74" t="s">
        <v>208</v>
      </c>
    </row>
    <row r="159" spans="1:12">
      <c r="A159" s="72" t="s">
        <v>179</v>
      </c>
      <c r="B159" s="72" t="s">
        <v>204</v>
      </c>
      <c r="C159" s="72" t="s">
        <v>181</v>
      </c>
      <c r="D159" s="72" t="s">
        <v>182</v>
      </c>
      <c r="E159" s="72" t="s">
        <v>205</v>
      </c>
      <c r="F159" s="72" t="s">
        <v>213</v>
      </c>
      <c r="G159" s="72" t="s">
        <v>185</v>
      </c>
      <c r="H159" s="72" t="s">
        <v>186</v>
      </c>
      <c r="I159" s="73">
        <v>16</v>
      </c>
      <c r="J159" s="74" t="s">
        <v>208</v>
      </c>
      <c r="K159" s="74" t="s">
        <v>208</v>
      </c>
      <c r="L159" s="74" t="s">
        <v>208</v>
      </c>
    </row>
    <row r="160" spans="1:12">
      <c r="A160" s="72" t="s">
        <v>179</v>
      </c>
      <c r="B160" s="72" t="s">
        <v>204</v>
      </c>
      <c r="C160" s="72" t="s">
        <v>188</v>
      </c>
      <c r="D160" s="72" t="s">
        <v>182</v>
      </c>
      <c r="E160" s="72" t="s">
        <v>205</v>
      </c>
      <c r="F160" s="72" t="s">
        <v>213</v>
      </c>
      <c r="G160" s="72" t="s">
        <v>185</v>
      </c>
      <c r="H160" s="72" t="s">
        <v>186</v>
      </c>
      <c r="I160" s="73">
        <v>54</v>
      </c>
      <c r="J160" s="74" t="s">
        <v>208</v>
      </c>
      <c r="K160" s="74" t="s">
        <v>208</v>
      </c>
      <c r="L160" s="74" t="s">
        <v>208</v>
      </c>
    </row>
    <row r="161" spans="1:12">
      <c r="A161" s="72" t="s">
        <v>179</v>
      </c>
      <c r="B161" s="72" t="s">
        <v>204</v>
      </c>
      <c r="C161" s="72" t="s">
        <v>189</v>
      </c>
      <c r="D161" s="72" t="s">
        <v>182</v>
      </c>
      <c r="E161" s="72" t="s">
        <v>205</v>
      </c>
      <c r="F161" s="72" t="s">
        <v>213</v>
      </c>
      <c r="G161" s="72" t="s">
        <v>185</v>
      </c>
      <c r="H161" s="72" t="s">
        <v>186</v>
      </c>
      <c r="I161" s="73">
        <v>91</v>
      </c>
      <c r="J161" s="74" t="s">
        <v>208</v>
      </c>
      <c r="K161" s="74" t="s">
        <v>208</v>
      </c>
      <c r="L161" s="74" t="s">
        <v>208</v>
      </c>
    </row>
    <row r="162" spans="1:12">
      <c r="A162" s="72" t="s">
        <v>179</v>
      </c>
      <c r="B162" s="72" t="s">
        <v>204</v>
      </c>
      <c r="C162" s="72" t="s">
        <v>190</v>
      </c>
      <c r="D162" s="72" t="s">
        <v>182</v>
      </c>
      <c r="E162" s="72" t="s">
        <v>205</v>
      </c>
      <c r="F162" s="72" t="s">
        <v>213</v>
      </c>
      <c r="G162" s="72" t="s">
        <v>185</v>
      </c>
      <c r="H162" s="72" t="s">
        <v>186</v>
      </c>
      <c r="I162" s="73">
        <v>252</v>
      </c>
      <c r="J162" s="74">
        <v>43</v>
      </c>
      <c r="K162" s="74">
        <v>35</v>
      </c>
      <c r="L162" s="74">
        <v>50.9</v>
      </c>
    </row>
    <row r="163" spans="1:12">
      <c r="A163" s="72" t="s">
        <v>179</v>
      </c>
      <c r="B163" s="72" t="s">
        <v>204</v>
      </c>
      <c r="C163" s="72" t="s">
        <v>192</v>
      </c>
      <c r="D163" s="72" t="s">
        <v>182</v>
      </c>
      <c r="E163" s="72" t="s">
        <v>205</v>
      </c>
      <c r="F163" s="72" t="s">
        <v>213</v>
      </c>
      <c r="G163" s="72" t="s">
        <v>185</v>
      </c>
      <c r="H163" s="72" t="s">
        <v>186</v>
      </c>
      <c r="I163" s="73">
        <v>414</v>
      </c>
      <c r="J163" s="74">
        <v>18.100000000000001</v>
      </c>
      <c r="K163" s="74">
        <v>11.9</v>
      </c>
      <c r="L163" s="74">
        <v>24.3</v>
      </c>
    </row>
    <row r="164" spans="1:12">
      <c r="A164" s="72" t="s">
        <v>179</v>
      </c>
      <c r="B164" s="72" t="s">
        <v>204</v>
      </c>
      <c r="C164" s="72" t="s">
        <v>198</v>
      </c>
      <c r="D164" s="72" t="s">
        <v>182</v>
      </c>
      <c r="E164" s="72" t="s">
        <v>205</v>
      </c>
      <c r="F164" s="72" t="s">
        <v>213</v>
      </c>
      <c r="G164" s="72" t="s">
        <v>185</v>
      </c>
      <c r="H164" s="72" t="s">
        <v>186</v>
      </c>
      <c r="I164" s="73">
        <v>827</v>
      </c>
      <c r="J164" s="74">
        <v>31.2</v>
      </c>
      <c r="K164" s="74">
        <v>26.4</v>
      </c>
      <c r="L164" s="74">
        <v>36</v>
      </c>
    </row>
    <row r="165" spans="1:12">
      <c r="A165" s="72" t="s">
        <v>179</v>
      </c>
      <c r="B165" s="72" t="s">
        <v>204</v>
      </c>
      <c r="C165" s="72" t="s">
        <v>198</v>
      </c>
      <c r="D165" s="72" t="s">
        <v>200</v>
      </c>
      <c r="E165" s="72" t="s">
        <v>205</v>
      </c>
      <c r="F165" s="72" t="s">
        <v>213</v>
      </c>
      <c r="G165" s="72" t="s">
        <v>185</v>
      </c>
      <c r="H165" s="72" t="s">
        <v>186</v>
      </c>
      <c r="I165" s="73">
        <v>827</v>
      </c>
      <c r="J165" s="74" t="s">
        <v>208</v>
      </c>
      <c r="K165" s="74" t="s">
        <v>208</v>
      </c>
      <c r="L165" s="74" t="s">
        <v>208</v>
      </c>
    </row>
    <row r="166" spans="1:12">
      <c r="A166" s="72" t="s">
        <v>179</v>
      </c>
      <c r="B166" s="72" t="s">
        <v>204</v>
      </c>
      <c r="C166" s="72" t="s">
        <v>181</v>
      </c>
      <c r="D166" s="72" t="s">
        <v>182</v>
      </c>
      <c r="E166" s="72" t="s">
        <v>206</v>
      </c>
      <c r="F166" s="72" t="s">
        <v>213</v>
      </c>
      <c r="G166" s="72" t="s">
        <v>185</v>
      </c>
      <c r="H166" s="72" t="s">
        <v>186</v>
      </c>
      <c r="I166" s="73">
        <v>65</v>
      </c>
      <c r="J166" s="74" t="s">
        <v>208</v>
      </c>
      <c r="K166" s="74" t="s">
        <v>208</v>
      </c>
      <c r="L166" s="74" t="s">
        <v>208</v>
      </c>
    </row>
    <row r="167" spans="1:12">
      <c r="A167" s="72" t="s">
        <v>179</v>
      </c>
      <c r="B167" s="72" t="s">
        <v>204</v>
      </c>
      <c r="C167" s="72" t="s">
        <v>188</v>
      </c>
      <c r="D167" s="72" t="s">
        <v>182</v>
      </c>
      <c r="E167" s="72" t="s">
        <v>206</v>
      </c>
      <c r="F167" s="72" t="s">
        <v>213</v>
      </c>
      <c r="G167" s="72" t="s">
        <v>185</v>
      </c>
      <c r="H167" s="72" t="s">
        <v>186</v>
      </c>
      <c r="I167" s="73">
        <v>145</v>
      </c>
      <c r="J167" s="74" t="s">
        <v>208</v>
      </c>
      <c r="K167" s="74" t="s">
        <v>208</v>
      </c>
      <c r="L167" s="74" t="s">
        <v>208</v>
      </c>
    </row>
    <row r="168" spans="1:12">
      <c r="A168" s="72" t="s">
        <v>179</v>
      </c>
      <c r="B168" s="72" t="s">
        <v>204</v>
      </c>
      <c r="C168" s="72" t="s">
        <v>189</v>
      </c>
      <c r="D168" s="72" t="s">
        <v>182</v>
      </c>
      <c r="E168" s="72" t="s">
        <v>206</v>
      </c>
      <c r="F168" s="72" t="s">
        <v>213</v>
      </c>
      <c r="G168" s="72" t="s">
        <v>185</v>
      </c>
      <c r="H168" s="72" t="s">
        <v>186</v>
      </c>
      <c r="I168" s="73">
        <v>279</v>
      </c>
      <c r="J168" s="74" t="s">
        <v>208</v>
      </c>
      <c r="K168" s="74" t="s">
        <v>208</v>
      </c>
      <c r="L168" s="74" t="s">
        <v>208</v>
      </c>
    </row>
    <row r="169" spans="1:12">
      <c r="A169" s="72" t="s">
        <v>179</v>
      </c>
      <c r="B169" s="72" t="s">
        <v>204</v>
      </c>
      <c r="C169" s="72" t="s">
        <v>190</v>
      </c>
      <c r="D169" s="72" t="s">
        <v>182</v>
      </c>
      <c r="E169" s="72" t="s">
        <v>206</v>
      </c>
      <c r="F169" s="72" t="s">
        <v>213</v>
      </c>
      <c r="G169" s="72" t="s">
        <v>185</v>
      </c>
      <c r="H169" s="72" t="s">
        <v>186</v>
      </c>
      <c r="I169" s="73">
        <v>551</v>
      </c>
      <c r="J169" s="74" t="s">
        <v>208</v>
      </c>
      <c r="K169" s="74" t="s">
        <v>208</v>
      </c>
      <c r="L169" s="74" t="s">
        <v>208</v>
      </c>
    </row>
    <row r="170" spans="1:12">
      <c r="A170" s="72" t="s">
        <v>179</v>
      </c>
      <c r="B170" s="72" t="s">
        <v>204</v>
      </c>
      <c r="C170" s="72" t="s">
        <v>192</v>
      </c>
      <c r="D170" s="72" t="s">
        <v>182</v>
      </c>
      <c r="E170" s="72" t="s">
        <v>206</v>
      </c>
      <c r="F170" s="72" t="s">
        <v>213</v>
      </c>
      <c r="G170" s="72" t="s">
        <v>185</v>
      </c>
      <c r="H170" s="72" t="s">
        <v>186</v>
      </c>
      <c r="I170" s="73">
        <v>1055</v>
      </c>
      <c r="J170" s="74" t="s">
        <v>208</v>
      </c>
      <c r="K170" s="74" t="s">
        <v>208</v>
      </c>
      <c r="L170" s="74" t="s">
        <v>208</v>
      </c>
    </row>
    <row r="171" spans="1:12">
      <c r="A171" s="72" t="s">
        <v>179</v>
      </c>
      <c r="B171" s="72" t="s">
        <v>204</v>
      </c>
      <c r="C171" s="72" t="s">
        <v>198</v>
      </c>
      <c r="D171" s="72" t="s">
        <v>182</v>
      </c>
      <c r="E171" s="72" t="s">
        <v>206</v>
      </c>
      <c r="F171" s="72" t="s">
        <v>213</v>
      </c>
      <c r="G171" s="72" t="s">
        <v>185</v>
      </c>
      <c r="H171" s="72" t="s">
        <v>186</v>
      </c>
      <c r="I171" s="73">
        <v>2095</v>
      </c>
      <c r="J171" s="74">
        <v>8.3000000000000007</v>
      </c>
      <c r="K171" s="74">
        <v>6.7</v>
      </c>
      <c r="L171" s="74">
        <v>9.9</v>
      </c>
    </row>
    <row r="172" spans="1:12">
      <c r="A172" s="72" t="s">
        <v>179</v>
      </c>
      <c r="B172" s="72" t="s">
        <v>204</v>
      </c>
      <c r="C172" s="72" t="s">
        <v>198</v>
      </c>
      <c r="D172" s="72" t="s">
        <v>200</v>
      </c>
      <c r="E172" s="72" t="s">
        <v>206</v>
      </c>
      <c r="F172" s="72" t="s">
        <v>213</v>
      </c>
      <c r="G172" s="72" t="s">
        <v>185</v>
      </c>
      <c r="H172" s="72" t="s">
        <v>186</v>
      </c>
      <c r="I172" s="73">
        <v>2095</v>
      </c>
      <c r="J172" s="74" t="s">
        <v>208</v>
      </c>
      <c r="K172" s="74" t="s">
        <v>208</v>
      </c>
      <c r="L172" s="74" t="s">
        <v>208</v>
      </c>
    </row>
    <row r="173" spans="1:12">
      <c r="A173" s="72" t="s">
        <v>179</v>
      </c>
      <c r="B173" s="72" t="s">
        <v>204</v>
      </c>
      <c r="C173" s="72" t="s">
        <v>181</v>
      </c>
      <c r="D173" s="72" t="s">
        <v>182</v>
      </c>
      <c r="E173" s="72" t="s">
        <v>207</v>
      </c>
      <c r="F173" s="72" t="s">
        <v>213</v>
      </c>
      <c r="G173" s="72" t="s">
        <v>185</v>
      </c>
      <c r="H173" s="72" t="s">
        <v>186</v>
      </c>
      <c r="I173" s="73">
        <v>3</v>
      </c>
      <c r="J173" s="74" t="s">
        <v>208</v>
      </c>
      <c r="K173" s="74" t="s">
        <v>208</v>
      </c>
      <c r="L173" s="74" t="s">
        <v>208</v>
      </c>
    </row>
    <row r="174" spans="1:12">
      <c r="A174" s="72" t="s">
        <v>179</v>
      </c>
      <c r="B174" s="72" t="s">
        <v>204</v>
      </c>
      <c r="C174" s="72" t="s">
        <v>188</v>
      </c>
      <c r="D174" s="72" t="s">
        <v>182</v>
      </c>
      <c r="E174" s="72" t="s">
        <v>207</v>
      </c>
      <c r="F174" s="72" t="s">
        <v>213</v>
      </c>
      <c r="G174" s="72" t="s">
        <v>185</v>
      </c>
      <c r="H174" s="72" t="s">
        <v>186</v>
      </c>
      <c r="I174" s="73">
        <v>6</v>
      </c>
      <c r="J174" s="74" t="s">
        <v>208</v>
      </c>
      <c r="K174" s="74" t="s">
        <v>208</v>
      </c>
      <c r="L174" s="74" t="s">
        <v>208</v>
      </c>
    </row>
    <row r="175" spans="1:12">
      <c r="A175" s="72" t="s">
        <v>179</v>
      </c>
      <c r="B175" s="72" t="s">
        <v>204</v>
      </c>
      <c r="C175" s="72" t="s">
        <v>189</v>
      </c>
      <c r="D175" s="72" t="s">
        <v>182</v>
      </c>
      <c r="E175" s="72" t="s">
        <v>207</v>
      </c>
      <c r="F175" s="72" t="s">
        <v>213</v>
      </c>
      <c r="G175" s="72" t="s">
        <v>185</v>
      </c>
      <c r="H175" s="72" t="s">
        <v>186</v>
      </c>
      <c r="I175" s="73">
        <v>3</v>
      </c>
      <c r="J175" s="74" t="s">
        <v>208</v>
      </c>
      <c r="K175" s="74" t="s">
        <v>208</v>
      </c>
      <c r="L175" s="74" t="s">
        <v>208</v>
      </c>
    </row>
    <row r="176" spans="1:12">
      <c r="A176" s="72" t="s">
        <v>179</v>
      </c>
      <c r="B176" s="72" t="s">
        <v>204</v>
      </c>
      <c r="C176" s="72" t="s">
        <v>190</v>
      </c>
      <c r="D176" s="72" t="s">
        <v>182</v>
      </c>
      <c r="E176" s="72" t="s">
        <v>207</v>
      </c>
      <c r="F176" s="72" t="s">
        <v>213</v>
      </c>
      <c r="G176" s="72" t="s">
        <v>185</v>
      </c>
      <c r="H176" s="72" t="s">
        <v>186</v>
      </c>
      <c r="I176" s="73">
        <v>9</v>
      </c>
      <c r="J176" s="74" t="s">
        <v>208</v>
      </c>
      <c r="K176" s="74" t="s">
        <v>208</v>
      </c>
      <c r="L176" s="74" t="s">
        <v>208</v>
      </c>
    </row>
    <row r="177" spans="1:12">
      <c r="A177" s="72" t="s">
        <v>179</v>
      </c>
      <c r="B177" s="72" t="s">
        <v>204</v>
      </c>
      <c r="C177" s="72" t="s">
        <v>192</v>
      </c>
      <c r="D177" s="72" t="s">
        <v>182</v>
      </c>
      <c r="E177" s="72" t="s">
        <v>207</v>
      </c>
      <c r="F177" s="72" t="s">
        <v>213</v>
      </c>
      <c r="G177" s="72" t="s">
        <v>185</v>
      </c>
      <c r="H177" s="72" t="s">
        <v>186</v>
      </c>
      <c r="I177" s="73">
        <v>23</v>
      </c>
      <c r="J177" s="74" t="s">
        <v>208</v>
      </c>
      <c r="K177" s="74" t="s">
        <v>208</v>
      </c>
      <c r="L177" s="74" t="s">
        <v>208</v>
      </c>
    </row>
    <row r="178" spans="1:12">
      <c r="A178" s="72" t="s">
        <v>179</v>
      </c>
      <c r="B178" s="72" t="s">
        <v>204</v>
      </c>
      <c r="C178" s="72" t="s">
        <v>198</v>
      </c>
      <c r="D178" s="72" t="s">
        <v>182</v>
      </c>
      <c r="E178" s="72" t="s">
        <v>207</v>
      </c>
      <c r="F178" s="72" t="s">
        <v>213</v>
      </c>
      <c r="G178" s="72" t="s">
        <v>185</v>
      </c>
      <c r="H178" s="72" t="s">
        <v>186</v>
      </c>
      <c r="I178" s="73">
        <v>44</v>
      </c>
      <c r="J178" s="74" t="s">
        <v>208</v>
      </c>
      <c r="K178" s="74" t="s">
        <v>208</v>
      </c>
      <c r="L178" s="74" t="s">
        <v>208</v>
      </c>
    </row>
    <row r="179" spans="1:12">
      <c r="A179" s="72" t="s">
        <v>179</v>
      </c>
      <c r="B179" s="72" t="s">
        <v>204</v>
      </c>
      <c r="C179" s="72" t="s">
        <v>198</v>
      </c>
      <c r="D179" s="72" t="s">
        <v>200</v>
      </c>
      <c r="E179" s="72" t="s">
        <v>207</v>
      </c>
      <c r="F179" s="72" t="s">
        <v>213</v>
      </c>
      <c r="G179" s="72" t="s">
        <v>185</v>
      </c>
      <c r="H179" s="72" t="s">
        <v>186</v>
      </c>
      <c r="I179" s="73">
        <v>44</v>
      </c>
      <c r="J179" s="74" t="s">
        <v>208</v>
      </c>
      <c r="K179" s="74" t="s">
        <v>208</v>
      </c>
      <c r="L179" s="74" t="s">
        <v>208</v>
      </c>
    </row>
    <row r="180" spans="1:12">
      <c r="A180" s="72" t="s">
        <v>179</v>
      </c>
      <c r="B180" s="72" t="s">
        <v>204</v>
      </c>
      <c r="C180" s="72" t="s">
        <v>181</v>
      </c>
      <c r="D180" s="72" t="s">
        <v>182</v>
      </c>
      <c r="E180" s="72" t="s">
        <v>209</v>
      </c>
      <c r="F180" s="72" t="s">
        <v>213</v>
      </c>
      <c r="G180" s="72" t="s">
        <v>185</v>
      </c>
      <c r="H180" s="72" t="s">
        <v>186</v>
      </c>
      <c r="I180" s="73">
        <v>12</v>
      </c>
      <c r="J180" s="74" t="s">
        <v>208</v>
      </c>
      <c r="K180" s="74" t="s">
        <v>208</v>
      </c>
      <c r="L180" s="74" t="s">
        <v>208</v>
      </c>
    </row>
    <row r="181" spans="1:12">
      <c r="A181" s="72" t="s">
        <v>179</v>
      </c>
      <c r="B181" s="72" t="s">
        <v>204</v>
      </c>
      <c r="C181" s="72" t="s">
        <v>188</v>
      </c>
      <c r="D181" s="72" t="s">
        <v>182</v>
      </c>
      <c r="E181" s="72" t="s">
        <v>209</v>
      </c>
      <c r="F181" s="72" t="s">
        <v>213</v>
      </c>
      <c r="G181" s="72" t="s">
        <v>185</v>
      </c>
      <c r="H181" s="72" t="s">
        <v>186</v>
      </c>
      <c r="I181" s="73">
        <v>53</v>
      </c>
      <c r="J181" s="74" t="s">
        <v>208</v>
      </c>
      <c r="K181" s="74" t="s">
        <v>208</v>
      </c>
      <c r="L181" s="74" t="s">
        <v>208</v>
      </c>
    </row>
    <row r="182" spans="1:12">
      <c r="A182" s="72" t="s">
        <v>179</v>
      </c>
      <c r="B182" s="72" t="s">
        <v>204</v>
      </c>
      <c r="C182" s="72" t="s">
        <v>189</v>
      </c>
      <c r="D182" s="72" t="s">
        <v>182</v>
      </c>
      <c r="E182" s="72" t="s">
        <v>209</v>
      </c>
      <c r="F182" s="72" t="s">
        <v>213</v>
      </c>
      <c r="G182" s="72" t="s">
        <v>185</v>
      </c>
      <c r="H182" s="72" t="s">
        <v>186</v>
      </c>
      <c r="I182" s="73">
        <v>135</v>
      </c>
      <c r="J182" s="74" t="s">
        <v>208</v>
      </c>
      <c r="K182" s="74" t="s">
        <v>208</v>
      </c>
      <c r="L182" s="74" t="s">
        <v>208</v>
      </c>
    </row>
    <row r="183" spans="1:12">
      <c r="A183" s="72" t="s">
        <v>179</v>
      </c>
      <c r="B183" s="72" t="s">
        <v>204</v>
      </c>
      <c r="C183" s="72" t="s">
        <v>190</v>
      </c>
      <c r="D183" s="72" t="s">
        <v>182</v>
      </c>
      <c r="E183" s="72" t="s">
        <v>209</v>
      </c>
      <c r="F183" s="72" t="s">
        <v>213</v>
      </c>
      <c r="G183" s="72" t="s">
        <v>185</v>
      </c>
      <c r="H183" s="72" t="s">
        <v>186</v>
      </c>
      <c r="I183" s="73">
        <v>319</v>
      </c>
      <c r="J183" s="74">
        <v>40.5</v>
      </c>
      <c r="K183" s="74">
        <v>34.299999999999997</v>
      </c>
      <c r="L183" s="74">
        <v>46.7</v>
      </c>
    </row>
    <row r="184" spans="1:12">
      <c r="A184" s="72" t="s">
        <v>179</v>
      </c>
      <c r="B184" s="72" t="s">
        <v>204</v>
      </c>
      <c r="C184" s="72" t="s">
        <v>192</v>
      </c>
      <c r="D184" s="72" t="s">
        <v>182</v>
      </c>
      <c r="E184" s="72" t="s">
        <v>209</v>
      </c>
      <c r="F184" s="72" t="s">
        <v>213</v>
      </c>
      <c r="G184" s="72" t="s">
        <v>185</v>
      </c>
      <c r="H184" s="72" t="s">
        <v>186</v>
      </c>
      <c r="I184" s="73">
        <v>1617</v>
      </c>
      <c r="J184" s="74">
        <v>12.2</v>
      </c>
      <c r="K184" s="74">
        <v>9.5</v>
      </c>
      <c r="L184" s="74">
        <v>14.8</v>
      </c>
    </row>
    <row r="185" spans="1:12">
      <c r="A185" s="72" t="s">
        <v>179</v>
      </c>
      <c r="B185" s="72" t="s">
        <v>204</v>
      </c>
      <c r="C185" s="72" t="s">
        <v>198</v>
      </c>
      <c r="D185" s="72" t="s">
        <v>182</v>
      </c>
      <c r="E185" s="72" t="s">
        <v>209</v>
      </c>
      <c r="F185" s="72" t="s">
        <v>213</v>
      </c>
      <c r="G185" s="72" t="s">
        <v>185</v>
      </c>
      <c r="H185" s="72" t="s">
        <v>186</v>
      </c>
      <c r="I185" s="73">
        <v>2136</v>
      </c>
      <c r="J185" s="74">
        <v>20</v>
      </c>
      <c r="K185" s="74">
        <v>17.600000000000001</v>
      </c>
      <c r="L185" s="74">
        <v>22.4</v>
      </c>
    </row>
    <row r="186" spans="1:12">
      <c r="A186" s="72" t="s">
        <v>179</v>
      </c>
      <c r="B186" s="72" t="s">
        <v>204</v>
      </c>
      <c r="C186" s="72" t="s">
        <v>198</v>
      </c>
      <c r="D186" s="72" t="s">
        <v>200</v>
      </c>
      <c r="E186" s="72" t="s">
        <v>209</v>
      </c>
      <c r="F186" s="72" t="s">
        <v>213</v>
      </c>
      <c r="G186" s="72" t="s">
        <v>185</v>
      </c>
      <c r="H186" s="72" t="s">
        <v>186</v>
      </c>
      <c r="I186" s="73">
        <v>2136</v>
      </c>
      <c r="J186" s="74" t="s">
        <v>208</v>
      </c>
      <c r="K186" s="74" t="s">
        <v>208</v>
      </c>
      <c r="L186" s="74" t="s">
        <v>208</v>
      </c>
    </row>
    <row r="187" spans="1:12">
      <c r="A187" s="72" t="s">
        <v>179</v>
      </c>
      <c r="B187" s="72" t="s">
        <v>204</v>
      </c>
      <c r="C187" s="72" t="s">
        <v>181</v>
      </c>
      <c r="D187" s="72" t="s">
        <v>182</v>
      </c>
      <c r="E187" s="72" t="s">
        <v>210</v>
      </c>
      <c r="F187" s="72" t="s">
        <v>213</v>
      </c>
      <c r="G187" s="72" t="s">
        <v>185</v>
      </c>
      <c r="H187" s="72" t="s">
        <v>186</v>
      </c>
      <c r="I187" s="73">
        <v>145</v>
      </c>
      <c r="J187" s="74">
        <v>35.700000000000003</v>
      </c>
      <c r="K187" s="74">
        <v>27.1</v>
      </c>
      <c r="L187" s="74">
        <v>44.3</v>
      </c>
    </row>
    <row r="188" spans="1:12">
      <c r="A188" s="72" t="s">
        <v>179</v>
      </c>
      <c r="B188" s="72" t="s">
        <v>204</v>
      </c>
      <c r="C188" s="72" t="s">
        <v>188</v>
      </c>
      <c r="D188" s="72" t="s">
        <v>182</v>
      </c>
      <c r="E188" s="72" t="s">
        <v>210</v>
      </c>
      <c r="F188" s="72" t="s">
        <v>213</v>
      </c>
      <c r="G188" s="72" t="s">
        <v>185</v>
      </c>
      <c r="H188" s="72" t="s">
        <v>186</v>
      </c>
      <c r="I188" s="73">
        <v>484</v>
      </c>
      <c r="J188" s="74">
        <v>49.6</v>
      </c>
      <c r="K188" s="74">
        <v>44.5</v>
      </c>
      <c r="L188" s="74">
        <v>54.7</v>
      </c>
    </row>
    <row r="189" spans="1:12">
      <c r="A189" s="72" t="s">
        <v>179</v>
      </c>
      <c r="B189" s="72" t="s">
        <v>204</v>
      </c>
      <c r="C189" s="72" t="s">
        <v>189</v>
      </c>
      <c r="D189" s="72" t="s">
        <v>182</v>
      </c>
      <c r="E189" s="72" t="s">
        <v>210</v>
      </c>
      <c r="F189" s="72" t="s">
        <v>213</v>
      </c>
      <c r="G189" s="72" t="s">
        <v>185</v>
      </c>
      <c r="H189" s="72" t="s">
        <v>186</v>
      </c>
      <c r="I189" s="73">
        <v>1175</v>
      </c>
      <c r="J189" s="74">
        <v>55.7</v>
      </c>
      <c r="K189" s="74">
        <v>52.4</v>
      </c>
      <c r="L189" s="74">
        <v>59.1</v>
      </c>
    </row>
    <row r="190" spans="1:12">
      <c r="A190" s="72" t="s">
        <v>179</v>
      </c>
      <c r="B190" s="72" t="s">
        <v>204</v>
      </c>
      <c r="C190" s="72" t="s">
        <v>190</v>
      </c>
      <c r="D190" s="72" t="s">
        <v>182</v>
      </c>
      <c r="E190" s="72" t="s">
        <v>210</v>
      </c>
      <c r="F190" s="72" t="s">
        <v>213</v>
      </c>
      <c r="G190" s="72" t="s">
        <v>185</v>
      </c>
      <c r="H190" s="72" t="s">
        <v>186</v>
      </c>
      <c r="I190" s="73">
        <v>2877</v>
      </c>
      <c r="J190" s="74">
        <v>50.6</v>
      </c>
      <c r="K190" s="74">
        <v>48.3</v>
      </c>
      <c r="L190" s="74">
        <v>53</v>
      </c>
    </row>
    <row r="191" spans="1:12">
      <c r="A191" s="72" t="s">
        <v>179</v>
      </c>
      <c r="B191" s="72" t="s">
        <v>204</v>
      </c>
      <c r="C191" s="72" t="s">
        <v>192</v>
      </c>
      <c r="D191" s="72" t="s">
        <v>182</v>
      </c>
      <c r="E191" s="72" t="s">
        <v>210</v>
      </c>
      <c r="F191" s="72" t="s">
        <v>213</v>
      </c>
      <c r="G191" s="72" t="s">
        <v>185</v>
      </c>
      <c r="H191" s="72" t="s">
        <v>186</v>
      </c>
      <c r="I191" s="73">
        <v>6880</v>
      </c>
      <c r="J191" s="74">
        <v>31.4</v>
      </c>
      <c r="K191" s="74">
        <v>29.4</v>
      </c>
      <c r="L191" s="74">
        <v>33.4</v>
      </c>
    </row>
    <row r="192" spans="1:12">
      <c r="A192" s="72" t="s">
        <v>179</v>
      </c>
      <c r="B192" s="72" t="s">
        <v>204</v>
      </c>
      <c r="C192" s="72" t="s">
        <v>198</v>
      </c>
      <c r="D192" s="72" t="s">
        <v>182</v>
      </c>
      <c r="E192" s="72" t="s">
        <v>210</v>
      </c>
      <c r="F192" s="72" t="s">
        <v>213</v>
      </c>
      <c r="G192" s="72" t="s">
        <v>185</v>
      </c>
      <c r="H192" s="72" t="s">
        <v>186</v>
      </c>
      <c r="I192" s="73">
        <v>11561</v>
      </c>
      <c r="J192" s="74">
        <v>39.5</v>
      </c>
      <c r="K192" s="74">
        <v>38.1</v>
      </c>
      <c r="L192" s="74">
        <v>40.9</v>
      </c>
    </row>
    <row r="193" spans="1:12">
      <c r="A193" s="72" t="s">
        <v>179</v>
      </c>
      <c r="B193" s="72" t="s">
        <v>204</v>
      </c>
      <c r="C193" s="72" t="s">
        <v>198</v>
      </c>
      <c r="D193" s="72" t="s">
        <v>200</v>
      </c>
      <c r="E193" s="72" t="s">
        <v>210</v>
      </c>
      <c r="F193" s="72" t="s">
        <v>213</v>
      </c>
      <c r="G193" s="72" t="s">
        <v>185</v>
      </c>
      <c r="H193" s="72" t="s">
        <v>186</v>
      </c>
      <c r="I193" s="73">
        <v>11561</v>
      </c>
      <c r="J193" s="74">
        <v>43.8668212890625</v>
      </c>
      <c r="K193" s="74">
        <v>42.4</v>
      </c>
      <c r="L193" s="74">
        <v>45.4</v>
      </c>
    </row>
    <row r="194" spans="1:12">
      <c r="A194" s="72" t="s">
        <v>179</v>
      </c>
      <c r="B194" s="72" t="s">
        <v>214</v>
      </c>
      <c r="C194" s="72" t="s">
        <v>181</v>
      </c>
      <c r="D194" s="72" t="s">
        <v>182</v>
      </c>
      <c r="E194" s="72" t="s">
        <v>183</v>
      </c>
      <c r="F194" s="72" t="s">
        <v>184</v>
      </c>
      <c r="G194" s="72" t="s">
        <v>185</v>
      </c>
      <c r="H194" s="72" t="s">
        <v>186</v>
      </c>
      <c r="I194" s="73">
        <v>128</v>
      </c>
      <c r="J194" s="74">
        <v>96.2</v>
      </c>
      <c r="K194" s="74">
        <v>92.8</v>
      </c>
      <c r="L194" s="74">
        <v>99.6</v>
      </c>
    </row>
    <row r="195" spans="1:12">
      <c r="A195" s="72" t="s">
        <v>179</v>
      </c>
      <c r="B195" s="72" t="s">
        <v>214</v>
      </c>
      <c r="C195" s="72" t="s">
        <v>188</v>
      </c>
      <c r="D195" s="72" t="s">
        <v>182</v>
      </c>
      <c r="E195" s="72" t="s">
        <v>183</v>
      </c>
      <c r="F195" s="72" t="s">
        <v>184</v>
      </c>
      <c r="G195" s="72" t="s">
        <v>185</v>
      </c>
      <c r="H195" s="72" t="s">
        <v>186</v>
      </c>
      <c r="I195" s="73">
        <v>616</v>
      </c>
      <c r="J195" s="74">
        <v>97.870361328125</v>
      </c>
      <c r="K195" s="74">
        <v>96.6</v>
      </c>
      <c r="L195" s="74">
        <v>99.1</v>
      </c>
    </row>
    <row r="196" spans="1:12">
      <c r="A196" s="72" t="s">
        <v>179</v>
      </c>
      <c r="B196" s="72" t="s">
        <v>214</v>
      </c>
      <c r="C196" s="72" t="s">
        <v>189</v>
      </c>
      <c r="D196" s="72" t="s">
        <v>182</v>
      </c>
      <c r="E196" s="72" t="s">
        <v>183</v>
      </c>
      <c r="F196" s="72" t="s">
        <v>184</v>
      </c>
      <c r="G196" s="72" t="s">
        <v>185</v>
      </c>
      <c r="H196" s="72" t="s">
        <v>186</v>
      </c>
      <c r="I196" s="73">
        <v>2098</v>
      </c>
      <c r="J196" s="74">
        <v>98</v>
      </c>
      <c r="K196" s="74">
        <v>97.3</v>
      </c>
      <c r="L196" s="74">
        <v>98.7</v>
      </c>
    </row>
    <row r="197" spans="1:12">
      <c r="A197" s="72" t="s">
        <v>179</v>
      </c>
      <c r="B197" s="72" t="s">
        <v>214</v>
      </c>
      <c r="C197" s="72" t="s">
        <v>190</v>
      </c>
      <c r="D197" s="72" t="s">
        <v>182</v>
      </c>
      <c r="E197" s="72" t="s">
        <v>183</v>
      </c>
      <c r="F197" s="72" t="s">
        <v>184</v>
      </c>
      <c r="G197" s="72" t="s">
        <v>185</v>
      </c>
      <c r="H197" s="72" t="s">
        <v>186</v>
      </c>
      <c r="I197" s="73">
        <v>5194</v>
      </c>
      <c r="J197" s="74">
        <v>96.1</v>
      </c>
      <c r="K197" s="74">
        <v>95.5</v>
      </c>
      <c r="L197" s="74">
        <v>96.8</v>
      </c>
    </row>
    <row r="198" spans="1:12">
      <c r="A198" s="72" t="s">
        <v>179</v>
      </c>
      <c r="B198" s="72" t="s">
        <v>214</v>
      </c>
      <c r="C198" s="72" t="s">
        <v>192</v>
      </c>
      <c r="D198" s="72" t="s">
        <v>182</v>
      </c>
      <c r="E198" s="72" t="s">
        <v>183</v>
      </c>
      <c r="F198" s="72" t="s">
        <v>184</v>
      </c>
      <c r="G198" s="72" t="s">
        <v>185</v>
      </c>
      <c r="H198" s="72" t="s">
        <v>186</v>
      </c>
      <c r="I198" s="73">
        <v>8790</v>
      </c>
      <c r="J198" s="74">
        <v>91.2</v>
      </c>
      <c r="K198" s="74">
        <v>90.4</v>
      </c>
      <c r="L198" s="74">
        <v>92.1</v>
      </c>
    </row>
    <row r="199" spans="1:12">
      <c r="A199" s="72" t="s">
        <v>179</v>
      </c>
      <c r="B199" s="72" t="s">
        <v>214</v>
      </c>
      <c r="C199" s="72" t="s">
        <v>198</v>
      </c>
      <c r="D199" s="72" t="s">
        <v>182</v>
      </c>
      <c r="E199" s="72" t="s">
        <v>183</v>
      </c>
      <c r="F199" s="72" t="s">
        <v>184</v>
      </c>
      <c r="G199" s="72" t="s">
        <v>185</v>
      </c>
      <c r="H199" s="72" t="s">
        <v>186</v>
      </c>
      <c r="I199" s="73">
        <v>16826</v>
      </c>
      <c r="J199" s="74">
        <v>93.9</v>
      </c>
      <c r="K199" s="74">
        <v>93.4</v>
      </c>
      <c r="L199" s="74">
        <v>94.4</v>
      </c>
    </row>
    <row r="200" spans="1:12">
      <c r="A200" s="72" t="s">
        <v>179</v>
      </c>
      <c r="B200" s="72" t="s">
        <v>214</v>
      </c>
      <c r="C200" s="72" t="s">
        <v>198</v>
      </c>
      <c r="D200" s="72" t="s">
        <v>200</v>
      </c>
      <c r="E200" s="72" t="s">
        <v>183</v>
      </c>
      <c r="F200" s="72" t="s">
        <v>184</v>
      </c>
      <c r="G200" s="72" t="s">
        <v>185</v>
      </c>
      <c r="H200" s="72" t="s">
        <v>186</v>
      </c>
      <c r="I200" s="73">
        <v>16826</v>
      </c>
      <c r="J200" s="74">
        <v>95.3</v>
      </c>
      <c r="K200" s="74">
        <v>94.9</v>
      </c>
      <c r="L200" s="74">
        <v>95.8</v>
      </c>
    </row>
    <row r="201" spans="1:12">
      <c r="A201" s="72" t="s">
        <v>179</v>
      </c>
      <c r="B201" s="72" t="s">
        <v>214</v>
      </c>
      <c r="C201" s="72" t="s">
        <v>181</v>
      </c>
      <c r="D201" s="72" t="s">
        <v>182</v>
      </c>
      <c r="E201" s="72" t="s">
        <v>202</v>
      </c>
      <c r="F201" s="72" t="s">
        <v>184</v>
      </c>
      <c r="G201" s="72" t="s">
        <v>185</v>
      </c>
      <c r="H201" s="72" t="s">
        <v>186</v>
      </c>
      <c r="I201" s="73">
        <v>58</v>
      </c>
      <c r="J201" s="74">
        <v>69.099999999999994</v>
      </c>
      <c r="K201" s="74">
        <v>57.3</v>
      </c>
      <c r="L201" s="74">
        <v>80.900000000000006</v>
      </c>
    </row>
    <row r="202" spans="1:12">
      <c r="A202" s="72" t="s">
        <v>179</v>
      </c>
      <c r="B202" s="72" t="s">
        <v>214</v>
      </c>
      <c r="C202" s="72" t="s">
        <v>188</v>
      </c>
      <c r="D202" s="72" t="s">
        <v>182</v>
      </c>
      <c r="E202" s="72" t="s">
        <v>202</v>
      </c>
      <c r="F202" s="72" t="s">
        <v>184</v>
      </c>
      <c r="G202" s="72" t="s">
        <v>185</v>
      </c>
      <c r="H202" s="72" t="s">
        <v>186</v>
      </c>
      <c r="I202" s="73">
        <v>371</v>
      </c>
      <c r="J202" s="74">
        <v>83</v>
      </c>
      <c r="K202" s="74">
        <v>79.2</v>
      </c>
      <c r="L202" s="74">
        <v>86.9</v>
      </c>
    </row>
    <row r="203" spans="1:12">
      <c r="A203" s="72" t="s">
        <v>179</v>
      </c>
      <c r="B203" s="72" t="s">
        <v>214</v>
      </c>
      <c r="C203" s="72" t="s">
        <v>189</v>
      </c>
      <c r="D203" s="72" t="s">
        <v>182</v>
      </c>
      <c r="E203" s="72" t="s">
        <v>202</v>
      </c>
      <c r="F203" s="72" t="s">
        <v>184</v>
      </c>
      <c r="G203" s="72" t="s">
        <v>185</v>
      </c>
      <c r="H203" s="72" t="s">
        <v>186</v>
      </c>
      <c r="I203" s="73">
        <v>1081</v>
      </c>
      <c r="J203" s="74">
        <v>83.9</v>
      </c>
      <c r="K203" s="74">
        <v>81.599999999999994</v>
      </c>
      <c r="L203" s="74">
        <v>86.1</v>
      </c>
    </row>
    <row r="204" spans="1:12">
      <c r="A204" s="72" t="s">
        <v>179</v>
      </c>
      <c r="B204" s="72" t="s">
        <v>214</v>
      </c>
      <c r="C204" s="72" t="s">
        <v>190</v>
      </c>
      <c r="D204" s="72" t="s">
        <v>182</v>
      </c>
      <c r="E204" s="72" t="s">
        <v>202</v>
      </c>
      <c r="F204" s="72" t="s">
        <v>184</v>
      </c>
      <c r="G204" s="72" t="s">
        <v>185</v>
      </c>
      <c r="H204" s="72" t="s">
        <v>186</v>
      </c>
      <c r="I204" s="73">
        <v>2807</v>
      </c>
      <c r="J204" s="74">
        <v>78.599999999999994</v>
      </c>
      <c r="K204" s="74">
        <v>77</v>
      </c>
      <c r="L204" s="74">
        <v>80.2</v>
      </c>
    </row>
    <row r="205" spans="1:12">
      <c r="A205" s="72" t="s">
        <v>179</v>
      </c>
      <c r="B205" s="72" t="s">
        <v>214</v>
      </c>
      <c r="C205" s="72" t="s">
        <v>192</v>
      </c>
      <c r="D205" s="72" t="s">
        <v>182</v>
      </c>
      <c r="E205" s="72" t="s">
        <v>202</v>
      </c>
      <c r="F205" s="72" t="s">
        <v>184</v>
      </c>
      <c r="G205" s="72" t="s">
        <v>185</v>
      </c>
      <c r="H205" s="72" t="s">
        <v>186</v>
      </c>
      <c r="I205" s="73">
        <v>5727</v>
      </c>
      <c r="J205" s="74">
        <v>61.7</v>
      </c>
      <c r="K205" s="74">
        <v>60.2852783203125</v>
      </c>
      <c r="L205" s="74">
        <v>63.1</v>
      </c>
    </row>
    <row r="206" spans="1:12">
      <c r="A206" s="72" t="s">
        <v>179</v>
      </c>
      <c r="B206" s="72" t="s">
        <v>214</v>
      </c>
      <c r="C206" s="72" t="s">
        <v>198</v>
      </c>
      <c r="D206" s="72" t="s">
        <v>182</v>
      </c>
      <c r="E206" s="72" t="s">
        <v>202</v>
      </c>
      <c r="F206" s="72" t="s">
        <v>184</v>
      </c>
      <c r="G206" s="72" t="s">
        <v>185</v>
      </c>
      <c r="H206" s="72" t="s">
        <v>186</v>
      </c>
      <c r="I206" s="73">
        <v>10044</v>
      </c>
      <c r="J206" s="74">
        <v>69.599999999999994</v>
      </c>
      <c r="K206" s="74">
        <v>68.7</v>
      </c>
      <c r="L206" s="74">
        <v>70.599999999999994</v>
      </c>
    </row>
    <row r="207" spans="1:12">
      <c r="A207" s="72" t="s">
        <v>179</v>
      </c>
      <c r="B207" s="72" t="s">
        <v>214</v>
      </c>
      <c r="C207" s="72" t="s">
        <v>198</v>
      </c>
      <c r="D207" s="72" t="s">
        <v>200</v>
      </c>
      <c r="E207" s="72" t="s">
        <v>202</v>
      </c>
      <c r="F207" s="72" t="s">
        <v>184</v>
      </c>
      <c r="G207" s="72" t="s">
        <v>185</v>
      </c>
      <c r="H207" s="72" t="s">
        <v>186</v>
      </c>
      <c r="I207" s="73">
        <v>10044</v>
      </c>
      <c r="J207" s="74">
        <v>74.2</v>
      </c>
      <c r="K207" s="74">
        <v>72.900000000000006</v>
      </c>
      <c r="L207" s="74">
        <v>75.5</v>
      </c>
    </row>
    <row r="208" spans="1:12">
      <c r="A208" s="72" t="s">
        <v>179</v>
      </c>
      <c r="B208" s="72" t="s">
        <v>214</v>
      </c>
      <c r="C208" s="72" t="s">
        <v>181</v>
      </c>
      <c r="D208" s="72" t="s">
        <v>182</v>
      </c>
      <c r="E208" s="72" t="s">
        <v>205</v>
      </c>
      <c r="F208" s="72" t="s">
        <v>184</v>
      </c>
      <c r="G208" s="72" t="s">
        <v>185</v>
      </c>
      <c r="H208" s="72" t="s">
        <v>186</v>
      </c>
      <c r="I208" s="73">
        <v>37</v>
      </c>
      <c r="J208" s="74">
        <v>78.5</v>
      </c>
      <c r="K208" s="74">
        <v>65.400000000000006</v>
      </c>
      <c r="L208" s="74">
        <v>91.5</v>
      </c>
    </row>
    <row r="209" spans="1:12">
      <c r="A209" s="72" t="s">
        <v>179</v>
      </c>
      <c r="B209" s="72" t="s">
        <v>214</v>
      </c>
      <c r="C209" s="72" t="s">
        <v>188</v>
      </c>
      <c r="D209" s="72" t="s">
        <v>182</v>
      </c>
      <c r="E209" s="72" t="s">
        <v>205</v>
      </c>
      <c r="F209" s="72" t="s">
        <v>184</v>
      </c>
      <c r="G209" s="72" t="s">
        <v>185</v>
      </c>
      <c r="H209" s="72" t="s">
        <v>186</v>
      </c>
      <c r="I209" s="73">
        <v>131</v>
      </c>
      <c r="J209" s="74">
        <v>78.900000000000006</v>
      </c>
      <c r="K209" s="74">
        <v>71.900000000000006</v>
      </c>
      <c r="L209" s="74">
        <v>85.9</v>
      </c>
    </row>
    <row r="210" spans="1:12">
      <c r="A210" s="72" t="s">
        <v>179</v>
      </c>
      <c r="B210" s="72" t="s">
        <v>214</v>
      </c>
      <c r="C210" s="72" t="s">
        <v>189</v>
      </c>
      <c r="D210" s="72" t="s">
        <v>182</v>
      </c>
      <c r="E210" s="72" t="s">
        <v>205</v>
      </c>
      <c r="F210" s="72" t="s">
        <v>184</v>
      </c>
      <c r="G210" s="72" t="s">
        <v>185</v>
      </c>
      <c r="H210" s="72" t="s">
        <v>186</v>
      </c>
      <c r="I210" s="73">
        <v>305</v>
      </c>
      <c r="J210" s="74">
        <v>77.5</v>
      </c>
      <c r="K210" s="74">
        <v>72.8</v>
      </c>
      <c r="L210" s="74">
        <v>82.3</v>
      </c>
    </row>
    <row r="211" spans="1:12">
      <c r="A211" s="72" t="s">
        <v>179</v>
      </c>
      <c r="B211" s="72" t="s">
        <v>214</v>
      </c>
      <c r="C211" s="72" t="s">
        <v>190</v>
      </c>
      <c r="D211" s="72" t="s">
        <v>182</v>
      </c>
      <c r="E211" s="72" t="s">
        <v>205</v>
      </c>
      <c r="F211" s="72" t="s">
        <v>184</v>
      </c>
      <c r="G211" s="72" t="s">
        <v>185</v>
      </c>
      <c r="H211" s="72" t="s">
        <v>186</v>
      </c>
      <c r="I211" s="73">
        <v>844</v>
      </c>
      <c r="J211" s="74">
        <v>72.599999999999994</v>
      </c>
      <c r="K211" s="74">
        <v>69.5</v>
      </c>
      <c r="L211" s="74">
        <v>75.7</v>
      </c>
    </row>
    <row r="212" spans="1:12">
      <c r="A212" s="72" t="s">
        <v>179</v>
      </c>
      <c r="B212" s="72" t="s">
        <v>214</v>
      </c>
      <c r="C212" s="72" t="s">
        <v>192</v>
      </c>
      <c r="D212" s="72" t="s">
        <v>182</v>
      </c>
      <c r="E212" s="72" t="s">
        <v>205</v>
      </c>
      <c r="F212" s="72" t="s">
        <v>184</v>
      </c>
      <c r="G212" s="72" t="s">
        <v>185</v>
      </c>
      <c r="H212" s="72" t="s">
        <v>186</v>
      </c>
      <c r="I212" s="73">
        <v>1255</v>
      </c>
      <c r="J212" s="74">
        <v>54.2</v>
      </c>
      <c r="K212" s="74">
        <v>51.2</v>
      </c>
      <c r="L212" s="74">
        <v>57.2</v>
      </c>
    </row>
    <row r="213" spans="1:12">
      <c r="A213" s="72" t="s">
        <v>179</v>
      </c>
      <c r="B213" s="72" t="s">
        <v>214</v>
      </c>
      <c r="C213" s="72" t="s">
        <v>198</v>
      </c>
      <c r="D213" s="72" t="s">
        <v>182</v>
      </c>
      <c r="E213" s="72" t="s">
        <v>205</v>
      </c>
      <c r="F213" s="72" t="s">
        <v>184</v>
      </c>
      <c r="G213" s="72" t="s">
        <v>185</v>
      </c>
      <c r="H213" s="72" t="s">
        <v>186</v>
      </c>
      <c r="I213" s="73">
        <v>2572</v>
      </c>
      <c r="J213" s="74">
        <v>64.599999999999994</v>
      </c>
      <c r="K213" s="74">
        <v>62.6</v>
      </c>
      <c r="L213" s="74">
        <v>66.599999999999994</v>
      </c>
    </row>
    <row r="214" spans="1:12">
      <c r="A214" s="72" t="s">
        <v>179</v>
      </c>
      <c r="B214" s="72" t="s">
        <v>214</v>
      </c>
      <c r="C214" s="72" t="s">
        <v>198</v>
      </c>
      <c r="D214" s="72" t="s">
        <v>200</v>
      </c>
      <c r="E214" s="72" t="s">
        <v>205</v>
      </c>
      <c r="F214" s="72" t="s">
        <v>184</v>
      </c>
      <c r="G214" s="72" t="s">
        <v>185</v>
      </c>
      <c r="H214" s="72" t="s">
        <v>186</v>
      </c>
      <c r="I214" s="73">
        <v>2572</v>
      </c>
      <c r="J214" s="74">
        <v>68.8</v>
      </c>
      <c r="K214" s="74">
        <v>66.8</v>
      </c>
      <c r="L214" s="74">
        <v>70.8</v>
      </c>
    </row>
    <row r="215" spans="1:12">
      <c r="A215" s="72" t="s">
        <v>179</v>
      </c>
      <c r="B215" s="72" t="s">
        <v>214</v>
      </c>
      <c r="C215" s="72" t="s">
        <v>181</v>
      </c>
      <c r="D215" s="72" t="s">
        <v>182</v>
      </c>
      <c r="E215" s="72" t="s">
        <v>206</v>
      </c>
      <c r="F215" s="72" t="s">
        <v>184</v>
      </c>
      <c r="G215" s="72" t="s">
        <v>185</v>
      </c>
      <c r="H215" s="72" t="s">
        <v>186</v>
      </c>
      <c r="I215" s="73">
        <v>112</v>
      </c>
      <c r="J215" s="74">
        <v>41</v>
      </c>
      <c r="K215" s="74">
        <v>31.8</v>
      </c>
      <c r="L215" s="74">
        <v>50.1</v>
      </c>
    </row>
    <row r="216" spans="1:12">
      <c r="A216" s="72" t="s">
        <v>179</v>
      </c>
      <c r="B216" s="72" t="s">
        <v>214</v>
      </c>
      <c r="C216" s="72" t="s">
        <v>188</v>
      </c>
      <c r="D216" s="72" t="s">
        <v>182</v>
      </c>
      <c r="E216" s="72" t="s">
        <v>206</v>
      </c>
      <c r="F216" s="72" t="s">
        <v>184</v>
      </c>
      <c r="G216" s="72" t="s">
        <v>185</v>
      </c>
      <c r="H216" s="72" t="s">
        <v>186</v>
      </c>
      <c r="I216" s="73">
        <v>326</v>
      </c>
      <c r="J216" s="74">
        <v>41.5</v>
      </c>
      <c r="K216" s="74">
        <v>36.1</v>
      </c>
      <c r="L216" s="74">
        <v>46.8</v>
      </c>
    </row>
    <row r="217" spans="1:12">
      <c r="A217" s="72" t="s">
        <v>179</v>
      </c>
      <c r="B217" s="72" t="s">
        <v>214</v>
      </c>
      <c r="C217" s="72" t="s">
        <v>189</v>
      </c>
      <c r="D217" s="72" t="s">
        <v>182</v>
      </c>
      <c r="E217" s="72" t="s">
        <v>206</v>
      </c>
      <c r="F217" s="72" t="s">
        <v>184</v>
      </c>
      <c r="G217" s="72" t="s">
        <v>185</v>
      </c>
      <c r="H217" s="72" t="s">
        <v>186</v>
      </c>
      <c r="I217" s="73">
        <v>818</v>
      </c>
      <c r="J217" s="74">
        <v>41.1</v>
      </c>
      <c r="K217" s="74">
        <v>37.700000000000003</v>
      </c>
      <c r="L217" s="74">
        <v>44.5</v>
      </c>
    </row>
    <row r="218" spans="1:12">
      <c r="A218" s="72" t="s">
        <v>179</v>
      </c>
      <c r="B218" s="72" t="s">
        <v>214</v>
      </c>
      <c r="C218" s="72" t="s">
        <v>190</v>
      </c>
      <c r="D218" s="72" t="s">
        <v>182</v>
      </c>
      <c r="E218" s="72" t="s">
        <v>206</v>
      </c>
      <c r="F218" s="72" t="s">
        <v>184</v>
      </c>
      <c r="G218" s="72" t="s">
        <v>185</v>
      </c>
      <c r="H218" s="72" t="s">
        <v>186</v>
      </c>
      <c r="I218" s="73">
        <v>1939</v>
      </c>
      <c r="J218" s="74">
        <v>40.700000000000003</v>
      </c>
      <c r="K218" s="74">
        <v>38.48046875</v>
      </c>
      <c r="L218" s="74">
        <v>42.9</v>
      </c>
    </row>
    <row r="219" spans="1:12">
      <c r="A219" s="72" t="s">
        <v>179</v>
      </c>
      <c r="B219" s="72" t="s">
        <v>214</v>
      </c>
      <c r="C219" s="72" t="s">
        <v>192</v>
      </c>
      <c r="D219" s="72" t="s">
        <v>182</v>
      </c>
      <c r="E219" s="72" t="s">
        <v>206</v>
      </c>
      <c r="F219" s="72" t="s">
        <v>184</v>
      </c>
      <c r="G219" s="72" t="s">
        <v>185</v>
      </c>
      <c r="H219" s="72" t="s">
        <v>186</v>
      </c>
      <c r="I219" s="73">
        <v>3187</v>
      </c>
      <c r="J219" s="74">
        <v>25.5</v>
      </c>
      <c r="K219" s="74">
        <v>24</v>
      </c>
      <c r="L219" s="74">
        <v>27.114990234375</v>
      </c>
    </row>
    <row r="220" spans="1:12">
      <c r="A220" s="72" t="s">
        <v>179</v>
      </c>
      <c r="B220" s="72" t="s">
        <v>214</v>
      </c>
      <c r="C220" s="72" t="s">
        <v>198</v>
      </c>
      <c r="D220" s="72" t="s">
        <v>182</v>
      </c>
      <c r="E220" s="72" t="s">
        <v>206</v>
      </c>
      <c r="F220" s="72" t="s">
        <v>184</v>
      </c>
      <c r="G220" s="72" t="s">
        <v>185</v>
      </c>
      <c r="H220" s="72" t="s">
        <v>186</v>
      </c>
      <c r="I220" s="73">
        <v>6382</v>
      </c>
      <c r="J220" s="74">
        <v>33.200000000000003</v>
      </c>
      <c r="K220" s="74">
        <v>32</v>
      </c>
      <c r="L220" s="74">
        <v>34.4</v>
      </c>
    </row>
    <row r="221" spans="1:12">
      <c r="A221" s="72" t="s">
        <v>179</v>
      </c>
      <c r="B221" s="72" t="s">
        <v>214</v>
      </c>
      <c r="C221" s="72" t="s">
        <v>198</v>
      </c>
      <c r="D221" s="72" t="s">
        <v>200</v>
      </c>
      <c r="E221" s="72" t="s">
        <v>206</v>
      </c>
      <c r="F221" s="72" t="s">
        <v>184</v>
      </c>
      <c r="G221" s="72" t="s">
        <v>185</v>
      </c>
      <c r="H221" s="72" t="s">
        <v>186</v>
      </c>
      <c r="I221" s="73">
        <v>6382</v>
      </c>
      <c r="J221" s="74">
        <v>35.700000000000003</v>
      </c>
      <c r="K221" s="74">
        <v>34.4</v>
      </c>
      <c r="L221" s="74">
        <v>37.1</v>
      </c>
    </row>
    <row r="222" spans="1:12">
      <c r="A222" s="72" t="s">
        <v>179</v>
      </c>
      <c r="B222" s="72" t="s">
        <v>214</v>
      </c>
      <c r="C222" s="72" t="s">
        <v>181</v>
      </c>
      <c r="D222" s="72" t="s">
        <v>182</v>
      </c>
      <c r="E222" s="72" t="s">
        <v>207</v>
      </c>
      <c r="F222" s="72" t="s">
        <v>184</v>
      </c>
      <c r="G222" s="72" t="s">
        <v>185</v>
      </c>
      <c r="H222" s="72" t="s">
        <v>186</v>
      </c>
      <c r="I222" s="73">
        <v>7</v>
      </c>
      <c r="J222" s="74" t="s">
        <v>208</v>
      </c>
      <c r="K222" s="74" t="s">
        <v>208</v>
      </c>
      <c r="L222" s="74" t="s">
        <v>208</v>
      </c>
    </row>
    <row r="223" spans="1:12">
      <c r="A223" s="72" t="s">
        <v>179</v>
      </c>
      <c r="B223" s="72" t="s">
        <v>214</v>
      </c>
      <c r="C223" s="72" t="s">
        <v>188</v>
      </c>
      <c r="D223" s="72" t="s">
        <v>182</v>
      </c>
      <c r="E223" s="72" t="s">
        <v>207</v>
      </c>
      <c r="F223" s="72" t="s">
        <v>184</v>
      </c>
      <c r="G223" s="72" t="s">
        <v>185</v>
      </c>
      <c r="H223" s="72" t="s">
        <v>186</v>
      </c>
      <c r="I223" s="73">
        <v>12</v>
      </c>
      <c r="J223" s="74">
        <v>91.8</v>
      </c>
      <c r="K223" s="74">
        <v>76.8</v>
      </c>
      <c r="L223" s="74">
        <v>106.8</v>
      </c>
    </row>
    <row r="224" spans="1:12">
      <c r="A224" s="72" t="s">
        <v>179</v>
      </c>
      <c r="B224" s="72" t="s">
        <v>214</v>
      </c>
      <c r="C224" s="72" t="s">
        <v>189</v>
      </c>
      <c r="D224" s="72" t="s">
        <v>182</v>
      </c>
      <c r="E224" s="72" t="s">
        <v>207</v>
      </c>
      <c r="F224" s="72" t="s">
        <v>184</v>
      </c>
      <c r="G224" s="72" t="s">
        <v>185</v>
      </c>
      <c r="H224" s="72" t="s">
        <v>186</v>
      </c>
      <c r="I224" s="73">
        <v>8</v>
      </c>
      <c r="J224" s="74" t="s">
        <v>208</v>
      </c>
      <c r="K224" s="74" t="s">
        <v>208</v>
      </c>
      <c r="L224" s="74" t="s">
        <v>208</v>
      </c>
    </row>
    <row r="225" spans="1:12">
      <c r="A225" s="72" t="s">
        <v>179</v>
      </c>
      <c r="B225" s="72" t="s">
        <v>214</v>
      </c>
      <c r="C225" s="72" t="s">
        <v>190</v>
      </c>
      <c r="D225" s="72" t="s">
        <v>182</v>
      </c>
      <c r="E225" s="72" t="s">
        <v>207</v>
      </c>
      <c r="F225" s="72" t="s">
        <v>184</v>
      </c>
      <c r="G225" s="72" t="s">
        <v>185</v>
      </c>
      <c r="H225" s="72" t="s">
        <v>186</v>
      </c>
      <c r="I225" s="73">
        <v>33</v>
      </c>
      <c r="J225" s="74">
        <v>61.5</v>
      </c>
      <c r="K225" s="74">
        <v>44.9</v>
      </c>
      <c r="L225" s="74">
        <v>78.099999999999994</v>
      </c>
    </row>
    <row r="226" spans="1:12">
      <c r="A226" s="72" t="s">
        <v>179</v>
      </c>
      <c r="B226" s="72" t="s">
        <v>214</v>
      </c>
      <c r="C226" s="72" t="s">
        <v>192</v>
      </c>
      <c r="D226" s="72" t="s">
        <v>182</v>
      </c>
      <c r="E226" s="72" t="s">
        <v>207</v>
      </c>
      <c r="F226" s="72" t="s">
        <v>184</v>
      </c>
      <c r="G226" s="72" t="s">
        <v>185</v>
      </c>
      <c r="H226" s="72" t="s">
        <v>186</v>
      </c>
      <c r="I226" s="73">
        <v>55</v>
      </c>
      <c r="J226" s="74">
        <v>35.1</v>
      </c>
      <c r="K226" s="74">
        <v>22.1</v>
      </c>
      <c r="L226" s="74">
        <v>48.2</v>
      </c>
    </row>
    <row r="227" spans="1:12">
      <c r="A227" s="72" t="s">
        <v>179</v>
      </c>
      <c r="B227" s="72" t="s">
        <v>214</v>
      </c>
      <c r="C227" s="72" t="s">
        <v>198</v>
      </c>
      <c r="D227" s="72" t="s">
        <v>182</v>
      </c>
      <c r="E227" s="72" t="s">
        <v>207</v>
      </c>
      <c r="F227" s="72" t="s">
        <v>184</v>
      </c>
      <c r="G227" s="72" t="s">
        <v>185</v>
      </c>
      <c r="H227" s="72" t="s">
        <v>186</v>
      </c>
      <c r="I227" s="73">
        <v>115</v>
      </c>
      <c r="J227" s="74">
        <v>54.5</v>
      </c>
      <c r="K227" s="74">
        <v>45.1</v>
      </c>
      <c r="L227" s="74">
        <v>63.9</v>
      </c>
    </row>
    <row r="228" spans="1:12">
      <c r="A228" s="72" t="s">
        <v>179</v>
      </c>
      <c r="B228" s="72" t="s">
        <v>214</v>
      </c>
      <c r="C228" s="72" t="s">
        <v>198</v>
      </c>
      <c r="D228" s="72" t="s">
        <v>200</v>
      </c>
      <c r="E228" s="72" t="s">
        <v>207</v>
      </c>
      <c r="F228" s="72" t="s">
        <v>184</v>
      </c>
      <c r="G228" s="72" t="s">
        <v>185</v>
      </c>
      <c r="H228" s="72" t="s">
        <v>186</v>
      </c>
      <c r="I228" s="73">
        <v>115</v>
      </c>
      <c r="J228" s="74" t="s">
        <v>208</v>
      </c>
      <c r="K228" s="74" t="s">
        <v>208</v>
      </c>
      <c r="L228" s="74" t="s">
        <v>208</v>
      </c>
    </row>
    <row r="229" spans="1:12">
      <c r="A229" s="72" t="s">
        <v>179</v>
      </c>
      <c r="B229" s="72" t="s">
        <v>214</v>
      </c>
      <c r="C229" s="72" t="s">
        <v>181</v>
      </c>
      <c r="D229" s="72" t="s">
        <v>182</v>
      </c>
      <c r="E229" s="72" t="s">
        <v>209</v>
      </c>
      <c r="F229" s="72" t="s">
        <v>184</v>
      </c>
      <c r="G229" s="72" t="s">
        <v>185</v>
      </c>
      <c r="H229" s="72" t="s">
        <v>186</v>
      </c>
      <c r="I229" s="73">
        <v>42</v>
      </c>
      <c r="J229" s="74">
        <v>90.6</v>
      </c>
      <c r="K229" s="74">
        <v>81.8</v>
      </c>
      <c r="L229" s="74">
        <v>99.3</v>
      </c>
    </row>
    <row r="230" spans="1:12">
      <c r="A230" s="72" t="s">
        <v>179</v>
      </c>
      <c r="B230" s="72" t="s">
        <v>214</v>
      </c>
      <c r="C230" s="72" t="s">
        <v>188</v>
      </c>
      <c r="D230" s="72" t="s">
        <v>182</v>
      </c>
      <c r="E230" s="72" t="s">
        <v>209</v>
      </c>
      <c r="F230" s="72" t="s">
        <v>184</v>
      </c>
      <c r="G230" s="72" t="s">
        <v>185</v>
      </c>
      <c r="H230" s="72" t="s">
        <v>186</v>
      </c>
      <c r="I230" s="73">
        <v>177</v>
      </c>
      <c r="J230" s="74">
        <v>73.099999999999994</v>
      </c>
      <c r="K230" s="74">
        <v>66.5</v>
      </c>
      <c r="L230" s="74">
        <v>79.7</v>
      </c>
    </row>
    <row r="231" spans="1:12">
      <c r="A231" s="72" t="s">
        <v>179</v>
      </c>
      <c r="B231" s="72" t="s">
        <v>214</v>
      </c>
      <c r="C231" s="72" t="s">
        <v>189</v>
      </c>
      <c r="D231" s="72" t="s">
        <v>182</v>
      </c>
      <c r="E231" s="72" t="s">
        <v>209</v>
      </c>
      <c r="F231" s="72" t="s">
        <v>184</v>
      </c>
      <c r="G231" s="72" t="s">
        <v>185</v>
      </c>
      <c r="H231" s="72" t="s">
        <v>186</v>
      </c>
      <c r="I231" s="73">
        <v>481</v>
      </c>
      <c r="J231" s="74">
        <v>76.7</v>
      </c>
      <c r="K231" s="74">
        <v>72.8</v>
      </c>
      <c r="L231" s="74">
        <v>80.5</v>
      </c>
    </row>
    <row r="232" spans="1:12">
      <c r="A232" s="72" t="s">
        <v>179</v>
      </c>
      <c r="B232" s="72" t="s">
        <v>214</v>
      </c>
      <c r="C232" s="72" t="s">
        <v>190</v>
      </c>
      <c r="D232" s="72" t="s">
        <v>182</v>
      </c>
      <c r="E232" s="72" t="s">
        <v>209</v>
      </c>
      <c r="F232" s="72" t="s">
        <v>184</v>
      </c>
      <c r="G232" s="72" t="s">
        <v>185</v>
      </c>
      <c r="H232" s="72" t="s">
        <v>186</v>
      </c>
      <c r="I232" s="73">
        <v>1378</v>
      </c>
      <c r="J232" s="74">
        <v>66.8</v>
      </c>
      <c r="K232" s="74">
        <v>64.3</v>
      </c>
      <c r="L232" s="74">
        <v>69.400000000000006</v>
      </c>
    </row>
    <row r="233" spans="1:12">
      <c r="A233" s="72" t="s">
        <v>179</v>
      </c>
      <c r="B233" s="72" t="s">
        <v>214</v>
      </c>
      <c r="C233" s="72" t="s">
        <v>192</v>
      </c>
      <c r="D233" s="72" t="s">
        <v>182</v>
      </c>
      <c r="E233" s="72" t="s">
        <v>209</v>
      </c>
      <c r="F233" s="72" t="s">
        <v>184</v>
      </c>
      <c r="G233" s="72" t="s">
        <v>185</v>
      </c>
      <c r="H233" s="72" t="s">
        <v>186</v>
      </c>
      <c r="I233" s="73">
        <v>4625</v>
      </c>
      <c r="J233" s="74">
        <v>41</v>
      </c>
      <c r="K233" s="74">
        <v>39.4</v>
      </c>
      <c r="L233" s="74">
        <v>42.5</v>
      </c>
    </row>
    <row r="234" spans="1:12">
      <c r="A234" s="72" t="s">
        <v>179</v>
      </c>
      <c r="B234" s="72" t="s">
        <v>214</v>
      </c>
      <c r="C234" s="72" t="s">
        <v>198</v>
      </c>
      <c r="D234" s="72" t="s">
        <v>182</v>
      </c>
      <c r="E234" s="72" t="s">
        <v>209</v>
      </c>
      <c r="F234" s="72" t="s">
        <v>184</v>
      </c>
      <c r="G234" s="72" t="s">
        <v>185</v>
      </c>
      <c r="H234" s="72" t="s">
        <v>186</v>
      </c>
      <c r="I234" s="73">
        <v>6703</v>
      </c>
      <c r="J234" s="74">
        <v>50</v>
      </c>
      <c r="K234" s="74">
        <v>48.7</v>
      </c>
      <c r="L234" s="74">
        <v>51.3</v>
      </c>
    </row>
    <row r="235" spans="1:12">
      <c r="A235" s="72" t="s">
        <v>179</v>
      </c>
      <c r="B235" s="72" t="s">
        <v>214</v>
      </c>
      <c r="C235" s="72" t="s">
        <v>198</v>
      </c>
      <c r="D235" s="72" t="s">
        <v>200</v>
      </c>
      <c r="E235" s="72" t="s">
        <v>209</v>
      </c>
      <c r="F235" s="72" t="s">
        <v>184</v>
      </c>
      <c r="G235" s="72" t="s">
        <v>185</v>
      </c>
      <c r="H235" s="72" t="s">
        <v>186</v>
      </c>
      <c r="I235" s="73">
        <v>6703</v>
      </c>
      <c r="J235" s="74">
        <v>61.8</v>
      </c>
      <c r="K235" s="74">
        <v>60.383544921875</v>
      </c>
      <c r="L235" s="74">
        <v>63.2</v>
      </c>
    </row>
    <row r="236" spans="1:12">
      <c r="A236" s="72" t="s">
        <v>179</v>
      </c>
      <c r="B236" s="72" t="s">
        <v>214</v>
      </c>
      <c r="C236" s="72" t="s">
        <v>181</v>
      </c>
      <c r="D236" s="72" t="s">
        <v>182</v>
      </c>
      <c r="E236" s="72" t="s">
        <v>210</v>
      </c>
      <c r="F236" s="72" t="s">
        <v>184</v>
      </c>
      <c r="G236" s="72" t="s">
        <v>185</v>
      </c>
      <c r="H236" s="72" t="s">
        <v>186</v>
      </c>
      <c r="I236" s="73">
        <v>384</v>
      </c>
      <c r="J236" s="74">
        <v>73.599999999999994</v>
      </c>
      <c r="K236" s="74">
        <v>69.2</v>
      </c>
      <c r="L236" s="74">
        <v>78</v>
      </c>
    </row>
    <row r="237" spans="1:12">
      <c r="A237" s="72" t="s">
        <v>179</v>
      </c>
      <c r="B237" s="72" t="s">
        <v>214</v>
      </c>
      <c r="C237" s="72" t="s">
        <v>188</v>
      </c>
      <c r="D237" s="72" t="s">
        <v>182</v>
      </c>
      <c r="E237" s="72" t="s">
        <v>210</v>
      </c>
      <c r="F237" s="72" t="s">
        <v>184</v>
      </c>
      <c r="G237" s="72" t="s">
        <v>185</v>
      </c>
      <c r="H237" s="72" t="s">
        <v>186</v>
      </c>
      <c r="I237" s="73">
        <v>1633</v>
      </c>
      <c r="J237" s="74">
        <v>79</v>
      </c>
      <c r="K237" s="74">
        <v>77</v>
      </c>
      <c r="L237" s="74">
        <v>81</v>
      </c>
    </row>
    <row r="238" spans="1:12">
      <c r="A238" s="72" t="s">
        <v>179</v>
      </c>
      <c r="B238" s="72" t="s">
        <v>214</v>
      </c>
      <c r="C238" s="72" t="s">
        <v>189</v>
      </c>
      <c r="D238" s="72" t="s">
        <v>182</v>
      </c>
      <c r="E238" s="72" t="s">
        <v>210</v>
      </c>
      <c r="F238" s="72" t="s">
        <v>184</v>
      </c>
      <c r="G238" s="72" t="s">
        <v>185</v>
      </c>
      <c r="H238" s="72" t="s">
        <v>186</v>
      </c>
      <c r="I238" s="73">
        <v>4791</v>
      </c>
      <c r="J238" s="74">
        <v>81.599999999999994</v>
      </c>
      <c r="K238" s="74">
        <v>80.5</v>
      </c>
      <c r="L238" s="74">
        <v>82.7</v>
      </c>
    </row>
    <row r="239" spans="1:12">
      <c r="A239" s="72" t="s">
        <v>179</v>
      </c>
      <c r="B239" s="72" t="s">
        <v>214</v>
      </c>
      <c r="C239" s="72" t="s">
        <v>190</v>
      </c>
      <c r="D239" s="72" t="s">
        <v>182</v>
      </c>
      <c r="E239" s="72" t="s">
        <v>210</v>
      </c>
      <c r="F239" s="72" t="s">
        <v>184</v>
      </c>
      <c r="G239" s="72" t="s">
        <v>185</v>
      </c>
      <c r="H239" s="72" t="s">
        <v>186</v>
      </c>
      <c r="I239" s="73">
        <v>12195</v>
      </c>
      <c r="J239" s="74">
        <v>78.2</v>
      </c>
      <c r="K239" s="74">
        <v>77.5</v>
      </c>
      <c r="L239" s="74">
        <v>79</v>
      </c>
    </row>
    <row r="240" spans="1:12">
      <c r="A240" s="72" t="s">
        <v>179</v>
      </c>
      <c r="B240" s="72" t="s">
        <v>214</v>
      </c>
      <c r="C240" s="72" t="s">
        <v>192</v>
      </c>
      <c r="D240" s="72" t="s">
        <v>182</v>
      </c>
      <c r="E240" s="72" t="s">
        <v>210</v>
      </c>
      <c r="F240" s="72" t="s">
        <v>184</v>
      </c>
      <c r="G240" s="72" t="s">
        <v>185</v>
      </c>
      <c r="H240" s="72" t="s">
        <v>186</v>
      </c>
      <c r="I240" s="73">
        <v>23639</v>
      </c>
      <c r="J240" s="74">
        <v>63.3</v>
      </c>
      <c r="K240" s="74">
        <v>62.6</v>
      </c>
      <c r="L240" s="74">
        <v>64</v>
      </c>
    </row>
    <row r="241" spans="1:12">
      <c r="A241" s="72" t="s">
        <v>179</v>
      </c>
      <c r="B241" s="72" t="s">
        <v>214</v>
      </c>
      <c r="C241" s="72" t="s">
        <v>198</v>
      </c>
      <c r="D241" s="72" t="s">
        <v>182</v>
      </c>
      <c r="E241" s="72" t="s">
        <v>210</v>
      </c>
      <c r="F241" s="72" t="s">
        <v>184</v>
      </c>
      <c r="G241" s="72" t="s">
        <v>185</v>
      </c>
      <c r="H241" s="72" t="s">
        <v>186</v>
      </c>
      <c r="I241" s="73">
        <v>42642</v>
      </c>
      <c r="J241" s="74">
        <v>70.3</v>
      </c>
      <c r="K241" s="74">
        <v>69.900000000000006</v>
      </c>
      <c r="L241" s="74">
        <v>70.8</v>
      </c>
    </row>
    <row r="242" spans="1:12">
      <c r="A242" s="72" t="s">
        <v>179</v>
      </c>
      <c r="B242" s="72" t="s">
        <v>214</v>
      </c>
      <c r="C242" s="72" t="s">
        <v>198</v>
      </c>
      <c r="D242" s="72" t="s">
        <v>200</v>
      </c>
      <c r="E242" s="72" t="s">
        <v>210</v>
      </c>
      <c r="F242" s="72" t="s">
        <v>184</v>
      </c>
      <c r="G242" s="72" t="s">
        <v>185</v>
      </c>
      <c r="H242" s="72" t="s">
        <v>186</v>
      </c>
      <c r="I242" s="73">
        <v>42642</v>
      </c>
      <c r="J242" s="74">
        <v>74.099999999999994</v>
      </c>
      <c r="K242" s="74">
        <v>73.5</v>
      </c>
      <c r="L242" s="74">
        <v>74.599999999999994</v>
      </c>
    </row>
    <row r="243" spans="1:12">
      <c r="A243" s="72" t="s">
        <v>179</v>
      </c>
      <c r="B243" s="72" t="s">
        <v>214</v>
      </c>
      <c r="C243" s="72" t="s">
        <v>201</v>
      </c>
      <c r="D243" s="72" t="s">
        <v>182</v>
      </c>
      <c r="E243" s="72" t="s">
        <v>183</v>
      </c>
      <c r="F243" s="72" t="s">
        <v>213</v>
      </c>
      <c r="G243" s="72" t="s">
        <v>185</v>
      </c>
      <c r="H243" s="72" t="s">
        <v>186</v>
      </c>
      <c r="I243" s="73">
        <v>744</v>
      </c>
      <c r="J243" s="74">
        <v>84.1</v>
      </c>
      <c r="K243" s="74">
        <v>80.099999999999994</v>
      </c>
      <c r="L243" s="74">
        <v>88.1</v>
      </c>
    </row>
    <row r="244" spans="1:12">
      <c r="A244" s="72" t="s">
        <v>179</v>
      </c>
      <c r="B244" s="72" t="s">
        <v>214</v>
      </c>
      <c r="C244" s="72" t="s">
        <v>189</v>
      </c>
      <c r="D244" s="72" t="s">
        <v>182</v>
      </c>
      <c r="E244" s="72" t="s">
        <v>183</v>
      </c>
      <c r="F244" s="72" t="s">
        <v>213</v>
      </c>
      <c r="G244" s="72" t="s">
        <v>185</v>
      </c>
      <c r="H244" s="72" t="s">
        <v>186</v>
      </c>
      <c r="I244" s="73">
        <v>2098</v>
      </c>
      <c r="J244" s="74">
        <v>87.4</v>
      </c>
      <c r="K244" s="74">
        <v>85.2</v>
      </c>
      <c r="L244" s="74">
        <v>89.7</v>
      </c>
    </row>
    <row r="245" spans="1:12">
      <c r="A245" s="72" t="s">
        <v>179</v>
      </c>
      <c r="B245" s="72" t="s">
        <v>214</v>
      </c>
      <c r="C245" s="72" t="s">
        <v>190</v>
      </c>
      <c r="D245" s="72" t="s">
        <v>182</v>
      </c>
      <c r="E245" s="72" t="s">
        <v>183</v>
      </c>
      <c r="F245" s="72" t="s">
        <v>213</v>
      </c>
      <c r="G245" s="72" t="s">
        <v>185</v>
      </c>
      <c r="H245" s="72" t="s">
        <v>186</v>
      </c>
      <c r="I245" s="73">
        <v>5194</v>
      </c>
      <c r="J245" s="74">
        <v>81.2</v>
      </c>
      <c r="K245" s="74">
        <v>79.3</v>
      </c>
      <c r="L245" s="74">
        <v>83.1</v>
      </c>
    </row>
    <row r="246" spans="1:12">
      <c r="A246" s="72" t="s">
        <v>179</v>
      </c>
      <c r="B246" s="72" t="s">
        <v>214</v>
      </c>
      <c r="C246" s="72" t="s">
        <v>192</v>
      </c>
      <c r="D246" s="72" t="s">
        <v>182</v>
      </c>
      <c r="E246" s="72" t="s">
        <v>183</v>
      </c>
      <c r="F246" s="72" t="s">
        <v>213</v>
      </c>
      <c r="G246" s="72" t="s">
        <v>185</v>
      </c>
      <c r="H246" s="72" t="s">
        <v>186</v>
      </c>
      <c r="I246" s="73">
        <v>8790</v>
      </c>
      <c r="J246" s="74">
        <v>69.2</v>
      </c>
      <c r="K246" s="74">
        <v>66.5</v>
      </c>
      <c r="L246" s="74">
        <v>71.900000000000006</v>
      </c>
    </row>
    <row r="247" spans="1:12">
      <c r="A247" s="72" t="s">
        <v>179</v>
      </c>
      <c r="B247" s="72" t="s">
        <v>214</v>
      </c>
      <c r="C247" s="72" t="s">
        <v>198</v>
      </c>
      <c r="D247" s="72" t="s">
        <v>182</v>
      </c>
      <c r="E247" s="72" t="s">
        <v>183</v>
      </c>
      <c r="F247" s="72" t="s">
        <v>213</v>
      </c>
      <c r="G247" s="72" t="s">
        <v>185</v>
      </c>
      <c r="H247" s="72" t="s">
        <v>186</v>
      </c>
      <c r="I247" s="73">
        <v>16826</v>
      </c>
      <c r="J247" s="74">
        <v>75.900000000000006</v>
      </c>
      <c r="K247" s="74">
        <v>74.3</v>
      </c>
      <c r="L247" s="74">
        <v>77.400000000000006</v>
      </c>
    </row>
    <row r="248" spans="1:12">
      <c r="A248" s="72" t="s">
        <v>179</v>
      </c>
      <c r="B248" s="72" t="s">
        <v>214</v>
      </c>
      <c r="C248" s="72" t="s">
        <v>198</v>
      </c>
      <c r="D248" s="72" t="s">
        <v>200</v>
      </c>
      <c r="E248" s="72" t="s">
        <v>183</v>
      </c>
      <c r="F248" s="72" t="s">
        <v>213</v>
      </c>
      <c r="G248" s="72" t="s">
        <v>185</v>
      </c>
      <c r="H248" s="72" t="s">
        <v>186</v>
      </c>
      <c r="I248" s="73">
        <v>16826</v>
      </c>
      <c r="J248" s="74">
        <v>79.400000000000006</v>
      </c>
      <c r="K248" s="74">
        <v>78</v>
      </c>
      <c r="L248" s="74">
        <v>80.7</v>
      </c>
    </row>
    <row r="249" spans="1:12">
      <c r="A249" s="72" t="s">
        <v>179</v>
      </c>
      <c r="B249" s="72" t="s">
        <v>214</v>
      </c>
      <c r="C249" s="72" t="s">
        <v>181</v>
      </c>
      <c r="D249" s="72" t="s">
        <v>182</v>
      </c>
      <c r="E249" s="72" t="s">
        <v>202</v>
      </c>
      <c r="F249" s="72" t="s">
        <v>213</v>
      </c>
      <c r="G249" s="72" t="s">
        <v>185</v>
      </c>
      <c r="H249" s="72" t="s">
        <v>186</v>
      </c>
      <c r="I249" s="73">
        <v>58</v>
      </c>
      <c r="J249" s="74">
        <v>46.6</v>
      </c>
      <c r="K249" s="74">
        <v>30.5</v>
      </c>
      <c r="L249" s="74">
        <v>62.6</v>
      </c>
    </row>
    <row r="250" spans="1:12">
      <c r="A250" s="72" t="s">
        <v>179</v>
      </c>
      <c r="B250" s="72" t="s">
        <v>214</v>
      </c>
      <c r="C250" s="72" t="s">
        <v>188</v>
      </c>
      <c r="D250" s="72" t="s">
        <v>182</v>
      </c>
      <c r="E250" s="72" t="s">
        <v>202</v>
      </c>
      <c r="F250" s="72" t="s">
        <v>213</v>
      </c>
      <c r="G250" s="72" t="s">
        <v>185</v>
      </c>
      <c r="H250" s="72" t="s">
        <v>186</v>
      </c>
      <c r="I250" s="73">
        <v>371</v>
      </c>
      <c r="J250" s="74">
        <v>56.6</v>
      </c>
      <c r="K250" s="74">
        <v>50.3</v>
      </c>
      <c r="L250" s="74">
        <v>62.9</v>
      </c>
    </row>
    <row r="251" spans="1:12">
      <c r="A251" s="72" t="s">
        <v>179</v>
      </c>
      <c r="B251" s="72" t="s">
        <v>214</v>
      </c>
      <c r="C251" s="72" t="s">
        <v>189</v>
      </c>
      <c r="D251" s="72" t="s">
        <v>182</v>
      </c>
      <c r="E251" s="72" t="s">
        <v>202</v>
      </c>
      <c r="F251" s="72" t="s">
        <v>213</v>
      </c>
      <c r="G251" s="72" t="s">
        <v>185</v>
      </c>
      <c r="H251" s="72" t="s">
        <v>186</v>
      </c>
      <c r="I251" s="73">
        <v>1081</v>
      </c>
      <c r="J251" s="74">
        <v>54.4</v>
      </c>
      <c r="K251" s="74">
        <v>50.6</v>
      </c>
      <c r="L251" s="74">
        <v>58.3</v>
      </c>
    </row>
    <row r="252" spans="1:12">
      <c r="A252" s="72" t="s">
        <v>179</v>
      </c>
      <c r="B252" s="72" t="s">
        <v>214</v>
      </c>
      <c r="C252" s="72" t="s">
        <v>190</v>
      </c>
      <c r="D252" s="72" t="s">
        <v>182</v>
      </c>
      <c r="E252" s="72" t="s">
        <v>202</v>
      </c>
      <c r="F252" s="72" t="s">
        <v>213</v>
      </c>
      <c r="G252" s="72" t="s">
        <v>185</v>
      </c>
      <c r="H252" s="72" t="s">
        <v>186</v>
      </c>
      <c r="I252" s="73">
        <v>2807</v>
      </c>
      <c r="J252" s="74">
        <v>51.7</v>
      </c>
      <c r="K252" s="74">
        <v>49.1</v>
      </c>
      <c r="L252" s="74">
        <v>54.3</v>
      </c>
    </row>
    <row r="253" spans="1:12">
      <c r="A253" s="72" t="s">
        <v>179</v>
      </c>
      <c r="B253" s="72" t="s">
        <v>214</v>
      </c>
      <c r="C253" s="72" t="s">
        <v>192</v>
      </c>
      <c r="D253" s="72" t="s">
        <v>182</v>
      </c>
      <c r="E253" s="72" t="s">
        <v>202</v>
      </c>
      <c r="F253" s="72" t="s">
        <v>213</v>
      </c>
      <c r="G253" s="72" t="s">
        <v>185</v>
      </c>
      <c r="H253" s="72" t="s">
        <v>186</v>
      </c>
      <c r="I253" s="73">
        <v>5727</v>
      </c>
      <c r="J253" s="74">
        <v>32</v>
      </c>
      <c r="K253" s="74">
        <v>29.7</v>
      </c>
      <c r="L253" s="74">
        <v>34.299999999999997</v>
      </c>
    </row>
    <row r="254" spans="1:12">
      <c r="A254" s="72" t="s">
        <v>179</v>
      </c>
      <c r="B254" s="72" t="s">
        <v>214</v>
      </c>
      <c r="C254" s="72" t="s">
        <v>198</v>
      </c>
      <c r="D254" s="72" t="s">
        <v>182</v>
      </c>
      <c r="E254" s="72" t="s">
        <v>202</v>
      </c>
      <c r="F254" s="72" t="s">
        <v>213</v>
      </c>
      <c r="G254" s="72" t="s">
        <v>185</v>
      </c>
      <c r="H254" s="72" t="s">
        <v>186</v>
      </c>
      <c r="I254" s="73">
        <v>10044</v>
      </c>
      <c r="J254" s="74">
        <v>40.9</v>
      </c>
      <c r="K254" s="74">
        <v>39.4</v>
      </c>
      <c r="L254" s="74">
        <v>42.5</v>
      </c>
    </row>
    <row r="255" spans="1:12">
      <c r="A255" s="72" t="s">
        <v>179</v>
      </c>
      <c r="B255" s="72" t="s">
        <v>214</v>
      </c>
      <c r="C255" s="72" t="s">
        <v>198</v>
      </c>
      <c r="D255" s="72" t="s">
        <v>200</v>
      </c>
      <c r="E255" s="72" t="s">
        <v>202</v>
      </c>
      <c r="F255" s="72" t="s">
        <v>213</v>
      </c>
      <c r="G255" s="72" t="s">
        <v>185</v>
      </c>
      <c r="H255" s="72" t="s">
        <v>186</v>
      </c>
      <c r="I255" s="73">
        <v>10044</v>
      </c>
      <c r="J255" s="74">
        <v>45.7</v>
      </c>
      <c r="K255" s="74">
        <v>43.8</v>
      </c>
      <c r="L255" s="74">
        <v>47.6</v>
      </c>
    </row>
    <row r="256" spans="1:12">
      <c r="A256" s="72" t="s">
        <v>179</v>
      </c>
      <c r="B256" s="72" t="s">
        <v>214</v>
      </c>
      <c r="C256" s="72" t="s">
        <v>201</v>
      </c>
      <c r="D256" s="72" t="s">
        <v>182</v>
      </c>
      <c r="E256" s="72" t="s">
        <v>205</v>
      </c>
      <c r="F256" s="72" t="s">
        <v>213</v>
      </c>
      <c r="G256" s="72" t="s">
        <v>185</v>
      </c>
      <c r="H256" s="72" t="s">
        <v>186</v>
      </c>
      <c r="I256" s="73">
        <v>168</v>
      </c>
      <c r="J256" s="74">
        <v>50.6</v>
      </c>
      <c r="K256" s="74">
        <v>41.2</v>
      </c>
      <c r="L256" s="74">
        <v>60</v>
      </c>
    </row>
    <row r="257" spans="1:12">
      <c r="A257" s="72" t="s">
        <v>179</v>
      </c>
      <c r="B257" s="72" t="s">
        <v>214</v>
      </c>
      <c r="C257" s="72" t="s">
        <v>189</v>
      </c>
      <c r="D257" s="72" t="s">
        <v>182</v>
      </c>
      <c r="E257" s="72" t="s">
        <v>205</v>
      </c>
      <c r="F257" s="72" t="s">
        <v>213</v>
      </c>
      <c r="G257" s="72" t="s">
        <v>185</v>
      </c>
      <c r="H257" s="72" t="s">
        <v>186</v>
      </c>
      <c r="I257" s="73">
        <v>305</v>
      </c>
      <c r="J257" s="74">
        <v>50.3</v>
      </c>
      <c r="K257" s="74">
        <v>43.1</v>
      </c>
      <c r="L257" s="74">
        <v>57.5</v>
      </c>
    </row>
    <row r="258" spans="1:12">
      <c r="A258" s="72" t="s">
        <v>179</v>
      </c>
      <c r="B258" s="72" t="s">
        <v>214</v>
      </c>
      <c r="C258" s="72" t="s">
        <v>190</v>
      </c>
      <c r="D258" s="72" t="s">
        <v>182</v>
      </c>
      <c r="E258" s="72" t="s">
        <v>205</v>
      </c>
      <c r="F258" s="72" t="s">
        <v>213</v>
      </c>
      <c r="G258" s="72" t="s">
        <v>185</v>
      </c>
      <c r="H258" s="72" t="s">
        <v>186</v>
      </c>
      <c r="I258" s="73">
        <v>844</v>
      </c>
      <c r="J258" s="74">
        <v>46.5</v>
      </c>
      <c r="K258" s="74">
        <v>41.8</v>
      </c>
      <c r="L258" s="74">
        <v>51.1</v>
      </c>
    </row>
    <row r="259" spans="1:12">
      <c r="A259" s="72" t="s">
        <v>179</v>
      </c>
      <c r="B259" s="72" t="s">
        <v>214</v>
      </c>
      <c r="C259" s="72" t="s">
        <v>192</v>
      </c>
      <c r="D259" s="72" t="s">
        <v>182</v>
      </c>
      <c r="E259" s="72" t="s">
        <v>205</v>
      </c>
      <c r="F259" s="72" t="s">
        <v>213</v>
      </c>
      <c r="G259" s="72" t="s">
        <v>185</v>
      </c>
      <c r="H259" s="72" t="s">
        <v>186</v>
      </c>
      <c r="I259" s="73">
        <v>1255</v>
      </c>
      <c r="J259" s="74">
        <v>27.3</v>
      </c>
      <c r="K259" s="74">
        <v>23.2</v>
      </c>
      <c r="L259" s="74">
        <v>31.5</v>
      </c>
    </row>
    <row r="260" spans="1:12">
      <c r="A260" s="72" t="s">
        <v>179</v>
      </c>
      <c r="B260" s="72" t="s">
        <v>214</v>
      </c>
      <c r="C260" s="72" t="s">
        <v>198</v>
      </c>
      <c r="D260" s="72" t="s">
        <v>182</v>
      </c>
      <c r="E260" s="72" t="s">
        <v>205</v>
      </c>
      <c r="F260" s="72" t="s">
        <v>213</v>
      </c>
      <c r="G260" s="72" t="s">
        <v>185</v>
      </c>
      <c r="H260" s="72" t="s">
        <v>186</v>
      </c>
      <c r="I260" s="73">
        <v>2572</v>
      </c>
      <c r="J260" s="74">
        <v>37.799999999999997</v>
      </c>
      <c r="K260" s="74">
        <v>35</v>
      </c>
      <c r="L260" s="74">
        <v>40.700000000000003</v>
      </c>
    </row>
    <row r="261" spans="1:12">
      <c r="A261" s="72" t="s">
        <v>179</v>
      </c>
      <c r="B261" s="72" t="s">
        <v>214</v>
      </c>
      <c r="C261" s="72" t="s">
        <v>198</v>
      </c>
      <c r="D261" s="72" t="s">
        <v>200</v>
      </c>
      <c r="E261" s="72" t="s">
        <v>205</v>
      </c>
      <c r="F261" s="72" t="s">
        <v>213</v>
      </c>
      <c r="G261" s="72" t="s">
        <v>185</v>
      </c>
      <c r="H261" s="72" t="s">
        <v>186</v>
      </c>
      <c r="I261" s="73">
        <v>2572</v>
      </c>
      <c r="J261" s="74">
        <v>41.2</v>
      </c>
      <c r="K261" s="74">
        <v>38.4</v>
      </c>
      <c r="L261" s="74">
        <v>44.3</v>
      </c>
    </row>
    <row r="262" spans="1:12">
      <c r="A262" s="72" t="s">
        <v>179</v>
      </c>
      <c r="B262" s="72" t="s">
        <v>214</v>
      </c>
      <c r="C262" s="72" t="s">
        <v>181</v>
      </c>
      <c r="D262" s="72" t="s">
        <v>182</v>
      </c>
      <c r="E262" s="72" t="s">
        <v>206</v>
      </c>
      <c r="F262" s="72" t="s">
        <v>213</v>
      </c>
      <c r="G262" s="72" t="s">
        <v>185</v>
      </c>
      <c r="H262" s="72" t="s">
        <v>186</v>
      </c>
      <c r="I262" s="73">
        <v>112</v>
      </c>
      <c r="J262" s="74" t="s">
        <v>208</v>
      </c>
      <c r="K262" s="74" t="s">
        <v>208</v>
      </c>
      <c r="L262" s="74" t="s">
        <v>208</v>
      </c>
    </row>
    <row r="263" spans="1:12">
      <c r="A263" s="72" t="s">
        <v>179</v>
      </c>
      <c r="B263" s="72" t="s">
        <v>214</v>
      </c>
      <c r="C263" s="72" t="s">
        <v>188</v>
      </c>
      <c r="D263" s="72" t="s">
        <v>182</v>
      </c>
      <c r="E263" s="72" t="s">
        <v>206</v>
      </c>
      <c r="F263" s="72" t="s">
        <v>213</v>
      </c>
      <c r="G263" s="72" t="s">
        <v>185</v>
      </c>
      <c r="H263" s="72" t="s">
        <v>186</v>
      </c>
      <c r="I263" s="73">
        <v>326</v>
      </c>
      <c r="J263" s="74" t="s">
        <v>208</v>
      </c>
      <c r="K263" s="74" t="s">
        <v>208</v>
      </c>
      <c r="L263" s="74" t="s">
        <v>208</v>
      </c>
    </row>
    <row r="264" spans="1:12">
      <c r="A264" s="72" t="s">
        <v>179</v>
      </c>
      <c r="B264" s="72" t="s">
        <v>214</v>
      </c>
      <c r="C264" s="72" t="s">
        <v>189</v>
      </c>
      <c r="D264" s="72" t="s">
        <v>182</v>
      </c>
      <c r="E264" s="72" t="s">
        <v>206</v>
      </c>
      <c r="F264" s="72" t="s">
        <v>213</v>
      </c>
      <c r="G264" s="72" t="s">
        <v>185</v>
      </c>
      <c r="H264" s="72" t="s">
        <v>186</v>
      </c>
      <c r="I264" s="73">
        <v>818</v>
      </c>
      <c r="J264" s="74">
        <v>14.3</v>
      </c>
      <c r="K264" s="74">
        <v>11.3</v>
      </c>
      <c r="L264" s="74">
        <v>17.399999999999999</v>
      </c>
    </row>
    <row r="265" spans="1:12">
      <c r="A265" s="72" t="s">
        <v>179</v>
      </c>
      <c r="B265" s="72" t="s">
        <v>214</v>
      </c>
      <c r="C265" s="72" t="s">
        <v>190</v>
      </c>
      <c r="D265" s="72" t="s">
        <v>182</v>
      </c>
      <c r="E265" s="72" t="s">
        <v>206</v>
      </c>
      <c r="F265" s="72" t="s">
        <v>213</v>
      </c>
      <c r="G265" s="72" t="s">
        <v>185</v>
      </c>
      <c r="H265" s="72" t="s">
        <v>186</v>
      </c>
      <c r="I265" s="73">
        <v>1939</v>
      </c>
      <c r="J265" s="74">
        <v>13.869964599609375</v>
      </c>
      <c r="K265" s="74">
        <v>11.8</v>
      </c>
      <c r="L265" s="74">
        <v>15.9</v>
      </c>
    </row>
    <row r="266" spans="1:12">
      <c r="A266" s="72" t="s">
        <v>179</v>
      </c>
      <c r="B266" s="72" t="s">
        <v>214</v>
      </c>
      <c r="C266" s="72" t="s">
        <v>192</v>
      </c>
      <c r="D266" s="72" t="s">
        <v>182</v>
      </c>
      <c r="E266" s="72" t="s">
        <v>206</v>
      </c>
      <c r="F266" s="72" t="s">
        <v>213</v>
      </c>
      <c r="G266" s="72" t="s">
        <v>185</v>
      </c>
      <c r="H266" s="72" t="s">
        <v>186</v>
      </c>
      <c r="I266" s="73">
        <v>3187</v>
      </c>
      <c r="J266" s="74">
        <v>6.2</v>
      </c>
      <c r="K266" s="74">
        <v>4.7</v>
      </c>
      <c r="L266" s="74">
        <v>7.7</v>
      </c>
    </row>
    <row r="267" spans="1:12">
      <c r="A267" s="72" t="s">
        <v>179</v>
      </c>
      <c r="B267" s="72" t="s">
        <v>214</v>
      </c>
      <c r="C267" s="72" t="s">
        <v>198</v>
      </c>
      <c r="D267" s="72" t="s">
        <v>182</v>
      </c>
      <c r="E267" s="72" t="s">
        <v>206</v>
      </c>
      <c r="F267" s="72" t="s">
        <v>213</v>
      </c>
      <c r="G267" s="72" t="s">
        <v>185</v>
      </c>
      <c r="H267" s="72" t="s">
        <v>186</v>
      </c>
      <c r="I267" s="73">
        <v>6382</v>
      </c>
      <c r="J267" s="74">
        <v>10.7</v>
      </c>
      <c r="K267" s="74">
        <v>9.6</v>
      </c>
      <c r="L267" s="74">
        <v>11.8</v>
      </c>
    </row>
    <row r="268" spans="1:12">
      <c r="A268" s="72" t="s">
        <v>179</v>
      </c>
      <c r="B268" s="72" t="s">
        <v>214</v>
      </c>
      <c r="C268" s="72" t="s">
        <v>198</v>
      </c>
      <c r="D268" s="72" t="s">
        <v>200</v>
      </c>
      <c r="E268" s="72" t="s">
        <v>206</v>
      </c>
      <c r="F268" s="72" t="s">
        <v>213</v>
      </c>
      <c r="G268" s="72" t="s">
        <v>185</v>
      </c>
      <c r="H268" s="72" t="s">
        <v>186</v>
      </c>
      <c r="I268" s="73">
        <v>6382</v>
      </c>
      <c r="J268" s="74" t="s">
        <v>208</v>
      </c>
      <c r="K268" s="74" t="s">
        <v>208</v>
      </c>
      <c r="L268" s="74" t="s">
        <v>208</v>
      </c>
    </row>
    <row r="269" spans="1:12">
      <c r="A269" s="72" t="s">
        <v>179</v>
      </c>
      <c r="B269" s="72" t="s">
        <v>214</v>
      </c>
      <c r="C269" s="72" t="s">
        <v>181</v>
      </c>
      <c r="D269" s="72" t="s">
        <v>182</v>
      </c>
      <c r="E269" s="72" t="s">
        <v>207</v>
      </c>
      <c r="F269" s="72" t="s">
        <v>213</v>
      </c>
      <c r="G269" s="72" t="s">
        <v>185</v>
      </c>
      <c r="H269" s="72" t="s">
        <v>186</v>
      </c>
      <c r="I269" s="73">
        <v>7</v>
      </c>
      <c r="J269" s="74" t="s">
        <v>208</v>
      </c>
      <c r="K269" s="74" t="s">
        <v>208</v>
      </c>
      <c r="L269" s="74" t="s">
        <v>208</v>
      </c>
    </row>
    <row r="270" spans="1:12">
      <c r="A270" s="72" t="s">
        <v>179</v>
      </c>
      <c r="B270" s="72" t="s">
        <v>214</v>
      </c>
      <c r="C270" s="72" t="s">
        <v>188</v>
      </c>
      <c r="D270" s="72" t="s">
        <v>182</v>
      </c>
      <c r="E270" s="72" t="s">
        <v>207</v>
      </c>
      <c r="F270" s="72" t="s">
        <v>213</v>
      </c>
      <c r="G270" s="72" t="s">
        <v>185</v>
      </c>
      <c r="H270" s="72" t="s">
        <v>186</v>
      </c>
      <c r="I270" s="73">
        <v>12</v>
      </c>
      <c r="J270" s="74" t="s">
        <v>208</v>
      </c>
      <c r="K270" s="74" t="s">
        <v>208</v>
      </c>
      <c r="L270" s="74" t="s">
        <v>208</v>
      </c>
    </row>
    <row r="271" spans="1:12">
      <c r="A271" s="72" t="s">
        <v>179</v>
      </c>
      <c r="B271" s="72" t="s">
        <v>214</v>
      </c>
      <c r="C271" s="72" t="s">
        <v>189</v>
      </c>
      <c r="D271" s="72" t="s">
        <v>182</v>
      </c>
      <c r="E271" s="72" t="s">
        <v>207</v>
      </c>
      <c r="F271" s="72" t="s">
        <v>213</v>
      </c>
      <c r="G271" s="72" t="s">
        <v>185</v>
      </c>
      <c r="H271" s="72" t="s">
        <v>186</v>
      </c>
      <c r="I271" s="73">
        <v>8</v>
      </c>
      <c r="J271" s="74" t="s">
        <v>208</v>
      </c>
      <c r="K271" s="74" t="s">
        <v>208</v>
      </c>
      <c r="L271" s="74" t="s">
        <v>208</v>
      </c>
    </row>
    <row r="272" spans="1:12">
      <c r="A272" s="72" t="s">
        <v>179</v>
      </c>
      <c r="B272" s="72" t="s">
        <v>214</v>
      </c>
      <c r="C272" s="72" t="s">
        <v>190</v>
      </c>
      <c r="D272" s="72" t="s">
        <v>182</v>
      </c>
      <c r="E272" s="72" t="s">
        <v>207</v>
      </c>
      <c r="F272" s="72" t="s">
        <v>213</v>
      </c>
      <c r="G272" s="72" t="s">
        <v>185</v>
      </c>
      <c r="H272" s="72" t="s">
        <v>186</v>
      </c>
      <c r="I272" s="73">
        <v>33</v>
      </c>
      <c r="J272" s="74" t="s">
        <v>208</v>
      </c>
      <c r="K272" s="74" t="s">
        <v>208</v>
      </c>
      <c r="L272" s="74" t="s">
        <v>208</v>
      </c>
    </row>
    <row r="273" spans="1:12">
      <c r="A273" s="72" t="s">
        <v>179</v>
      </c>
      <c r="B273" s="72" t="s">
        <v>214</v>
      </c>
      <c r="C273" s="72" t="s">
        <v>192</v>
      </c>
      <c r="D273" s="72" t="s">
        <v>182</v>
      </c>
      <c r="E273" s="72" t="s">
        <v>207</v>
      </c>
      <c r="F273" s="72" t="s">
        <v>213</v>
      </c>
      <c r="G273" s="72" t="s">
        <v>185</v>
      </c>
      <c r="H273" s="72" t="s">
        <v>186</v>
      </c>
      <c r="I273" s="73">
        <v>55</v>
      </c>
      <c r="J273" s="74" t="s">
        <v>208</v>
      </c>
      <c r="K273" s="74" t="s">
        <v>208</v>
      </c>
      <c r="L273" s="74" t="s">
        <v>208</v>
      </c>
    </row>
    <row r="274" spans="1:12">
      <c r="A274" s="72" t="s">
        <v>179</v>
      </c>
      <c r="B274" s="72" t="s">
        <v>214</v>
      </c>
      <c r="C274" s="72" t="s">
        <v>198</v>
      </c>
      <c r="D274" s="72" t="s">
        <v>182</v>
      </c>
      <c r="E274" s="72" t="s">
        <v>207</v>
      </c>
      <c r="F274" s="72" t="s">
        <v>213</v>
      </c>
      <c r="G274" s="72" t="s">
        <v>185</v>
      </c>
      <c r="H274" s="72" t="s">
        <v>186</v>
      </c>
      <c r="I274" s="73">
        <v>115</v>
      </c>
      <c r="J274" s="74" t="s">
        <v>208</v>
      </c>
      <c r="K274" s="74" t="s">
        <v>208</v>
      </c>
      <c r="L274" s="74" t="s">
        <v>208</v>
      </c>
    </row>
    <row r="275" spans="1:12">
      <c r="A275" s="72" t="s">
        <v>179</v>
      </c>
      <c r="B275" s="72" t="s">
        <v>214</v>
      </c>
      <c r="C275" s="72" t="s">
        <v>198</v>
      </c>
      <c r="D275" s="72" t="s">
        <v>200</v>
      </c>
      <c r="E275" s="72" t="s">
        <v>207</v>
      </c>
      <c r="F275" s="72" t="s">
        <v>213</v>
      </c>
      <c r="G275" s="72" t="s">
        <v>185</v>
      </c>
      <c r="H275" s="72" t="s">
        <v>186</v>
      </c>
      <c r="I275" s="73">
        <v>115</v>
      </c>
      <c r="J275" s="74" t="s">
        <v>208</v>
      </c>
      <c r="K275" s="74" t="s">
        <v>208</v>
      </c>
      <c r="L275" s="74" t="s">
        <v>208</v>
      </c>
    </row>
    <row r="276" spans="1:12">
      <c r="A276" s="72" t="s">
        <v>179</v>
      </c>
      <c r="B276" s="72" t="s">
        <v>214</v>
      </c>
      <c r="C276" s="72" t="s">
        <v>201</v>
      </c>
      <c r="D276" s="72" t="s">
        <v>182</v>
      </c>
      <c r="E276" s="72" t="s">
        <v>209</v>
      </c>
      <c r="F276" s="72" t="s">
        <v>213</v>
      </c>
      <c r="G276" s="72" t="s">
        <v>185</v>
      </c>
      <c r="H276" s="72" t="s">
        <v>186</v>
      </c>
      <c r="I276" s="73">
        <v>219</v>
      </c>
      <c r="J276" s="74">
        <v>59.7</v>
      </c>
      <c r="K276" s="74">
        <v>52.7</v>
      </c>
      <c r="L276" s="74">
        <v>66.7</v>
      </c>
    </row>
    <row r="277" spans="1:12">
      <c r="A277" s="72" t="s">
        <v>179</v>
      </c>
      <c r="B277" s="72" t="s">
        <v>214</v>
      </c>
      <c r="C277" s="72" t="s">
        <v>189</v>
      </c>
      <c r="D277" s="72" t="s">
        <v>182</v>
      </c>
      <c r="E277" s="72" t="s">
        <v>209</v>
      </c>
      <c r="F277" s="72" t="s">
        <v>213</v>
      </c>
      <c r="G277" s="72" t="s">
        <v>185</v>
      </c>
      <c r="H277" s="72" t="s">
        <v>186</v>
      </c>
      <c r="I277" s="73">
        <v>481</v>
      </c>
      <c r="J277" s="74">
        <v>59.7</v>
      </c>
      <c r="K277" s="74">
        <v>54.8</v>
      </c>
      <c r="L277" s="74">
        <v>64.599999999999994</v>
      </c>
    </row>
    <row r="278" spans="1:12">
      <c r="A278" s="72" t="s">
        <v>179</v>
      </c>
      <c r="B278" s="72" t="s">
        <v>214</v>
      </c>
      <c r="C278" s="72" t="s">
        <v>190</v>
      </c>
      <c r="D278" s="72" t="s">
        <v>182</v>
      </c>
      <c r="E278" s="72" t="s">
        <v>209</v>
      </c>
      <c r="F278" s="72" t="s">
        <v>213</v>
      </c>
      <c r="G278" s="72" t="s">
        <v>185</v>
      </c>
      <c r="H278" s="72" t="s">
        <v>186</v>
      </c>
      <c r="I278" s="73">
        <v>1378</v>
      </c>
      <c r="J278" s="74">
        <v>46.3</v>
      </c>
      <c r="K278" s="74">
        <v>43.1</v>
      </c>
      <c r="L278" s="74">
        <v>49.5</v>
      </c>
    </row>
    <row r="279" spans="1:12">
      <c r="A279" s="72" t="s">
        <v>179</v>
      </c>
      <c r="B279" s="72" t="s">
        <v>214</v>
      </c>
      <c r="C279" s="72" t="s">
        <v>192</v>
      </c>
      <c r="D279" s="72" t="s">
        <v>182</v>
      </c>
      <c r="E279" s="72" t="s">
        <v>209</v>
      </c>
      <c r="F279" s="72" t="s">
        <v>213</v>
      </c>
      <c r="G279" s="72" t="s">
        <v>185</v>
      </c>
      <c r="H279" s="72" t="s">
        <v>186</v>
      </c>
      <c r="I279" s="73">
        <v>4625</v>
      </c>
      <c r="J279" s="74">
        <v>21</v>
      </c>
      <c r="K279" s="74">
        <v>19</v>
      </c>
      <c r="L279" s="74">
        <v>22.9</v>
      </c>
    </row>
    <row r="280" spans="1:12">
      <c r="A280" s="72" t="s">
        <v>179</v>
      </c>
      <c r="B280" s="72" t="s">
        <v>214</v>
      </c>
      <c r="C280" s="72" t="s">
        <v>198</v>
      </c>
      <c r="D280" s="72" t="s">
        <v>182</v>
      </c>
      <c r="E280" s="72" t="s">
        <v>209</v>
      </c>
      <c r="F280" s="72" t="s">
        <v>213</v>
      </c>
      <c r="G280" s="72" t="s">
        <v>185</v>
      </c>
      <c r="H280" s="72" t="s">
        <v>186</v>
      </c>
      <c r="I280" s="73">
        <v>6703</v>
      </c>
      <c r="J280" s="74">
        <v>30.3</v>
      </c>
      <c r="K280" s="74">
        <v>28.7</v>
      </c>
      <c r="L280" s="74">
        <v>31.9</v>
      </c>
    </row>
    <row r="281" spans="1:12">
      <c r="A281" s="72" t="s">
        <v>179</v>
      </c>
      <c r="B281" s="72" t="s">
        <v>214</v>
      </c>
      <c r="C281" s="72" t="s">
        <v>198</v>
      </c>
      <c r="D281" s="72" t="s">
        <v>200</v>
      </c>
      <c r="E281" s="72" t="s">
        <v>209</v>
      </c>
      <c r="F281" s="72" t="s">
        <v>213</v>
      </c>
      <c r="G281" s="72" t="s">
        <v>185</v>
      </c>
      <c r="H281" s="72" t="s">
        <v>186</v>
      </c>
      <c r="I281" s="73">
        <v>6703</v>
      </c>
      <c r="J281" s="74">
        <v>40.9</v>
      </c>
      <c r="K281" s="74">
        <v>39.1</v>
      </c>
      <c r="L281" s="74">
        <v>42.8</v>
      </c>
    </row>
    <row r="282" spans="1:12">
      <c r="A282" s="72" t="s">
        <v>179</v>
      </c>
      <c r="B282" s="72" t="s">
        <v>214</v>
      </c>
      <c r="C282" s="72" t="s">
        <v>181</v>
      </c>
      <c r="D282" s="72" t="s">
        <v>182</v>
      </c>
      <c r="E282" s="72" t="s">
        <v>210</v>
      </c>
      <c r="F282" s="72" t="s">
        <v>213</v>
      </c>
      <c r="G282" s="72" t="s">
        <v>185</v>
      </c>
      <c r="H282" s="72" t="s">
        <v>186</v>
      </c>
      <c r="I282" s="73">
        <v>384</v>
      </c>
      <c r="J282" s="74">
        <v>53.6</v>
      </c>
      <c r="K282" s="74">
        <v>48.071533203125</v>
      </c>
      <c r="L282" s="74">
        <v>59.2</v>
      </c>
    </row>
    <row r="283" spans="1:12">
      <c r="A283" s="72" t="s">
        <v>179</v>
      </c>
      <c r="B283" s="72" t="s">
        <v>214</v>
      </c>
      <c r="C283" s="72" t="s">
        <v>188</v>
      </c>
      <c r="D283" s="72" t="s">
        <v>182</v>
      </c>
      <c r="E283" s="72" t="s">
        <v>210</v>
      </c>
      <c r="F283" s="72" t="s">
        <v>213</v>
      </c>
      <c r="G283" s="72" t="s">
        <v>185</v>
      </c>
      <c r="H283" s="72" t="s">
        <v>186</v>
      </c>
      <c r="I283" s="73">
        <v>1633</v>
      </c>
      <c r="J283" s="74">
        <v>60.2</v>
      </c>
      <c r="K283" s="74">
        <v>57.3</v>
      </c>
      <c r="L283" s="74">
        <v>63.2</v>
      </c>
    </row>
    <row r="284" spans="1:12">
      <c r="A284" s="72" t="s">
        <v>179</v>
      </c>
      <c r="B284" s="72" t="s">
        <v>214</v>
      </c>
      <c r="C284" s="72" t="s">
        <v>189</v>
      </c>
      <c r="D284" s="72" t="s">
        <v>182</v>
      </c>
      <c r="E284" s="72" t="s">
        <v>210</v>
      </c>
      <c r="F284" s="72" t="s">
        <v>213</v>
      </c>
      <c r="G284" s="72" t="s">
        <v>185</v>
      </c>
      <c r="H284" s="72" t="s">
        <v>186</v>
      </c>
      <c r="I284" s="73">
        <v>4791</v>
      </c>
      <c r="J284" s="74">
        <v>62.6</v>
      </c>
      <c r="K284" s="74">
        <v>60.9</v>
      </c>
      <c r="L284" s="74">
        <v>64.3</v>
      </c>
    </row>
    <row r="285" spans="1:12">
      <c r="A285" s="72" t="s">
        <v>179</v>
      </c>
      <c r="B285" s="72" t="s">
        <v>214</v>
      </c>
      <c r="C285" s="72" t="s">
        <v>190</v>
      </c>
      <c r="D285" s="72" t="s">
        <v>182</v>
      </c>
      <c r="E285" s="72" t="s">
        <v>210</v>
      </c>
      <c r="F285" s="72" t="s">
        <v>213</v>
      </c>
      <c r="G285" s="72" t="s">
        <v>185</v>
      </c>
      <c r="H285" s="72" t="s">
        <v>186</v>
      </c>
      <c r="I285" s="73">
        <v>12195</v>
      </c>
      <c r="J285" s="74">
        <v>57.2</v>
      </c>
      <c r="K285" s="74">
        <v>56</v>
      </c>
      <c r="L285" s="74">
        <v>58.4</v>
      </c>
    </row>
    <row r="286" spans="1:12">
      <c r="A286" s="72" t="s">
        <v>179</v>
      </c>
      <c r="B286" s="72" t="s">
        <v>214</v>
      </c>
      <c r="C286" s="72" t="s">
        <v>192</v>
      </c>
      <c r="D286" s="72" t="s">
        <v>182</v>
      </c>
      <c r="E286" s="72" t="s">
        <v>210</v>
      </c>
      <c r="F286" s="72" t="s">
        <v>213</v>
      </c>
      <c r="G286" s="72" t="s">
        <v>185</v>
      </c>
      <c r="H286" s="72" t="s">
        <v>186</v>
      </c>
      <c r="I286" s="73">
        <v>23639</v>
      </c>
      <c r="J286" s="74">
        <v>39.799999999999997</v>
      </c>
      <c r="K286" s="74">
        <v>38.5</v>
      </c>
      <c r="L286" s="74">
        <v>41</v>
      </c>
    </row>
    <row r="287" spans="1:12">
      <c r="A287" s="72" t="s">
        <v>179</v>
      </c>
      <c r="B287" s="72" t="s">
        <v>214</v>
      </c>
      <c r="C287" s="72" t="s">
        <v>198</v>
      </c>
      <c r="D287" s="72" t="s">
        <v>182</v>
      </c>
      <c r="E287" s="72" t="s">
        <v>210</v>
      </c>
      <c r="F287" s="72" t="s">
        <v>213</v>
      </c>
      <c r="G287" s="72" t="s">
        <v>185</v>
      </c>
      <c r="H287" s="72" t="s">
        <v>186</v>
      </c>
      <c r="I287" s="73">
        <v>42642</v>
      </c>
      <c r="J287" s="74">
        <v>48.3</v>
      </c>
      <c r="K287" s="74">
        <v>47.4</v>
      </c>
      <c r="L287" s="74">
        <v>49.1</v>
      </c>
    </row>
    <row r="288" spans="1:12">
      <c r="A288" s="72" t="s">
        <v>179</v>
      </c>
      <c r="B288" s="72" t="s">
        <v>214</v>
      </c>
      <c r="C288" s="72" t="s">
        <v>198</v>
      </c>
      <c r="D288" s="72" t="s">
        <v>200</v>
      </c>
      <c r="E288" s="72" t="s">
        <v>210</v>
      </c>
      <c r="F288" s="72" t="s">
        <v>213</v>
      </c>
      <c r="G288" s="72" t="s">
        <v>185</v>
      </c>
      <c r="H288" s="72" t="s">
        <v>186</v>
      </c>
      <c r="I288" s="73">
        <v>42642</v>
      </c>
      <c r="J288" s="74">
        <v>52.6</v>
      </c>
      <c r="K288" s="74">
        <v>51.8</v>
      </c>
      <c r="L288" s="74">
        <v>53.5</v>
      </c>
    </row>
  </sheetData>
  <mergeCells count="2">
    <mergeCell ref="N1:Y1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B266-19CC-405E-BBD5-500255DE9BA7}">
  <dimension ref="A1:S63"/>
  <sheetViews>
    <sheetView topLeftCell="A2" workbookViewId="0">
      <selection activeCell="U39" sqref="U39"/>
    </sheetView>
  </sheetViews>
  <sheetFormatPr defaultRowHeight="15"/>
  <cols>
    <col min="1" max="1" width="8" style="67" bestFit="1" customWidth="1"/>
    <col min="2" max="2" width="10" style="67" bestFit="1" customWidth="1"/>
    <col min="3" max="3" width="14" style="67" bestFit="1" customWidth="1"/>
    <col min="4" max="4" width="15.7109375" style="67" bestFit="1" customWidth="1"/>
    <col min="5" max="5" width="14" style="67" bestFit="1" customWidth="1"/>
    <col min="6" max="6" width="15" style="67" bestFit="1" customWidth="1"/>
    <col min="7" max="16384" width="9.140625" style="67"/>
  </cols>
  <sheetData>
    <row r="1" spans="1:13" hidden="1">
      <c r="A1" s="111" t="s">
        <v>178</v>
      </c>
      <c r="B1" s="111"/>
      <c r="C1" s="111"/>
      <c r="D1" s="111"/>
      <c r="E1" s="111"/>
      <c r="F1" s="111"/>
    </row>
    <row r="2" spans="1:13">
      <c r="B2" s="67" t="str">
        <f>[1]Sheet1!Q6</f>
        <v>Age group</v>
      </c>
      <c r="C2" s="67" t="str">
        <f>[1]Sheet1!R6</f>
        <v>1-year survival</v>
      </c>
      <c r="D2" s="67" t="str">
        <f>[1]Sheet1!U6</f>
        <v>Age group</v>
      </c>
      <c r="E2" s="67" t="str">
        <f>[1]Sheet1!V6</f>
        <v>5-year survival</v>
      </c>
      <c r="F2" s="67" t="str">
        <f>[1]Sheet1!Y6</f>
        <v>10-year survival</v>
      </c>
      <c r="I2" s="67" t="s">
        <v>103</v>
      </c>
    </row>
    <row r="3" spans="1:13">
      <c r="A3" s="86" t="str">
        <f>[1]Sheet1!P7</f>
        <v>Stage 1</v>
      </c>
      <c r="B3" s="86"/>
      <c r="C3" s="86"/>
      <c r="D3" s="86"/>
      <c r="E3" s="86"/>
      <c r="F3" s="86"/>
      <c r="I3" s="67" t="s">
        <v>193</v>
      </c>
    </row>
    <row r="4" spans="1:13">
      <c r="A4" s="87" t="str">
        <f>[1]Sheet1!P8</f>
        <v>Men</v>
      </c>
      <c r="B4" s="67" t="str">
        <f>[1]Sheet1!Q8</f>
        <v>15-44</v>
      </c>
      <c r="C4" s="67">
        <f>[1]Sheet1!R8</f>
        <v>97.2</v>
      </c>
      <c r="D4" s="67" t="str">
        <f>[1]Sheet1!U8</f>
        <v>15-54</v>
      </c>
      <c r="E4" s="74">
        <v>84.7</v>
      </c>
      <c r="F4" s="67">
        <f>[1]Sheet1!Y8</f>
        <v>72.923529411764733</v>
      </c>
    </row>
    <row r="5" spans="1:13">
      <c r="A5" s="67">
        <f>[1]Sheet1!P9</f>
        <v>0</v>
      </c>
      <c r="B5" s="67" t="str">
        <f>[1]Sheet1!Q9</f>
        <v>45-54</v>
      </c>
      <c r="C5" s="67">
        <f>[1]Sheet1!R9</f>
        <v>97.9</v>
      </c>
      <c r="D5" s="67" t="str">
        <f>[1]Sheet1!U9</f>
        <v>55-64</v>
      </c>
      <c r="E5" s="74">
        <v>84.7</v>
      </c>
      <c r="F5" s="67">
        <f>[1]Sheet1!Y9</f>
        <v>75.420320855614989</v>
      </c>
      <c r="I5" s="67" t="s">
        <v>215</v>
      </c>
      <c r="K5" s="73">
        <v>23</v>
      </c>
      <c r="L5" s="73">
        <v>16</v>
      </c>
    </row>
    <row r="6" spans="1:13">
      <c r="A6" s="67">
        <f>[1]Sheet1!P10</f>
        <v>0</v>
      </c>
      <c r="B6" s="67" t="str">
        <f>[1]Sheet1!Q10</f>
        <v>55-64</v>
      </c>
      <c r="C6" s="67">
        <f>[1]Sheet1!R10</f>
        <v>98</v>
      </c>
      <c r="D6" s="67" t="str">
        <f>[1]Sheet1!U10</f>
        <v>65-74</v>
      </c>
      <c r="E6" s="74">
        <v>87.6</v>
      </c>
      <c r="F6" s="67">
        <f>[1]Sheet1!Y10</f>
        <v>69.910160427807511</v>
      </c>
      <c r="J6" s="67">
        <v>1</v>
      </c>
      <c r="K6" s="67">
        <v>2</v>
      </c>
      <c r="L6" s="67">
        <v>3</v>
      </c>
      <c r="M6" s="67">
        <v>4</v>
      </c>
    </row>
    <row r="7" spans="1:13">
      <c r="A7" s="67">
        <f>[1]Sheet1!P11</f>
        <v>0</v>
      </c>
      <c r="B7" s="67" t="str">
        <f>[1]Sheet1!Q11</f>
        <v>65-74</v>
      </c>
      <c r="C7" s="67">
        <f>[1]Sheet1!R11</f>
        <v>96.5</v>
      </c>
      <c r="D7" s="67" t="str">
        <f>[1]Sheet1!U11</f>
        <v>75-99</v>
      </c>
      <c r="E7" s="74">
        <v>81.2</v>
      </c>
      <c r="F7" s="67">
        <f>[1]Sheet1!Y11</f>
        <v>60.009090909090929</v>
      </c>
      <c r="I7" s="72" t="s">
        <v>181</v>
      </c>
      <c r="J7" s="74">
        <v>92.3</v>
      </c>
      <c r="K7" s="74">
        <v>52.2</v>
      </c>
      <c r="L7" s="74">
        <v>75.099999999999994</v>
      </c>
      <c r="M7" s="74">
        <v>36</v>
      </c>
    </row>
    <row r="8" spans="1:13">
      <c r="A8" s="67">
        <f>[1]Sheet1!P12</f>
        <v>0</v>
      </c>
      <c r="B8" s="67" t="str">
        <f>[1]Sheet1!Q12</f>
        <v>75-99</v>
      </c>
      <c r="C8" s="67">
        <f>[1]Sheet1!R12</f>
        <v>92.7</v>
      </c>
      <c r="D8" s="67">
        <f>[1]Sheet1!U12</f>
        <v>0</v>
      </c>
      <c r="E8" s="74">
        <v>69.7</v>
      </c>
      <c r="F8" s="67">
        <f>[1]Sheet1!Y12</f>
        <v>0</v>
      </c>
      <c r="I8" s="72" t="s">
        <v>188</v>
      </c>
      <c r="J8" s="74">
        <v>97.6</v>
      </c>
      <c r="K8" s="74">
        <v>78.400000000000006</v>
      </c>
      <c r="L8" s="74">
        <v>72.400000000000006</v>
      </c>
      <c r="M8" s="74">
        <v>37.299999999999997</v>
      </c>
    </row>
    <row r="9" spans="1:13">
      <c r="A9" s="88" t="str">
        <f>[1]Sheet1!P13</f>
        <v>Women</v>
      </c>
      <c r="B9" s="67" t="str">
        <f>[1]Sheet1!Q13</f>
        <v>15-44</v>
      </c>
      <c r="C9" s="67">
        <f>[1]Sheet1!R13</f>
        <v>92.3</v>
      </c>
      <c r="D9" s="67" t="str">
        <f>[1]Sheet1!U13</f>
        <v>15-44</v>
      </c>
      <c r="E9" s="74">
        <v>86.5</v>
      </c>
      <c r="F9" s="67">
        <f>[1]Sheet1!Y13</f>
        <v>76.294841656632883</v>
      </c>
      <c r="I9" s="72" t="s">
        <v>189</v>
      </c>
      <c r="J9" s="74">
        <v>97.8</v>
      </c>
      <c r="K9" s="74">
        <v>78.2</v>
      </c>
      <c r="L9" s="74">
        <v>76</v>
      </c>
      <c r="M9" s="74">
        <v>38.700000000000003</v>
      </c>
    </row>
    <row r="10" spans="1:13">
      <c r="A10" s="67">
        <f>[1]Sheet1!P14</f>
        <v>0</v>
      </c>
      <c r="B10" s="67" t="str">
        <f>[1]Sheet1!Q14</f>
        <v>45-54</v>
      </c>
      <c r="C10" s="67">
        <f>[1]Sheet1!R14</f>
        <v>97.6</v>
      </c>
      <c r="D10" s="67" t="str">
        <f>[1]Sheet1!U14</f>
        <v>45-54</v>
      </c>
      <c r="E10" s="74">
        <v>86.5</v>
      </c>
      <c r="F10" s="67">
        <f>[1]Sheet1!Y14</f>
        <v>80.675802228465542</v>
      </c>
      <c r="I10" s="72" t="s">
        <v>190</v>
      </c>
      <c r="J10" s="74">
        <v>94.7</v>
      </c>
      <c r="K10" s="74">
        <v>72.599999999999994</v>
      </c>
      <c r="L10" s="74">
        <v>65.8</v>
      </c>
      <c r="M10" s="74">
        <v>34.799999999999997</v>
      </c>
    </row>
    <row r="11" spans="1:13">
      <c r="A11" s="67">
        <f>[1]Sheet1!P15</f>
        <v>0</v>
      </c>
      <c r="B11" s="67" t="str">
        <f>[1]Sheet1!Q15</f>
        <v>55-64</v>
      </c>
      <c r="C11" s="67">
        <f>[1]Sheet1!R15</f>
        <v>97.8</v>
      </c>
      <c r="D11" s="67" t="str">
        <f>[1]Sheet1!U15</f>
        <v>55-64</v>
      </c>
      <c r="E11" s="74">
        <v>86.5</v>
      </c>
      <c r="F11" s="67">
        <f>[1]Sheet1!Y15</f>
        <v>80.841121495327144</v>
      </c>
      <c r="I11" s="72" t="s">
        <v>192</v>
      </c>
      <c r="J11" s="74">
        <v>86.5</v>
      </c>
      <c r="K11" s="74">
        <v>55.5</v>
      </c>
      <c r="L11" s="74">
        <v>42.9</v>
      </c>
      <c r="M11" s="74">
        <v>19.899999999999999</v>
      </c>
    </row>
    <row r="12" spans="1:13">
      <c r="A12" s="67">
        <f>[1]Sheet1!P16</f>
        <v>0</v>
      </c>
      <c r="B12" s="67" t="str">
        <f>[1]Sheet1!Q16</f>
        <v>65-74</v>
      </c>
      <c r="C12" s="67">
        <f>[1]Sheet1!R16</f>
        <v>94.7</v>
      </c>
      <c r="D12" s="67" t="str">
        <f>[1]Sheet1!U16</f>
        <v>65-74</v>
      </c>
      <c r="E12" s="74">
        <v>81</v>
      </c>
      <c r="F12" s="67">
        <f>[1]Sheet1!Y16</f>
        <v>75.700934579439291</v>
      </c>
    </row>
    <row r="13" spans="1:13">
      <c r="A13" s="67">
        <f>[1]Sheet1!P17</f>
        <v>0</v>
      </c>
      <c r="B13" s="67" t="str">
        <f>[1]Sheet1!Q17</f>
        <v>75-99</v>
      </c>
      <c r="C13" s="67">
        <f>[1]Sheet1!R17</f>
        <v>86.5</v>
      </c>
      <c r="D13" s="67" t="str">
        <f>[1]Sheet1!U17</f>
        <v>75-99</v>
      </c>
      <c r="E13" s="74">
        <v>67.599999999999994</v>
      </c>
      <c r="F13" s="67">
        <f>[1]Sheet1!Y17</f>
        <v>63.177570093457973</v>
      </c>
    </row>
    <row r="14" spans="1:13">
      <c r="A14" s="89" t="str">
        <f>[1]Sheet1!P18</f>
        <v>Stage 2</v>
      </c>
      <c r="B14" s="89"/>
      <c r="C14" s="89"/>
      <c r="D14" s="89"/>
      <c r="E14" s="89"/>
      <c r="F14" s="89"/>
      <c r="I14" s="72" t="s">
        <v>216</v>
      </c>
    </row>
    <row r="15" spans="1:13">
      <c r="A15" s="87" t="str">
        <f>[1]Sheet1!P19</f>
        <v>Men</v>
      </c>
      <c r="B15" s="67" t="str">
        <f>[1]Sheet1!Q19</f>
        <v>15-44</v>
      </c>
      <c r="C15" s="23">
        <f>K56</f>
        <v>80.475000000000009</v>
      </c>
      <c r="D15" s="67" t="str">
        <f>[1]Sheet1!U19</f>
        <v>15-54</v>
      </c>
      <c r="E15" s="74">
        <v>57.9</v>
      </c>
      <c r="F15" s="67">
        <f>[1]Sheet1!Y19</f>
        <v>49.849732620320864</v>
      </c>
      <c r="J15" s="67">
        <v>1</v>
      </c>
      <c r="K15" s="67">
        <v>2</v>
      </c>
      <c r="L15" s="67">
        <v>3</v>
      </c>
      <c r="M15" s="67">
        <v>4</v>
      </c>
    </row>
    <row r="16" spans="1:13">
      <c r="A16" s="67">
        <f>[1]Sheet1!P20</f>
        <v>0</v>
      </c>
      <c r="B16" s="67" t="str">
        <f>[1]Sheet1!Q20</f>
        <v>45-54</v>
      </c>
      <c r="C16" s="67">
        <f>[1]Sheet1!R20</f>
        <v>85</v>
      </c>
      <c r="D16" s="67" t="str">
        <f>[1]Sheet1!U20</f>
        <v>55-64</v>
      </c>
      <c r="E16" s="74">
        <v>57.9</v>
      </c>
      <c r="F16" s="67">
        <f>[1]Sheet1!Y20</f>
        <v>47.094652406417126</v>
      </c>
      <c r="I16" s="72" t="s">
        <v>181</v>
      </c>
      <c r="J16" s="74">
        <v>92.3</v>
      </c>
      <c r="K16" s="23">
        <f>SUM(K5*K7,L5*L7)/SUM(K5:L5)</f>
        <v>61.594871794871793</v>
      </c>
      <c r="L16" s="90">
        <f>SUM(K5*K7,L5*L7)/SUM(K5:L5)</f>
        <v>61.594871794871793</v>
      </c>
      <c r="M16" s="74">
        <v>36</v>
      </c>
    </row>
    <row r="17" spans="1:13">
      <c r="A17" s="67">
        <f>[1]Sheet1!P21</f>
        <v>0</v>
      </c>
      <c r="B17" s="67" t="str">
        <f>[1]Sheet1!Q21</f>
        <v>55-64</v>
      </c>
      <c r="C17" s="67">
        <f>[1]Sheet1!R21</f>
        <v>85.6</v>
      </c>
      <c r="D17" s="67" t="str">
        <f>[1]Sheet1!U21</f>
        <v>65-74</v>
      </c>
      <c r="E17" s="74">
        <v>54.7</v>
      </c>
      <c r="F17" s="67">
        <f>[1]Sheet1!Y21</f>
        <v>46.480522930940857</v>
      </c>
      <c r="I17" s="72" t="s">
        <v>188</v>
      </c>
      <c r="J17" s="74">
        <v>97.6</v>
      </c>
      <c r="K17" s="74">
        <v>78.400000000000006</v>
      </c>
      <c r="L17" s="74">
        <v>72.400000000000006</v>
      </c>
      <c r="M17" s="74">
        <v>37.299999999999997</v>
      </c>
    </row>
    <row r="18" spans="1:13">
      <c r="A18" s="67">
        <f>[1]Sheet1!P22</f>
        <v>0</v>
      </c>
      <c r="B18" s="67" t="str">
        <f>[1]Sheet1!Q22</f>
        <v>65-74</v>
      </c>
      <c r="C18" s="67">
        <f>[1]Sheet1!R22</f>
        <v>80.617919921875</v>
      </c>
      <c r="D18" s="67" t="str">
        <f>[1]Sheet1!U22</f>
        <v>75-99</v>
      </c>
      <c r="E18" s="74">
        <v>53.9866943359375</v>
      </c>
      <c r="F18" s="67">
        <f>[1]Sheet1!Y22</f>
        <v>29.27272727272728</v>
      </c>
      <c r="I18" s="72" t="s">
        <v>189</v>
      </c>
      <c r="J18" s="74">
        <v>97.8</v>
      </c>
      <c r="K18" s="74">
        <v>78.2</v>
      </c>
      <c r="L18" s="74">
        <v>76</v>
      </c>
      <c r="M18" s="74">
        <v>38.700000000000003</v>
      </c>
    </row>
    <row r="19" spans="1:13">
      <c r="A19" s="67">
        <f>[1]Sheet1!P23</f>
        <v>0</v>
      </c>
      <c r="B19" s="67" t="str">
        <f>[1]Sheet1!Q23</f>
        <v>75-99</v>
      </c>
      <c r="C19" s="67">
        <f>[1]Sheet1!R23</f>
        <v>64.3</v>
      </c>
      <c r="D19" s="67">
        <f>[1]Sheet1!U23</f>
        <v>0</v>
      </c>
      <c r="E19" s="74">
        <v>34</v>
      </c>
      <c r="F19" s="67">
        <f>[1]Sheet1!Y23</f>
        <v>0</v>
      </c>
      <c r="I19" s="72" t="s">
        <v>190</v>
      </c>
      <c r="J19" s="74">
        <v>94.7</v>
      </c>
      <c r="K19" s="74">
        <v>72.599999999999994</v>
      </c>
      <c r="L19" s="74">
        <v>65.8</v>
      </c>
      <c r="M19" s="74">
        <v>34.799999999999997</v>
      </c>
    </row>
    <row r="20" spans="1:13">
      <c r="A20" s="88" t="str">
        <f>[1]Sheet1!P24</f>
        <v>Women</v>
      </c>
      <c r="B20" s="67" t="str">
        <f>[1]Sheet1!Q24</f>
        <v>15-44</v>
      </c>
      <c r="C20" s="23">
        <f>K16</f>
        <v>61.594871794871793</v>
      </c>
      <c r="D20" s="67" t="str">
        <f>[1]Sheet1!U24</f>
        <v>15-44</v>
      </c>
      <c r="E20" s="74">
        <f>[1]Sheet1!V24</f>
        <v>52.343017578125</v>
      </c>
      <c r="F20" s="67">
        <f>[1]Sheet1!Y24</f>
        <v>48.918708016939284</v>
      </c>
      <c r="I20" s="72" t="s">
        <v>192</v>
      </c>
      <c r="J20" s="74">
        <v>86.5</v>
      </c>
      <c r="K20" s="74">
        <v>55.5</v>
      </c>
      <c r="L20" s="74">
        <v>42.9</v>
      </c>
      <c r="M20" s="74">
        <v>19.899999999999999</v>
      </c>
    </row>
    <row r="21" spans="1:13">
      <c r="A21" s="67">
        <f>[1]Sheet1!P25</f>
        <v>0</v>
      </c>
      <c r="B21" s="67" t="str">
        <f>[1]Sheet1!Q25</f>
        <v>45-54</v>
      </c>
      <c r="C21" s="67">
        <f>[1]Sheet1!R25</f>
        <v>78.400000000000006</v>
      </c>
      <c r="D21" s="67" t="str">
        <f>[1]Sheet1!U25</f>
        <v>45-54</v>
      </c>
      <c r="E21" s="74">
        <f>[1]Sheet1!V25</f>
        <v>52.343017578125</v>
      </c>
      <c r="F21" s="67">
        <f>[1]Sheet1!Y25</f>
        <v>48.918708016939284</v>
      </c>
    </row>
    <row r="22" spans="1:13">
      <c r="A22" s="67">
        <f>[1]Sheet1!P26</f>
        <v>0</v>
      </c>
      <c r="B22" s="67" t="str">
        <f>[1]Sheet1!Q26</f>
        <v>55-64</v>
      </c>
      <c r="C22" s="67">
        <f>[1]Sheet1!R26</f>
        <v>78.2</v>
      </c>
      <c r="D22" s="67" t="str">
        <f>[1]Sheet1!U26</f>
        <v>55-64</v>
      </c>
      <c r="E22" s="74">
        <f>[1]Sheet1!V26</f>
        <v>48.255647382920117</v>
      </c>
      <c r="F22" s="67">
        <f>[1]Sheet1!Y26</f>
        <v>45.098735871887975</v>
      </c>
    </row>
    <row r="23" spans="1:13">
      <c r="A23" s="67">
        <f>[1]Sheet1!P27</f>
        <v>0</v>
      </c>
      <c r="B23" s="67" t="str">
        <f>[1]Sheet1!Q27</f>
        <v>65-74</v>
      </c>
      <c r="C23" s="67">
        <f>[1]Sheet1!R27</f>
        <v>72.599999999999994</v>
      </c>
      <c r="D23" s="67" t="str">
        <f>[1]Sheet1!U27</f>
        <v>65-74</v>
      </c>
      <c r="E23" s="74">
        <f>[1]Sheet1!V27</f>
        <v>44.8</v>
      </c>
      <c r="F23" s="67">
        <f>[1]Sheet1!Y27</f>
        <v>41.869158878504692</v>
      </c>
      <c r="I23" s="67" t="s">
        <v>194</v>
      </c>
    </row>
    <row r="24" spans="1:13">
      <c r="A24" s="67">
        <f>[1]Sheet1!P28</f>
        <v>0</v>
      </c>
      <c r="B24" s="67" t="str">
        <f>[1]Sheet1!Q28</f>
        <v>75-99</v>
      </c>
      <c r="C24" s="67">
        <f>[1]Sheet1!R28</f>
        <v>55.5</v>
      </c>
      <c r="D24" s="67" t="str">
        <f>[1]Sheet1!U28</f>
        <v>75-99</v>
      </c>
      <c r="E24" s="74">
        <f>[1]Sheet1!V28</f>
        <v>27.3</v>
      </c>
      <c r="F24" s="67">
        <f>[1]Sheet1!Y28</f>
        <v>25.514018691588802</v>
      </c>
    </row>
    <row r="25" spans="1:13">
      <c r="A25" s="89" t="str">
        <f>[1]Sheet1!P29</f>
        <v>Stage 3</v>
      </c>
      <c r="B25" s="89"/>
      <c r="C25" s="89"/>
      <c r="D25" s="89"/>
      <c r="E25" s="89"/>
      <c r="F25" s="89"/>
      <c r="I25" s="67" t="s">
        <v>194</v>
      </c>
    </row>
    <row r="26" spans="1:13">
      <c r="A26" s="87" t="str">
        <f>[1]Sheet1!P30</f>
        <v>Men</v>
      </c>
      <c r="B26" s="67" t="str">
        <f>[1]Sheet1!Q30</f>
        <v>15-44</v>
      </c>
      <c r="C26" s="90">
        <f>L56</f>
        <v>80.475000000000009</v>
      </c>
      <c r="D26" s="67" t="str">
        <f>[1]Sheet1!U30</f>
        <v>15-54</v>
      </c>
      <c r="E26" s="74">
        <v>51.5</v>
      </c>
      <c r="F26" s="67">
        <f>[1]Sheet1!Y30</f>
        <v>43.116778235165881</v>
      </c>
    </row>
    <row r="27" spans="1:13">
      <c r="A27" s="67">
        <f>[1]Sheet1!P31</f>
        <v>0</v>
      </c>
      <c r="B27" s="67" t="str">
        <f>[1]Sheet1!Q31</f>
        <v>45-54</v>
      </c>
      <c r="C27" s="67">
        <f>[1]Sheet1!R31</f>
        <v>83.4</v>
      </c>
      <c r="D27" s="67" t="str">
        <f>[1]Sheet1!U31</f>
        <v>55-64</v>
      </c>
      <c r="E27" s="74">
        <v>51.5</v>
      </c>
      <c r="F27" s="67">
        <f>[1]Sheet1!Y31</f>
        <v>44.33957219251338</v>
      </c>
      <c r="J27" s="67">
        <v>1</v>
      </c>
      <c r="K27" s="67">
        <v>2</v>
      </c>
      <c r="L27" s="67">
        <v>3</v>
      </c>
      <c r="M27" s="67">
        <v>4</v>
      </c>
    </row>
    <row r="28" spans="1:13">
      <c r="A28" s="67">
        <f>[1]Sheet1!P32</f>
        <v>0</v>
      </c>
      <c r="B28" s="67" t="str">
        <f>[1]Sheet1!Q32</f>
        <v>55-64</v>
      </c>
      <c r="C28" s="67">
        <f>[1]Sheet1!R32</f>
        <v>78.2</v>
      </c>
      <c r="D28" s="67" t="str">
        <f>[1]Sheet1!U32</f>
        <v>65-74</v>
      </c>
      <c r="E28" s="74">
        <v>51.5</v>
      </c>
      <c r="F28" s="67">
        <f>[1]Sheet1!Y32</f>
        <v>41.326203208556159</v>
      </c>
      <c r="I28" s="72" t="s">
        <v>181</v>
      </c>
      <c r="J28" s="74"/>
      <c r="K28" s="74"/>
      <c r="L28" s="74"/>
      <c r="M28" s="74"/>
    </row>
    <row r="29" spans="1:13">
      <c r="A29" s="67">
        <f>[1]Sheet1!P33</f>
        <v>0</v>
      </c>
      <c r="B29" s="67" t="str">
        <f>[1]Sheet1!Q33</f>
        <v>65-74</v>
      </c>
      <c r="C29" s="67">
        <f>[1]Sheet1!R33</f>
        <v>75.5</v>
      </c>
      <c r="D29" s="67" t="str">
        <f>[1]Sheet1!U33</f>
        <v>75-99</v>
      </c>
      <c r="E29" s="74">
        <v>48</v>
      </c>
      <c r="F29" s="67">
        <f>[1]Sheet1!Y33</f>
        <v>27.378609625668457</v>
      </c>
      <c r="I29" s="72" t="s">
        <v>188</v>
      </c>
      <c r="J29" s="74"/>
      <c r="K29" s="74"/>
      <c r="L29" s="74"/>
      <c r="M29" s="74"/>
    </row>
    <row r="30" spans="1:13">
      <c r="A30" s="67">
        <f>[1]Sheet1!P34</f>
        <v>0</v>
      </c>
      <c r="B30" s="67" t="str">
        <f>[1]Sheet1!Q34</f>
        <v>75-99</v>
      </c>
      <c r="C30" s="67">
        <f>[1]Sheet1!R34</f>
        <v>59.8</v>
      </c>
      <c r="D30" s="67">
        <f>[1]Sheet1!U34</f>
        <v>0</v>
      </c>
      <c r="E30" s="74">
        <v>31.8</v>
      </c>
      <c r="F30" s="67">
        <f>[1]Sheet1!Y34</f>
        <v>0</v>
      </c>
      <c r="I30" s="72" t="s">
        <v>189</v>
      </c>
      <c r="J30" s="74">
        <v>86.5</v>
      </c>
      <c r="K30" s="74">
        <v>44.8</v>
      </c>
      <c r="L30" s="74">
        <v>43</v>
      </c>
      <c r="M30" s="74">
        <v>8.3000000000000007</v>
      </c>
    </row>
    <row r="31" spans="1:13">
      <c r="A31" s="88" t="str">
        <f>[1]Sheet1!P35</f>
        <v>Women</v>
      </c>
      <c r="B31" s="67" t="str">
        <f>[1]Sheet1!Q35</f>
        <v>15-44</v>
      </c>
      <c r="C31" s="90">
        <f>L16</f>
        <v>61.594871794871793</v>
      </c>
      <c r="D31" s="67" t="str">
        <f>[1]Sheet1!U35</f>
        <v>15-44</v>
      </c>
      <c r="E31" s="74">
        <f>[1]Sheet1!V35</f>
        <v>43</v>
      </c>
      <c r="F31" s="67">
        <f>[1]Sheet1!Y35</f>
        <v>40.186915887850489</v>
      </c>
      <c r="I31" s="72" t="s">
        <v>190</v>
      </c>
      <c r="J31" s="74">
        <v>81</v>
      </c>
      <c r="K31" s="74">
        <v>27.3</v>
      </c>
      <c r="L31" s="74">
        <v>18.100000000000001</v>
      </c>
      <c r="M31" s="74"/>
    </row>
    <row r="32" spans="1:13">
      <c r="A32" s="67">
        <f>[1]Sheet1!P36</f>
        <v>0</v>
      </c>
      <c r="B32" s="67" t="str">
        <f>[1]Sheet1!Q36</f>
        <v>45-54</v>
      </c>
      <c r="C32" s="67">
        <f>[1]Sheet1!R36</f>
        <v>72.400000000000006</v>
      </c>
      <c r="D32" s="67" t="str">
        <f>[1]Sheet1!U36</f>
        <v>45-54</v>
      </c>
      <c r="E32" s="74">
        <v>43</v>
      </c>
      <c r="F32" s="67">
        <f>[1]Sheet1!Y36</f>
        <v>40.186915887850489</v>
      </c>
      <c r="I32" s="72" t="s">
        <v>192</v>
      </c>
      <c r="J32" s="74">
        <v>67.599999999999994</v>
      </c>
      <c r="K32" s="74">
        <v>35</v>
      </c>
      <c r="L32" s="74">
        <v>31.2</v>
      </c>
      <c r="M32" s="74"/>
    </row>
    <row r="33" spans="1:13">
      <c r="A33" s="67">
        <f>[1]Sheet1!P37</f>
        <v>0</v>
      </c>
      <c r="B33" s="67" t="str">
        <f>[1]Sheet1!Q37</f>
        <v>55-64</v>
      </c>
      <c r="C33" s="67">
        <f>[1]Sheet1!R37</f>
        <v>76</v>
      </c>
      <c r="D33" s="67" t="str">
        <f>[1]Sheet1!U37</f>
        <v>55-64</v>
      </c>
      <c r="E33" s="74">
        <v>43</v>
      </c>
      <c r="F33" s="67">
        <f>[1]Sheet1!Y37</f>
        <v>40.186915887850489</v>
      </c>
    </row>
    <row r="34" spans="1:13">
      <c r="A34" s="67">
        <f>[1]Sheet1!P38</f>
        <v>0</v>
      </c>
      <c r="B34" s="67" t="str">
        <f>[1]Sheet1!Q38</f>
        <v>65-74</v>
      </c>
      <c r="C34" s="67">
        <f>[1]Sheet1!R38</f>
        <v>65.8</v>
      </c>
      <c r="D34" s="67" t="str">
        <f>[1]Sheet1!U38</f>
        <v>65-74</v>
      </c>
      <c r="E34" s="74">
        <v>18.100000000000001</v>
      </c>
      <c r="F34" s="67">
        <f>[1]Sheet1!Y38</f>
        <v>16.9158878504673</v>
      </c>
      <c r="I34" s="72" t="s">
        <v>102</v>
      </c>
    </row>
    <row r="35" spans="1:13">
      <c r="A35" s="67">
        <f>[1]Sheet1!P39</f>
        <v>0</v>
      </c>
      <c r="B35" s="67" t="str">
        <f>[1]Sheet1!Q39</f>
        <v>75-99</v>
      </c>
      <c r="C35" s="67">
        <f>[1]Sheet1!R39</f>
        <v>42.9</v>
      </c>
      <c r="D35" s="67" t="str">
        <f>[1]Sheet1!U39</f>
        <v>75-99</v>
      </c>
      <c r="E35" s="74">
        <v>18.100000000000001</v>
      </c>
      <c r="F35" s="67">
        <f>[1]Sheet1!Y39</f>
        <v>11.028747549924729</v>
      </c>
      <c r="I35" s="67" t="s">
        <v>215</v>
      </c>
      <c r="K35" s="73">
        <v>23</v>
      </c>
      <c r="L35" s="73">
        <v>16</v>
      </c>
    </row>
    <row r="36" spans="1:13">
      <c r="A36" s="89" t="str">
        <f>[1]Sheet1!P40</f>
        <v>Stage 4</v>
      </c>
      <c r="B36" s="89"/>
      <c r="C36" s="89"/>
      <c r="D36" s="89"/>
      <c r="E36" s="89"/>
      <c r="F36" s="89"/>
      <c r="J36" s="67">
        <v>1</v>
      </c>
      <c r="K36" s="67">
        <v>2</v>
      </c>
      <c r="L36" s="67">
        <v>3</v>
      </c>
      <c r="M36" s="67">
        <v>4</v>
      </c>
    </row>
    <row r="37" spans="1:13">
      <c r="A37" s="87" t="str">
        <f>[1]Sheet1!P41</f>
        <v>Men</v>
      </c>
      <c r="B37" s="67" t="str">
        <f>[1]Sheet1!Q41</f>
        <v>15-44</v>
      </c>
      <c r="C37" s="67">
        <f>[1]Sheet1!R41</f>
        <v>47.9</v>
      </c>
      <c r="D37" s="67" t="str">
        <f>[1]Sheet1!U41</f>
        <v>15-54</v>
      </c>
      <c r="E37" s="74">
        <v>14.2</v>
      </c>
      <c r="F37" s="67">
        <f>[1]Sheet1!Y41</f>
        <v>13.844196659966375</v>
      </c>
      <c r="I37" s="72" t="s">
        <v>181</v>
      </c>
      <c r="J37" s="74"/>
      <c r="K37" s="74"/>
      <c r="L37" s="74"/>
      <c r="M37" s="74"/>
    </row>
    <row r="38" spans="1:13">
      <c r="A38" s="67">
        <f>[1]Sheet1!P42</f>
        <v>0</v>
      </c>
      <c r="B38" s="67" t="str">
        <f>[1]Sheet1!Q42</f>
        <v>45-54</v>
      </c>
      <c r="C38" s="67">
        <f>[1]Sheet1!R42</f>
        <v>44.9</v>
      </c>
      <c r="D38" s="67" t="str">
        <f>[1]Sheet1!U42</f>
        <v>55-64</v>
      </c>
      <c r="E38" s="74">
        <v>14.2</v>
      </c>
      <c r="F38" s="90">
        <f>[1]Sheet1!Y42</f>
        <v>12.02664593955976</v>
      </c>
      <c r="I38" s="72" t="s">
        <v>188</v>
      </c>
      <c r="J38" s="74"/>
      <c r="K38" s="74"/>
      <c r="L38" s="74"/>
      <c r="M38" s="74"/>
    </row>
    <row r="39" spans="1:13">
      <c r="A39" s="67">
        <f>[1]Sheet1!P43</f>
        <v>0</v>
      </c>
      <c r="B39" s="67" t="str">
        <f>[1]Sheet1!Q43</f>
        <v>55-64</v>
      </c>
      <c r="C39" s="67">
        <f>[1]Sheet1!R43</f>
        <v>42.3</v>
      </c>
      <c r="D39" s="67" t="str">
        <f>[1]Sheet1!U43</f>
        <v>65-74</v>
      </c>
      <c r="E39" s="74">
        <v>14.2</v>
      </c>
      <c r="F39" s="67">
        <f>[1]Sheet1!Y43</f>
        <v>12.225668449197864</v>
      </c>
      <c r="I39" s="72" t="s">
        <v>189</v>
      </c>
      <c r="J39" s="74"/>
      <c r="K39" s="74"/>
      <c r="L39" s="74"/>
      <c r="M39" s="74"/>
    </row>
    <row r="40" spans="1:13">
      <c r="A40" s="67">
        <f>[1]Sheet1!P44</f>
        <v>0</v>
      </c>
      <c r="B40" s="67" t="str">
        <f>[1]Sheet1!Q44</f>
        <v>65-74</v>
      </c>
      <c r="C40" s="67">
        <f>[1]Sheet1!R44</f>
        <v>43</v>
      </c>
      <c r="D40" s="67" t="str">
        <f>[1]Sheet1!U44</f>
        <v>75-99</v>
      </c>
      <c r="E40" s="74">
        <v>15.4</v>
      </c>
      <c r="F40" s="67">
        <f>[1]Sheet1!Y44</f>
        <v>13.258823529411769</v>
      </c>
      <c r="I40" s="72" t="s">
        <v>190</v>
      </c>
      <c r="J40" s="74"/>
      <c r="K40" s="74"/>
      <c r="L40" s="74"/>
      <c r="M40" s="74"/>
    </row>
    <row r="41" spans="1:13">
      <c r="A41" s="67">
        <f>[1]Sheet1!P45</f>
        <v>0</v>
      </c>
      <c r="B41" s="67" t="str">
        <f>[1]Sheet1!Q45</f>
        <v>75-99</v>
      </c>
      <c r="C41" s="67">
        <f>[1]Sheet1!R45</f>
        <v>28.3</v>
      </c>
      <c r="D41" s="67">
        <f>[1]Sheet1!U45</f>
        <v>0</v>
      </c>
      <c r="E41" s="74">
        <v>7.6</v>
      </c>
      <c r="F41" s="67">
        <f>[1]Sheet1!Y45</f>
        <v>0</v>
      </c>
      <c r="I41" s="72" t="s">
        <v>192</v>
      </c>
      <c r="J41" s="74"/>
      <c r="K41" s="74"/>
      <c r="L41" s="74"/>
      <c r="M41" s="74"/>
    </row>
    <row r="42" spans="1:13">
      <c r="A42" s="88" t="str">
        <f>[1]Sheet1!P46</f>
        <v>Women</v>
      </c>
      <c r="B42" s="67" t="str">
        <f>[1]Sheet1!Q46</f>
        <v>15-44</v>
      </c>
      <c r="C42" s="67">
        <f>[1]Sheet1!R46</f>
        <v>36</v>
      </c>
      <c r="D42" s="67" t="s">
        <v>201</v>
      </c>
      <c r="E42" s="74">
        <v>8.3000000000000007</v>
      </c>
      <c r="F42" s="67">
        <v>7.7570093457943976</v>
      </c>
    </row>
    <row r="43" spans="1:13">
      <c r="A43" s="67">
        <f>[1]Sheet1!P47</f>
        <v>0</v>
      </c>
      <c r="B43" s="67" t="str">
        <f>[1]Sheet1!Q47</f>
        <v>45-54</v>
      </c>
      <c r="C43" s="67">
        <f>[1]Sheet1!R47</f>
        <v>37.299999999999997</v>
      </c>
      <c r="D43" s="67" t="s">
        <v>189</v>
      </c>
      <c r="E43" s="74">
        <v>8.3000000000000007</v>
      </c>
      <c r="F43" s="67">
        <v>7.7570093457943976</v>
      </c>
      <c r="I43" s="72" t="s">
        <v>217</v>
      </c>
    </row>
    <row r="44" spans="1:13">
      <c r="A44" s="67">
        <f>[1]Sheet1!P48</f>
        <v>0</v>
      </c>
      <c r="B44" s="67" t="str">
        <f>[1]Sheet1!Q48</f>
        <v>55-64</v>
      </c>
      <c r="C44" s="67">
        <f>[1]Sheet1!R48</f>
        <v>38.700000000000003</v>
      </c>
      <c r="D44" s="67" t="s">
        <v>190</v>
      </c>
      <c r="E44" s="74">
        <v>8.3000000000000007</v>
      </c>
      <c r="F44" s="67">
        <v>7.7570093457943976</v>
      </c>
      <c r="I44" s="72"/>
    </row>
    <row r="45" spans="1:13">
      <c r="A45" s="67">
        <f>[1]Sheet1!P49</f>
        <v>0</v>
      </c>
      <c r="B45" s="67" t="str">
        <f>[1]Sheet1!Q49</f>
        <v>65-74</v>
      </c>
      <c r="C45" s="67">
        <f>[1]Sheet1!R49</f>
        <v>34.799999999999997</v>
      </c>
      <c r="D45" s="67" t="s">
        <v>192</v>
      </c>
      <c r="E45" s="74">
        <v>8.3000000000000007</v>
      </c>
      <c r="F45" s="67">
        <v>7.7570093457943976</v>
      </c>
      <c r="I45" s="72" t="s">
        <v>102</v>
      </c>
      <c r="K45" s="73">
        <v>35</v>
      </c>
      <c r="L45" s="67">
        <v>21</v>
      </c>
    </row>
    <row r="46" spans="1:13">
      <c r="A46" s="67">
        <f>[1]Sheet1!P50</f>
        <v>0</v>
      </c>
      <c r="B46" s="67" t="str">
        <f>[1]Sheet1!Q50</f>
        <v>75-99</v>
      </c>
      <c r="C46" s="67">
        <f>[1]Sheet1!R50</f>
        <v>19.899999999999999</v>
      </c>
      <c r="D46" s="67">
        <f>[1]Sheet1!U50</f>
        <v>0</v>
      </c>
      <c r="E46" s="74">
        <v>8.3000000000000007</v>
      </c>
      <c r="F46" s="67">
        <v>7.7570093457943976</v>
      </c>
      <c r="I46" s="67" t="s">
        <v>215</v>
      </c>
      <c r="K46" s="73"/>
      <c r="L46" s="73"/>
    </row>
    <row r="47" spans="1:13">
      <c r="D47" s="67" t="str">
        <f>[1]Sheet1!U47</f>
        <v>All ages, women</v>
      </c>
      <c r="E47" s="67">
        <f>[1]Sheet1!V47</f>
        <v>8.3000000000000007</v>
      </c>
      <c r="F47" s="67">
        <f>[1]Sheet1!Y47</f>
        <v>7.7570093457943976</v>
      </c>
      <c r="J47" s="67">
        <v>1</v>
      </c>
      <c r="K47" s="67">
        <v>2</v>
      </c>
      <c r="L47" s="67">
        <v>3</v>
      </c>
      <c r="M47" s="67">
        <v>4</v>
      </c>
    </row>
    <row r="48" spans="1:13">
      <c r="D48" s="67" t="str">
        <f>[1]Sheet1!U48</f>
        <v>All ages, men</v>
      </c>
      <c r="E48" s="67">
        <f>[1]Sheet1!V48</f>
        <v>11.9</v>
      </c>
      <c r="F48" s="67">
        <f>[1]Sheet1!Y48</f>
        <v>0</v>
      </c>
      <c r="I48" s="72" t="s">
        <v>181</v>
      </c>
      <c r="J48" s="74">
        <v>97.2</v>
      </c>
      <c r="K48" s="74">
        <v>80.099999999999994</v>
      </c>
      <c r="L48" s="74">
        <v>81.099999999999994</v>
      </c>
      <c r="M48" s="74">
        <v>47.9</v>
      </c>
    </row>
    <row r="49" spans="9:19">
      <c r="I49" s="72" t="s">
        <v>188</v>
      </c>
      <c r="J49" s="74">
        <v>97.9</v>
      </c>
      <c r="K49" s="74">
        <v>85</v>
      </c>
      <c r="L49" s="74">
        <v>83.4</v>
      </c>
      <c r="M49" s="74">
        <v>44.9</v>
      </c>
    </row>
    <row r="50" spans="9:19">
      <c r="I50" s="72" t="s">
        <v>189</v>
      </c>
      <c r="J50" s="74">
        <v>98</v>
      </c>
      <c r="K50" s="74">
        <v>85.6</v>
      </c>
      <c r="L50" s="74">
        <v>78.2</v>
      </c>
      <c r="M50" s="74">
        <v>42.3</v>
      </c>
      <c r="O50" s="72"/>
      <c r="P50" s="74"/>
      <c r="Q50" s="74"/>
      <c r="R50" s="74"/>
      <c r="S50" s="74"/>
    </row>
    <row r="51" spans="9:19">
      <c r="I51" s="72" t="s">
        <v>190</v>
      </c>
      <c r="J51" s="74">
        <v>96.5</v>
      </c>
      <c r="K51" s="74">
        <v>80.617919921875</v>
      </c>
      <c r="L51" s="74">
        <v>75.5</v>
      </c>
      <c r="M51" s="74">
        <v>43</v>
      </c>
      <c r="O51" s="72"/>
      <c r="P51" s="74"/>
      <c r="Q51" s="74"/>
      <c r="R51" s="74"/>
      <c r="S51" s="74"/>
    </row>
    <row r="52" spans="9:19">
      <c r="I52" s="72" t="s">
        <v>192</v>
      </c>
      <c r="J52" s="74">
        <v>92.7</v>
      </c>
      <c r="K52" s="74">
        <v>64.3</v>
      </c>
      <c r="L52" s="74">
        <v>59.8</v>
      </c>
      <c r="M52" s="74">
        <v>28.3</v>
      </c>
      <c r="O52" s="72"/>
      <c r="P52" s="74"/>
      <c r="Q52" s="74"/>
      <c r="R52" s="74"/>
      <c r="S52" s="74"/>
    </row>
    <row r="53" spans="9:19">
      <c r="I53" s="72"/>
      <c r="O53" s="72"/>
      <c r="P53" s="74"/>
      <c r="Q53" s="74"/>
      <c r="R53" s="74"/>
      <c r="S53" s="74"/>
    </row>
    <row r="54" spans="9:19">
      <c r="I54" s="72" t="s">
        <v>216</v>
      </c>
    </row>
    <row r="55" spans="9:19">
      <c r="J55" s="67">
        <v>1</v>
      </c>
      <c r="K55" s="67">
        <v>2</v>
      </c>
      <c r="L55" s="67">
        <v>3</v>
      </c>
      <c r="M55" s="67">
        <v>4</v>
      </c>
    </row>
    <row r="56" spans="9:19">
      <c r="I56" s="72" t="s">
        <v>181</v>
      </c>
      <c r="J56" s="74"/>
      <c r="K56" s="23">
        <f>SUM(K45*K48,L45*L48)/SUM(K45:L45)</f>
        <v>80.475000000000009</v>
      </c>
      <c r="L56" s="90">
        <f>SUM(K45*K48,L45*L48)/SUM(K45:L45)</f>
        <v>80.475000000000009</v>
      </c>
      <c r="M56" s="74"/>
    </row>
    <row r="57" spans="9:19">
      <c r="I57" s="72" t="s">
        <v>102</v>
      </c>
      <c r="J57" s="72" t="s">
        <v>218</v>
      </c>
      <c r="K57" s="73"/>
    </row>
    <row r="58" spans="9:19">
      <c r="I58" s="67" t="s">
        <v>215</v>
      </c>
      <c r="K58" s="73"/>
      <c r="L58" s="73"/>
    </row>
    <row r="59" spans="9:19">
      <c r="J59" s="67">
        <v>1</v>
      </c>
      <c r="K59" s="67">
        <v>2</v>
      </c>
      <c r="L59" s="67">
        <v>3</v>
      </c>
      <c r="M59" s="67">
        <v>4</v>
      </c>
    </row>
    <row r="60" spans="9:19">
      <c r="I60" s="72" t="s">
        <v>201</v>
      </c>
      <c r="J60" s="74">
        <v>84.7</v>
      </c>
      <c r="K60" s="74">
        <v>57.9</v>
      </c>
      <c r="M60" s="74"/>
    </row>
    <row r="61" spans="9:19">
      <c r="I61" s="72" t="s">
        <v>189</v>
      </c>
      <c r="J61" s="74">
        <v>87.6</v>
      </c>
      <c r="K61" s="74">
        <v>54.7</v>
      </c>
      <c r="L61" s="74">
        <v>51.5</v>
      </c>
      <c r="M61" s="74">
        <v>14.2</v>
      </c>
    </row>
    <row r="62" spans="9:19">
      <c r="I62" s="72" t="s">
        <v>190</v>
      </c>
      <c r="J62" s="74">
        <v>81.2</v>
      </c>
      <c r="K62" s="74">
        <v>53.9866943359375</v>
      </c>
      <c r="L62" s="74">
        <v>48</v>
      </c>
      <c r="M62" s="74">
        <v>15.4</v>
      </c>
    </row>
    <row r="63" spans="9:19">
      <c r="I63" s="72" t="s">
        <v>192</v>
      </c>
      <c r="J63" s="74">
        <v>69.7</v>
      </c>
      <c r="K63" s="74">
        <v>34</v>
      </c>
      <c r="L63" s="74">
        <v>31.8</v>
      </c>
      <c r="M63" s="74">
        <v>7.6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L27" sqref="L27"/>
    </sheetView>
  </sheetViews>
  <sheetFormatPr defaultRowHeight="15"/>
  <cols>
    <col min="1" max="4" width="9.140625" style="67"/>
    <col min="5" max="5" width="9.5703125" style="67" bestFit="1" customWidth="1"/>
    <col min="6" max="16384" width="9.140625" style="67"/>
  </cols>
  <sheetData>
    <row r="1" spans="1:7">
      <c r="A1" s="67" t="s">
        <v>14</v>
      </c>
      <c r="B1" s="67" t="s">
        <v>219</v>
      </c>
      <c r="C1" s="67" t="s">
        <v>220</v>
      </c>
      <c r="D1" s="67" t="s">
        <v>221</v>
      </c>
      <c r="E1" s="67" t="s">
        <v>222</v>
      </c>
      <c r="F1" s="67" t="s">
        <v>223</v>
      </c>
      <c r="G1" s="67" t="s">
        <v>224</v>
      </c>
    </row>
    <row r="2" spans="1:7">
      <c r="A2" s="67">
        <v>25</v>
      </c>
      <c r="B2" s="67">
        <v>0</v>
      </c>
      <c r="C2" s="67">
        <v>1</v>
      </c>
      <c r="D2" s="67">
        <v>100</v>
      </c>
      <c r="E2" s="67">
        <v>100</v>
      </c>
      <c r="F2" s="67">
        <v>100</v>
      </c>
      <c r="G2" s="67">
        <v>100</v>
      </c>
    </row>
    <row r="3" spans="1:7">
      <c r="A3" s="67">
        <v>35</v>
      </c>
      <c r="B3" s="67">
        <v>0</v>
      </c>
      <c r="C3" s="67">
        <v>1</v>
      </c>
      <c r="D3" s="67">
        <v>100</v>
      </c>
      <c r="E3" s="67">
        <v>100</v>
      </c>
      <c r="F3" s="67">
        <v>100</v>
      </c>
      <c r="G3" s="67">
        <v>100</v>
      </c>
    </row>
    <row r="4" spans="1:7">
      <c r="A4" s="67">
        <v>45</v>
      </c>
      <c r="B4" s="67">
        <v>0</v>
      </c>
      <c r="C4" s="67">
        <v>1</v>
      </c>
      <c r="D4" s="67">
        <v>100</v>
      </c>
      <c r="E4" s="67">
        <v>100</v>
      </c>
      <c r="F4" s="67">
        <v>100</v>
      </c>
      <c r="G4" s="67">
        <v>100</v>
      </c>
    </row>
    <row r="5" spans="1:7">
      <c r="A5" s="67">
        <v>55</v>
      </c>
      <c r="B5" s="67">
        <v>0</v>
      </c>
      <c r="C5" s="67">
        <v>1</v>
      </c>
      <c r="D5" s="67">
        <v>100</v>
      </c>
      <c r="E5" s="67">
        <v>100</v>
      </c>
      <c r="F5" s="67">
        <v>100</v>
      </c>
      <c r="G5" s="67">
        <v>100</v>
      </c>
    </row>
    <row r="6" spans="1:7">
      <c r="A6" s="67">
        <v>65</v>
      </c>
      <c r="B6" s="67">
        <v>0</v>
      </c>
      <c r="C6" s="67">
        <v>1</v>
      </c>
      <c r="D6" s="67">
        <v>100</v>
      </c>
      <c r="E6" s="67">
        <v>100</v>
      </c>
      <c r="F6" s="67">
        <v>100</v>
      </c>
      <c r="G6" s="67">
        <v>100</v>
      </c>
    </row>
    <row r="7" spans="1:7">
      <c r="A7" s="67">
        <v>75</v>
      </c>
      <c r="B7" s="67">
        <v>0</v>
      </c>
      <c r="C7" s="67">
        <v>1</v>
      </c>
      <c r="D7" s="67">
        <v>100</v>
      </c>
      <c r="E7" s="67">
        <v>100</v>
      </c>
      <c r="F7" s="67">
        <v>100</v>
      </c>
      <c r="G7" s="67">
        <v>100</v>
      </c>
    </row>
    <row r="8" spans="1:7">
      <c r="A8" s="67">
        <v>25</v>
      </c>
      <c r="B8" s="67">
        <v>0</v>
      </c>
      <c r="C8" s="67">
        <v>0</v>
      </c>
      <c r="D8" s="67">
        <v>100</v>
      </c>
      <c r="E8" s="67">
        <v>100</v>
      </c>
      <c r="F8" s="67">
        <v>100</v>
      </c>
      <c r="G8" s="67">
        <v>100</v>
      </c>
    </row>
    <row r="9" spans="1:7">
      <c r="A9" s="67">
        <v>35</v>
      </c>
      <c r="B9" s="67">
        <v>0</v>
      </c>
      <c r="C9" s="67">
        <v>0</v>
      </c>
      <c r="D9" s="67">
        <v>100</v>
      </c>
      <c r="E9" s="67">
        <v>100</v>
      </c>
      <c r="F9" s="67">
        <v>100</v>
      </c>
      <c r="G9" s="67">
        <v>100</v>
      </c>
    </row>
    <row r="10" spans="1:7">
      <c r="A10" s="67">
        <v>45</v>
      </c>
      <c r="B10" s="67">
        <v>0</v>
      </c>
      <c r="C10" s="67">
        <v>0</v>
      </c>
      <c r="D10" s="67">
        <v>100</v>
      </c>
      <c r="E10" s="67">
        <v>100</v>
      </c>
      <c r="F10" s="67">
        <v>100</v>
      </c>
      <c r="G10" s="67">
        <v>100</v>
      </c>
    </row>
    <row r="11" spans="1:7">
      <c r="A11" s="67">
        <v>55</v>
      </c>
      <c r="B11" s="67">
        <v>0</v>
      </c>
      <c r="C11" s="67">
        <v>0</v>
      </c>
      <c r="D11" s="67">
        <v>100</v>
      </c>
      <c r="E11" s="67">
        <v>100</v>
      </c>
      <c r="F11" s="67">
        <v>100</v>
      </c>
      <c r="G11" s="67">
        <v>100</v>
      </c>
    </row>
    <row r="12" spans="1:7">
      <c r="A12" s="67">
        <v>65</v>
      </c>
      <c r="B12" s="67">
        <v>0</v>
      </c>
      <c r="C12" s="67">
        <v>0</v>
      </c>
      <c r="D12" s="67">
        <v>100</v>
      </c>
      <c r="E12" s="67">
        <v>100</v>
      </c>
      <c r="F12" s="67">
        <v>100</v>
      </c>
      <c r="G12" s="67">
        <v>100</v>
      </c>
    </row>
    <row r="13" spans="1:7">
      <c r="A13" s="67">
        <v>75</v>
      </c>
      <c r="B13" s="67">
        <v>0</v>
      </c>
      <c r="C13" s="67">
        <v>0</v>
      </c>
      <c r="D13" s="67">
        <v>100</v>
      </c>
      <c r="E13" s="67">
        <v>100</v>
      </c>
      <c r="F13" s="67">
        <v>100</v>
      </c>
      <c r="G13" s="67">
        <v>100</v>
      </c>
    </row>
    <row r="14" spans="1:7">
      <c r="A14" s="67">
        <v>25</v>
      </c>
      <c r="B14" s="67">
        <v>1</v>
      </c>
      <c r="C14" s="67">
        <v>1</v>
      </c>
      <c r="D14" s="90">
        <f>[1]mortality!C4</f>
        <v>97.2</v>
      </c>
      <c r="E14" s="90">
        <f>[1]mortality!C15</f>
        <v>80.475000000000009</v>
      </c>
      <c r="F14" s="90">
        <f>[1]mortality!C26</f>
        <v>80.475000000000009</v>
      </c>
      <c r="G14" s="90">
        <f>[1]mortality!C37</f>
        <v>47.9</v>
      </c>
    </row>
    <row r="15" spans="1:7">
      <c r="A15" s="67">
        <v>35</v>
      </c>
      <c r="B15" s="67">
        <v>1</v>
      </c>
      <c r="C15" s="67">
        <v>1</v>
      </c>
      <c r="D15" s="90">
        <v>97.2</v>
      </c>
      <c r="E15" s="90">
        <f>[1]mortality!C15</f>
        <v>80.475000000000009</v>
      </c>
      <c r="F15" s="90">
        <f>[1]mortality!C15</f>
        <v>80.475000000000009</v>
      </c>
      <c r="G15" s="90">
        <v>47.9</v>
      </c>
    </row>
    <row r="16" spans="1:7">
      <c r="A16" s="67">
        <v>45</v>
      </c>
      <c r="B16" s="67">
        <v>1</v>
      </c>
      <c r="C16" s="67">
        <v>1</v>
      </c>
      <c r="D16" s="90">
        <f>[1]mortality!C5</f>
        <v>97.9</v>
      </c>
      <c r="E16" s="90">
        <f>[1]mortality!C16</f>
        <v>85</v>
      </c>
      <c r="F16" s="90">
        <f>[1]mortality!C27</f>
        <v>83.4</v>
      </c>
      <c r="G16" s="90">
        <f>[1]mortality!C38</f>
        <v>44.9</v>
      </c>
    </row>
    <row r="17" spans="1:7">
      <c r="A17" s="67">
        <v>55</v>
      </c>
      <c r="B17" s="67">
        <v>1</v>
      </c>
      <c r="C17" s="67">
        <v>1</v>
      </c>
      <c r="D17" s="90">
        <f>[1]mortality!C6</f>
        <v>98</v>
      </c>
      <c r="E17" s="90">
        <f>[1]mortality!C17</f>
        <v>85.6</v>
      </c>
      <c r="F17" s="90">
        <f>[1]mortality!C28</f>
        <v>78.2</v>
      </c>
      <c r="G17" s="90">
        <f>[1]mortality!C39</f>
        <v>42.3</v>
      </c>
    </row>
    <row r="18" spans="1:7">
      <c r="A18" s="67">
        <v>65</v>
      </c>
      <c r="B18" s="67">
        <v>1</v>
      </c>
      <c r="C18" s="67">
        <v>1</v>
      </c>
      <c r="D18" s="90">
        <f>[1]mortality!C7</f>
        <v>96.5</v>
      </c>
      <c r="E18" s="90">
        <f>[1]mortality!C18</f>
        <v>80.617919921875</v>
      </c>
      <c r="F18" s="90">
        <f>[1]mortality!C29</f>
        <v>75.5</v>
      </c>
      <c r="G18" s="90">
        <f>[1]mortality!C40</f>
        <v>43</v>
      </c>
    </row>
    <row r="19" spans="1:7">
      <c r="A19" s="67">
        <v>75</v>
      </c>
      <c r="B19" s="67">
        <v>1</v>
      </c>
      <c r="C19" s="67">
        <v>1</v>
      </c>
      <c r="D19" s="90">
        <f>[1]mortality!C8</f>
        <v>92.7</v>
      </c>
      <c r="E19" s="90">
        <f>[1]mortality!C19</f>
        <v>64.3</v>
      </c>
      <c r="F19" s="90">
        <f>[1]mortality!C30</f>
        <v>59.8</v>
      </c>
      <c r="G19" s="90">
        <f>[1]mortality!C41</f>
        <v>28.3</v>
      </c>
    </row>
    <row r="20" spans="1:7">
      <c r="A20" s="67">
        <v>25</v>
      </c>
      <c r="B20" s="67">
        <v>1</v>
      </c>
      <c r="C20" s="67">
        <v>0</v>
      </c>
      <c r="D20" s="90">
        <f>[1]mortality!C9</f>
        <v>92.3</v>
      </c>
      <c r="E20" s="90">
        <f>[1]mortality!C20</f>
        <v>61.594871794871793</v>
      </c>
      <c r="F20" s="90">
        <f>[1]mortality!C31</f>
        <v>61.594871794871793</v>
      </c>
      <c r="G20" s="90">
        <f>[1]mortality!C42</f>
        <v>36</v>
      </c>
    </row>
    <row r="21" spans="1:7">
      <c r="A21" s="67">
        <v>35</v>
      </c>
      <c r="B21" s="67">
        <v>1</v>
      </c>
      <c r="C21" s="67">
        <v>0</v>
      </c>
      <c r="D21" s="90">
        <v>92.3</v>
      </c>
      <c r="E21" s="90">
        <f>[1]mortality!C20</f>
        <v>61.594871794871793</v>
      </c>
      <c r="F21" s="90">
        <f>[1]mortality!C20</f>
        <v>61.594871794871793</v>
      </c>
      <c r="G21" s="90">
        <v>36</v>
      </c>
    </row>
    <row r="22" spans="1:7">
      <c r="A22" s="67">
        <v>45</v>
      </c>
      <c r="B22" s="67">
        <v>1</v>
      </c>
      <c r="C22" s="67">
        <v>0</v>
      </c>
      <c r="D22" s="90">
        <f>[1]mortality!C10</f>
        <v>97.6</v>
      </c>
      <c r="E22" s="90">
        <f>[1]mortality!C21</f>
        <v>78.400000000000006</v>
      </c>
      <c r="F22" s="90">
        <f>[1]mortality!C32</f>
        <v>72.400000000000006</v>
      </c>
      <c r="G22" s="90">
        <f>[1]mortality!C43</f>
        <v>37.299999999999997</v>
      </c>
    </row>
    <row r="23" spans="1:7">
      <c r="A23" s="67">
        <v>55</v>
      </c>
      <c r="B23" s="67">
        <v>1</v>
      </c>
      <c r="C23" s="67">
        <v>0</v>
      </c>
      <c r="D23" s="90">
        <f>[1]mortality!C11</f>
        <v>97.8</v>
      </c>
      <c r="E23" s="90">
        <f>[1]mortality!C22</f>
        <v>78.2</v>
      </c>
      <c r="F23" s="90">
        <f>[1]mortality!C33</f>
        <v>76</v>
      </c>
      <c r="G23" s="90">
        <f>[1]mortality!C44</f>
        <v>38.700000000000003</v>
      </c>
    </row>
    <row r="24" spans="1:7">
      <c r="A24" s="67">
        <v>65</v>
      </c>
      <c r="B24" s="67">
        <v>1</v>
      </c>
      <c r="C24" s="67">
        <v>0</v>
      </c>
      <c r="D24" s="90">
        <f>[1]mortality!C12</f>
        <v>94.7</v>
      </c>
      <c r="E24" s="90">
        <f>[1]mortality!C23</f>
        <v>72.599999999999994</v>
      </c>
      <c r="F24" s="90">
        <f>[1]mortality!C34</f>
        <v>65.8</v>
      </c>
      <c r="G24" s="90">
        <f>[1]mortality!C45</f>
        <v>34.799999999999997</v>
      </c>
    </row>
    <row r="25" spans="1:7">
      <c r="A25" s="67">
        <v>75</v>
      </c>
      <c r="B25" s="67">
        <v>1</v>
      </c>
      <c r="C25" s="67">
        <v>0</v>
      </c>
      <c r="D25" s="90">
        <f>[1]mortality!C13</f>
        <v>86.5</v>
      </c>
      <c r="E25" s="90">
        <f>[1]mortality!C24</f>
        <v>55.5</v>
      </c>
      <c r="F25" s="90">
        <f>[1]mortality!C35</f>
        <v>42.9</v>
      </c>
      <c r="G25" s="90">
        <f>[1]mortality!C46</f>
        <v>19.899999999999999</v>
      </c>
    </row>
    <row r="26" spans="1:7">
      <c r="A26" s="67">
        <v>25</v>
      </c>
      <c r="B26" s="67">
        <v>5</v>
      </c>
      <c r="C26" s="67">
        <v>1</v>
      </c>
      <c r="D26" s="90">
        <f>[1]mortality!E4</f>
        <v>84.7</v>
      </c>
      <c r="E26" s="90">
        <f>[1]mortality!E15</f>
        <v>57.9</v>
      </c>
      <c r="F26" s="90">
        <f>[1]mortality!E26</f>
        <v>51.5</v>
      </c>
      <c r="G26" s="90">
        <f>[1]mortality!E37</f>
        <v>14.2</v>
      </c>
    </row>
    <row r="27" spans="1:7">
      <c r="A27" s="67">
        <v>35</v>
      </c>
      <c r="B27" s="67">
        <v>5</v>
      </c>
      <c r="C27" s="67">
        <v>1</v>
      </c>
      <c r="D27" s="90">
        <v>84.7</v>
      </c>
      <c r="E27" s="90">
        <v>57.9</v>
      </c>
      <c r="F27" s="90">
        <v>50.079736211031168</v>
      </c>
      <c r="G27" s="90">
        <v>16.079905437352245</v>
      </c>
    </row>
    <row r="28" spans="1:7">
      <c r="A28" s="67">
        <v>45</v>
      </c>
      <c r="B28" s="67">
        <v>5</v>
      </c>
      <c r="C28" s="67">
        <v>1</v>
      </c>
      <c r="D28" s="90">
        <f>AVERAGE(D27,D29)</f>
        <v>84.7</v>
      </c>
      <c r="E28" s="90">
        <f t="shared" ref="E28:F28" si="0">AVERAGE(E27,E29)</f>
        <v>57.9</v>
      </c>
      <c r="F28" s="90">
        <f t="shared" si="0"/>
        <v>50.789868105515581</v>
      </c>
      <c r="G28" s="90">
        <v>13.968837209302325</v>
      </c>
    </row>
    <row r="29" spans="1:7">
      <c r="A29" s="67">
        <v>55</v>
      </c>
      <c r="B29" s="67">
        <v>5</v>
      </c>
      <c r="C29" s="67">
        <v>1</v>
      </c>
      <c r="D29" s="90">
        <f>[1]mortality!E5</f>
        <v>84.7</v>
      </c>
      <c r="E29" s="90">
        <f>[1]mortality!E16</f>
        <v>57.9</v>
      </c>
      <c r="F29" s="90">
        <f>[1]mortality!E27</f>
        <v>51.5</v>
      </c>
      <c r="G29" s="90">
        <v>14.2</v>
      </c>
    </row>
    <row r="30" spans="1:7">
      <c r="A30" s="67">
        <v>65</v>
      </c>
      <c r="B30" s="67">
        <v>5</v>
      </c>
      <c r="C30" s="67">
        <v>1</v>
      </c>
      <c r="D30" s="90">
        <f>[1]mortality!E6</f>
        <v>87.6</v>
      </c>
      <c r="E30" s="90">
        <f>[1]mortality!E17</f>
        <v>54.7</v>
      </c>
      <c r="F30" s="90">
        <f>[1]mortality!E28</f>
        <v>51.5</v>
      </c>
      <c r="G30" s="90">
        <v>15.4</v>
      </c>
    </row>
    <row r="31" spans="1:7">
      <c r="A31" s="67">
        <v>75</v>
      </c>
      <c r="B31" s="67">
        <v>5</v>
      </c>
      <c r="C31" s="67">
        <v>1</v>
      </c>
      <c r="D31" s="90">
        <f>[1]mortality!E7</f>
        <v>81.2</v>
      </c>
      <c r="E31" s="90">
        <f>[1]mortality!E18</f>
        <v>53.9866943359375</v>
      </c>
      <c r="F31" s="90">
        <f>[1]mortality!E29</f>
        <v>48</v>
      </c>
      <c r="G31" s="90">
        <f>[1]mortality!E40</f>
        <v>15.4</v>
      </c>
    </row>
    <row r="32" spans="1:7">
      <c r="A32" s="67">
        <v>25</v>
      </c>
      <c r="B32" s="67">
        <v>5</v>
      </c>
      <c r="C32" s="67">
        <v>0</v>
      </c>
      <c r="D32" s="90">
        <f>[1]mortality!E9</f>
        <v>86.5</v>
      </c>
      <c r="E32" s="90">
        <f>[1]mortality!E20</f>
        <v>52.343017578125</v>
      </c>
      <c r="F32" s="90">
        <f>[1]mortality!E31</f>
        <v>43</v>
      </c>
      <c r="G32" s="90">
        <f>[1]mortality!E42</f>
        <v>8.3000000000000007</v>
      </c>
    </row>
    <row r="33" spans="1:7">
      <c r="A33" s="67">
        <v>35</v>
      </c>
      <c r="B33" s="67">
        <v>5</v>
      </c>
      <c r="C33" s="67">
        <v>0</v>
      </c>
      <c r="D33" s="90">
        <v>81.635480572597132</v>
      </c>
      <c r="E33" s="90">
        <f>[1]mortality!E20</f>
        <v>52.343017578125</v>
      </c>
      <c r="F33" s="90">
        <v>42.49078947368421</v>
      </c>
      <c r="G33" s="90">
        <v>11.215396229413752</v>
      </c>
    </row>
    <row r="34" spans="1:7">
      <c r="A34" s="67">
        <v>45</v>
      </c>
      <c r="B34" s="67">
        <v>5</v>
      </c>
      <c r="C34" s="67">
        <v>0</v>
      </c>
      <c r="D34" s="90">
        <f>[1]mortality!E10</f>
        <v>86.5</v>
      </c>
      <c r="E34" s="90">
        <f>[1]mortality!E21</f>
        <v>52.343017578125</v>
      </c>
      <c r="F34" s="90">
        <f>[1]mortality!E32</f>
        <v>43</v>
      </c>
      <c r="G34" s="90">
        <f>[1]mortality!E42</f>
        <v>8.3000000000000007</v>
      </c>
    </row>
    <row r="35" spans="1:7">
      <c r="A35" s="67">
        <v>55</v>
      </c>
      <c r="B35" s="67">
        <v>5</v>
      </c>
      <c r="C35" s="67">
        <v>0</v>
      </c>
      <c r="D35" s="90">
        <f>[1]mortality!E11</f>
        <v>86.5</v>
      </c>
      <c r="E35" s="90">
        <f>[1]mortality!E22</f>
        <v>48.255647382920117</v>
      </c>
      <c r="F35" s="90">
        <f>[1]mortality!E33</f>
        <v>43</v>
      </c>
      <c r="G35" s="90">
        <f>[1]mortality!E43</f>
        <v>8.3000000000000007</v>
      </c>
    </row>
    <row r="36" spans="1:7">
      <c r="A36" s="67">
        <v>65</v>
      </c>
      <c r="B36" s="67">
        <v>5</v>
      </c>
      <c r="C36" s="67">
        <v>0</v>
      </c>
      <c r="D36" s="90">
        <f>[1]mortality!E12</f>
        <v>81</v>
      </c>
      <c r="E36" s="90">
        <f>[1]mortality!E23</f>
        <v>44.8</v>
      </c>
      <c r="F36" s="90">
        <f>[1]mortality!E34</f>
        <v>18.100000000000001</v>
      </c>
      <c r="G36" s="90">
        <f>[1]mortality!E44</f>
        <v>8.3000000000000007</v>
      </c>
    </row>
    <row r="37" spans="1:7">
      <c r="A37" s="67">
        <v>75</v>
      </c>
      <c r="B37" s="67">
        <v>5</v>
      </c>
      <c r="C37" s="67">
        <v>0</v>
      </c>
      <c r="D37" s="90">
        <f>[1]mortality!E13</f>
        <v>67.599999999999994</v>
      </c>
      <c r="E37" s="90">
        <f>[1]mortality!E24</f>
        <v>27.3</v>
      </c>
      <c r="F37" s="90">
        <f>[1]mortality!E35</f>
        <v>18.100000000000001</v>
      </c>
      <c r="G37" s="90">
        <f>[1]mortality!E45</f>
        <v>8.3000000000000007</v>
      </c>
    </row>
    <row r="38" spans="1:7">
      <c r="A38" s="67">
        <v>25</v>
      </c>
      <c r="B38" s="67">
        <v>10</v>
      </c>
      <c r="C38" s="67">
        <v>1</v>
      </c>
      <c r="D38" s="90">
        <f>[1]mortality!F4</f>
        <v>72.923529411764733</v>
      </c>
      <c r="E38" s="90">
        <f>[1]mortality!F15</f>
        <v>49.849732620320864</v>
      </c>
      <c r="F38" s="90">
        <f>[1]mortality!F26</f>
        <v>43.116778235165881</v>
      </c>
      <c r="G38" s="90">
        <f>[1]mortality!F37</f>
        <v>13.844196659966375</v>
      </c>
    </row>
    <row r="39" spans="1:7">
      <c r="A39" s="67">
        <v>35</v>
      </c>
      <c r="B39" s="67">
        <v>10</v>
      </c>
      <c r="C39" s="67">
        <v>1</v>
      </c>
      <c r="D39" s="90">
        <f t="shared" ref="D39:F40" si="1">D38+($D$41-$D$38)/4</f>
        <v>73.5477272727273</v>
      </c>
      <c r="E39" s="90">
        <f t="shared" si="1"/>
        <v>50.473930481283432</v>
      </c>
      <c r="F39" s="90">
        <f t="shared" si="1"/>
        <v>43.740976096128449</v>
      </c>
      <c r="G39" s="90">
        <f>[1]mortality!F38</f>
        <v>12.02664593955976</v>
      </c>
    </row>
    <row r="40" spans="1:7">
      <c r="A40" s="67">
        <v>45</v>
      </c>
      <c r="B40" s="67">
        <v>10</v>
      </c>
      <c r="C40" s="67">
        <v>1</v>
      </c>
      <c r="D40" s="90">
        <f t="shared" si="1"/>
        <v>74.171925133689868</v>
      </c>
      <c r="E40" s="90">
        <f t="shared" si="1"/>
        <v>51.098128342246</v>
      </c>
      <c r="F40" s="90">
        <f t="shared" si="1"/>
        <v>44.365173957091017</v>
      </c>
      <c r="G40" s="90">
        <v>12.977127975626095</v>
      </c>
    </row>
    <row r="41" spans="1:7">
      <c r="A41" s="67">
        <v>55</v>
      </c>
      <c r="B41" s="67">
        <v>10</v>
      </c>
      <c r="C41" s="67">
        <v>1</v>
      </c>
      <c r="D41" s="90">
        <f>[1]mortality!F5</f>
        <v>75.420320855614989</v>
      </c>
      <c r="E41" s="90">
        <f>[1]mortality!F16</f>
        <v>47.094652406417126</v>
      </c>
      <c r="F41" s="90">
        <f>[1]mortality!F27</f>
        <v>44.33957219251338</v>
      </c>
      <c r="G41" s="90">
        <v>12.225668449197858</v>
      </c>
    </row>
    <row r="42" spans="1:7">
      <c r="A42" s="67">
        <v>65</v>
      </c>
      <c r="B42" s="67">
        <v>10</v>
      </c>
      <c r="C42" s="67">
        <v>1</v>
      </c>
      <c r="D42" s="90">
        <f>[1]mortality!F6</f>
        <v>69.910160427807511</v>
      </c>
      <c r="E42" s="90">
        <f>[1]mortality!F17</f>
        <v>46.480522930940857</v>
      </c>
      <c r="F42" s="90">
        <v>27.378609625668446</v>
      </c>
      <c r="G42" s="90">
        <v>13.258823529411764</v>
      </c>
    </row>
    <row r="43" spans="1:7">
      <c r="A43" s="67">
        <v>75</v>
      </c>
      <c r="B43" s="67">
        <v>10</v>
      </c>
      <c r="C43" s="67">
        <v>1</v>
      </c>
      <c r="D43" s="90">
        <f>[1]mortality!F7</f>
        <v>60.009090909090929</v>
      </c>
      <c r="E43" s="90">
        <f>[1]mortality!F18</f>
        <v>29.27272727272728</v>
      </c>
      <c r="F43" s="90">
        <f>[1]mortality!F29</f>
        <v>27.378609625668457</v>
      </c>
      <c r="G43" s="90">
        <f>[1]mortality!F40</f>
        <v>13.258823529411769</v>
      </c>
    </row>
    <row r="44" spans="1:7">
      <c r="A44" s="67">
        <v>25</v>
      </c>
      <c r="B44" s="67">
        <v>10</v>
      </c>
      <c r="C44" s="67">
        <v>0</v>
      </c>
      <c r="D44" s="90">
        <f>[1]mortality!F9</f>
        <v>76.294841656632883</v>
      </c>
      <c r="E44" s="90">
        <f>[1]mortality!F20</f>
        <v>48.918708016939284</v>
      </c>
      <c r="F44" s="90">
        <f>[1]mortality!F31</f>
        <v>40.186915887850489</v>
      </c>
      <c r="G44" s="90">
        <f>[1]mortality!$F$42</f>
        <v>7.7570093457943976</v>
      </c>
    </row>
    <row r="45" spans="1:7">
      <c r="A45" s="67">
        <v>35</v>
      </c>
      <c r="B45" s="67">
        <v>10</v>
      </c>
      <c r="C45" s="67">
        <v>0</v>
      </c>
      <c r="D45" s="90">
        <v>76.294841656632883</v>
      </c>
      <c r="E45" s="90">
        <f>[1]mortality!F21</f>
        <v>48.918708016939284</v>
      </c>
      <c r="F45" s="90">
        <f>[1]mortality!F32</f>
        <v>40.186915887850489</v>
      </c>
      <c r="G45" s="90">
        <f>[1]mortality!$F$42</f>
        <v>7.7570093457943976</v>
      </c>
    </row>
    <row r="46" spans="1:7">
      <c r="A46" s="67">
        <v>45</v>
      </c>
      <c r="B46" s="67">
        <v>10</v>
      </c>
      <c r="C46" s="67">
        <v>0</v>
      </c>
      <c r="D46" s="90">
        <f>[1]mortality!F10</f>
        <v>80.675802228465542</v>
      </c>
      <c r="E46" s="90">
        <f>[1]mortality!F21</f>
        <v>48.918708016939284</v>
      </c>
      <c r="F46" s="90">
        <f>[1]mortality!F32</f>
        <v>40.186915887850489</v>
      </c>
      <c r="G46" s="90">
        <f>[1]mortality!$F$42</f>
        <v>7.7570093457943976</v>
      </c>
    </row>
    <row r="47" spans="1:7">
      <c r="A47" s="67">
        <v>55</v>
      </c>
      <c r="B47" s="67">
        <v>10</v>
      </c>
      <c r="C47" s="67">
        <v>0</v>
      </c>
      <c r="D47" s="90">
        <f>[1]mortality!F11</f>
        <v>80.841121495327144</v>
      </c>
      <c r="E47" s="90">
        <f>[1]mortality!F22</f>
        <v>45.098735871887975</v>
      </c>
      <c r="F47" s="90">
        <f>[1]mortality!F33</f>
        <v>40.186915887850489</v>
      </c>
      <c r="G47" s="90">
        <f>[1]mortality!$F$42</f>
        <v>7.7570093457943976</v>
      </c>
    </row>
    <row r="48" spans="1:7">
      <c r="A48" s="67">
        <v>65</v>
      </c>
      <c r="B48" s="67">
        <v>10</v>
      </c>
      <c r="C48" s="67">
        <v>0</v>
      </c>
      <c r="D48" s="90">
        <f>[1]mortality!F12</f>
        <v>75.700934579439291</v>
      </c>
      <c r="E48" s="90">
        <f>[1]mortality!F23</f>
        <v>41.869158878504692</v>
      </c>
      <c r="F48" s="90">
        <f>[1]mortality!F34</f>
        <v>16.9158878504673</v>
      </c>
      <c r="G48" s="90">
        <f>[1]mortality!$F$42</f>
        <v>7.7570093457943976</v>
      </c>
    </row>
    <row r="49" spans="1:7">
      <c r="A49" s="67">
        <v>75</v>
      </c>
      <c r="B49" s="67">
        <v>10</v>
      </c>
      <c r="C49" s="67">
        <v>0</v>
      </c>
      <c r="D49" s="90">
        <f>[1]mortality!F13</f>
        <v>63.177570093457973</v>
      </c>
      <c r="E49" s="90">
        <f>[1]mortality!F24</f>
        <v>25.514018691588802</v>
      </c>
      <c r="F49" s="90">
        <f>[1]mortality!F35</f>
        <v>11.028747549924729</v>
      </c>
      <c r="G49" s="90">
        <f>[1]mortality!$F$42</f>
        <v>7.7570093457943976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parameters</vt:lpstr>
      <vt:lpstr>extract</vt:lpstr>
      <vt:lpstr>life tables</vt:lpstr>
      <vt:lpstr>OC_mortality_details</vt:lpstr>
      <vt:lpstr>OC_mort_extract</vt:lpstr>
      <vt:lpstr>BCsurv_original</vt:lpstr>
      <vt:lpstr>mortality</vt:lpstr>
      <vt:lpstr>Survival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2023-04-12T13:15:35Z</dcterms:modified>
</cp:coreProperties>
</file>