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45E749D9-1348-4A8D-94BD-BF04E642F58B}" xr6:coauthVersionLast="47" xr6:coauthVersionMax="47" xr10:uidLastSave="{00000000-0000-0000-0000-000000000000}"/>
  <bookViews>
    <workbookView xWindow="28680" yWindow="-120" windowWidth="29040" windowHeight="15840" activeTab="1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</sheets>
  <externalReferences>
    <externalReference r:id="rId9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3" l="1"/>
  <c r="I59" i="1"/>
  <c r="I58" i="1"/>
  <c r="I57" i="1"/>
  <c r="I56" i="1"/>
  <c r="K56" i="1" s="1"/>
  <c r="J56" i="1"/>
  <c r="I50" i="1"/>
  <c r="E51" i="3" s="1"/>
  <c r="I51" i="1"/>
  <c r="E52" i="3" s="1"/>
  <c r="J50" i="1"/>
  <c r="F51" i="3" s="1"/>
  <c r="I25" i="1"/>
  <c r="E25" i="3" s="1"/>
  <c r="H20" i="1"/>
  <c r="D20" i="3" s="1"/>
  <c r="D3" i="3"/>
  <c r="E3" i="3"/>
  <c r="F3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D17" i="3"/>
  <c r="E17" i="3"/>
  <c r="D18" i="3"/>
  <c r="E18" i="3"/>
  <c r="D19" i="3"/>
  <c r="E19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34" i="3"/>
  <c r="E34" i="3"/>
  <c r="E40" i="3"/>
  <c r="D41" i="3"/>
  <c r="D42" i="3"/>
  <c r="D43" i="3"/>
  <c r="D45" i="3"/>
  <c r="E45" i="3"/>
  <c r="D46" i="3"/>
  <c r="D47" i="3"/>
  <c r="D48" i="3"/>
  <c r="D54" i="3"/>
  <c r="D55" i="3"/>
  <c r="D56" i="3"/>
  <c r="F57" i="3"/>
  <c r="D66" i="3"/>
  <c r="D67" i="3"/>
  <c r="D68" i="3"/>
  <c r="D69" i="3"/>
  <c r="D70" i="3"/>
  <c r="F2" i="3"/>
  <c r="E2" i="3"/>
  <c r="D2" i="3"/>
  <c r="C2" i="3"/>
  <c r="B4" i="3"/>
  <c r="B5" i="3"/>
  <c r="B6" i="3"/>
  <c r="B7" i="3"/>
  <c r="B8" i="3"/>
  <c r="B9" i="3"/>
  <c r="B17" i="3"/>
  <c r="B18" i="3"/>
  <c r="B19" i="3"/>
  <c r="B20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A70" i="3"/>
  <c r="C70" i="3"/>
  <c r="A65" i="3"/>
  <c r="C65" i="3"/>
  <c r="A66" i="3"/>
  <c r="C66" i="3"/>
  <c r="A67" i="3"/>
  <c r="C67" i="3"/>
  <c r="A68" i="3"/>
  <c r="C68" i="3"/>
  <c r="A69" i="3"/>
  <c r="C69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A60" i="3"/>
  <c r="C60" i="3"/>
  <c r="A61" i="3"/>
  <c r="C61" i="3"/>
  <c r="A62" i="3"/>
  <c r="C62" i="3"/>
  <c r="A63" i="3"/>
  <c r="C63" i="3"/>
  <c r="A64" i="3"/>
  <c r="C64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48" i="3"/>
  <c r="C48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3" i="3"/>
  <c r="C3" i="3"/>
  <c r="A4" i="3"/>
  <c r="C4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" i="3"/>
  <c r="J58" i="1"/>
  <c r="F59" i="3" s="1"/>
  <c r="J59" i="1"/>
  <c r="F60" i="3" s="1"/>
  <c r="J60" i="1"/>
  <c r="F61" i="3" s="1"/>
  <c r="J61" i="1"/>
  <c r="F62" i="3" s="1"/>
  <c r="J62" i="1"/>
  <c r="F63" i="3" s="1"/>
  <c r="J63" i="1"/>
  <c r="F64" i="3" s="1"/>
  <c r="J64" i="1"/>
  <c r="F65" i="3" s="1"/>
  <c r="J65" i="1"/>
  <c r="F66" i="3" s="1"/>
  <c r="J66" i="1"/>
  <c r="F67" i="3" s="1"/>
  <c r="J67" i="1"/>
  <c r="F68" i="3" s="1"/>
  <c r="J68" i="1"/>
  <c r="F69" i="3" s="1"/>
  <c r="J69" i="1"/>
  <c r="F70" i="3" s="1"/>
  <c r="J45" i="1"/>
  <c r="F45" i="3" s="1"/>
  <c r="J46" i="1"/>
  <c r="F46" i="3" s="1"/>
  <c r="J47" i="1"/>
  <c r="F47" i="3" s="1"/>
  <c r="J48" i="1"/>
  <c r="F49" i="3" s="1"/>
  <c r="J49" i="1"/>
  <c r="F50" i="3" s="1"/>
  <c r="J51" i="1"/>
  <c r="F52" i="3" s="1"/>
  <c r="J52" i="1"/>
  <c r="F53" i="3" s="1"/>
  <c r="J53" i="1"/>
  <c r="F54" i="3" s="1"/>
  <c r="J54" i="1"/>
  <c r="F55" i="3" s="1"/>
  <c r="J55" i="1"/>
  <c r="F56" i="3" s="1"/>
  <c r="J57" i="1"/>
  <c r="F58" i="3" s="1"/>
  <c r="J39" i="1"/>
  <c r="F39" i="3" s="1"/>
  <c r="J40" i="1"/>
  <c r="F40" i="3" s="1"/>
  <c r="J41" i="1"/>
  <c r="F41" i="3" s="1"/>
  <c r="J42" i="1"/>
  <c r="F42" i="3" s="1"/>
  <c r="J43" i="1"/>
  <c r="F43" i="3" s="1"/>
  <c r="J44" i="1"/>
  <c r="F44" i="3" s="1"/>
  <c r="J27" i="1"/>
  <c r="F27" i="3" s="1"/>
  <c r="J28" i="1"/>
  <c r="F28" i="3" s="1"/>
  <c r="J29" i="1"/>
  <c r="F29" i="3" s="1"/>
  <c r="J30" i="1"/>
  <c r="F30" i="3" s="1"/>
  <c r="J31" i="1"/>
  <c r="F31" i="3" s="1"/>
  <c r="J32" i="1"/>
  <c r="F32" i="3" s="1"/>
  <c r="J33" i="1"/>
  <c r="F33" i="3" s="1"/>
  <c r="J34" i="1"/>
  <c r="F34" i="3" s="1"/>
  <c r="J35" i="1"/>
  <c r="F35" i="3" s="1"/>
  <c r="J36" i="1"/>
  <c r="F36" i="3" s="1"/>
  <c r="J37" i="1"/>
  <c r="F37" i="3" s="1"/>
  <c r="J38" i="1"/>
  <c r="F38" i="3" s="1"/>
  <c r="J25" i="1"/>
  <c r="F25" i="3" s="1"/>
  <c r="J17" i="1"/>
  <c r="F17" i="3" s="1"/>
  <c r="J18" i="1"/>
  <c r="F18" i="3" s="1"/>
  <c r="J19" i="1"/>
  <c r="F19" i="3" s="1"/>
  <c r="J20" i="1"/>
  <c r="F20" i="3" s="1"/>
  <c r="J5" i="1"/>
  <c r="F5" i="3" s="1"/>
  <c r="J6" i="1"/>
  <c r="F6" i="3" s="1"/>
  <c r="J7" i="1"/>
  <c r="F7" i="3" s="1"/>
  <c r="J8" i="1"/>
  <c r="F8" i="3" s="1"/>
  <c r="J9" i="1"/>
  <c r="F9" i="3" s="1"/>
  <c r="J4" i="1"/>
  <c r="F4" i="3" s="1"/>
  <c r="E22" i="1"/>
  <c r="B22" i="3" s="1"/>
  <c r="E23" i="1"/>
  <c r="B23" i="3" s="1"/>
  <c r="E24" i="1"/>
  <c r="B24" i="3" s="1"/>
  <c r="E21" i="1"/>
  <c r="B21" i="3" s="1"/>
  <c r="E26" i="1"/>
  <c r="B26" i="3" s="1"/>
  <c r="E16" i="1"/>
  <c r="J16" i="1" s="1"/>
  <c r="F16" i="3" s="1"/>
  <c r="E14" i="1"/>
  <c r="B14" i="3" s="1"/>
  <c r="E15" i="1"/>
  <c r="B15" i="3" s="1"/>
  <c r="E13" i="1"/>
  <c r="B13" i="3" s="1"/>
  <c r="L56" i="1" l="1"/>
  <c r="B16" i="3"/>
  <c r="E12" i="1"/>
  <c r="B12" i="3" s="1"/>
  <c r="E11" i="1"/>
  <c r="B11" i="3" s="1"/>
  <c r="E10" i="1"/>
  <c r="B10" i="3" s="1"/>
  <c r="E2" i="1"/>
  <c r="B2" i="3" s="1"/>
  <c r="E3" i="1"/>
  <c r="B3" i="3" s="1"/>
  <c r="H44" i="1"/>
  <c r="I43" i="1"/>
  <c r="I69" i="1"/>
  <c r="I68" i="1"/>
  <c r="I67" i="1"/>
  <c r="I66" i="1"/>
  <c r="I65" i="1"/>
  <c r="H64" i="1"/>
  <c r="H63" i="1"/>
  <c r="H62" i="1"/>
  <c r="H61" i="1"/>
  <c r="H60" i="1"/>
  <c r="H59" i="1"/>
  <c r="D60" i="3" s="1"/>
  <c r="H58" i="1"/>
  <c r="D59" i="3" s="1"/>
  <c r="H57" i="1"/>
  <c r="D58" i="3" s="1"/>
  <c r="H56" i="1"/>
  <c r="D57" i="3" s="1"/>
  <c r="I55" i="1"/>
  <c r="I54" i="1"/>
  <c r="I53" i="1"/>
  <c r="I52" i="1"/>
  <c r="E53" i="3" s="1"/>
  <c r="H52" i="1"/>
  <c r="D53" i="3" s="1"/>
  <c r="H51" i="1"/>
  <c r="D52" i="3" s="1"/>
  <c r="H50" i="1"/>
  <c r="D51" i="3" s="1"/>
  <c r="I49" i="1"/>
  <c r="E50" i="3" s="1"/>
  <c r="H49" i="1"/>
  <c r="D50" i="3" s="1"/>
  <c r="I48" i="1"/>
  <c r="E49" i="3" s="1"/>
  <c r="H48" i="1"/>
  <c r="D49" i="3" s="1"/>
  <c r="I47" i="1"/>
  <c r="I46" i="1"/>
  <c r="L45" i="1"/>
  <c r="K45" i="1"/>
  <c r="I42" i="1"/>
  <c r="E42" i="3" s="1"/>
  <c r="I41" i="1"/>
  <c r="H40" i="1"/>
  <c r="D40" i="3" s="1"/>
  <c r="I39" i="1"/>
  <c r="E39" i="3" s="1"/>
  <c r="H39" i="1"/>
  <c r="D39" i="3" s="1"/>
  <c r="I38" i="1"/>
  <c r="E38" i="3" s="1"/>
  <c r="H38" i="1"/>
  <c r="D38" i="3" s="1"/>
  <c r="I37" i="1"/>
  <c r="E37" i="3" s="1"/>
  <c r="H37" i="1"/>
  <c r="D37" i="3" s="1"/>
  <c r="I36" i="1"/>
  <c r="E36" i="3" s="1"/>
  <c r="H36" i="1"/>
  <c r="D36" i="3" s="1"/>
  <c r="I35" i="1"/>
  <c r="E35" i="3" s="1"/>
  <c r="H35" i="1"/>
  <c r="D35" i="3" s="1"/>
  <c r="I33" i="1"/>
  <c r="E33" i="3" s="1"/>
  <c r="H33" i="1"/>
  <c r="D33" i="3" s="1"/>
  <c r="I32" i="1"/>
  <c r="E32" i="3" s="1"/>
  <c r="H32" i="1"/>
  <c r="D32" i="3" s="1"/>
  <c r="I31" i="1"/>
  <c r="E31" i="3" s="1"/>
  <c r="H31" i="1"/>
  <c r="D31" i="3" s="1"/>
  <c r="I30" i="1"/>
  <c r="E30" i="3" s="1"/>
  <c r="H30" i="1"/>
  <c r="D30" i="3" s="1"/>
  <c r="I29" i="1"/>
  <c r="E29" i="3" s="1"/>
  <c r="H29" i="1"/>
  <c r="D29" i="3" s="1"/>
  <c r="I28" i="1"/>
  <c r="E28" i="3" s="1"/>
  <c r="H28" i="1"/>
  <c r="D28" i="3" s="1"/>
  <c r="I27" i="1"/>
  <c r="E27" i="3" s="1"/>
  <c r="H27" i="1"/>
  <c r="D27" i="3" s="1"/>
  <c r="H25" i="1"/>
  <c r="D25" i="3" s="1"/>
  <c r="K24" i="1"/>
  <c r="L20" i="1"/>
  <c r="L11" i="1"/>
  <c r="K10" i="1"/>
  <c r="H9" i="1"/>
  <c r="I8" i="1"/>
  <c r="E8" i="3" s="1"/>
  <c r="H8" i="1"/>
  <c r="D8" i="3" s="1"/>
  <c r="I7" i="1"/>
  <c r="E7" i="3" s="1"/>
  <c r="H7" i="1"/>
  <c r="D7" i="3" s="1"/>
  <c r="M6" i="1"/>
  <c r="H6" i="1"/>
  <c r="D6" i="3" s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2" i="1"/>
  <c r="Q2" i="1" s="1"/>
  <c r="P3" i="1" l="1"/>
  <c r="Q3" i="1" s="1"/>
  <c r="K42" i="1"/>
  <c r="L46" i="1"/>
  <c r="E46" i="3"/>
  <c r="K57" i="1"/>
  <c r="E58" i="3"/>
  <c r="I63" i="1"/>
  <c r="E64" i="3" s="1"/>
  <c r="D64" i="3"/>
  <c r="I44" i="1"/>
  <c r="E44" i="3" s="1"/>
  <c r="D44" i="3"/>
  <c r="K43" i="1"/>
  <c r="E43" i="3"/>
  <c r="K5" i="1"/>
  <c r="L47" i="1"/>
  <c r="E47" i="3"/>
  <c r="I64" i="1"/>
  <c r="E65" i="3" s="1"/>
  <c r="D65" i="3"/>
  <c r="I62" i="1"/>
  <c r="E63" i="3" s="1"/>
  <c r="D63" i="3"/>
  <c r="L41" i="1"/>
  <c r="E41" i="3"/>
  <c r="E48" i="3"/>
  <c r="K58" i="1"/>
  <c r="E59" i="3"/>
  <c r="L65" i="1"/>
  <c r="E66" i="3"/>
  <c r="K9" i="1"/>
  <c r="D9" i="3"/>
  <c r="L53" i="1"/>
  <c r="E54" i="3"/>
  <c r="L66" i="1"/>
  <c r="E67" i="3"/>
  <c r="K54" i="1"/>
  <c r="E55" i="3"/>
  <c r="K59" i="1"/>
  <c r="E60" i="3"/>
  <c r="L67" i="1"/>
  <c r="E68" i="3"/>
  <c r="L43" i="1"/>
  <c r="K55" i="1"/>
  <c r="E56" i="3"/>
  <c r="I60" i="1"/>
  <c r="E61" i="3" s="1"/>
  <c r="D61" i="3"/>
  <c r="L68" i="1"/>
  <c r="E69" i="3"/>
  <c r="I61" i="1"/>
  <c r="E62" i="3" s="1"/>
  <c r="D62" i="3"/>
  <c r="L69" i="1"/>
  <c r="E70" i="3"/>
  <c r="L57" i="1"/>
  <c r="L55" i="1"/>
  <c r="K6" i="1"/>
  <c r="I5" i="1"/>
  <c r="E5" i="3" s="1"/>
  <c r="L24" i="1"/>
  <c r="L42" i="1"/>
  <c r="L59" i="1"/>
  <c r="L6" i="1"/>
  <c r="K41" i="1"/>
  <c r="L54" i="1"/>
  <c r="K60" i="1"/>
  <c r="K62" i="1"/>
  <c r="L61" i="1"/>
  <c r="K61" i="1"/>
  <c r="K64" i="1"/>
  <c r="L58" i="1"/>
  <c r="K67" i="1"/>
  <c r="L9" i="1"/>
  <c r="I9" i="1" s="1"/>
  <c r="E9" i="3" s="1"/>
  <c r="K20" i="1"/>
  <c r="I20" i="1" s="1"/>
  <c r="E20" i="3" s="1"/>
  <c r="K46" i="1"/>
  <c r="K65" i="1"/>
  <c r="K68" i="1"/>
  <c r="K47" i="1"/>
  <c r="K53" i="1"/>
  <c r="K66" i="1"/>
  <c r="K69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L62" i="1" l="1"/>
  <c r="L64" i="1"/>
  <c r="K63" i="1"/>
  <c r="L63" i="1"/>
  <c r="L60" i="1"/>
  <c r="I6" i="1"/>
  <c r="E6" i="3" s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  <c r="E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<sst xmlns="http://schemas.openxmlformats.org/spreadsheetml/2006/main" count="3209" uniqueCount="344">
  <si>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</si>
  <si>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</si>
  <si>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</si>
  <si>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</si>
  <si>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</si>
  <si>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</si>
  <si>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</si>
  <si>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</si>
  <si>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</si>
  <si>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</si>
  <si>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</si>
  <si>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</si>
  <si>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</si>
  <si>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</si>
  <si>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</si>
  <si>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</si>
  <si>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</si>
  <si>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</si>
  <si>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</si>
  <si>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</si>
  <si>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</si>
  <si>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</si>
  <si>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</si>
  <si>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</si>
  <si>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</si>
  <si>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</si>
  <si>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</si>
  <si>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</si>
  <si>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</si>
  <si>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</si>
  <si>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</si>
  <si>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</si>
  <si>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</si>
  <si>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</si>
  <si>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</si>
  <si>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</si>
  <si>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</si>
  <si>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</si>
  <si>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</si>
  <si>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</si>
  <si>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</si>
  <si>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</si>
  <si>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</si>
  <si>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</si>
  <si>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</si>
  <si>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</si>
  <si>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</si>
  <si>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</si>
  <si>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</si>
  <si>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</si>
  <si>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</si>
  <si>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</si>
  <si>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</si>
  <si>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</si>
  <si>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</si>
  <si>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</si>
  <si>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</si>
  <si>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</si>
  <si>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</si>
  <si>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</si>
  <si>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</si>
  <si>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</si>
  <si>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</si>
  <si>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</si>
  <si>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</si>
  <si>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</si>
  <si>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</si>
  <si>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</si>
  <si>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</si>
  <si>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</si>
  <si>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</si>
  <si>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</si>
  <si>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</si>
  <si>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</si>
  <si>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</si>
  <si>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</si>
  <si>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</si>
  <si>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</si>
  <si>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</si>
  <si>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</si>
  <si>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</si>
  <si>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</si>
  <si>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</si>
  <si>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</si>
  <si>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</si>
  <si>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</si>
  <si>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</si>
  <si>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</si>
  <si>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</si>
  <si>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</si>
  <si>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</si>
  <si>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</si>
  <si>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</si>
  <si>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</si>
  <si>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</si>
  <si>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</si>
  <si>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</si>
  <si>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</si>
  <si>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</si>
  <si>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</si>
  <si>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</si>
  <si>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</si>
  <si>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</si>
  <si>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</si>
  <si>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</si>
  <si>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</si>
  <si>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</si>
  <si>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</si>
  <si>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</si>
  <si>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</si>
  <si>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</si>
  <si>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</si>
  <si>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</si>
  <si>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</si>
  <si>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</si>
  <si>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</si>
  <si>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</si>
  <si>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</si>
  <si>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</si>
  <si>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</si>
  <si>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</si>
  <si>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</si>
  <si>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</si>
  <si>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</si>
  <si>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</si>
  <si>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</si>
  <si>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</si>
  <si>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</si>
  <si>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</si>
  <si>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</si>
  <si>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</si>
  <si>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</si>
  <si>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</si>
  <si>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</si>
  <si>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</si>
  <si>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</si>
  <si>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</si>
  <si>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</si>
  <si>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</si>
  <si>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</si>
  <si>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</si>
  <si>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</si>
  <si>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</si>
  <si>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</si>
  <si>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</si>
  <si>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</si>
  <si>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</si>
  <si>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</si>
  <si>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</si>
  <si>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</si>
  <si>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</si>
  <si>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</si>
  <si>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</si>
  <si>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</si>
  <si>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</si>
  <si>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</si>
  <si>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</si>
  <si>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</si>
  <si>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</si>
  <si>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</si>
  <si>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</si>
  <si>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</si>
  <si>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</si>
  <si>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</si>
  <si>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</si>
  <si>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</si>
  <si>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</si>
  <si>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</si>
  <si>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</si>
  <si>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</si>
  <si>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</si>
  <si>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</si>
  <si>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</si>
  <si>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</si>
  <si>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</si>
  <si>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</si>
  <si>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</si>
  <si>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</si>
  <si>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</si>
  <si>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</si>
  <si>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</si>
  <si>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</si>
  <si>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</si>
  <si>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</si>
  <si>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</si>
  <si>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</si>
  <si>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</si>
  <si>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</si>
  <si>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</si>
  <si>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</si>
  <si>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</si>
  <si>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</si>
  <si>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</si>
  <si>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</si>
  <si>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</si>
  <si>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</si>
  <si>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</si>
  <si>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</si>
  <si>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</si>
  <si>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</si>
  <si>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</si>
  <si>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</si>
  <si>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</si>
  <si>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</si>
  <si>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</si>
  <si>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</si>
  <si>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</si>
  <si>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</si>
  <si>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</si>
  <si>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</si>
  <si>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</si>
  <si>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</si>
  <si>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</si>
  <si>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</si>
  <si>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</si>
  <si>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</si>
  <si>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</si>
  <si>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</si>
  <si>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</si>
  <si>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</si>
  <si>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</si>
  <si>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</si>
  <si>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</si>
  <si>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</si>
  <si>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</si>
  <si>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</si>
  <si>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</si>
  <si>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</si>
  <si>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</si>
  <si>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</si>
  <si>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</si>
  <si>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</si>
  <si>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</si>
  <si>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</si>
  <si>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</si>
  <si>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</si>
  <si>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</si>
  <si>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</si>
  <si>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</si>
  <si>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</si>
  <si>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r>
      <t>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[0.98 (95% CI 0.94– 0.99)]</t>
    </r>
  </si>
  <si>
    <r>
      <t> 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</si>
  <si>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</si>
  <si>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</si>
  <si>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</si>
  <si>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</si>
  <si>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</si>
  <si>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</si>
  <si>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</si>
  <si>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r>
      <t>  Similar to in-situ; 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</si>
  <si>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</si>
  <si>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</si>
  <si>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</si>
  <si>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</si>
  <si>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</si>
  <si>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</si>
  <si>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</si>
  <si>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</si>
  <si>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</si>
  <si>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</si>
  <si>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</si>
  <si>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</si>
  <si>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</si>
  <si>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</si>
  <si>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</si>
  <si>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</si>
  <si>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</si>
  <si>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</si>
  <si>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</si>
  <si>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</si>
  <si>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</si>
  <si>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</si>
  <si>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</si>
  <si>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</si>
  <si>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</si>
  <si>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</si>
  <si>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</si>
  <si>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</si>
  <si>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</si>
  <si>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</si>
  <si>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</si>
  <si>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</si>
  <si>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</si>
  <si>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</si>
  <si>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</si>
  <si>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</si>
  <si>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</si>
  <si>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</si>
  <si>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Average diagnostic costs for screen-detected cases</t>
  </si>
  <si>
    <t>Cost.diag.screen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</si>
  <si>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</si>
  <si>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</si>
  <si>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</si>
  <si>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</si>
  <si>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</si>
  <si>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</si>
  <si>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</si>
  <si>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</si>
  <si>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</si>
  <si>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</si>
  <si>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</si>
  <si>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</si>
  <si>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</si>
  <si>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</si>
  <si>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</si>
  <si>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</si>
  <si>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</si>
  <si>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</si>
  <si>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</si>
  <si>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</si>
  <si>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</si>
  <si>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</si>
  <si>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</si>
  <si>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</si>
  <si>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</si>
  <si>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</si>
  <si>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</si>
  <si>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</si>
  <si>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</si>
  <si>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</si>
  <si>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</si>
  <si>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</si>
  <si>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</si>
  <si>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</si>
  <si>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</si>
  <si>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</si>
  <si>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</si>
  <si>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</si>
  <si>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</si>
  <si>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</si>
  <si>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</si>
  <si>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</si>
  <si>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</si>
  <si>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</si>
  <si>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</si>
  <si>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</si>
  <si>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</si>
  <si>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</si>
  <si>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</si>
  <si>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</si>
  <si>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</si>
  <si>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</si>
  <si>
    <t>Specificity of  flexible cystoscopy</t>
  </si>
  <si>
    <t>Spec.cystoscopy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</si>
</sst>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69"/>
  <sheetViews>
    <sheetView topLeftCell="A28" workbookViewId="0">
      <selection activeCell="C50" sqref="C50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6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15" t="s">
        <v>5</v>
      </c>
      <c r="I1" s="115"/>
      <c r="J1" s="105" t="s">
        <v>328</v>
      </c>
      <c r="K1" s="116" t="s">
        <v>6</v>
      </c>
      <c r="L1" s="116"/>
      <c r="M1" s="2" t="s">
        <v>7</v>
      </c>
      <c r="N1" s="3" t="s">
        <v>8</v>
      </c>
      <c r="O1" s="4" t="s">
        <v>12</v>
      </c>
      <c r="Q1" s="68" t="s">
        <v>88</v>
      </c>
    </row>
    <row r="2" spans="1:26" ht="30">
      <c r="A2" s="68">
        <v>1</v>
      </c>
      <c r="B2" s="68" t="s">
        <v>11</v>
      </c>
      <c r="C2" s="1" t="s">
        <v>56</v>
      </c>
      <c r="D2" s="5" t="s">
        <v>37</v>
      </c>
      <c r="E2" s="111">
        <f>H2</f>
        <v>9.8400000000000007E-6</v>
      </c>
      <c r="F2" s="5" t="s">
        <v>331</v>
      </c>
      <c r="G2" s="5">
        <v>7</v>
      </c>
      <c r="H2" s="110">
        <v>9.8400000000000007E-6</v>
      </c>
      <c r="I2" s="110">
        <v>9.5199999999999995E-7</v>
      </c>
      <c r="J2" s="5">
        <v>1.0000000000000001E-5</v>
      </c>
      <c r="M2" s="68">
        <v>0.01</v>
      </c>
      <c r="N2" s="68" t="s">
        <v>329</v>
      </c>
      <c r="O2" s="95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44</v>
      </c>
      <c r="Y2" s="68" t="s">
        <v>45</v>
      </c>
      <c r="Z2" s="68" t="s">
        <v>46</v>
      </c>
    </row>
    <row r="3" spans="1:26" ht="60">
      <c r="A3" s="68">
        <v>2</v>
      </c>
      <c r="B3" s="68" t="s">
        <v>11</v>
      </c>
      <c r="C3" s="1" t="s">
        <v>29</v>
      </c>
      <c r="D3" s="5" t="s">
        <v>17</v>
      </c>
      <c r="E3" s="111">
        <f>H3</f>
        <v>0.65200000000000002</v>
      </c>
      <c r="F3" s="5" t="s">
        <v>331</v>
      </c>
      <c r="G3" s="5">
        <v>7</v>
      </c>
      <c r="H3" s="110">
        <v>0.65200000000000002</v>
      </c>
      <c r="I3" s="110">
        <v>4.5900000000000003E-2</v>
      </c>
      <c r="J3" s="110">
        <v>0.6</v>
      </c>
      <c r="M3" s="68">
        <v>0.05</v>
      </c>
      <c r="N3" s="1" t="s">
        <v>330</v>
      </c>
      <c r="O3" s="96" t="s">
        <v>36</v>
      </c>
      <c r="P3" s="68">
        <f>((1-E3)/(M3^2)^2 -1/E3)*E3^2</f>
        <v>23669.138719999988</v>
      </c>
      <c r="Q3" s="68">
        <f>P3*(1/E3-1)</f>
        <v>12633.221279999994</v>
      </c>
      <c r="V3" s="68" t="s">
        <v>43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251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6">
        <f>E4</f>
        <v>1.99</v>
      </c>
      <c r="K4" s="68">
        <v>1.22</v>
      </c>
      <c r="L4" s="68">
        <v>3.26</v>
      </c>
      <c r="M4" s="68">
        <v>2.4781339999999999E-3</v>
      </c>
      <c r="N4" s="1" t="s">
        <v>35</v>
      </c>
      <c r="O4" s="1" t="s">
        <v>42</v>
      </c>
      <c r="W4" s="68" t="s">
        <v>4</v>
      </c>
      <c r="X4" s="68" t="s">
        <v>44</v>
      </c>
      <c r="Y4" s="68" t="s">
        <v>48</v>
      </c>
      <c r="Z4" s="68" t="s">
        <v>49</v>
      </c>
    </row>
    <row r="5" spans="1:26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251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6">
        <f t="shared" ref="J5:J9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84</v>
      </c>
      <c r="O5" s="1" t="s">
        <v>86</v>
      </c>
      <c r="V5" s="68" t="s">
        <v>47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251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6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5">
        <f>((3.91-3.07)/3.92)*SQRT(47)</f>
        <v>1.4690688429430814</v>
      </c>
      <c r="N6" s="1" t="s">
        <v>85</v>
      </c>
      <c r="O6" s="1" t="s">
        <v>86</v>
      </c>
    </row>
    <row r="7" spans="1:26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251</v>
      </c>
      <c r="G7" s="68">
        <v>3</v>
      </c>
      <c r="H7" s="68">
        <f>LN(E7)</f>
        <v>0.18232155679395459</v>
      </c>
      <c r="I7" s="68">
        <f>(LN(L7)-LN(K7))/(2*NORMINV(0.975,0,1))</f>
        <v>2.5531963685666733E-2</v>
      </c>
      <c r="J7" s="106">
        <f t="shared" si="0"/>
        <v>1.2</v>
      </c>
      <c r="K7" s="68">
        <v>1.1399999999999999</v>
      </c>
      <c r="L7" s="68">
        <v>1.26</v>
      </c>
      <c r="N7" s="94" t="s">
        <v>53</v>
      </c>
      <c r="O7" s="1" t="s">
        <v>52</v>
      </c>
    </row>
    <row r="8" spans="1:26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251</v>
      </c>
      <c r="G8" s="68">
        <v>3</v>
      </c>
      <c r="H8" s="68">
        <f t="shared" ref="H8" si="1">LN(E8)</f>
        <v>1.0152306797290584</v>
      </c>
      <c r="I8" s="68">
        <f>(LN(L8)-LN(K8))/(2*NORMINV(0.975,0,1))</f>
        <v>9.2440087521680724E-3</v>
      </c>
      <c r="J8" s="106">
        <f t="shared" si="0"/>
        <v>2.76</v>
      </c>
      <c r="K8" s="68">
        <v>2.71</v>
      </c>
      <c r="L8" s="68">
        <v>2.81</v>
      </c>
      <c r="N8" s="94" t="s">
        <v>53</v>
      </c>
      <c r="O8" s="1" t="s">
        <v>52</v>
      </c>
    </row>
    <row r="9" spans="1:26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5" t="s">
        <v>331</v>
      </c>
      <c r="G9" s="5">
        <v>7</v>
      </c>
      <c r="H9" s="68">
        <f>E9</f>
        <v>1.67E-2</v>
      </c>
      <c r="I9" s="68">
        <f>(L9-K9)/(2*NORMINV(0.975,0,1))</f>
        <v>4.0523713428230627E-4</v>
      </c>
      <c r="J9" s="106">
        <f t="shared" si="0"/>
        <v>1.67E-2</v>
      </c>
      <c r="K9" s="68">
        <f>H9-1.96*SQRT(H9*(1-H9)/100000)</f>
        <v>1.5905749811608458E-2</v>
      </c>
      <c r="L9" s="68">
        <f>H9+1.96*SQRT(H9*(1-H9)/100000)</f>
        <v>1.7494250188391541E-2</v>
      </c>
      <c r="N9" s="1" t="s">
        <v>24</v>
      </c>
    </row>
    <row r="10" spans="1:26" ht="45">
      <c r="A10" s="68">
        <v>9</v>
      </c>
      <c r="B10" s="68" t="s">
        <v>11</v>
      </c>
      <c r="C10" s="1" t="s">
        <v>57</v>
      </c>
      <c r="D10" s="68" t="s">
        <v>16</v>
      </c>
      <c r="E10" s="110">
        <f>H10</f>
        <v>1.1100000000000001</v>
      </c>
      <c r="F10" s="106" t="s">
        <v>252</v>
      </c>
      <c r="G10" s="106">
        <v>5</v>
      </c>
      <c r="H10" s="110">
        <v>1.1100000000000001</v>
      </c>
      <c r="I10" s="110">
        <v>7.1500000000000001E-3</v>
      </c>
      <c r="J10" s="110">
        <v>1.1200000000000001</v>
      </c>
      <c r="K10" s="68">
        <f>0.001*1.004^(31-30)</f>
        <v>1.0040000000000001E-3</v>
      </c>
      <c r="N10" s="68" t="s">
        <v>10</v>
      </c>
    </row>
    <row r="11" spans="1:26" ht="30">
      <c r="A11" s="68">
        <v>10</v>
      </c>
      <c r="B11" s="68" t="s">
        <v>11</v>
      </c>
      <c r="C11" s="1" t="s">
        <v>58</v>
      </c>
      <c r="D11" s="68" t="s">
        <v>83</v>
      </c>
      <c r="E11" s="110">
        <f>H11</f>
        <v>3.75</v>
      </c>
      <c r="F11" s="106" t="s">
        <v>252</v>
      </c>
      <c r="G11" s="106">
        <v>5</v>
      </c>
      <c r="H11" s="110">
        <v>3.75</v>
      </c>
      <c r="I11" s="110">
        <v>0.86599999999999999</v>
      </c>
      <c r="J11" s="110">
        <v>3.25</v>
      </c>
      <c r="K11" s="68">
        <v>1E-3</v>
      </c>
      <c r="L11" s="68">
        <f>K11*K12^(31-30)</f>
        <v>1.0400000000000001E-3</v>
      </c>
      <c r="N11" s="68" t="s">
        <v>10</v>
      </c>
    </row>
    <row r="12" spans="1:26" ht="30">
      <c r="A12" s="68">
        <v>11</v>
      </c>
      <c r="B12" s="68" t="s">
        <v>11</v>
      </c>
      <c r="C12" s="1" t="s">
        <v>59</v>
      </c>
      <c r="D12" s="68" t="s">
        <v>60</v>
      </c>
      <c r="E12" s="110">
        <f>H12</f>
        <v>0.23400000000000001</v>
      </c>
      <c r="F12" s="5" t="s">
        <v>331</v>
      </c>
      <c r="G12" s="5">
        <v>7</v>
      </c>
      <c r="H12" s="110">
        <v>0.23400000000000001</v>
      </c>
      <c r="I12" s="110">
        <v>6.6299999999999998E-2</v>
      </c>
      <c r="J12" s="110">
        <v>0.237049965</v>
      </c>
      <c r="K12" s="68">
        <v>1.04</v>
      </c>
      <c r="N12" s="68" t="s">
        <v>10</v>
      </c>
    </row>
    <row r="13" spans="1:26" ht="30">
      <c r="A13" s="68">
        <v>12</v>
      </c>
      <c r="B13" s="68" t="s">
        <v>11</v>
      </c>
      <c r="C13" s="1" t="s">
        <v>339</v>
      </c>
      <c r="D13" s="68" t="s">
        <v>332</v>
      </c>
      <c r="E13" s="110">
        <f>H13</f>
        <v>0.121</v>
      </c>
      <c r="F13" s="5" t="s">
        <v>331</v>
      </c>
      <c r="G13" s="5">
        <v>7</v>
      </c>
      <c r="H13" s="110">
        <v>0.121</v>
      </c>
      <c r="I13" s="110">
        <v>7.5300000000000002E-3</v>
      </c>
      <c r="J13" s="110">
        <v>0.12112886</v>
      </c>
      <c r="N13" s="68" t="s">
        <v>10</v>
      </c>
    </row>
    <row r="14" spans="1:26" ht="30">
      <c r="A14" s="68">
        <v>13</v>
      </c>
      <c r="B14" s="68" t="s">
        <v>11</v>
      </c>
      <c r="C14" s="1" t="s">
        <v>333</v>
      </c>
      <c r="D14" s="68" t="s">
        <v>334</v>
      </c>
      <c r="E14" s="110">
        <f t="shared" ref="E14:E15" si="2">H14</f>
        <v>0.22700000000000001</v>
      </c>
      <c r="F14" s="5" t="s">
        <v>331</v>
      </c>
      <c r="G14" s="5">
        <v>7</v>
      </c>
      <c r="H14" s="110">
        <v>0.22700000000000001</v>
      </c>
      <c r="I14" s="110">
        <v>2.5000000000000001E-3</v>
      </c>
      <c r="J14" s="110">
        <v>0.228546951</v>
      </c>
      <c r="N14" s="68" t="s">
        <v>10</v>
      </c>
      <c r="O14" s="95"/>
    </row>
    <row r="15" spans="1:26" ht="45">
      <c r="A15" s="68">
        <v>11</v>
      </c>
      <c r="B15" s="68" t="s">
        <v>11</v>
      </c>
      <c r="C15" s="1" t="s">
        <v>340</v>
      </c>
      <c r="D15" s="68" t="s">
        <v>335</v>
      </c>
      <c r="E15" s="110">
        <f t="shared" si="2"/>
        <v>0.876</v>
      </c>
      <c r="F15" s="106" t="s">
        <v>252</v>
      </c>
      <c r="G15" s="106">
        <v>5</v>
      </c>
      <c r="H15" s="110">
        <v>0.876</v>
      </c>
      <c r="I15" s="110">
        <v>9.2200000000000004E-2</v>
      </c>
      <c r="J15" s="110">
        <v>0.97</v>
      </c>
      <c r="N15" s="68" t="s">
        <v>10</v>
      </c>
    </row>
    <row r="16" spans="1:26" ht="45">
      <c r="A16" s="68">
        <v>12</v>
      </c>
      <c r="B16" s="68" t="s">
        <v>11</v>
      </c>
      <c r="C16" s="1" t="s">
        <v>62</v>
      </c>
      <c r="D16" s="68" t="s">
        <v>61</v>
      </c>
      <c r="E16" s="5">
        <f>AVERAGE(H16:I16)</f>
        <v>5.5E-2</v>
      </c>
      <c r="F16" s="5" t="s">
        <v>341</v>
      </c>
      <c r="G16" s="5">
        <v>4</v>
      </c>
      <c r="H16" s="5">
        <v>0.01</v>
      </c>
      <c r="I16" s="5">
        <v>0.1</v>
      </c>
      <c r="J16" s="5">
        <f>E16</f>
        <v>5.5E-2</v>
      </c>
      <c r="N16" s="68" t="s">
        <v>89</v>
      </c>
    </row>
    <row r="17" spans="1:15">
      <c r="B17" s="68" t="s">
        <v>11</v>
      </c>
      <c r="C17" s="1" t="s">
        <v>64</v>
      </c>
      <c r="D17" s="68" t="s">
        <v>63</v>
      </c>
      <c r="E17" s="5">
        <v>3</v>
      </c>
      <c r="F17" s="5" t="s">
        <v>253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68" t="s">
        <v>21</v>
      </c>
      <c r="O17" s="68" t="s">
        <v>15</v>
      </c>
    </row>
    <row r="18" spans="1:15">
      <c r="A18" s="68">
        <v>14</v>
      </c>
      <c r="B18" s="68" t="s">
        <v>11</v>
      </c>
      <c r="C18" s="1" t="s">
        <v>65</v>
      </c>
      <c r="D18" s="68" t="s">
        <v>67</v>
      </c>
      <c r="E18" s="68">
        <v>2</v>
      </c>
      <c r="F18" s="68" t="s">
        <v>253</v>
      </c>
      <c r="G18" s="68">
        <v>6</v>
      </c>
      <c r="H18" s="68">
        <v>2</v>
      </c>
      <c r="I18" s="68">
        <v>2</v>
      </c>
      <c r="J18" s="5">
        <f t="shared" si="3"/>
        <v>2</v>
      </c>
      <c r="N18" s="68" t="s">
        <v>21</v>
      </c>
    </row>
    <row r="19" spans="1:15" ht="15.75">
      <c r="A19" s="68">
        <v>15</v>
      </c>
      <c r="B19" s="68" t="s">
        <v>11</v>
      </c>
      <c r="C19" s="1" t="s">
        <v>66</v>
      </c>
      <c r="D19" s="68" t="s">
        <v>68</v>
      </c>
      <c r="E19" s="68">
        <v>1</v>
      </c>
      <c r="F19" s="68" t="s">
        <v>253</v>
      </c>
      <c r="G19" s="68">
        <v>6</v>
      </c>
      <c r="H19" s="68">
        <v>1</v>
      </c>
      <c r="I19" s="68">
        <v>1</v>
      </c>
      <c r="J19" s="5">
        <f t="shared" si="3"/>
        <v>1</v>
      </c>
      <c r="N19" s="68" t="s">
        <v>21</v>
      </c>
      <c r="O19" s="96"/>
    </row>
    <row r="20" spans="1:15" ht="30">
      <c r="A20" s="68">
        <v>16</v>
      </c>
      <c r="B20" s="68" t="s">
        <v>11</v>
      </c>
      <c r="C20" s="1" t="s">
        <v>69</v>
      </c>
      <c r="D20" s="5" t="s">
        <v>70</v>
      </c>
      <c r="E20" s="5">
        <v>0.75472189999999995</v>
      </c>
      <c r="F20" s="5" t="s">
        <v>252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68">
        <f>H20+1.96*SQRT(H20*(1-H20)/100000)</f>
        <v>0.75738862930921336</v>
      </c>
      <c r="N20" s="68" t="s">
        <v>87</v>
      </c>
    </row>
    <row r="21" spans="1:15">
      <c r="A21" s="68">
        <v>17</v>
      </c>
      <c r="B21" s="68" t="s">
        <v>11</v>
      </c>
      <c r="C21" s="1" t="s">
        <v>74</v>
      </c>
      <c r="D21" s="5" t="s">
        <v>71</v>
      </c>
      <c r="E21" s="110">
        <f>H21</f>
        <v>0.66200000000000003</v>
      </c>
      <c r="F21" s="5" t="s">
        <v>331</v>
      </c>
      <c r="G21" s="5">
        <v>7</v>
      </c>
      <c r="H21" s="110">
        <v>0.66200000000000003</v>
      </c>
      <c r="I21" s="110">
        <v>5.5800000000000002E-2</v>
      </c>
      <c r="J21" s="110">
        <v>0.72250015899999998</v>
      </c>
      <c r="K21" s="5"/>
      <c r="N21" s="68" t="s">
        <v>10</v>
      </c>
      <c r="O21" s="1"/>
    </row>
    <row r="22" spans="1:15">
      <c r="A22" s="68">
        <v>18</v>
      </c>
      <c r="B22" s="68" t="s">
        <v>11</v>
      </c>
      <c r="C22" s="1" t="s">
        <v>75</v>
      </c>
      <c r="D22" s="5" t="s">
        <v>72</v>
      </c>
      <c r="E22" s="110">
        <f t="shared" ref="E22:E24" si="4">H22</f>
        <v>0.76600000000000001</v>
      </c>
      <c r="F22" s="5" t="s">
        <v>331</v>
      </c>
      <c r="G22" s="5">
        <v>7</v>
      </c>
      <c r="H22" s="110">
        <v>0.76600000000000001</v>
      </c>
      <c r="I22" s="110">
        <v>0.122</v>
      </c>
      <c r="J22" s="110">
        <v>0.66778214800000002</v>
      </c>
      <c r="K22" s="5"/>
      <c r="N22" s="68" t="s">
        <v>10</v>
      </c>
    </row>
    <row r="23" spans="1:15">
      <c r="A23" s="68">
        <v>19</v>
      </c>
      <c r="B23" s="68" t="s">
        <v>11</v>
      </c>
      <c r="C23" s="1" t="s">
        <v>76</v>
      </c>
      <c r="D23" s="5" t="s">
        <v>73</v>
      </c>
      <c r="E23" s="110">
        <f t="shared" si="4"/>
        <v>0.42299999999999999</v>
      </c>
      <c r="F23" s="5" t="s">
        <v>331</v>
      </c>
      <c r="G23" s="5">
        <v>7</v>
      </c>
      <c r="H23" s="110">
        <v>0.42299999999999999</v>
      </c>
      <c r="I23" s="110">
        <v>8.8400000000000006E-2</v>
      </c>
      <c r="J23" s="110">
        <v>0.47116585599999999</v>
      </c>
      <c r="K23" s="5"/>
      <c r="N23" s="68" t="s">
        <v>10</v>
      </c>
    </row>
    <row r="24" spans="1:15" ht="60">
      <c r="A24" s="68">
        <v>20</v>
      </c>
      <c r="B24" s="68" t="s">
        <v>11</v>
      </c>
      <c r="C24" s="1" t="s">
        <v>336</v>
      </c>
      <c r="D24" s="5" t="s">
        <v>78</v>
      </c>
      <c r="E24" s="110">
        <f t="shared" si="4"/>
        <v>4.4000000000000003E-3</v>
      </c>
      <c r="F24" s="5" t="s">
        <v>331</v>
      </c>
      <c r="G24" s="5">
        <v>7</v>
      </c>
      <c r="H24" s="110">
        <v>4.4000000000000003E-3</v>
      </c>
      <c r="I24" s="110">
        <v>7.3300000000000004E-4</v>
      </c>
      <c r="J24" s="110">
        <v>4.4999999999999997E-3</v>
      </c>
      <c r="K24" s="5">
        <f>H24-1.96*SQRT(H24*(1-H24)/100000)</f>
        <v>3.9897724214048988E-3</v>
      </c>
      <c r="L24" s="68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252</v>
      </c>
      <c r="G25" s="68">
        <v>5</v>
      </c>
      <c r="H25" s="68">
        <f t="shared" ref="H25:H40" si="5">E25</f>
        <v>0.28499999999999998</v>
      </c>
      <c r="I25" s="68">
        <f>(L25-K25)/(2*NORMINV(0.975,0,1))</f>
        <v>1.6837044078513583E-2</v>
      </c>
      <c r="J25" s="106">
        <f>E25</f>
        <v>0.28499999999999998</v>
      </c>
      <c r="K25" s="68">
        <v>0.253</v>
      </c>
      <c r="L25" s="68">
        <v>0.31900000000000001</v>
      </c>
      <c r="N25" s="1" t="s">
        <v>32</v>
      </c>
      <c r="O25" s="1" t="s">
        <v>30</v>
      </c>
    </row>
    <row r="26" spans="1:15" s="106" customFormat="1" ht="45">
      <c r="A26" s="106">
        <v>22</v>
      </c>
      <c r="B26" s="106" t="s">
        <v>11</v>
      </c>
      <c r="C26" s="1" t="s">
        <v>337</v>
      </c>
      <c r="D26" s="106" t="s">
        <v>338</v>
      </c>
      <c r="E26" s="111">
        <f>H26</f>
        <v>0.91200000000000003</v>
      </c>
      <c r="F26" s="106" t="s">
        <v>252</v>
      </c>
      <c r="G26" s="106">
        <v>5</v>
      </c>
      <c r="H26" s="111">
        <v>0.91200000000000003</v>
      </c>
      <c r="I26" s="111">
        <v>7.2099999999999997E-2</v>
      </c>
      <c r="J26" s="111">
        <v>0.97</v>
      </c>
      <c r="N26" s="1"/>
      <c r="O26" s="1"/>
    </row>
    <row r="27" spans="1:15">
      <c r="B27" s="68" t="s">
        <v>218</v>
      </c>
      <c r="C27" s="68" t="s">
        <v>222</v>
      </c>
      <c r="D27" s="68" t="s">
        <v>254</v>
      </c>
      <c r="E27" s="68">
        <v>0.70957585397710221</v>
      </c>
      <c r="F27" s="68" t="s">
        <v>252</v>
      </c>
      <c r="G27" s="68">
        <v>5</v>
      </c>
      <c r="H27" s="68">
        <f t="shared" si="5"/>
        <v>0.70957585397710221</v>
      </c>
      <c r="I27" s="68">
        <f t="shared" ref="I27:I39" si="6">(L27-K27)/(2*NORMINV(0.975,0,1))</f>
        <v>4.4760529439603229E-2</v>
      </c>
      <c r="J27" s="106">
        <f t="shared" ref="J27:J69" si="7">E27</f>
        <v>0.70957585397710221</v>
      </c>
      <c r="K27" s="68">
        <v>0.62688365835900894</v>
      </c>
      <c r="L27" s="68">
        <v>0.80234170962014317</v>
      </c>
      <c r="N27" s="68" t="s">
        <v>219</v>
      </c>
    </row>
    <row r="28" spans="1:15">
      <c r="B28" s="68" t="s">
        <v>218</v>
      </c>
      <c r="C28" s="68" t="s">
        <v>223</v>
      </c>
      <c r="D28" s="68" t="s">
        <v>255</v>
      </c>
      <c r="E28" s="68">
        <v>-0.36468752598392556</v>
      </c>
      <c r="F28" s="68" t="s">
        <v>252</v>
      </c>
      <c r="G28" s="68">
        <v>5</v>
      </c>
      <c r="H28" s="68">
        <f t="shared" si="5"/>
        <v>-0.36468752598392556</v>
      </c>
      <c r="I28" s="68">
        <f>(L28-K28)/(2*NORMINV(0.975,0,1))</f>
        <v>6.0958017251978944E-4</v>
      </c>
      <c r="J28" s="106">
        <f t="shared" si="7"/>
        <v>-0.36468752598392556</v>
      </c>
      <c r="K28" s="68">
        <v>-0.36588661807526701</v>
      </c>
      <c r="L28" s="68">
        <v>-0.36349710770761001</v>
      </c>
      <c r="N28" s="68" t="s">
        <v>220</v>
      </c>
    </row>
    <row r="29" spans="1:15">
      <c r="B29" s="68" t="s">
        <v>218</v>
      </c>
      <c r="C29" s="68" t="s">
        <v>224</v>
      </c>
      <c r="D29" s="68" t="s">
        <v>256</v>
      </c>
      <c r="E29" s="68">
        <v>-0.25156411279366031</v>
      </c>
      <c r="F29" s="68" t="s">
        <v>252</v>
      </c>
      <c r="G29" s="68">
        <v>5</v>
      </c>
      <c r="H29" s="68">
        <f t="shared" si="5"/>
        <v>-0.25156411279366031</v>
      </c>
      <c r="I29" s="68">
        <f t="shared" si="6"/>
        <v>1.8303467954788598E-4</v>
      </c>
      <c r="J29" s="106">
        <f t="shared" si="7"/>
        <v>-0.25156411279366031</v>
      </c>
      <c r="K29" s="68">
        <v>-0.25192493601823795</v>
      </c>
      <c r="L29" s="68">
        <v>-0.25120745325856658</v>
      </c>
      <c r="N29" s="68" t="s">
        <v>220</v>
      </c>
    </row>
    <row r="30" spans="1:15">
      <c r="B30" s="68" t="s">
        <v>218</v>
      </c>
      <c r="C30" s="68" t="s">
        <v>225</v>
      </c>
      <c r="D30" s="68" t="s">
        <v>257</v>
      </c>
      <c r="E30" s="68">
        <v>-0.11653381625595151</v>
      </c>
      <c r="F30" s="68" t="s">
        <v>252</v>
      </c>
      <c r="G30" s="68">
        <v>5</v>
      </c>
      <c r="H30" s="68">
        <f t="shared" si="5"/>
        <v>-0.11653381625595151</v>
      </c>
      <c r="I30" s="68">
        <f>(L30-K30)/(2*NORMINV(0.975,0,1))</f>
        <v>5.7329767356241318E-3</v>
      </c>
      <c r="J30" s="106">
        <f t="shared" si="7"/>
        <v>-0.11653381625595151</v>
      </c>
      <c r="K30" s="68">
        <v>-0.12783337150988489</v>
      </c>
      <c r="L30" s="68">
        <v>-0.10536051565782628</v>
      </c>
      <c r="N30" s="68" t="s">
        <v>219</v>
      </c>
    </row>
    <row r="31" spans="1:15">
      <c r="B31" s="68" t="s">
        <v>218</v>
      </c>
      <c r="C31" s="68" t="s">
        <v>226</v>
      </c>
      <c r="D31" s="68" t="s">
        <v>258</v>
      </c>
      <c r="E31" s="68">
        <v>-0.23572233352106983</v>
      </c>
      <c r="F31" s="68" t="s">
        <v>252</v>
      </c>
      <c r="G31" s="68">
        <v>5</v>
      </c>
      <c r="H31" s="68">
        <f t="shared" si="5"/>
        <v>-0.23572233352106983</v>
      </c>
      <c r="I31" s="68">
        <f t="shared" si="6"/>
        <v>6.4587431667095779E-3</v>
      </c>
      <c r="J31" s="106">
        <f t="shared" si="7"/>
        <v>-0.23572233352106983</v>
      </c>
      <c r="K31" s="68">
        <v>-0.24846135929849961</v>
      </c>
      <c r="L31" s="68">
        <v>-0.22314355131420971</v>
      </c>
      <c r="N31" s="68" t="s">
        <v>219</v>
      </c>
    </row>
    <row r="32" spans="1:15">
      <c r="B32" s="68" t="s">
        <v>218</v>
      </c>
      <c r="C32" s="68" t="s">
        <v>227</v>
      </c>
      <c r="D32" s="68" t="s">
        <v>259</v>
      </c>
      <c r="E32" s="68">
        <v>0.13976194237515863</v>
      </c>
      <c r="F32" s="68" t="s">
        <v>252</v>
      </c>
      <c r="G32" s="68">
        <v>5</v>
      </c>
      <c r="H32" s="68">
        <f t="shared" si="5"/>
        <v>0.13976194237515863</v>
      </c>
      <c r="I32" s="68">
        <f t="shared" si="6"/>
        <v>4.4367505854834757E-3</v>
      </c>
      <c r="J32" s="106">
        <f t="shared" si="7"/>
        <v>0.13976194237515863</v>
      </c>
      <c r="K32" s="68">
        <v>0.131028262406404</v>
      </c>
      <c r="L32" s="68">
        <v>0.14842000511827322</v>
      </c>
      <c r="N32" s="68" t="s">
        <v>219</v>
      </c>
    </row>
    <row r="33" spans="2:19">
      <c r="B33" s="68" t="s">
        <v>218</v>
      </c>
      <c r="C33" s="68" t="s">
        <v>228</v>
      </c>
      <c r="D33" s="68" t="s">
        <v>260</v>
      </c>
      <c r="E33" s="68">
        <v>-1.8325814637483102</v>
      </c>
      <c r="F33" s="68" t="s">
        <v>252</v>
      </c>
      <c r="G33" s="68">
        <v>5</v>
      </c>
      <c r="H33" s="68">
        <f t="shared" si="5"/>
        <v>-1.8325814637483102</v>
      </c>
      <c r="I33" s="68">
        <f t="shared" si="6"/>
        <v>8.0481983301160746E-3</v>
      </c>
      <c r="J33" s="106">
        <f t="shared" si="7"/>
        <v>-1.8325814637483102</v>
      </c>
      <c r="K33" s="68">
        <v>-1.8578992717325999</v>
      </c>
      <c r="L33" s="68">
        <v>-1.8263509139976741</v>
      </c>
      <c r="N33" s="68" t="s">
        <v>219</v>
      </c>
    </row>
    <row r="34" spans="2:19" s="102" customFormat="1">
      <c r="B34" s="104" t="s">
        <v>218</v>
      </c>
      <c r="C34" s="104" t="s">
        <v>325</v>
      </c>
      <c r="D34" s="104" t="s">
        <v>326</v>
      </c>
      <c r="E34" s="104">
        <v>1.8794650496471605</v>
      </c>
      <c r="F34" s="104" t="s">
        <v>324</v>
      </c>
      <c r="G34" s="104">
        <v>5</v>
      </c>
      <c r="H34" s="104">
        <v>1.8794650496471605</v>
      </c>
      <c r="I34" s="104">
        <v>3.5350227786655028E-3</v>
      </c>
      <c r="J34" s="106">
        <f t="shared" si="7"/>
        <v>1.8794650496471605</v>
      </c>
      <c r="K34" s="104">
        <v>1.8640801308076811</v>
      </c>
      <c r="L34" s="104">
        <v>1.8779371654691073</v>
      </c>
      <c r="M34" s="104"/>
      <c r="N34" s="104" t="s">
        <v>219</v>
      </c>
      <c r="P34" s="103"/>
    </row>
    <row r="35" spans="2:19">
      <c r="B35" s="68" t="s">
        <v>218</v>
      </c>
      <c r="C35" s="68" t="s">
        <v>229</v>
      </c>
      <c r="D35" s="68" t="s">
        <v>261</v>
      </c>
      <c r="E35" s="68">
        <v>-7.2570692834835374E-2</v>
      </c>
      <c r="F35" s="68" t="s">
        <v>252</v>
      </c>
      <c r="G35" s="68">
        <v>5</v>
      </c>
      <c r="H35" s="68">
        <f t="shared" si="5"/>
        <v>-7.2570692834835374E-2</v>
      </c>
      <c r="I35" s="68">
        <f t="shared" si="6"/>
        <v>8.2744570841605074E-3</v>
      </c>
      <c r="J35" s="106">
        <f t="shared" si="7"/>
        <v>-7.2570692834835374E-2</v>
      </c>
      <c r="K35" s="68">
        <v>-9.4310679471241304E-2</v>
      </c>
      <c r="L35" s="68">
        <v>-6.1875403718087502E-2</v>
      </c>
      <c r="N35" s="68" t="s">
        <v>219</v>
      </c>
    </row>
    <row r="36" spans="2:19">
      <c r="B36" s="68" t="s">
        <v>218</v>
      </c>
      <c r="C36" s="68" t="s">
        <v>230</v>
      </c>
      <c r="D36" s="68" t="s">
        <v>262</v>
      </c>
      <c r="E36" s="68">
        <v>-0.15082288973458366</v>
      </c>
      <c r="F36" s="68" t="s">
        <v>252</v>
      </c>
      <c r="G36" s="68">
        <v>5</v>
      </c>
      <c r="H36" s="68">
        <f t="shared" si="5"/>
        <v>-0.15082288973458366</v>
      </c>
      <c r="I36" s="68">
        <f>(L36-K36)/(2*NORMINV(0.975,0,1))</f>
        <v>8.8485192231809659E-3</v>
      </c>
      <c r="J36" s="106">
        <f t="shared" si="7"/>
        <v>-0.15082288973458366</v>
      </c>
      <c r="K36" s="68">
        <v>-0.16251892949777494</v>
      </c>
      <c r="L36" s="68">
        <v>-0.12783337150988489</v>
      </c>
      <c r="N36" s="68" t="s">
        <v>219</v>
      </c>
    </row>
    <row r="37" spans="2:19">
      <c r="B37" s="68" t="s">
        <v>218</v>
      </c>
      <c r="C37" s="68" t="s">
        <v>231</v>
      </c>
      <c r="D37" s="68" t="s">
        <v>263</v>
      </c>
      <c r="E37" s="68">
        <v>-0.2876820724517809</v>
      </c>
      <c r="F37" s="68" t="s">
        <v>252</v>
      </c>
      <c r="G37" s="68">
        <v>5</v>
      </c>
      <c r="H37" s="68">
        <f>E37</f>
        <v>-0.2876820724517809</v>
      </c>
      <c r="I37" s="68">
        <f t="shared" si="6"/>
        <v>1.0274142651501591E-2</v>
      </c>
      <c r="J37" s="106">
        <f t="shared" si="7"/>
        <v>-0.2876820724517809</v>
      </c>
      <c r="K37" s="68">
        <v>-0.31471074483970024</v>
      </c>
      <c r="L37" s="68">
        <v>-0.2744368457017603</v>
      </c>
      <c r="N37" s="68" t="s">
        <v>219</v>
      </c>
    </row>
    <row r="38" spans="2:19">
      <c r="B38" s="68" t="s">
        <v>218</v>
      </c>
      <c r="C38" s="68" t="s">
        <v>232</v>
      </c>
      <c r="D38" s="68" t="s">
        <v>264</v>
      </c>
      <c r="E38" s="68">
        <v>-0.59783700075562041</v>
      </c>
      <c r="F38" s="68" t="s">
        <v>252</v>
      </c>
      <c r="G38" s="68">
        <v>5</v>
      </c>
      <c r="H38" s="68">
        <f t="shared" si="5"/>
        <v>-0.59783700075562041</v>
      </c>
      <c r="I38" s="68">
        <f t="shared" si="6"/>
        <v>4.6809887357451996E-3</v>
      </c>
      <c r="J38" s="106">
        <f t="shared" si="7"/>
        <v>-0.59783700075562041</v>
      </c>
      <c r="K38" s="68">
        <v>-0.61618613942381695</v>
      </c>
      <c r="L38" s="68">
        <v>-0.59783700075562041</v>
      </c>
      <c r="N38" s="68" t="s">
        <v>219</v>
      </c>
    </row>
    <row r="39" spans="2:19">
      <c r="B39" s="68" t="s">
        <v>218</v>
      </c>
      <c r="C39" s="68" t="s">
        <v>233</v>
      </c>
      <c r="D39" s="68" t="s">
        <v>265</v>
      </c>
      <c r="E39" s="68">
        <v>-0.94057230424574823</v>
      </c>
      <c r="F39" s="68" t="s">
        <v>252</v>
      </c>
      <c r="G39" s="68">
        <v>5</v>
      </c>
      <c r="H39" s="68">
        <f t="shared" si="5"/>
        <v>-0.94057230424574823</v>
      </c>
      <c r="I39" s="68">
        <f t="shared" si="6"/>
        <v>5.2558948716264049E-2</v>
      </c>
      <c r="J39" s="106">
        <f>E39</f>
        <v>-0.94057230424574823</v>
      </c>
      <c r="K39" s="68">
        <v>-1.0405040056975752</v>
      </c>
      <c r="L39" s="68">
        <v>-0.83447671259924472</v>
      </c>
      <c r="N39" s="68" t="s">
        <v>221</v>
      </c>
    </row>
    <row r="40" spans="2:19">
      <c r="B40" s="68" t="s">
        <v>218</v>
      </c>
      <c r="C40" s="68" t="s">
        <v>234</v>
      </c>
      <c r="D40" s="68" t="s">
        <v>266</v>
      </c>
      <c r="E40" s="68">
        <v>1</v>
      </c>
      <c r="F40" s="68" t="s">
        <v>244</v>
      </c>
      <c r="G40" s="68">
        <v>6</v>
      </c>
      <c r="H40" s="68">
        <f t="shared" si="5"/>
        <v>1</v>
      </c>
      <c r="J40" s="106">
        <f t="shared" si="7"/>
        <v>1</v>
      </c>
      <c r="N40" s="68" t="s">
        <v>235</v>
      </c>
    </row>
    <row r="41" spans="2:19">
      <c r="B41" s="68" t="s">
        <v>236</v>
      </c>
      <c r="C41" s="83" t="s">
        <v>242</v>
      </c>
      <c r="D41" s="68" t="s">
        <v>267</v>
      </c>
      <c r="E41" s="97">
        <v>0.23</v>
      </c>
      <c r="F41" s="68" t="s">
        <v>243</v>
      </c>
      <c r="G41" s="68">
        <v>1</v>
      </c>
      <c r="H41" s="68">
        <v>13</v>
      </c>
      <c r="I41" s="68">
        <f>H41/E41-H41</f>
        <v>43.521739130434781</v>
      </c>
      <c r="J41" s="106">
        <f t="shared" si="7"/>
        <v>0.23</v>
      </c>
      <c r="K41" s="68">
        <f>_xlfn.BETA.INV(0.025,H41,I41)</f>
        <v>0.1309696426876768</v>
      </c>
      <c r="L41" s="68">
        <f>_xlfn.BETA.INV(0.975,H41,I41)</f>
        <v>0.34710153733140003</v>
      </c>
      <c r="N41" s="98" t="s">
        <v>237</v>
      </c>
    </row>
    <row r="42" spans="2:19">
      <c r="B42" s="68" t="s">
        <v>236</v>
      </c>
      <c r="C42" s="83" t="s">
        <v>82</v>
      </c>
      <c r="D42" s="68" t="s">
        <v>268</v>
      </c>
      <c r="E42" s="97">
        <v>0.5</v>
      </c>
      <c r="F42" s="68" t="s">
        <v>243</v>
      </c>
      <c r="G42" s="68">
        <v>1</v>
      </c>
      <c r="H42" s="68">
        <v>22</v>
      </c>
      <c r="I42" s="68">
        <f>H42/E42-H42</f>
        <v>22</v>
      </c>
      <c r="J42" s="106">
        <f t="shared" si="7"/>
        <v>0.5</v>
      </c>
      <c r="K42" s="68">
        <f>_xlfn.BETA.INV(0.025,H42,I42)</f>
        <v>0.35464677305101361</v>
      </c>
      <c r="L42" s="68">
        <f>_xlfn.BETA.INV(0.975,H42,I42)</f>
        <v>0.64535322694898634</v>
      </c>
      <c r="N42" s="98" t="s">
        <v>81</v>
      </c>
    </row>
    <row r="43" spans="2:19">
      <c r="B43" s="68" t="s">
        <v>236</v>
      </c>
      <c r="C43" s="83" t="s">
        <v>238</v>
      </c>
      <c r="D43" s="68" t="s">
        <v>269</v>
      </c>
      <c r="E43" s="97">
        <v>0.88</v>
      </c>
      <c r="F43" s="68" t="s">
        <v>243</v>
      </c>
      <c r="G43" s="68">
        <v>1</v>
      </c>
      <c r="H43" s="68">
        <v>8</v>
      </c>
      <c r="I43" s="68">
        <f>H43/E43-H43</f>
        <v>1.0909090909090917</v>
      </c>
      <c r="J43" s="106">
        <f t="shared" si="7"/>
        <v>0.88</v>
      </c>
      <c r="K43" s="68">
        <f>_xlfn.BETA.INV(0.025,H43,I43)</f>
        <v>0.61748013831605253</v>
      </c>
      <c r="L43" s="68">
        <f>_xlfn.BETA.INV(0.975,H43,I43)</f>
        <v>0.99554589958652828</v>
      </c>
      <c r="N43" s="98" t="s">
        <v>81</v>
      </c>
    </row>
    <row r="44" spans="2:19" s="31" customFormat="1">
      <c r="B44" s="31" t="s">
        <v>236</v>
      </c>
      <c r="C44" s="107" t="s">
        <v>239</v>
      </c>
      <c r="D44" s="31" t="s">
        <v>270</v>
      </c>
      <c r="E44" s="108">
        <v>0.82</v>
      </c>
      <c r="F44" s="31" t="s">
        <v>243</v>
      </c>
      <c r="G44" s="31">
        <v>1</v>
      </c>
      <c r="H44" s="31">
        <f>322*E44</f>
        <v>264.03999999999996</v>
      </c>
      <c r="I44" s="31">
        <f>H44/E44-H44</f>
        <v>57.960000000000036</v>
      </c>
      <c r="J44" s="106">
        <f t="shared" si="7"/>
        <v>0.82</v>
      </c>
      <c r="K44" s="31">
        <v>0.62</v>
      </c>
      <c r="L44" s="31">
        <v>0.93</v>
      </c>
      <c r="N44" s="109" t="s">
        <v>327</v>
      </c>
      <c r="Q44" s="31" t="s">
        <v>250</v>
      </c>
    </row>
    <row r="45" spans="2:19">
      <c r="B45" s="68" t="s">
        <v>236</v>
      </c>
      <c r="C45" s="99" t="s">
        <v>247</v>
      </c>
      <c r="D45" s="68" t="s">
        <v>271</v>
      </c>
      <c r="E45" s="97">
        <v>0.94299999999999995</v>
      </c>
      <c r="F45" s="68" t="s">
        <v>243</v>
      </c>
      <c r="G45" s="68">
        <v>1</v>
      </c>
      <c r="H45" s="68">
        <v>716</v>
      </c>
      <c r="I45" s="68">
        <v>43</v>
      </c>
      <c r="J45" s="106">
        <f>E45</f>
        <v>0.94299999999999995</v>
      </c>
      <c r="K45" s="92">
        <f>_xlfn.BETA.INV(0.025,H45,I45)</f>
        <v>0.92583804388112623</v>
      </c>
      <c r="L45" s="92">
        <f>_xlfn.BETA.INV(0.975,H45,I45)</f>
        <v>0.95864492377531008</v>
      </c>
      <c r="N45" s="97" t="s">
        <v>240</v>
      </c>
      <c r="Q45" s="92" t="s">
        <v>245</v>
      </c>
      <c r="R45" s="92"/>
      <c r="S45" s="92"/>
    </row>
    <row r="46" spans="2:19">
      <c r="B46" s="68" t="s">
        <v>236</v>
      </c>
      <c r="C46" s="99" t="s">
        <v>342</v>
      </c>
      <c r="D46" s="68" t="s">
        <v>343</v>
      </c>
      <c r="E46" s="97">
        <v>0.84699999999999998</v>
      </c>
      <c r="F46" s="68" t="s">
        <v>243</v>
      </c>
      <c r="G46" s="68">
        <v>1</v>
      </c>
      <c r="H46" s="68">
        <v>716</v>
      </c>
      <c r="I46" s="93">
        <f>H46-H46*E46</f>
        <v>109.548</v>
      </c>
      <c r="J46" s="106">
        <f t="shared" si="7"/>
        <v>0.84699999999999998</v>
      </c>
      <c r="K46" s="92">
        <f>_xlfn.BETA.INV(0.025,H46,I46)</f>
        <v>0.84334996214613955</v>
      </c>
      <c r="L46" s="92">
        <f>_xlfn.BETA.INV(0.975,H46,I46)</f>
        <v>0.88957036141338719</v>
      </c>
      <c r="N46" s="97" t="s">
        <v>241</v>
      </c>
      <c r="Q46" s="92" t="s">
        <v>246</v>
      </c>
      <c r="R46" s="92"/>
      <c r="S46" s="92"/>
    </row>
    <row r="47" spans="2:19">
      <c r="B47" s="68" t="s">
        <v>236</v>
      </c>
      <c r="C47" s="99" t="s">
        <v>248</v>
      </c>
      <c r="D47" s="68" t="s">
        <v>272</v>
      </c>
      <c r="E47" s="97">
        <v>0.92700000000000005</v>
      </c>
      <c r="F47" s="68" t="s">
        <v>243</v>
      </c>
      <c r="G47" s="68">
        <v>1</v>
      </c>
      <c r="H47" s="68">
        <v>719</v>
      </c>
      <c r="I47" s="93">
        <f>H47-H47*E47</f>
        <v>52.486999999999966</v>
      </c>
      <c r="J47" s="106">
        <f t="shared" si="7"/>
        <v>0.92700000000000005</v>
      </c>
      <c r="K47" s="92">
        <f>_xlfn.BETA.INV(0.025,H47,I47)</f>
        <v>0.91317861129597766</v>
      </c>
      <c r="L47" s="92">
        <f>_xlfn.BETA.INV(0.975,H47,I47)</f>
        <v>0.94863518192260199</v>
      </c>
      <c r="N47" s="97" t="s">
        <v>249</v>
      </c>
      <c r="Q47" s="92">
        <v>0.878</v>
      </c>
      <c r="R47" s="92">
        <v>0.96</v>
      </c>
      <c r="S47" s="92"/>
    </row>
    <row r="48" spans="2:19">
      <c r="B48" s="68" t="s">
        <v>273</v>
      </c>
      <c r="C48" s="68" t="s">
        <v>79</v>
      </c>
      <c r="D48" s="68" t="s">
        <v>274</v>
      </c>
      <c r="E48" s="68">
        <v>8.0000000000000002E-3</v>
      </c>
      <c r="F48" s="68" t="s">
        <v>252</v>
      </c>
      <c r="G48" s="68">
        <v>5</v>
      </c>
      <c r="H48" s="68">
        <f>E48</f>
        <v>8.0000000000000002E-3</v>
      </c>
      <c r="I48" s="100">
        <f>(L48-K48)/(2*NORMINV(0.975,0,1))</f>
        <v>2.55106728462327E-3</v>
      </c>
      <c r="J48" s="106">
        <f t="shared" si="7"/>
        <v>8.0000000000000002E-3</v>
      </c>
      <c r="K48" s="101">
        <v>3.0000000000000001E-3</v>
      </c>
      <c r="L48" s="101">
        <v>1.2999999999999999E-2</v>
      </c>
      <c r="N48" s="68" t="s">
        <v>275</v>
      </c>
      <c r="O48" s="68" t="s">
        <v>80</v>
      </c>
      <c r="Q48" s="92"/>
      <c r="R48" s="92"/>
      <c r="S48" s="92"/>
    </row>
    <row r="49" spans="2:14">
      <c r="B49" s="68" t="s">
        <v>26</v>
      </c>
      <c r="C49" s="68" t="s">
        <v>27</v>
      </c>
      <c r="D49" s="68" t="s">
        <v>276</v>
      </c>
      <c r="E49" s="68">
        <v>4.3200000000000001E-3</v>
      </c>
      <c r="F49" s="68" t="s">
        <v>252</v>
      </c>
      <c r="G49" s="68">
        <v>5</v>
      </c>
      <c r="H49" s="68">
        <f>E49</f>
        <v>4.3200000000000001E-3</v>
      </c>
      <c r="I49" s="68">
        <f>(L49-K49)/(2*NORMINV(0.975,0,1))</f>
        <v>1.4285976793890307E-4</v>
      </c>
      <c r="J49" s="106">
        <f t="shared" si="7"/>
        <v>4.3200000000000001E-3</v>
      </c>
      <c r="K49" s="68">
        <v>4.0400000000000002E-3</v>
      </c>
      <c r="L49" s="68">
        <v>4.5999999999999999E-3</v>
      </c>
      <c r="N49" s="68" t="s">
        <v>28</v>
      </c>
    </row>
    <row r="50" spans="2:14">
      <c r="B50" s="68" t="s">
        <v>26</v>
      </c>
      <c r="C50" s="68" t="s">
        <v>277</v>
      </c>
      <c r="D50" s="68" t="s">
        <v>278</v>
      </c>
      <c r="E50" s="68">
        <v>-0.08</v>
      </c>
      <c r="F50" s="68" t="s">
        <v>252</v>
      </c>
      <c r="G50" s="68">
        <v>5</v>
      </c>
      <c r="H50" s="68">
        <f t="shared" ref="H50:H52" si="8">E50</f>
        <v>-0.08</v>
      </c>
      <c r="I50" s="68">
        <f>(L50-K50)/(2*NORMINV(0.975,0,1))</f>
        <v>4.3368143838595594E-2</v>
      </c>
      <c r="J50" s="106">
        <f>E50</f>
        <v>-0.08</v>
      </c>
      <c r="K50" s="68">
        <v>-0.3</v>
      </c>
      <c r="L50" s="68">
        <v>-0.13</v>
      </c>
      <c r="N50" s="68" t="s">
        <v>279</v>
      </c>
    </row>
    <row r="51" spans="2:14">
      <c r="B51" s="68" t="s">
        <v>26</v>
      </c>
      <c r="C51" s="68" t="s">
        <v>323</v>
      </c>
      <c r="D51" s="68" t="s">
        <v>280</v>
      </c>
      <c r="E51" s="68">
        <v>-0.18</v>
      </c>
      <c r="F51" s="68" t="s">
        <v>252</v>
      </c>
      <c r="G51" s="68">
        <v>5</v>
      </c>
      <c r="H51" s="68">
        <f t="shared" si="8"/>
        <v>-0.18</v>
      </c>
      <c r="I51" s="68">
        <f>(L51-K51)/(2*NORMINV(0.975,0,1))</f>
        <v>6.1225614830958487E-2</v>
      </c>
      <c r="J51" s="106">
        <f t="shared" si="7"/>
        <v>-0.18</v>
      </c>
      <c r="K51" s="68">
        <v>-0.3</v>
      </c>
      <c r="L51" s="68">
        <v>-0.06</v>
      </c>
      <c r="N51" s="68" t="s">
        <v>281</v>
      </c>
    </row>
    <row r="52" spans="2:14">
      <c r="B52" s="68" t="s">
        <v>26</v>
      </c>
      <c r="C52" s="68" t="s">
        <v>282</v>
      </c>
      <c r="D52" s="68" t="s">
        <v>283</v>
      </c>
      <c r="E52" s="68">
        <v>0</v>
      </c>
      <c r="F52" s="68" t="s">
        <v>244</v>
      </c>
      <c r="G52" s="68">
        <v>6</v>
      </c>
      <c r="H52" s="68">
        <f t="shared" si="8"/>
        <v>0</v>
      </c>
      <c r="I52" s="68">
        <f t="shared" ref="I52" si="9">(L52-K52)/(2*NORMINV(0.975,0,1))</f>
        <v>0</v>
      </c>
      <c r="J52" s="106">
        <f t="shared" si="7"/>
        <v>0</v>
      </c>
      <c r="K52" s="68">
        <v>0</v>
      </c>
      <c r="L52" s="68">
        <v>0</v>
      </c>
      <c r="N52" s="68" t="s">
        <v>281</v>
      </c>
    </row>
    <row r="53" spans="2:14">
      <c r="B53" s="68" t="s">
        <v>284</v>
      </c>
      <c r="C53" s="68" t="s">
        <v>285</v>
      </c>
      <c r="D53" s="68" t="s">
        <v>286</v>
      </c>
      <c r="E53" s="68">
        <v>610.58000000000004</v>
      </c>
      <c r="F53" s="68" t="s">
        <v>47</v>
      </c>
      <c r="G53" s="68">
        <v>2</v>
      </c>
      <c r="H53" s="68">
        <v>100</v>
      </c>
      <c r="I53" s="68">
        <f>E53/H53</f>
        <v>6.1058000000000003</v>
      </c>
      <c r="J53" s="106">
        <f t="shared" si="7"/>
        <v>610.58000000000004</v>
      </c>
      <c r="K53" s="68">
        <f>_xlfn.GAMMA.INV(0.025,H53,I53)</f>
        <v>496.79225777988648</v>
      </c>
      <c r="L53" s="68">
        <f>_xlfn.GAMMA.INV(0.975,H53,I53)</f>
        <v>735.92564919121662</v>
      </c>
      <c r="N53" s="68" t="s">
        <v>287</v>
      </c>
    </row>
    <row r="54" spans="2:14">
      <c r="B54" s="68" t="s">
        <v>284</v>
      </c>
      <c r="C54" s="68" t="s">
        <v>288</v>
      </c>
      <c r="D54" s="68" t="s">
        <v>289</v>
      </c>
      <c r="E54" s="68">
        <v>584.89</v>
      </c>
      <c r="F54" s="68" t="s">
        <v>47</v>
      </c>
      <c r="G54" s="68">
        <v>2</v>
      </c>
      <c r="H54" s="68">
        <v>100</v>
      </c>
      <c r="I54" s="68">
        <f>E54/H54</f>
        <v>5.8488999999999995</v>
      </c>
      <c r="J54" s="106">
        <f t="shared" si="7"/>
        <v>584.89</v>
      </c>
      <c r="K54" s="68">
        <f>_xlfn.GAMMA.INV(0.025,H54,I54)</f>
        <v>475.88984842752427</v>
      </c>
      <c r="L54" s="68">
        <f>_xlfn.GAMMA.INV(0.975,H54,I54)</f>
        <v>704.96176251343081</v>
      </c>
      <c r="N54" s="68" t="s">
        <v>287</v>
      </c>
    </row>
    <row r="55" spans="2:14">
      <c r="B55" s="68" t="s">
        <v>284</v>
      </c>
      <c r="C55" s="68" t="s">
        <v>290</v>
      </c>
      <c r="D55" s="68" t="s">
        <v>291</v>
      </c>
      <c r="E55" s="68">
        <v>2348.8000000000002</v>
      </c>
      <c r="F55" s="68" t="s">
        <v>47</v>
      </c>
      <c r="G55" s="68">
        <v>2</v>
      </c>
      <c r="H55" s="68">
        <v>100</v>
      </c>
      <c r="I55" s="68">
        <f>E55/H55</f>
        <v>23.488000000000003</v>
      </c>
      <c r="J55" s="106">
        <f t="shared" si="7"/>
        <v>2348.8000000000002</v>
      </c>
      <c r="K55" s="68">
        <f>_xlfn.GAMMA.INV(0.025,H55,I55)</f>
        <v>1911.0774265016828</v>
      </c>
      <c r="L55" s="68">
        <f t="shared" ref="L55" si="10">_xlfn.GAMMA.INV(0.975,H55,I55)</f>
        <v>2830.9839248261155</v>
      </c>
      <c r="M55" s="91"/>
      <c r="N55" s="68" t="s">
        <v>281</v>
      </c>
    </row>
    <row r="56" spans="2:14">
      <c r="B56" s="68" t="s">
        <v>284</v>
      </c>
      <c r="C56" s="68" t="s">
        <v>292</v>
      </c>
      <c r="D56" s="68" t="s">
        <v>293</v>
      </c>
      <c r="E56" s="68">
        <v>-57.2</v>
      </c>
      <c r="F56" s="68" t="s">
        <v>252</v>
      </c>
      <c r="G56" s="68">
        <v>5</v>
      </c>
      <c r="H56" s="68">
        <f>E56</f>
        <v>-57.2</v>
      </c>
      <c r="I56" s="68">
        <f>-E56*0.1</f>
        <v>5.7200000000000006</v>
      </c>
      <c r="J56" s="106">
        <f t="shared" si="7"/>
        <v>-57.2</v>
      </c>
      <c r="K56" s="68">
        <f>E56-(I56*NORMINV(0.975,0,1))</f>
        <v>-68.410993991569114</v>
      </c>
      <c r="L56" s="68">
        <f>E56+(I56*NORMINV(0.975,0,1))</f>
        <v>-45.989006008430891</v>
      </c>
      <c r="N56" s="68" t="s">
        <v>281</v>
      </c>
    </row>
    <row r="57" spans="2:14">
      <c r="B57" s="68" t="s">
        <v>284</v>
      </c>
      <c r="C57" s="68" t="s">
        <v>294</v>
      </c>
      <c r="D57" s="68" t="s">
        <v>295</v>
      </c>
      <c r="E57" s="68">
        <v>-242</v>
      </c>
      <c r="F57" s="68" t="s">
        <v>252</v>
      </c>
      <c r="G57" s="68">
        <v>5</v>
      </c>
      <c r="H57" s="68">
        <f t="shared" ref="H57:H58" si="11">E57</f>
        <v>-242</v>
      </c>
      <c r="I57" s="68">
        <f>-E57*0.1</f>
        <v>24.200000000000003</v>
      </c>
      <c r="J57" s="106">
        <f t="shared" si="7"/>
        <v>-242</v>
      </c>
      <c r="K57" s="68">
        <f>E57-(I57*NORMINV(0.975,0,1))</f>
        <v>-289.4311284258693</v>
      </c>
      <c r="L57" s="68">
        <f>E57+(I57*NORMINV(0.975,0,1))</f>
        <v>-194.5688715741307</v>
      </c>
      <c r="N57" s="68" t="s">
        <v>281</v>
      </c>
    </row>
    <row r="58" spans="2:14">
      <c r="B58" s="68" t="s">
        <v>284</v>
      </c>
      <c r="C58" s="68" t="s">
        <v>296</v>
      </c>
      <c r="D58" s="68" t="s">
        <v>297</v>
      </c>
      <c r="E58" s="68">
        <v>-921.4</v>
      </c>
      <c r="F58" s="68" t="s">
        <v>252</v>
      </c>
      <c r="G58" s="68">
        <v>5</v>
      </c>
      <c r="H58" s="68">
        <f t="shared" si="11"/>
        <v>-921.4</v>
      </c>
      <c r="I58" s="68">
        <f>-E58*0.1</f>
        <v>92.14</v>
      </c>
      <c r="J58" s="106">
        <f>E58</f>
        <v>-921.4</v>
      </c>
      <c r="K58" s="68">
        <f>E58-(I58*NORMINV(0.975,0,1))</f>
        <v>-1101.9910815355206</v>
      </c>
      <c r="L58" s="68">
        <f>E58+(I58*NORMINV(0.975,0,1))</f>
        <v>-740.80891846447946</v>
      </c>
      <c r="N58" s="68" t="s">
        <v>281</v>
      </c>
    </row>
    <row r="59" spans="2:14">
      <c r="B59" s="68" t="s">
        <v>284</v>
      </c>
      <c r="C59" s="68" t="s">
        <v>298</v>
      </c>
      <c r="D59" s="68" t="s">
        <v>299</v>
      </c>
      <c r="E59" s="68">
        <v>-1514</v>
      </c>
      <c r="F59" s="68" t="s">
        <v>252</v>
      </c>
      <c r="G59" s="68">
        <v>5</v>
      </c>
      <c r="H59" s="68">
        <f>E59</f>
        <v>-1514</v>
      </c>
      <c r="I59" s="68">
        <f>-E59*0.1</f>
        <v>151.4</v>
      </c>
      <c r="J59" s="106">
        <f t="shared" si="7"/>
        <v>-1514</v>
      </c>
      <c r="K59" s="68">
        <f>E59-(I59*NORMINV(0.975,0,1))</f>
        <v>-1810.7385472593642</v>
      </c>
      <c r="L59" s="68">
        <f>E59+(I59*NORMINV(0.975,0,1))</f>
        <v>-1217.2614527406358</v>
      </c>
      <c r="N59" s="68" t="s">
        <v>281</v>
      </c>
    </row>
    <row r="60" spans="2:14">
      <c r="B60" s="68" t="s">
        <v>284</v>
      </c>
      <c r="C60" s="68" t="s">
        <v>300</v>
      </c>
      <c r="D60" s="68" t="s">
        <v>301</v>
      </c>
      <c r="E60" s="68">
        <v>1446.8</v>
      </c>
      <c r="F60" s="68" t="s">
        <v>252</v>
      </c>
      <c r="G60" s="68">
        <v>5</v>
      </c>
      <c r="H60" s="68">
        <f>E60</f>
        <v>1446.8</v>
      </c>
      <c r="I60" s="100">
        <f>H60*0.1</f>
        <v>144.68</v>
      </c>
      <c r="J60" s="106">
        <f t="shared" si="7"/>
        <v>1446.8</v>
      </c>
      <c r="K60" s="101">
        <f>E60-(I60*NORMINV(0.975,0,1))</f>
        <v>1163.2324107167451</v>
      </c>
      <c r="L60" s="101">
        <f>E60+(I60*NORMINV(0.975,0,1))</f>
        <v>1730.3675892832548</v>
      </c>
      <c r="N60" s="68" t="s">
        <v>281</v>
      </c>
    </row>
    <row r="61" spans="2:14">
      <c r="B61" s="68" t="s">
        <v>284</v>
      </c>
      <c r="C61" s="68" t="s">
        <v>302</v>
      </c>
      <c r="D61" s="68" t="s">
        <v>303</v>
      </c>
      <c r="E61" s="68">
        <v>1676.1</v>
      </c>
      <c r="F61" s="68" t="s">
        <v>252</v>
      </c>
      <c r="G61" s="68">
        <v>5</v>
      </c>
      <c r="H61" s="68">
        <f t="shared" ref="H61:H64" si="12">E61</f>
        <v>1676.1</v>
      </c>
      <c r="I61" s="100">
        <f>H61*0.1</f>
        <v>167.61</v>
      </c>
      <c r="J61" s="106">
        <f t="shared" si="7"/>
        <v>1676.1</v>
      </c>
      <c r="K61" s="101">
        <f t="shared" ref="K61:K64" si="13">E61-(I61*NORMINV(0.975,0,1))</f>
        <v>1347.5904365512415</v>
      </c>
      <c r="L61" s="101">
        <f t="shared" ref="L61:L64" si="14">E61+(I61*NORMINV(0.975,0,1))</f>
        <v>2004.6095634487583</v>
      </c>
      <c r="N61" s="68" t="s">
        <v>281</v>
      </c>
    </row>
    <row r="62" spans="2:14">
      <c r="B62" s="68" t="s">
        <v>284</v>
      </c>
      <c r="C62" s="68" t="s">
        <v>304</v>
      </c>
      <c r="D62" s="68" t="s">
        <v>305</v>
      </c>
      <c r="E62" s="68">
        <v>3956.7</v>
      </c>
      <c r="F62" s="68" t="s">
        <v>252</v>
      </c>
      <c r="G62" s="68">
        <v>5</v>
      </c>
      <c r="H62" s="68">
        <f t="shared" si="12"/>
        <v>3956.7</v>
      </c>
      <c r="I62" s="100">
        <f t="shared" ref="I62:I64" si="15">H62*0.1</f>
        <v>395.67</v>
      </c>
      <c r="J62" s="106">
        <f t="shared" si="7"/>
        <v>3956.7</v>
      </c>
      <c r="K62" s="101">
        <f t="shared" si="13"/>
        <v>3181.2010502370367</v>
      </c>
      <c r="L62" s="101">
        <f t="shared" si="14"/>
        <v>4732.1989497629629</v>
      </c>
      <c r="N62" s="68" t="s">
        <v>281</v>
      </c>
    </row>
    <row r="63" spans="2:14">
      <c r="B63" s="68" t="s">
        <v>284</v>
      </c>
      <c r="C63" s="68" t="s">
        <v>306</v>
      </c>
      <c r="D63" s="68" t="s">
        <v>307</v>
      </c>
      <c r="E63" s="68">
        <v>5406.9</v>
      </c>
      <c r="F63" s="68" t="s">
        <v>252</v>
      </c>
      <c r="G63" s="68">
        <v>5</v>
      </c>
      <c r="H63" s="68">
        <f t="shared" si="12"/>
        <v>5406.9</v>
      </c>
      <c r="I63" s="100">
        <f t="shared" si="15"/>
        <v>540.68999999999994</v>
      </c>
      <c r="J63" s="106">
        <f t="shared" si="7"/>
        <v>5406.9</v>
      </c>
      <c r="K63" s="101">
        <f t="shared" si="13"/>
        <v>4347.167073199038</v>
      </c>
      <c r="L63" s="101">
        <f t="shared" si="14"/>
        <v>6466.6329268009613</v>
      </c>
      <c r="N63" s="68" t="s">
        <v>281</v>
      </c>
    </row>
    <row r="64" spans="2:14">
      <c r="B64" s="68" t="s">
        <v>284</v>
      </c>
      <c r="C64" s="68" t="s">
        <v>308</v>
      </c>
      <c r="D64" s="68" t="s">
        <v>309</v>
      </c>
      <c r="E64" s="68">
        <v>1217.4000000000001</v>
      </c>
      <c r="F64" s="68" t="s">
        <v>252</v>
      </c>
      <c r="G64" s="68">
        <v>5</v>
      </c>
      <c r="H64" s="68">
        <f t="shared" si="12"/>
        <v>1217.4000000000001</v>
      </c>
      <c r="I64" s="100">
        <f t="shared" si="15"/>
        <v>121.74000000000001</v>
      </c>
      <c r="J64" s="106">
        <f t="shared" si="7"/>
        <v>1217.4000000000001</v>
      </c>
      <c r="K64" s="101">
        <f t="shared" si="13"/>
        <v>978.79398452209398</v>
      </c>
      <c r="L64" s="101">
        <f t="shared" si="14"/>
        <v>1456.0060154779062</v>
      </c>
      <c r="N64" s="68" t="s">
        <v>281</v>
      </c>
    </row>
    <row r="65" spans="2:14">
      <c r="B65" s="68" t="s">
        <v>284</v>
      </c>
      <c r="C65" s="68" t="s">
        <v>310</v>
      </c>
      <c r="D65" s="68" t="s">
        <v>322</v>
      </c>
      <c r="E65" s="68">
        <v>401</v>
      </c>
      <c r="F65" s="68" t="s">
        <v>47</v>
      </c>
      <c r="G65" s="68">
        <v>2</v>
      </c>
      <c r="H65" s="68">
        <v>100</v>
      </c>
      <c r="I65" s="100">
        <f>E65/H65</f>
        <v>4.01</v>
      </c>
      <c r="J65" s="106">
        <f t="shared" si="7"/>
        <v>401</v>
      </c>
      <c r="K65" s="101">
        <f>_xlfn.GAMMA.INV(0.025,H65,I65)</f>
        <v>326.26960491620173</v>
      </c>
      <c r="L65" s="101">
        <f>_xlfn.GAMMA.INV(0.975,H65,I65)</f>
        <v>483.32108049015335</v>
      </c>
      <c r="N65" s="68" t="s">
        <v>311</v>
      </c>
    </row>
    <row r="66" spans="2:14">
      <c r="B66" s="68" t="s">
        <v>312</v>
      </c>
      <c r="C66" s="68" t="s">
        <v>313</v>
      </c>
      <c r="D66" s="68" t="s">
        <v>321</v>
      </c>
      <c r="E66" s="68">
        <v>8.57</v>
      </c>
      <c r="F66" s="68" t="s">
        <v>47</v>
      </c>
      <c r="G66" s="68">
        <v>2</v>
      </c>
      <c r="H66" s="68">
        <v>100</v>
      </c>
      <c r="I66" s="68">
        <f>E66/H66</f>
        <v>8.5699999999999998E-2</v>
      </c>
      <c r="J66" s="106">
        <f t="shared" si="7"/>
        <v>8.57</v>
      </c>
      <c r="K66" s="101">
        <f t="shared" ref="K66:K69" si="16">_xlfn.GAMMA.INV(0.025,H66,I66)</f>
        <v>6.9728940502041121</v>
      </c>
      <c r="L66" s="101">
        <f t="shared" ref="L66:L69" si="17">_xlfn.GAMMA.INV(0.975,H66,I66)</f>
        <v>10.329330822445423</v>
      </c>
      <c r="N66" s="68" t="s">
        <v>314</v>
      </c>
    </row>
    <row r="67" spans="2:14">
      <c r="B67" s="68" t="s">
        <v>312</v>
      </c>
      <c r="C67" s="68" t="s">
        <v>315</v>
      </c>
      <c r="D67" s="68" t="s">
        <v>316</v>
      </c>
      <c r="E67" s="68">
        <v>1.3</v>
      </c>
      <c r="F67" s="68" t="s">
        <v>47</v>
      </c>
      <c r="G67" s="68">
        <v>2</v>
      </c>
      <c r="H67" s="68">
        <v>100</v>
      </c>
      <c r="I67" s="68">
        <f>E67/H67</f>
        <v>1.3000000000000001E-2</v>
      </c>
      <c r="J67" s="106">
        <f t="shared" si="7"/>
        <v>1.3</v>
      </c>
      <c r="K67" s="101">
        <f t="shared" si="16"/>
        <v>1.0577318862620009</v>
      </c>
      <c r="L67" s="101">
        <f t="shared" si="17"/>
        <v>1.566876320791021</v>
      </c>
      <c r="N67" s="68" t="s">
        <v>314</v>
      </c>
    </row>
    <row r="68" spans="2:14">
      <c r="B68" s="68" t="s">
        <v>312</v>
      </c>
      <c r="C68" s="68" t="s">
        <v>317</v>
      </c>
      <c r="D68" s="68" t="s">
        <v>318</v>
      </c>
      <c r="E68" s="68">
        <v>11.8</v>
      </c>
      <c r="F68" s="68" t="s">
        <v>47</v>
      </c>
      <c r="G68" s="68">
        <v>2</v>
      </c>
      <c r="H68" s="68">
        <v>100</v>
      </c>
      <c r="I68" s="68">
        <f t="shared" ref="I68:I69" si="18">E68/H68</f>
        <v>0.11800000000000001</v>
      </c>
      <c r="J68" s="106">
        <f t="shared" si="7"/>
        <v>11.8</v>
      </c>
      <c r="K68" s="101">
        <f t="shared" si="16"/>
        <v>9.6009509676089309</v>
      </c>
      <c r="L68" s="101">
        <f t="shared" si="17"/>
        <v>14.222415834872344</v>
      </c>
      <c r="N68" s="68" t="s">
        <v>314</v>
      </c>
    </row>
    <row r="69" spans="2:14">
      <c r="B69" s="68" t="s">
        <v>312</v>
      </c>
      <c r="C69" s="68" t="s">
        <v>319</v>
      </c>
      <c r="D69" s="68" t="s">
        <v>320</v>
      </c>
      <c r="E69" s="68">
        <v>3.86</v>
      </c>
      <c r="F69" s="68" t="s">
        <v>47</v>
      </c>
      <c r="G69" s="68">
        <v>2</v>
      </c>
      <c r="H69" s="68">
        <v>100</v>
      </c>
      <c r="I69" s="68">
        <f t="shared" si="18"/>
        <v>3.8599999999999995E-2</v>
      </c>
      <c r="J69" s="106">
        <f t="shared" si="7"/>
        <v>3.86</v>
      </c>
      <c r="K69" s="101">
        <f t="shared" si="16"/>
        <v>3.1406500622856326</v>
      </c>
      <c r="L69" s="101">
        <f t="shared" si="17"/>
        <v>4.6524173832717999</v>
      </c>
      <c r="N69" s="68" t="s">
        <v>311</v>
      </c>
    </row>
  </sheetData>
  <mergeCells count="2">
    <mergeCell ref="H1:I1"/>
    <mergeCell ref="K1:L1"/>
  </mergeCells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1"/>
  <sheetViews>
    <sheetView tabSelected="1" topLeftCell="A13" workbookViewId="0">
      <selection activeCell="B28" sqref="B28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328</v>
      </c>
    </row>
    <row r="2" spans="1:6">
      <c r="A2" s="5" t="str">
        <f>parameters!D2</f>
        <v>P.onset</v>
      </c>
      <c r="B2" s="113">
        <f>parameters!E2</f>
        <v>9.8400000000000007E-6</v>
      </c>
      <c r="C2" s="112">
        <f>parameters!G2</f>
        <v>7</v>
      </c>
      <c r="D2" s="114">
        <f>parameters!H2</f>
        <v>9.8400000000000007E-6</v>
      </c>
      <c r="E2" s="114">
        <f>parameters!I2</f>
        <v>9.5199999999999995E-7</v>
      </c>
      <c r="F2" s="114">
        <f>parameters!J2</f>
        <v>1.0000000000000001E-5</v>
      </c>
    </row>
    <row r="3" spans="1:6">
      <c r="A3" s="5" t="str">
        <f>parameters!D3</f>
        <v>P.onset_low.risk</v>
      </c>
      <c r="B3" s="113">
        <f>parameters!E3</f>
        <v>0.65200000000000002</v>
      </c>
      <c r="C3" s="112">
        <f>parameters!G3</f>
        <v>7</v>
      </c>
      <c r="D3" s="114">
        <f>parameters!H3</f>
        <v>0.65200000000000002</v>
      </c>
      <c r="E3" s="114">
        <f>parameters!I3</f>
        <v>4.5900000000000003E-2</v>
      </c>
      <c r="F3" s="114">
        <f>parameters!J3</f>
        <v>0.6</v>
      </c>
    </row>
    <row r="4" spans="1:6">
      <c r="A4" s="5" t="str">
        <f>parameters!D4</f>
        <v>RR.manufacture</v>
      </c>
      <c r="B4" s="113">
        <f>parameters!E4</f>
        <v>1.99</v>
      </c>
      <c r="C4" s="112">
        <f>parameters!G4</f>
        <v>3</v>
      </c>
      <c r="D4" s="114">
        <f>parameters!H4</f>
        <v>0.68813463873640102</v>
      </c>
      <c r="E4" s="114">
        <f>parameters!I4</f>
        <v>0.2507383667215965</v>
      </c>
      <c r="F4" s="114">
        <f>parameters!J4</f>
        <v>1.99</v>
      </c>
    </row>
    <row r="5" spans="1:6">
      <c r="A5" s="5" t="str">
        <f>parameters!D5</f>
        <v>RR.past_smoke</v>
      </c>
      <c r="B5" s="113">
        <f>parameters!E5</f>
        <v>2.1744970000000001</v>
      </c>
      <c r="C5" s="112">
        <f>parameters!G5</f>
        <v>3</v>
      </c>
      <c r="D5" s="114">
        <f>parameters!H5</f>
        <v>0.77679737342710387</v>
      </c>
      <c r="E5" s="114">
        <f>parameters!I5</f>
        <v>0.38384940606361262</v>
      </c>
      <c r="F5" s="114">
        <f>parameters!J5</f>
        <v>2.1744970000000001</v>
      </c>
    </row>
    <row r="6" spans="1:6">
      <c r="A6" s="5" t="str">
        <f>parameters!D6</f>
        <v>RR.current_smoke</v>
      </c>
      <c r="B6" s="113">
        <f>parameters!E6</f>
        <v>5.9977460000000002</v>
      </c>
      <c r="C6" s="112">
        <f>parameters!G6</f>
        <v>3</v>
      </c>
      <c r="D6" s="114">
        <f>parameters!H6</f>
        <v>1.7913837319809891</v>
      </c>
      <c r="E6" s="114">
        <f>parameters!I6</f>
        <v>0.11990591739389882</v>
      </c>
      <c r="F6" s="114">
        <f>parameters!J6</f>
        <v>5.9977460000000002</v>
      </c>
    </row>
    <row r="7" spans="1:6">
      <c r="A7" s="5" t="str">
        <f>parameters!D7</f>
        <v>RR.All.Death.past_smoke</v>
      </c>
      <c r="B7" s="113">
        <f>parameters!E7</f>
        <v>1.2</v>
      </c>
      <c r="C7" s="112">
        <f>parameters!G7</f>
        <v>3</v>
      </c>
      <c r="D7" s="114">
        <f>parameters!H7</f>
        <v>0.18232155679395459</v>
      </c>
      <c r="E7" s="114">
        <f>parameters!I7</f>
        <v>2.5531963685666733E-2</v>
      </c>
      <c r="F7" s="114">
        <f>parameters!J7</f>
        <v>1.2</v>
      </c>
    </row>
    <row r="8" spans="1:6">
      <c r="A8" s="5" t="str">
        <f>parameters!D8</f>
        <v>RR.All.Death.current_smoke</v>
      </c>
      <c r="B8" s="113">
        <f>parameters!E8</f>
        <v>2.76</v>
      </c>
      <c r="C8" s="112">
        <f>parameters!G8</f>
        <v>3</v>
      </c>
      <c r="D8" s="114">
        <f>parameters!H8</f>
        <v>1.0152306797290584</v>
      </c>
      <c r="E8" s="114">
        <f>parameters!I8</f>
        <v>9.2440087521680724E-3</v>
      </c>
      <c r="F8" s="114">
        <f>parameters!J8</f>
        <v>2.76</v>
      </c>
    </row>
    <row r="9" spans="1:6">
      <c r="A9" s="5" t="str">
        <f>parameters!D9</f>
        <v>P.quit.smoke</v>
      </c>
      <c r="B9" s="113">
        <f>parameters!E9</f>
        <v>1.67E-2</v>
      </c>
      <c r="C9" s="112">
        <f>parameters!G9</f>
        <v>7</v>
      </c>
      <c r="D9" s="114">
        <f>parameters!H9</f>
        <v>1.67E-2</v>
      </c>
      <c r="E9" s="114">
        <f>parameters!I9</f>
        <v>4.0523713428230627E-4</v>
      </c>
      <c r="F9" s="114">
        <f>parameters!J9</f>
        <v>1.67E-2</v>
      </c>
    </row>
    <row r="10" spans="1:6">
      <c r="A10" s="5" t="str">
        <f>parameters!D10</f>
        <v>P.onset_age</v>
      </c>
      <c r="B10" s="113">
        <f>parameters!E10</f>
        <v>1.1100000000000001</v>
      </c>
      <c r="C10" s="112">
        <f>parameters!G10</f>
        <v>5</v>
      </c>
      <c r="D10" s="114">
        <f>parameters!H10</f>
        <v>1.1100000000000001</v>
      </c>
      <c r="E10" s="114">
        <f>parameters!I10</f>
        <v>7.1500000000000001E-3</v>
      </c>
      <c r="F10" s="114">
        <f>parameters!J10</f>
        <v>1.1200000000000001</v>
      </c>
    </row>
    <row r="11" spans="1:6">
      <c r="A11" s="5" t="str">
        <f>parameters!D11</f>
        <v>RR.onset_sex</v>
      </c>
      <c r="B11" s="113">
        <f>parameters!E11</f>
        <v>3.75</v>
      </c>
      <c r="C11" s="112">
        <f>parameters!G11</f>
        <v>5</v>
      </c>
      <c r="D11" s="114">
        <f>parameters!H11</f>
        <v>3.75</v>
      </c>
      <c r="E11" s="114">
        <f>parameters!I11</f>
        <v>0.86599999999999999</v>
      </c>
      <c r="F11" s="114">
        <f>parameters!J11</f>
        <v>3.25</v>
      </c>
    </row>
    <row r="12" spans="1:6">
      <c r="A12" s="5" t="str">
        <f>parameters!D12</f>
        <v>P.sympt.diag_LGBC</v>
      </c>
      <c r="B12" s="113">
        <f>parameters!E12</f>
        <v>0.23400000000000001</v>
      </c>
      <c r="C12" s="112">
        <f>parameters!G12</f>
        <v>7</v>
      </c>
      <c r="D12" s="114">
        <f>parameters!H12</f>
        <v>0.23400000000000001</v>
      </c>
      <c r="E12" s="114">
        <f>parameters!I12</f>
        <v>6.6299999999999998E-2</v>
      </c>
      <c r="F12" s="114">
        <f>parameters!J12</f>
        <v>0.237049965</v>
      </c>
    </row>
    <row r="13" spans="1:6">
      <c r="A13" s="5" t="str">
        <f>parameters!D13</f>
        <v>P.sympt.diag_t_HGBC</v>
      </c>
      <c r="B13" s="113">
        <f>parameters!E13</f>
        <v>0.121</v>
      </c>
      <c r="C13" s="112">
        <f>parameters!G13</f>
        <v>7</v>
      </c>
      <c r="D13" s="114">
        <f>parameters!H13</f>
        <v>0.121</v>
      </c>
      <c r="E13" s="114">
        <f>parameters!I13</f>
        <v>7.5300000000000002E-3</v>
      </c>
      <c r="F13" s="114">
        <f>parameters!J13</f>
        <v>0.12112886</v>
      </c>
    </row>
    <row r="14" spans="1:6">
      <c r="A14" s="5" t="str">
        <f>parameters!D14</f>
        <v>P.sympt.diag_HGBC</v>
      </c>
      <c r="B14" s="113">
        <f>parameters!E14</f>
        <v>0.22700000000000001</v>
      </c>
      <c r="C14" s="112">
        <f>parameters!G14</f>
        <v>7</v>
      </c>
      <c r="D14" s="114">
        <f>parameters!H14</f>
        <v>0.22700000000000001</v>
      </c>
      <c r="E14" s="114">
        <f>parameters!I14</f>
        <v>2.5000000000000001E-3</v>
      </c>
      <c r="F14" s="114">
        <f>parameters!J14</f>
        <v>0.228546951</v>
      </c>
    </row>
    <row r="15" spans="1:6">
      <c r="A15" s="5" t="str">
        <f>parameters!D15</f>
        <v>P.sympt.diag_Age_HGBC</v>
      </c>
      <c r="B15" s="113">
        <f>parameters!E15</f>
        <v>0.876</v>
      </c>
      <c r="C15" s="112">
        <f>parameters!G15</f>
        <v>5</v>
      </c>
      <c r="D15" s="114">
        <f>parameters!H15</f>
        <v>0.876</v>
      </c>
      <c r="E15" s="114">
        <f>parameters!I15</f>
        <v>9.2200000000000004E-2</v>
      </c>
      <c r="F15" s="114">
        <f>parameters!J15</f>
        <v>0.97</v>
      </c>
    </row>
    <row r="16" spans="1:6">
      <c r="A16" s="5" t="str">
        <f>parameters!D16</f>
        <v>C.age.80.undiag.mort</v>
      </c>
      <c r="B16" s="113">
        <f>parameters!E16</f>
        <v>5.5E-2</v>
      </c>
      <c r="C16" s="112">
        <f>parameters!G16</f>
        <v>4</v>
      </c>
      <c r="D16" s="114">
        <f>parameters!H16</f>
        <v>0.01</v>
      </c>
      <c r="E16" s="114">
        <f>parameters!I16</f>
        <v>0.1</v>
      </c>
      <c r="F16" s="114">
        <f>parameters!J16</f>
        <v>5.5E-2</v>
      </c>
    </row>
    <row r="17" spans="1:6">
      <c r="A17" s="5" t="str">
        <f>parameters!D17</f>
        <v>Mean.t.StI.StII</v>
      </c>
      <c r="B17" s="113">
        <f>parameters!E17</f>
        <v>3</v>
      </c>
      <c r="C17" s="112">
        <f>parameters!G17</f>
        <v>6</v>
      </c>
      <c r="D17" s="114">
        <f>parameters!H17</f>
        <v>3</v>
      </c>
      <c r="E17" s="114">
        <f>parameters!I17</f>
        <v>3</v>
      </c>
      <c r="F17" s="114">
        <f>parameters!J17</f>
        <v>3</v>
      </c>
    </row>
    <row r="18" spans="1:6">
      <c r="A18" s="5" t="str">
        <f>parameters!D18</f>
        <v>Mean.t.StII.StIII</v>
      </c>
      <c r="B18" s="113">
        <f>parameters!E18</f>
        <v>2</v>
      </c>
      <c r="C18" s="112">
        <f>parameters!G18</f>
        <v>6</v>
      </c>
      <c r="D18" s="114">
        <f>parameters!H18</f>
        <v>2</v>
      </c>
      <c r="E18" s="114">
        <f>parameters!I18</f>
        <v>2</v>
      </c>
      <c r="F18" s="114">
        <f>parameters!J18</f>
        <v>2</v>
      </c>
    </row>
    <row r="19" spans="1:6">
      <c r="A19" s="5" t="str">
        <f>parameters!D19</f>
        <v>Mean.t.StIII.StIV</v>
      </c>
      <c r="B19" s="113">
        <f>parameters!E19</f>
        <v>1</v>
      </c>
      <c r="C19" s="112">
        <f>parameters!G19</f>
        <v>6</v>
      </c>
      <c r="D19" s="114">
        <f>parameters!H19</f>
        <v>1</v>
      </c>
      <c r="E19" s="114">
        <f>parameters!I19</f>
        <v>1</v>
      </c>
      <c r="F19" s="114">
        <f>parameters!J19</f>
        <v>1</v>
      </c>
    </row>
    <row r="20" spans="1:6">
      <c r="A20" s="5" t="str">
        <f>parameters!D20</f>
        <v>RR.All.Death.no_smoke</v>
      </c>
      <c r="B20" s="113">
        <f>parameters!E20</f>
        <v>0.75472189999999995</v>
      </c>
      <c r="C20" s="112">
        <f>parameters!G20</f>
        <v>5</v>
      </c>
      <c r="D20" s="114">
        <f>parameters!H20</f>
        <v>0.75472189999999995</v>
      </c>
      <c r="E20" s="114">
        <f>parameters!I20</f>
        <v>1.3606011795360695E-3</v>
      </c>
      <c r="F20" s="114">
        <f>parameters!J20</f>
        <v>0.75472189999999995</v>
      </c>
    </row>
    <row r="21" spans="1:6">
      <c r="A21" s="5" t="str">
        <f>parameters!D21</f>
        <v>shape.t.StI.StII</v>
      </c>
      <c r="B21" s="113">
        <f>parameters!E21</f>
        <v>0.66200000000000003</v>
      </c>
      <c r="C21" s="112">
        <f>parameters!G21</f>
        <v>7</v>
      </c>
      <c r="D21" s="114">
        <f>parameters!H21</f>
        <v>0.66200000000000003</v>
      </c>
      <c r="E21" s="114">
        <f>parameters!I21</f>
        <v>5.5800000000000002E-2</v>
      </c>
      <c r="F21" s="114">
        <f>parameters!J21</f>
        <v>0.72250015899999998</v>
      </c>
    </row>
    <row r="22" spans="1:6">
      <c r="A22" s="5" t="str">
        <f>parameters!D22</f>
        <v>shape.t.StII.StIII</v>
      </c>
      <c r="B22" s="113">
        <f>parameters!E22</f>
        <v>0.76600000000000001</v>
      </c>
      <c r="C22" s="112">
        <f>parameters!G22</f>
        <v>7</v>
      </c>
      <c r="D22" s="114">
        <f>parameters!H22</f>
        <v>0.76600000000000001</v>
      </c>
      <c r="E22" s="114">
        <f>parameters!I22</f>
        <v>0.122</v>
      </c>
      <c r="F22" s="114">
        <f>parameters!J22</f>
        <v>0.66778214800000002</v>
      </c>
    </row>
    <row r="23" spans="1:6">
      <c r="A23" s="5" t="str">
        <f>parameters!D23</f>
        <v>shape.t.StIII.StIV</v>
      </c>
      <c r="B23" s="113">
        <f>parameters!E23</f>
        <v>0.42299999999999999</v>
      </c>
      <c r="C23" s="112">
        <f>parameters!G23</f>
        <v>7</v>
      </c>
      <c r="D23" s="114">
        <f>parameters!H23</f>
        <v>0.42299999999999999</v>
      </c>
      <c r="E23" s="114">
        <f>parameters!I23</f>
        <v>8.8400000000000006E-2</v>
      </c>
      <c r="F23" s="114">
        <f>parameters!J23</f>
        <v>0.47116585599999999</v>
      </c>
    </row>
    <row r="24" spans="1:6">
      <c r="A24" s="5" t="str">
        <f>parameters!D24</f>
        <v>P.LGtoHGBC</v>
      </c>
      <c r="B24" s="113">
        <f>parameters!E24</f>
        <v>4.4000000000000003E-3</v>
      </c>
      <c r="C24" s="112">
        <f>parameters!G24</f>
        <v>7</v>
      </c>
      <c r="D24" s="114">
        <f>parameters!H24</f>
        <v>4.4000000000000003E-3</v>
      </c>
      <c r="E24" s="114">
        <f>parameters!I24</f>
        <v>7.3300000000000004E-4</v>
      </c>
      <c r="F24" s="114">
        <f>parameters!J24</f>
        <v>4.4999999999999997E-3</v>
      </c>
    </row>
    <row r="25" spans="1:6">
      <c r="A25" s="5" t="str">
        <f>parameters!D25</f>
        <v>P.Recurrence.LR</v>
      </c>
      <c r="B25" s="113">
        <f>parameters!E25</f>
        <v>0.28499999999999998</v>
      </c>
      <c r="C25" s="112">
        <f>parameters!G25</f>
        <v>5</v>
      </c>
      <c r="D25" s="114">
        <f>parameters!H25</f>
        <v>0.28499999999999998</v>
      </c>
      <c r="E25" s="114">
        <f>parameters!I25</f>
        <v>1.6837044078513583E-2</v>
      </c>
      <c r="F25" s="114">
        <f>parameters!J25</f>
        <v>0.28499999999999998</v>
      </c>
    </row>
    <row r="26" spans="1:6">
      <c r="A26" s="5" t="str">
        <f>parameters!D26</f>
        <v>P.sympt.diag_Age_LGBC</v>
      </c>
      <c r="B26" s="113">
        <f>parameters!E26</f>
        <v>0.91200000000000003</v>
      </c>
      <c r="C26" s="112">
        <f>parameters!G26</f>
        <v>5</v>
      </c>
      <c r="D26" s="114">
        <f>parameters!H26</f>
        <v>0.91200000000000003</v>
      </c>
      <c r="E26" s="114">
        <f>parameters!I26</f>
        <v>7.2099999999999997E-2</v>
      </c>
      <c r="F26" s="114">
        <f>parameters!J26</f>
        <v>0.97</v>
      </c>
    </row>
    <row r="27" spans="1:6">
      <c r="A27" s="5" t="str">
        <f>parameters!D27</f>
        <v>DT.UPTK.CONS</v>
      </c>
      <c r="B27" s="113">
        <f>parameters!E27</f>
        <v>0.70957585397710221</v>
      </c>
      <c r="C27" s="112">
        <f>parameters!G27</f>
        <v>5</v>
      </c>
      <c r="D27" s="114">
        <f>parameters!H27</f>
        <v>0.70957585397710221</v>
      </c>
      <c r="E27" s="114">
        <f>parameters!I27</f>
        <v>4.4760529439603229E-2</v>
      </c>
      <c r="F27" s="114">
        <f>parameters!J27</f>
        <v>0.70957585397710221</v>
      </c>
    </row>
    <row r="28" spans="1:6">
      <c r="A28" s="5" t="str">
        <f>parameters!D28</f>
        <v>DT.UPTK.50</v>
      </c>
      <c r="B28" s="113">
        <f>parameters!E28</f>
        <v>-0.36468752598392556</v>
      </c>
      <c r="C28" s="112">
        <f>parameters!G28</f>
        <v>5</v>
      </c>
      <c r="D28" s="114">
        <f>parameters!H28</f>
        <v>-0.36468752598392556</v>
      </c>
      <c r="E28" s="114">
        <f>parameters!I28</f>
        <v>6.0958017251978944E-4</v>
      </c>
      <c r="F28" s="114">
        <f>parameters!J28</f>
        <v>-0.36468752598392556</v>
      </c>
    </row>
    <row r="29" spans="1:6">
      <c r="A29" s="5" t="str">
        <f>parameters!D29</f>
        <v>DT.UPTK.55</v>
      </c>
      <c r="B29" s="113">
        <f>parameters!E29</f>
        <v>-0.25156411279366031</v>
      </c>
      <c r="C29" s="112">
        <f>parameters!G29</f>
        <v>5</v>
      </c>
      <c r="D29" s="114">
        <f>parameters!H29</f>
        <v>-0.25156411279366031</v>
      </c>
      <c r="E29" s="114">
        <f>parameters!I29</f>
        <v>1.8303467954788598E-4</v>
      </c>
      <c r="F29" s="114">
        <f>parameters!J29</f>
        <v>-0.25156411279366031</v>
      </c>
    </row>
    <row r="30" spans="1:6">
      <c r="A30" s="5" t="str">
        <f>parameters!D30</f>
        <v>DT.UPTK.65</v>
      </c>
      <c r="B30" s="113">
        <f>parameters!E30</f>
        <v>-0.11653381625595151</v>
      </c>
      <c r="C30" s="112">
        <f>parameters!G30</f>
        <v>5</v>
      </c>
      <c r="D30" s="114">
        <f>parameters!H30</f>
        <v>-0.11653381625595151</v>
      </c>
      <c r="E30" s="114">
        <f>parameters!I30</f>
        <v>5.7329767356241318E-3</v>
      </c>
      <c r="F30" s="114">
        <f>parameters!J30</f>
        <v>-0.11653381625595151</v>
      </c>
    </row>
    <row r="31" spans="1:6">
      <c r="A31" s="5" t="str">
        <f>parameters!D31</f>
        <v>DT.UPTK.70</v>
      </c>
      <c r="B31" s="113">
        <f>parameters!E31</f>
        <v>-0.23572233352106983</v>
      </c>
      <c r="C31" s="112">
        <f>parameters!G31</f>
        <v>5</v>
      </c>
      <c r="D31" s="114">
        <f>parameters!H31</f>
        <v>-0.23572233352106983</v>
      </c>
      <c r="E31" s="114">
        <f>parameters!I31</f>
        <v>6.4587431667095779E-3</v>
      </c>
      <c r="F31" s="114">
        <f>parameters!J31</f>
        <v>-0.23572233352106983</v>
      </c>
    </row>
    <row r="32" spans="1:6">
      <c r="A32" s="5" t="str">
        <f>parameters!D32</f>
        <v>DT.UPTK.F</v>
      </c>
      <c r="B32" s="113">
        <f>parameters!E32</f>
        <v>0.13976194237515863</v>
      </c>
      <c r="C32" s="112">
        <f>parameters!G32</f>
        <v>5</v>
      </c>
      <c r="D32" s="114">
        <f>parameters!H32</f>
        <v>0.13976194237515863</v>
      </c>
      <c r="E32" s="114">
        <f>parameters!I32</f>
        <v>4.4367505854834757E-3</v>
      </c>
      <c r="F32" s="114">
        <f>parameters!J32</f>
        <v>0.13976194237515863</v>
      </c>
    </row>
    <row r="33" spans="1:6">
      <c r="A33" s="5" t="str">
        <f>parameters!D33</f>
        <v>DT.UPTK.NRESP</v>
      </c>
      <c r="B33" s="113">
        <f>parameters!E33</f>
        <v>-1.8325814637483102</v>
      </c>
      <c r="C33" s="112">
        <f>parameters!G33</f>
        <v>5</v>
      </c>
      <c r="D33" s="114">
        <f>parameters!H33</f>
        <v>-1.8325814637483102</v>
      </c>
      <c r="E33" s="114">
        <f>parameters!I33</f>
        <v>8.0481983301160746E-3</v>
      </c>
      <c r="F33" s="114">
        <f>parameters!J33</f>
        <v>-1.8325814637483102</v>
      </c>
    </row>
    <row r="34" spans="1:6">
      <c r="A34" s="5" t="str">
        <f>parameters!D34</f>
        <v>DT.UPTK.INC</v>
      </c>
      <c r="B34" s="113">
        <f>parameters!E34</f>
        <v>1.8794650496471605</v>
      </c>
      <c r="C34" s="112">
        <f>parameters!G34</f>
        <v>5</v>
      </c>
      <c r="D34" s="114">
        <f>parameters!H34</f>
        <v>1.8794650496471605</v>
      </c>
      <c r="E34" s="114">
        <f>parameters!I34</f>
        <v>3.5350227786655028E-3</v>
      </c>
      <c r="F34" s="114">
        <f>parameters!J34</f>
        <v>1.8794650496471605</v>
      </c>
    </row>
    <row r="35" spans="1:6">
      <c r="A35" s="5" t="str">
        <f>parameters!D35</f>
        <v>DT.UPTK.IMD2</v>
      </c>
      <c r="B35" s="113">
        <f>parameters!E35</f>
        <v>-7.2570692834835374E-2</v>
      </c>
      <c r="C35" s="112">
        <f>parameters!G35</f>
        <v>5</v>
      </c>
      <c r="D35" s="114">
        <f>parameters!H35</f>
        <v>-7.2570692834835374E-2</v>
      </c>
      <c r="E35" s="114">
        <f>parameters!I35</f>
        <v>8.2744570841605074E-3</v>
      </c>
      <c r="F35" s="114">
        <f>parameters!J35</f>
        <v>-7.2570692834835374E-2</v>
      </c>
    </row>
    <row r="36" spans="1:6">
      <c r="A36" s="5" t="str">
        <f>parameters!D36</f>
        <v>DT.UPTK.IMD3</v>
      </c>
      <c r="B36" s="113">
        <f>parameters!E36</f>
        <v>-0.15082288973458366</v>
      </c>
      <c r="C36" s="112">
        <f>parameters!G36</f>
        <v>5</v>
      </c>
      <c r="D36" s="114">
        <f>parameters!H36</f>
        <v>-0.15082288973458366</v>
      </c>
      <c r="E36" s="114">
        <f>parameters!I36</f>
        <v>8.8485192231809659E-3</v>
      </c>
      <c r="F36" s="114">
        <f>parameters!J36</f>
        <v>-0.15082288973458366</v>
      </c>
    </row>
    <row r="37" spans="1:6">
      <c r="A37" s="5" t="str">
        <f>parameters!D37</f>
        <v>DT.UPTK.IMD4</v>
      </c>
      <c r="B37" s="113">
        <f>parameters!E37</f>
        <v>-0.2876820724517809</v>
      </c>
      <c r="C37" s="112">
        <f>parameters!G37</f>
        <v>5</v>
      </c>
      <c r="D37" s="114">
        <f>parameters!H37</f>
        <v>-0.2876820724517809</v>
      </c>
      <c r="E37" s="114">
        <f>parameters!I37</f>
        <v>1.0274142651501591E-2</v>
      </c>
      <c r="F37" s="114">
        <f>parameters!J37</f>
        <v>-0.2876820724517809</v>
      </c>
    </row>
    <row r="38" spans="1:6">
      <c r="A38" s="5" t="str">
        <f>parameters!D38</f>
        <v>DT.UPTK.IMD5</v>
      </c>
      <c r="B38" s="113">
        <f>parameters!E38</f>
        <v>-0.59783700075562041</v>
      </c>
      <c r="C38" s="112">
        <f>parameters!G38</f>
        <v>5</v>
      </c>
      <c r="D38" s="114">
        <f>parameters!H38</f>
        <v>-0.59783700075562041</v>
      </c>
      <c r="E38" s="114">
        <f>parameters!I38</f>
        <v>4.6809887357451996E-3</v>
      </c>
      <c r="F38" s="114">
        <f>parameters!J38</f>
        <v>-0.59783700075562041</v>
      </c>
    </row>
    <row r="39" spans="1:6">
      <c r="A39" s="5" t="str">
        <f>parameters!D39</f>
        <v>DT.UPTK.ASIAN</v>
      </c>
      <c r="B39" s="113">
        <f>parameters!E39</f>
        <v>-0.94057230424574823</v>
      </c>
      <c r="C39" s="112">
        <f>parameters!G39</f>
        <v>5</v>
      </c>
      <c r="D39" s="114">
        <f>parameters!H39</f>
        <v>-0.94057230424574823</v>
      </c>
      <c r="E39" s="114">
        <f>parameters!I39</f>
        <v>5.2558948716264049E-2</v>
      </c>
      <c r="F39" s="114">
        <f>parameters!J39</f>
        <v>-0.94057230424574823</v>
      </c>
    </row>
    <row r="40" spans="1:6">
      <c r="A40" s="5" t="str">
        <f>parameters!D40</f>
        <v>Diag.UPTK</v>
      </c>
      <c r="B40" s="113">
        <f>parameters!E40</f>
        <v>1</v>
      </c>
      <c r="C40" s="112">
        <f>parameters!G40</f>
        <v>6</v>
      </c>
      <c r="D40" s="114">
        <f>parameters!H40</f>
        <v>1</v>
      </c>
      <c r="E40" s="114">
        <f>parameters!I40</f>
        <v>0</v>
      </c>
      <c r="F40" s="114">
        <f>parameters!J40</f>
        <v>1</v>
      </c>
    </row>
    <row r="41" spans="1:6">
      <c r="A41" s="5" t="str">
        <f>parameters!D41</f>
        <v>Sens.dipstick.LG</v>
      </c>
      <c r="B41" s="113">
        <f>parameters!E41</f>
        <v>0.23</v>
      </c>
      <c r="C41" s="112">
        <f>parameters!G41</f>
        <v>1</v>
      </c>
      <c r="D41" s="114">
        <f>parameters!H41</f>
        <v>13</v>
      </c>
      <c r="E41" s="114">
        <f>parameters!I41</f>
        <v>43.521739130434781</v>
      </c>
      <c r="F41" s="114">
        <f>parameters!J41</f>
        <v>0.23</v>
      </c>
    </row>
    <row r="42" spans="1:6">
      <c r="A42" s="5" t="str">
        <f>parameters!D42</f>
        <v>Sens.dipstick.St1</v>
      </c>
      <c r="B42" s="113">
        <f>parameters!E42</f>
        <v>0.5</v>
      </c>
      <c r="C42" s="112">
        <f>parameters!G42</f>
        <v>1</v>
      </c>
      <c r="D42" s="114">
        <f>parameters!H42</f>
        <v>22</v>
      </c>
      <c r="E42" s="114">
        <f>parameters!I42</f>
        <v>22</v>
      </c>
      <c r="F42" s="114">
        <f>parameters!J42</f>
        <v>0.5</v>
      </c>
    </row>
    <row r="43" spans="1:6">
      <c r="A43" s="5" t="str">
        <f>parameters!D43</f>
        <v>Sens.dipstick.St2.4</v>
      </c>
      <c r="B43" s="113">
        <f>parameters!E43</f>
        <v>0.88</v>
      </c>
      <c r="C43" s="112">
        <f>parameters!G43</f>
        <v>1</v>
      </c>
      <c r="D43" s="114">
        <f>parameters!H43</f>
        <v>8</v>
      </c>
      <c r="E43" s="114">
        <f>parameters!I43</f>
        <v>1.0909090909090917</v>
      </c>
      <c r="F43" s="114">
        <f>parameters!J43</f>
        <v>0.88</v>
      </c>
    </row>
    <row r="44" spans="1:6">
      <c r="A44" s="5" t="str">
        <f>parameters!D44</f>
        <v>Spec.dipstick</v>
      </c>
      <c r="B44" s="113">
        <f>parameters!E44</f>
        <v>0.82</v>
      </c>
      <c r="C44" s="112">
        <f>parameters!G44</f>
        <v>1</v>
      </c>
      <c r="D44" s="114">
        <f>parameters!H44</f>
        <v>264.03999999999996</v>
      </c>
      <c r="E44" s="114">
        <f>parameters!I44</f>
        <v>57.960000000000036</v>
      </c>
      <c r="F44" s="114">
        <f>parameters!J44</f>
        <v>0.82</v>
      </c>
    </row>
    <row r="45" spans="1:6">
      <c r="A45" s="5" t="str">
        <f>parameters!D45</f>
        <v>Sens.cystoscopy.HG</v>
      </c>
      <c r="B45" s="113">
        <f>parameters!E45</f>
        <v>0.94299999999999995</v>
      </c>
      <c r="C45" s="112">
        <f>parameters!G45</f>
        <v>1</v>
      </c>
      <c r="D45" s="114">
        <f>parameters!H45</f>
        <v>716</v>
      </c>
      <c r="E45" s="114">
        <f>parameters!I45</f>
        <v>43</v>
      </c>
      <c r="F45" s="114">
        <f>parameters!J45</f>
        <v>0.94299999999999995</v>
      </c>
    </row>
    <row r="46" spans="1:6">
      <c r="A46" s="5" t="str">
        <f>parameters!D46</f>
        <v>Spec.cystoscopy</v>
      </c>
      <c r="B46" s="113">
        <f>parameters!E46</f>
        <v>0.84699999999999998</v>
      </c>
      <c r="C46" s="112">
        <f>parameters!G46</f>
        <v>1</v>
      </c>
      <c r="D46" s="114">
        <f>parameters!H46</f>
        <v>716</v>
      </c>
      <c r="E46" s="114">
        <f>parameters!I46</f>
        <v>109.548</v>
      </c>
      <c r="F46" s="114">
        <f>parameters!J46</f>
        <v>0.84699999999999998</v>
      </c>
    </row>
    <row r="47" spans="1:6">
      <c r="A47" s="5" t="str">
        <f>parameters!D47</f>
        <v>Sens.cystoscopy.LG</v>
      </c>
      <c r="B47" s="113">
        <f>parameters!E47</f>
        <v>0.92700000000000005</v>
      </c>
      <c r="C47" s="112">
        <f>parameters!G47</f>
        <v>1</v>
      </c>
      <c r="D47" s="114">
        <f>parameters!H47</f>
        <v>719</v>
      </c>
      <c r="E47" s="114">
        <f>parameters!I47</f>
        <v>52.486999999999966</v>
      </c>
      <c r="F47" s="114">
        <f>parameters!J47</f>
        <v>0.92700000000000005</v>
      </c>
    </row>
    <row r="48" spans="1:6">
      <c r="A48" s="5" t="e">
        <f>parameters!#REF!</f>
        <v>#REF!</v>
      </c>
      <c r="B48" s="113" t="e">
        <f>parameters!#REF!</f>
        <v>#REF!</v>
      </c>
      <c r="C48" s="112" t="e">
        <f>parameters!#REF!</f>
        <v>#REF!</v>
      </c>
      <c r="D48" s="114" t="e">
        <f>parameters!#REF!</f>
        <v>#REF!</v>
      </c>
      <c r="E48" s="114" t="e">
        <f>parameters!#REF!</f>
        <v>#REF!</v>
      </c>
      <c r="F48" s="114" t="e">
        <f>parameters!#REF!</f>
        <v>#REF!</v>
      </c>
    </row>
    <row r="49" spans="1:6">
      <c r="A49" s="5" t="str">
        <f>parameters!D48</f>
        <v>Mort.TURBT</v>
      </c>
      <c r="B49" s="113">
        <f>parameters!E48</f>
        <v>8.0000000000000002E-3</v>
      </c>
      <c r="C49" s="112">
        <f>parameters!G48</f>
        <v>5</v>
      </c>
      <c r="D49" s="114">
        <f>parameters!H48</f>
        <v>8.0000000000000002E-3</v>
      </c>
      <c r="E49" s="114">
        <f>parameters!I48</f>
        <v>2.55106728462327E-3</v>
      </c>
      <c r="F49" s="114">
        <f>parameters!J48</f>
        <v>8.0000000000000002E-3</v>
      </c>
    </row>
    <row r="50" spans="1:6">
      <c r="A50" s="5" t="str">
        <f>parameters!D49</f>
        <v>Utility.age</v>
      </c>
      <c r="B50" s="113">
        <f>parameters!E49</f>
        <v>4.3200000000000001E-3</v>
      </c>
      <c r="C50" s="112">
        <f>parameters!G49</f>
        <v>5</v>
      </c>
      <c r="D50" s="114">
        <f>parameters!H49</f>
        <v>4.3200000000000001E-3</v>
      </c>
      <c r="E50" s="114">
        <f>parameters!I49</f>
        <v>1.4285976793890307E-4</v>
      </c>
      <c r="F50" s="114">
        <f>parameters!J49</f>
        <v>4.3200000000000001E-3</v>
      </c>
    </row>
    <row r="51" spans="1:6">
      <c r="A51" s="5" t="str">
        <f>parameters!D50</f>
        <v>Disutility.HG.St1.3</v>
      </c>
      <c r="B51" s="113">
        <f>parameters!E50</f>
        <v>-0.08</v>
      </c>
      <c r="C51" s="112">
        <f>parameters!G50</f>
        <v>5</v>
      </c>
      <c r="D51" s="114">
        <f>parameters!H50</f>
        <v>-0.08</v>
      </c>
      <c r="E51" s="114">
        <f>parameters!I50</f>
        <v>4.3368143838595594E-2</v>
      </c>
      <c r="F51" s="114">
        <f>parameters!J50</f>
        <v>-0.08</v>
      </c>
    </row>
    <row r="52" spans="1:6">
      <c r="A52" s="5" t="str">
        <f>parameters!D51</f>
        <v>Disutility.HG.St4</v>
      </c>
      <c r="B52" s="113">
        <f>parameters!E51</f>
        <v>-0.18</v>
      </c>
      <c r="C52" s="112">
        <f>parameters!G51</f>
        <v>5</v>
      </c>
      <c r="D52" s="114">
        <f>parameters!H51</f>
        <v>-0.18</v>
      </c>
      <c r="E52" s="114">
        <f>parameters!I51</f>
        <v>6.1225614830958487E-2</v>
      </c>
      <c r="F52" s="114">
        <f>parameters!J51</f>
        <v>-0.18</v>
      </c>
    </row>
    <row r="53" spans="1:6">
      <c r="A53" s="5" t="str">
        <f>parameters!D52</f>
        <v>Disutility.LG</v>
      </c>
      <c r="B53" s="113">
        <f>parameters!E52</f>
        <v>0</v>
      </c>
      <c r="C53" s="112">
        <f>parameters!G52</f>
        <v>6</v>
      </c>
      <c r="D53" s="114">
        <f>parameters!H52</f>
        <v>0</v>
      </c>
      <c r="E53" s="114">
        <f>parameters!I52</f>
        <v>0</v>
      </c>
      <c r="F53" s="114">
        <f>parameters!J52</f>
        <v>0</v>
      </c>
    </row>
    <row r="54" spans="1:6">
      <c r="A54" s="5" t="str">
        <f>parameters!D53</f>
        <v>Cost.diag.sympt</v>
      </c>
      <c r="B54" s="113">
        <f>parameters!E53</f>
        <v>610.58000000000004</v>
      </c>
      <c r="C54" s="112">
        <f>parameters!G53</f>
        <v>2</v>
      </c>
      <c r="D54" s="114">
        <f>parameters!H53</f>
        <v>100</v>
      </c>
      <c r="E54" s="114">
        <f>parameters!I53</f>
        <v>6.1058000000000003</v>
      </c>
      <c r="F54" s="114">
        <f>parameters!J53</f>
        <v>610.58000000000004</v>
      </c>
    </row>
    <row r="55" spans="1:6">
      <c r="A55" s="5" t="str">
        <f>parameters!D54</f>
        <v>Cost.diag.screen</v>
      </c>
      <c r="B55" s="113">
        <f>parameters!E54</f>
        <v>584.89</v>
      </c>
      <c r="C55" s="112">
        <f>parameters!G54</f>
        <v>2</v>
      </c>
      <c r="D55" s="114">
        <f>parameters!H54</f>
        <v>100</v>
      </c>
      <c r="E55" s="114">
        <f>parameters!I54</f>
        <v>5.8488999999999995</v>
      </c>
      <c r="F55" s="114">
        <f>parameters!J54</f>
        <v>584.89</v>
      </c>
    </row>
    <row r="56" spans="1:6">
      <c r="A56" s="5" t="str">
        <f>parameters!D55</f>
        <v>Cost.treat.intercept</v>
      </c>
      <c r="B56" s="113">
        <f>parameters!E55</f>
        <v>2348.8000000000002</v>
      </c>
      <c r="C56" s="112">
        <f>parameters!G55</f>
        <v>2</v>
      </c>
      <c r="D56" s="114">
        <f>parameters!H55</f>
        <v>100</v>
      </c>
      <c r="E56" s="114">
        <f>parameters!I55</f>
        <v>23.488000000000003</v>
      </c>
      <c r="F56" s="114">
        <f>parameters!J55</f>
        <v>2348.8000000000002</v>
      </c>
    </row>
    <row r="57" spans="1:6">
      <c r="A57" s="5" t="str">
        <f>parameters!D56</f>
        <v>Cost.treat.past.smoke</v>
      </c>
      <c r="B57" s="113">
        <f>parameters!E56</f>
        <v>-57.2</v>
      </c>
      <c r="C57" s="112">
        <f>parameters!G56</f>
        <v>5</v>
      </c>
      <c r="D57" s="114">
        <f>parameters!H56</f>
        <v>-57.2</v>
      </c>
      <c r="E57" s="114">
        <f>parameters!I56</f>
        <v>5.7200000000000006</v>
      </c>
      <c r="F57" s="114">
        <f>parameters!J56</f>
        <v>-57.2</v>
      </c>
    </row>
    <row r="58" spans="1:6">
      <c r="A58" s="5" t="str">
        <f>parameters!D57</f>
        <v>Cost.treat.current.smoke</v>
      </c>
      <c r="B58" s="113">
        <f>parameters!E57</f>
        <v>-242</v>
      </c>
      <c r="C58" s="112">
        <f>parameters!G57</f>
        <v>5</v>
      </c>
      <c r="D58" s="114">
        <f>parameters!H57</f>
        <v>-242</v>
      </c>
      <c r="E58" s="114">
        <f>parameters!I57</f>
        <v>24.200000000000003</v>
      </c>
      <c r="F58" s="114">
        <f>parameters!J57</f>
        <v>-242</v>
      </c>
    </row>
    <row r="59" spans="1:6">
      <c r="A59" s="5" t="str">
        <f>parameters!D58</f>
        <v>Cost.treat.Y2</v>
      </c>
      <c r="B59" s="113">
        <f>parameters!E58</f>
        <v>-921.4</v>
      </c>
      <c r="C59" s="112">
        <f>parameters!G58</f>
        <v>5</v>
      </c>
      <c r="D59" s="114">
        <f>parameters!H58</f>
        <v>-921.4</v>
      </c>
      <c r="E59" s="114">
        <f>parameters!I58</f>
        <v>92.14</v>
      </c>
      <c r="F59" s="114">
        <f>parameters!J58</f>
        <v>-921.4</v>
      </c>
    </row>
    <row r="60" spans="1:6">
      <c r="A60" s="5" t="str">
        <f>parameters!D59</f>
        <v>Cost.treat.Y3</v>
      </c>
      <c r="B60" s="113">
        <f>parameters!E59</f>
        <v>-1514</v>
      </c>
      <c r="C60" s="112">
        <f>parameters!G59</f>
        <v>5</v>
      </c>
      <c r="D60" s="114">
        <f>parameters!H59</f>
        <v>-1514</v>
      </c>
      <c r="E60" s="114">
        <f>parameters!I59</f>
        <v>151.4</v>
      </c>
      <c r="F60" s="114">
        <f>parameters!J59</f>
        <v>-1514</v>
      </c>
    </row>
    <row r="61" spans="1:6">
      <c r="A61" s="5" t="str">
        <f>parameters!D60</f>
        <v>Cost.treat.stage1</v>
      </c>
      <c r="B61" s="113">
        <f>parameters!E60</f>
        <v>1446.8</v>
      </c>
      <c r="C61" s="112">
        <f>parameters!G60</f>
        <v>5</v>
      </c>
      <c r="D61" s="114">
        <f>parameters!H60</f>
        <v>1446.8</v>
      </c>
      <c r="E61" s="114">
        <f>parameters!I60</f>
        <v>144.68</v>
      </c>
      <c r="F61" s="114">
        <f>parameters!J60</f>
        <v>1446.8</v>
      </c>
    </row>
    <row r="62" spans="1:6">
      <c r="A62" s="5" t="str">
        <f>parameters!D61</f>
        <v>Cost.treat.stage2</v>
      </c>
      <c r="B62" s="113">
        <f>parameters!E61</f>
        <v>1676.1</v>
      </c>
      <c r="C62" s="112">
        <f>parameters!G61</f>
        <v>5</v>
      </c>
      <c r="D62" s="114">
        <f>parameters!H61</f>
        <v>1676.1</v>
      </c>
      <c r="E62" s="114">
        <f>parameters!I61</f>
        <v>167.61</v>
      </c>
      <c r="F62" s="114">
        <f>parameters!J61</f>
        <v>1676.1</v>
      </c>
    </row>
    <row r="63" spans="1:6">
      <c r="A63" s="5" t="str">
        <f>parameters!D62</f>
        <v>Cost.treat.stage3</v>
      </c>
      <c r="B63" s="113">
        <f>parameters!E62</f>
        <v>3956.7</v>
      </c>
      <c r="C63" s="112">
        <f>parameters!G62</f>
        <v>5</v>
      </c>
      <c r="D63" s="114">
        <f>parameters!H62</f>
        <v>3956.7</v>
      </c>
      <c r="E63" s="114">
        <f>parameters!I62</f>
        <v>395.67</v>
      </c>
      <c r="F63" s="114">
        <f>parameters!J62</f>
        <v>3956.7</v>
      </c>
    </row>
    <row r="64" spans="1:6">
      <c r="A64" s="5" t="str">
        <f>parameters!D63</f>
        <v>Cost.treat.stage4</v>
      </c>
      <c r="B64" s="113">
        <f>parameters!E63</f>
        <v>5406.9</v>
      </c>
      <c r="C64" s="112">
        <f>parameters!G63</f>
        <v>5</v>
      </c>
      <c r="D64" s="114">
        <f>parameters!H63</f>
        <v>5406.9</v>
      </c>
      <c r="E64" s="114">
        <f>parameters!I63</f>
        <v>540.68999999999994</v>
      </c>
      <c r="F64" s="114">
        <f>parameters!J63</f>
        <v>5406.9</v>
      </c>
    </row>
    <row r="65" spans="1:6">
      <c r="A65" s="5" t="str">
        <f>parameters!D64</f>
        <v>Cost.treat.LG</v>
      </c>
      <c r="B65" s="113">
        <f>parameters!E64</f>
        <v>1217.4000000000001</v>
      </c>
      <c r="C65" s="112">
        <f>parameters!G64</f>
        <v>5</v>
      </c>
      <c r="D65" s="114">
        <f>parameters!H64</f>
        <v>1217.4000000000001</v>
      </c>
      <c r="E65" s="114">
        <f>parameters!I64</f>
        <v>121.74000000000001</v>
      </c>
      <c r="F65" s="114">
        <f>parameters!J64</f>
        <v>1217.4000000000001</v>
      </c>
    </row>
    <row r="66" spans="1:6">
      <c r="A66" s="5" t="str">
        <f>parameters!D65</f>
        <v>Cost.surv.Y4.5</v>
      </c>
      <c r="B66" s="113">
        <f>parameters!E65</f>
        <v>401</v>
      </c>
      <c r="C66" s="112">
        <f>parameters!G65</f>
        <v>2</v>
      </c>
      <c r="D66" s="114">
        <f>parameters!H65</f>
        <v>100</v>
      </c>
      <c r="E66" s="114">
        <f>parameters!I65</f>
        <v>4.01</v>
      </c>
      <c r="F66" s="114">
        <f>parameters!J65</f>
        <v>401</v>
      </c>
    </row>
    <row r="67" spans="1:6">
      <c r="A67" s="5" t="str">
        <f>parameters!D66</f>
        <v>Cost.dipstick.invite</v>
      </c>
      <c r="B67" s="113">
        <f>parameters!E66</f>
        <v>8.57</v>
      </c>
      <c r="C67" s="112">
        <f>parameters!G66</f>
        <v>2</v>
      </c>
      <c r="D67" s="114">
        <f>parameters!H66</f>
        <v>100</v>
      </c>
      <c r="E67" s="114">
        <f>parameters!I66</f>
        <v>8.5699999999999998E-2</v>
      </c>
      <c r="F67" s="114">
        <f>parameters!J66</f>
        <v>8.57</v>
      </c>
    </row>
    <row r="68" spans="1:6">
      <c r="A68" s="5" t="str">
        <f>parameters!D67</f>
        <v>Cost.ad.dipstick</v>
      </c>
      <c r="B68" s="113">
        <f>parameters!E67</f>
        <v>1.3</v>
      </c>
      <c r="C68" s="112">
        <f>parameters!G67</f>
        <v>2</v>
      </c>
      <c r="D68" s="114">
        <f>parameters!H67</f>
        <v>100</v>
      </c>
      <c r="E68" s="114">
        <f>parameters!I67</f>
        <v>1.3000000000000001E-2</v>
      </c>
      <c r="F68" s="114">
        <f>parameters!J67</f>
        <v>1.3</v>
      </c>
    </row>
    <row r="69" spans="1:6">
      <c r="A69" s="5" t="str">
        <f>parameters!D68</f>
        <v>Cost.dipstick.positive</v>
      </c>
      <c r="B69" s="113">
        <f>parameters!E68</f>
        <v>11.8</v>
      </c>
      <c r="C69" s="112">
        <f>parameters!G68</f>
        <v>2</v>
      </c>
      <c r="D69" s="114">
        <f>parameters!H68</f>
        <v>100</v>
      </c>
      <c r="E69" s="114">
        <f>parameters!I68</f>
        <v>0.11800000000000001</v>
      </c>
      <c r="F69" s="114">
        <f>parameters!J68</f>
        <v>11.8</v>
      </c>
    </row>
    <row r="70" spans="1:6">
      <c r="A70" s="5" t="str">
        <f>parameters!D69</f>
        <v>Cost.dipstick</v>
      </c>
      <c r="B70" s="113">
        <f>parameters!E69</f>
        <v>3.86</v>
      </c>
      <c r="C70" s="112">
        <f>parameters!G69</f>
        <v>2</v>
      </c>
      <c r="D70" s="114">
        <f>parameters!H69</f>
        <v>100</v>
      </c>
      <c r="E70" s="114">
        <f>parameters!I69</f>
        <v>3.8599999999999995E-2</v>
      </c>
      <c r="F70" s="114">
        <f>parameters!J69</f>
        <v>3.86</v>
      </c>
    </row>
    <row r="71" spans="1:6">
      <c r="A71" s="5"/>
      <c r="B71" s="110"/>
      <c r="C71" s="5"/>
      <c r="D71" s="110"/>
      <c r="E71" s="110"/>
      <c r="F71" s="11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90</v>
      </c>
      <c r="B1" s="7"/>
      <c r="C1" s="7"/>
      <c r="E1" s="8"/>
      <c r="F1" s="8"/>
      <c r="G1" s="8"/>
      <c r="H1" s="9"/>
      <c r="I1" s="9"/>
      <c r="J1" s="8"/>
      <c r="K1" s="117"/>
      <c r="L1" s="118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91</v>
      </c>
      <c r="B3" s="7"/>
      <c r="C3" s="7"/>
      <c r="E3" s="8"/>
      <c r="F3" s="8"/>
      <c r="H3" s="10"/>
      <c r="I3" s="10"/>
      <c r="L3" s="11" t="s">
        <v>92</v>
      </c>
    </row>
    <row r="4" spans="1:12">
      <c r="A4" s="12" t="s">
        <v>93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94</v>
      </c>
      <c r="B6" s="119" t="s">
        <v>95</v>
      </c>
      <c r="C6" s="119"/>
      <c r="D6" s="119"/>
      <c r="E6" s="119"/>
      <c r="F6" s="119"/>
      <c r="G6" s="15"/>
      <c r="H6" s="119" t="s">
        <v>96</v>
      </c>
      <c r="I6" s="119"/>
      <c r="J6" s="119"/>
      <c r="K6" s="119"/>
      <c r="L6" s="119"/>
    </row>
    <row r="7" spans="1:12" ht="18.75">
      <c r="A7" s="16" t="s">
        <v>97</v>
      </c>
      <c r="B7" s="17" t="s">
        <v>98</v>
      </c>
      <c r="C7" s="17" t="s">
        <v>99</v>
      </c>
      <c r="D7" s="18" t="s">
        <v>100</v>
      </c>
      <c r="E7" s="18" t="s">
        <v>101</v>
      </c>
      <c r="F7" s="18" t="s">
        <v>102</v>
      </c>
      <c r="G7" s="19"/>
      <c r="H7" s="20" t="s">
        <v>103</v>
      </c>
      <c r="I7" s="20" t="s">
        <v>104</v>
      </c>
      <c r="J7" s="21" t="s">
        <v>105</v>
      </c>
      <c r="K7" s="21" t="s">
        <v>106</v>
      </c>
      <c r="L7" s="21" t="s">
        <v>107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108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108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108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108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108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108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108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108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108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108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108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108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108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108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108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108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108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108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108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108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108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108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108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108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108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108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108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108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108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108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108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108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108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108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108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108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108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108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108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108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108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108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108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108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108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108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108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108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108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108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108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108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108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108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108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108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108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108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108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108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108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108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108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108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108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108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108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108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108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108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108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108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108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108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108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108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108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108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108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108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108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108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108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108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108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108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108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108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108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108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108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108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108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108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108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108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108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108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108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108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108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109</v>
      </c>
      <c r="C1" s="51" t="s">
        <v>110</v>
      </c>
      <c r="D1" s="52" t="s">
        <v>111</v>
      </c>
      <c r="E1" s="52" t="s">
        <v>112</v>
      </c>
      <c r="F1" s="52" t="s">
        <v>113</v>
      </c>
      <c r="G1" s="53" t="s">
        <v>114</v>
      </c>
      <c r="H1" s="1"/>
      <c r="I1" s="6" t="s">
        <v>156</v>
      </c>
      <c r="J1" s="6"/>
      <c r="K1" s="6"/>
      <c r="L1" s="6"/>
      <c r="O1" s="66" t="s">
        <v>157</v>
      </c>
      <c r="P1" s="66" t="s">
        <v>158</v>
      </c>
      <c r="R1" s="120" t="s">
        <v>115</v>
      </c>
      <c r="S1" s="118"/>
      <c r="T1" s="118"/>
      <c r="U1" s="118"/>
      <c r="V1" s="118"/>
      <c r="W1">
        <v>100000</v>
      </c>
      <c r="X1" t="s">
        <v>116</v>
      </c>
      <c r="Y1">
        <v>1.2</v>
      </c>
      <c r="Z1" t="s">
        <v>117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153</v>
      </c>
      <c r="J2" s="6"/>
      <c r="K2" s="6" t="s">
        <v>154</v>
      </c>
      <c r="L2" s="6" t="s">
        <v>155</v>
      </c>
      <c r="O2" s="65"/>
      <c r="P2" s="65"/>
      <c r="X2" t="s">
        <v>118</v>
      </c>
      <c r="Y2">
        <v>2.76</v>
      </c>
      <c r="Z2" t="s">
        <v>119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120</v>
      </c>
      <c r="S3" s="32" t="s">
        <v>121</v>
      </c>
      <c r="T3" s="32" t="s">
        <v>122</v>
      </c>
      <c r="U3" s="32" t="s">
        <v>123</v>
      </c>
      <c r="V3" s="32" t="s">
        <v>124</v>
      </c>
      <c r="X3" t="s">
        <v>125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126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127</v>
      </c>
      <c r="S5" s="27">
        <v>0</v>
      </c>
      <c r="T5" s="28">
        <v>0</v>
      </c>
      <c r="U5" s="29">
        <v>0</v>
      </c>
      <c r="V5" s="30">
        <v>0</v>
      </c>
      <c r="X5" s="31" t="s">
        <v>128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129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130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131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132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133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134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135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136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137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138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139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140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141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142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143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144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145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146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151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152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147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150</v>
      </c>
      <c r="T27" s="43" t="s">
        <v>148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149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159</v>
      </c>
      <c r="B1" s="69" t="s">
        <v>160</v>
      </c>
      <c r="C1" s="69" t="s">
        <v>161</v>
      </c>
      <c r="D1" s="69" t="s">
        <v>162</v>
      </c>
      <c r="E1" s="69" t="s">
        <v>163</v>
      </c>
      <c r="F1" s="69" t="s">
        <v>164</v>
      </c>
      <c r="G1" s="69" t="s">
        <v>165</v>
      </c>
      <c r="H1" s="69" t="s">
        <v>166</v>
      </c>
      <c r="I1" s="70" t="s">
        <v>167</v>
      </c>
      <c r="J1" s="71" t="s">
        <v>168</v>
      </c>
      <c r="K1" s="71" t="s">
        <v>169</v>
      </c>
      <c r="L1" s="71" t="s">
        <v>170</v>
      </c>
      <c r="N1" s="121" t="s">
        <v>171</v>
      </c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35" ht="46.5" customHeight="1">
      <c r="A2" s="72" t="s">
        <v>172</v>
      </c>
      <c r="B2" s="72" t="s">
        <v>173</v>
      </c>
      <c r="C2" s="72" t="s">
        <v>174</v>
      </c>
      <c r="D2" s="72" t="s">
        <v>175</v>
      </c>
      <c r="E2" s="72" t="s">
        <v>176</v>
      </c>
      <c r="F2" s="72" t="s">
        <v>177</v>
      </c>
      <c r="G2" s="72" t="s">
        <v>178</v>
      </c>
      <c r="H2" s="72" t="s">
        <v>179</v>
      </c>
      <c r="I2" s="73">
        <v>102</v>
      </c>
      <c r="J2" s="74">
        <v>97.2</v>
      </c>
      <c r="K2" s="74">
        <v>93.9</v>
      </c>
      <c r="L2" s="74">
        <v>100.5</v>
      </c>
      <c r="N2" s="121" t="s">
        <v>180</v>
      </c>
      <c r="O2" s="121"/>
      <c r="P2" s="121"/>
      <c r="Q2" s="121"/>
      <c r="R2" s="121"/>
      <c r="S2" s="121"/>
      <c r="T2" s="75"/>
      <c r="U2" s="75"/>
      <c r="V2" s="76"/>
      <c r="W2" s="77"/>
      <c r="X2" s="77"/>
      <c r="Y2" s="77"/>
    </row>
    <row r="3" spans="1:35">
      <c r="A3" s="72" t="s">
        <v>172</v>
      </c>
      <c r="B3" s="72" t="s">
        <v>173</v>
      </c>
      <c r="C3" s="72" t="s">
        <v>181</v>
      </c>
      <c r="D3" s="72" t="s">
        <v>175</v>
      </c>
      <c r="E3" s="72" t="s">
        <v>176</v>
      </c>
      <c r="F3" s="72" t="s">
        <v>177</v>
      </c>
      <c r="G3" s="72" t="s">
        <v>178</v>
      </c>
      <c r="H3" s="72" t="s">
        <v>179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172</v>
      </c>
      <c r="B4" s="72" t="s">
        <v>173</v>
      </c>
      <c r="C4" s="72" t="s">
        <v>182</v>
      </c>
      <c r="D4" s="72" t="s">
        <v>175</v>
      </c>
      <c r="E4" s="72" t="s">
        <v>176</v>
      </c>
      <c r="F4" s="72" t="s">
        <v>177</v>
      </c>
      <c r="G4" s="72" t="s">
        <v>178</v>
      </c>
      <c r="H4" s="72" t="s">
        <v>179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172</v>
      </c>
      <c r="B5" s="72" t="s">
        <v>173</v>
      </c>
      <c r="C5" s="72" t="s">
        <v>183</v>
      </c>
      <c r="D5" s="72" t="s">
        <v>175</v>
      </c>
      <c r="E5" s="72" t="s">
        <v>176</v>
      </c>
      <c r="F5" s="72" t="s">
        <v>177</v>
      </c>
      <c r="G5" s="72" t="s">
        <v>178</v>
      </c>
      <c r="H5" s="72" t="s">
        <v>179</v>
      </c>
      <c r="I5" s="73">
        <v>4145</v>
      </c>
      <c r="J5" s="74">
        <v>96.5</v>
      </c>
      <c r="K5" s="74">
        <v>95.8</v>
      </c>
      <c r="L5" s="74">
        <v>97.2</v>
      </c>
      <c r="AD5" s="67" t="s">
        <v>184</v>
      </c>
    </row>
    <row r="6" spans="1:35" ht="39.75" thickBot="1">
      <c r="A6" s="72" t="s">
        <v>172</v>
      </c>
      <c r="B6" s="72" t="s">
        <v>173</v>
      </c>
      <c r="C6" s="72" t="s">
        <v>185</v>
      </c>
      <c r="D6" s="72" t="s">
        <v>175</v>
      </c>
      <c r="E6" s="72" t="s">
        <v>176</v>
      </c>
      <c r="F6" s="72" t="s">
        <v>177</v>
      </c>
      <c r="G6" s="72" t="s">
        <v>178</v>
      </c>
      <c r="H6" s="72" t="s">
        <v>179</v>
      </c>
      <c r="I6" s="73">
        <v>6734</v>
      </c>
      <c r="J6" s="74">
        <v>92.7</v>
      </c>
      <c r="K6" s="74">
        <v>91.8</v>
      </c>
      <c r="L6" s="74">
        <v>93.6</v>
      </c>
      <c r="Q6" s="69" t="s">
        <v>161</v>
      </c>
      <c r="R6" s="69" t="s">
        <v>186</v>
      </c>
      <c r="S6" s="69" t="s">
        <v>169</v>
      </c>
      <c r="T6" s="69" t="s">
        <v>170</v>
      </c>
      <c r="U6" s="69" t="s">
        <v>161</v>
      </c>
      <c r="V6" s="69" t="s">
        <v>187</v>
      </c>
      <c r="W6" s="69" t="s">
        <v>169</v>
      </c>
      <c r="X6" s="69" t="s">
        <v>170</v>
      </c>
      <c r="Y6" s="69" t="s">
        <v>188</v>
      </c>
      <c r="Z6" s="69" t="s">
        <v>169</v>
      </c>
      <c r="AA6" s="69" t="s">
        <v>170</v>
      </c>
      <c r="AB6" s="78" t="s">
        <v>189</v>
      </c>
      <c r="AD6" s="78" t="s">
        <v>190</v>
      </c>
      <c r="AE6" s="67">
        <v>0.934579439252337</v>
      </c>
    </row>
    <row r="7" spans="1:35">
      <c r="A7" s="72" t="s">
        <v>172</v>
      </c>
      <c r="B7" s="72" t="s">
        <v>173</v>
      </c>
      <c r="C7" s="72" t="s">
        <v>191</v>
      </c>
      <c r="D7" s="72" t="s">
        <v>175</v>
      </c>
      <c r="E7" s="72" t="s">
        <v>176</v>
      </c>
      <c r="F7" s="72" t="s">
        <v>177</v>
      </c>
      <c r="G7" s="72" t="s">
        <v>178</v>
      </c>
      <c r="H7" s="72" t="s">
        <v>179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176</v>
      </c>
      <c r="AD7" s="79" t="s">
        <v>192</v>
      </c>
      <c r="AE7" s="67">
        <v>0.86096256684492001</v>
      </c>
    </row>
    <row r="8" spans="1:35">
      <c r="A8" s="72" t="s">
        <v>172</v>
      </c>
      <c r="B8" s="72" t="s">
        <v>173</v>
      </c>
      <c r="C8" s="72" t="s">
        <v>191</v>
      </c>
      <c r="D8" s="72" t="s">
        <v>193</v>
      </c>
      <c r="E8" s="72" t="s">
        <v>176</v>
      </c>
      <c r="F8" s="72" t="s">
        <v>177</v>
      </c>
      <c r="G8" s="72" t="s">
        <v>178</v>
      </c>
      <c r="H8" s="72" t="s">
        <v>179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173</v>
      </c>
      <c r="Q8" s="72" t="s">
        <v>174</v>
      </c>
      <c r="R8" s="74">
        <v>97.2</v>
      </c>
      <c r="S8" s="74">
        <v>93.9</v>
      </c>
      <c r="T8" s="74">
        <v>100.5</v>
      </c>
      <c r="U8" s="72" t="s">
        <v>194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172</v>
      </c>
      <c r="B9" s="72" t="s">
        <v>173</v>
      </c>
      <c r="C9" s="72" t="s">
        <v>174</v>
      </c>
      <c r="D9" s="72" t="s">
        <v>175</v>
      </c>
      <c r="E9" s="72" t="s">
        <v>195</v>
      </c>
      <c r="F9" s="72" t="s">
        <v>177</v>
      </c>
      <c r="G9" s="72" t="s">
        <v>178</v>
      </c>
      <c r="H9" s="72" t="s">
        <v>179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181</v>
      </c>
      <c r="R9" s="74">
        <v>97.9</v>
      </c>
      <c r="S9" s="74">
        <v>96.6</v>
      </c>
      <c r="T9" s="74">
        <v>99.3</v>
      </c>
      <c r="U9" s="72" t="s">
        <v>182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196</v>
      </c>
    </row>
    <row r="10" spans="1:35">
      <c r="A10" s="72" t="s">
        <v>172</v>
      </c>
      <c r="B10" s="72" t="s">
        <v>173</v>
      </c>
      <c r="C10" s="72" t="s">
        <v>181</v>
      </c>
      <c r="D10" s="72" t="s">
        <v>175</v>
      </c>
      <c r="E10" s="72" t="s">
        <v>195</v>
      </c>
      <c r="F10" s="72" t="s">
        <v>177</v>
      </c>
      <c r="G10" s="72" t="s">
        <v>178</v>
      </c>
      <c r="H10" s="72" t="s">
        <v>179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182</v>
      </c>
      <c r="R10" s="74">
        <v>98</v>
      </c>
      <c r="S10" s="74">
        <v>97.2</v>
      </c>
      <c r="T10" s="74">
        <v>98.8</v>
      </c>
      <c r="U10" s="72" t="s">
        <v>183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172</v>
      </c>
      <c r="B11" s="72" t="s">
        <v>173</v>
      </c>
      <c r="C11" s="72" t="s">
        <v>182</v>
      </c>
      <c r="D11" s="72" t="s">
        <v>175</v>
      </c>
      <c r="E11" s="72" t="s">
        <v>195</v>
      </c>
      <c r="F11" s="72" t="s">
        <v>177</v>
      </c>
      <c r="G11" s="72" t="s">
        <v>178</v>
      </c>
      <c r="H11" s="72" t="s">
        <v>179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183</v>
      </c>
      <c r="R11" s="74">
        <v>96.5</v>
      </c>
      <c r="S11" s="74">
        <v>95.8</v>
      </c>
      <c r="T11" s="74">
        <v>97.2</v>
      </c>
      <c r="U11" s="72" t="s">
        <v>185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172</v>
      </c>
      <c r="B12" s="72" t="s">
        <v>173</v>
      </c>
      <c r="C12" s="72" t="s">
        <v>183</v>
      </c>
      <c r="D12" s="72" t="s">
        <v>175</v>
      </c>
      <c r="E12" s="72" t="s">
        <v>195</v>
      </c>
      <c r="F12" s="72" t="s">
        <v>177</v>
      </c>
      <c r="G12" s="72" t="s">
        <v>178</v>
      </c>
      <c r="H12" s="72" t="s">
        <v>179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185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172</v>
      </c>
      <c r="B13" s="72" t="s">
        <v>173</v>
      </c>
      <c r="C13" s="72" t="s">
        <v>185</v>
      </c>
      <c r="D13" s="72" t="s">
        <v>175</v>
      </c>
      <c r="E13" s="72" t="s">
        <v>195</v>
      </c>
      <c r="F13" s="72" t="s">
        <v>177</v>
      </c>
      <c r="G13" s="72" t="s">
        <v>178</v>
      </c>
      <c r="H13" s="72" t="s">
        <v>179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197</v>
      </c>
      <c r="Q13" s="72" t="s">
        <v>174</v>
      </c>
      <c r="R13" s="74">
        <v>92.3</v>
      </c>
      <c r="S13" s="74">
        <v>82.3</v>
      </c>
      <c r="T13" s="74">
        <v>102.4</v>
      </c>
      <c r="U13" s="72" t="s">
        <v>174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172</v>
      </c>
      <c r="B14" s="72" t="s">
        <v>173</v>
      </c>
      <c r="C14" s="72" t="s">
        <v>191</v>
      </c>
      <c r="D14" s="72" t="s">
        <v>175</v>
      </c>
      <c r="E14" s="72" t="s">
        <v>195</v>
      </c>
      <c r="F14" s="72" t="s">
        <v>177</v>
      </c>
      <c r="G14" s="72" t="s">
        <v>178</v>
      </c>
      <c r="H14" s="72" t="s">
        <v>179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181</v>
      </c>
      <c r="R14" s="74">
        <v>97.6</v>
      </c>
      <c r="S14" s="74">
        <v>94.7</v>
      </c>
      <c r="T14" s="74">
        <v>100.4</v>
      </c>
      <c r="U14" s="72" t="s">
        <v>181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172</v>
      </c>
      <c r="B15" s="72" t="s">
        <v>173</v>
      </c>
      <c r="C15" s="72" t="s">
        <v>191</v>
      </c>
      <c r="D15" s="72" t="s">
        <v>193</v>
      </c>
      <c r="E15" s="72" t="s">
        <v>195</v>
      </c>
      <c r="F15" s="72" t="s">
        <v>177</v>
      </c>
      <c r="G15" s="72" t="s">
        <v>178</v>
      </c>
      <c r="H15" s="72" t="s">
        <v>179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182</v>
      </c>
      <c r="R15" s="74">
        <v>97.8</v>
      </c>
      <c r="S15" s="74">
        <v>96.3</v>
      </c>
      <c r="T15" s="74">
        <v>99.4</v>
      </c>
      <c r="U15" s="72" t="s">
        <v>182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172</v>
      </c>
      <c r="B16" s="72" t="s">
        <v>173</v>
      </c>
      <c r="C16" s="72" t="s">
        <v>174</v>
      </c>
      <c r="D16" s="72" t="s">
        <v>175</v>
      </c>
      <c r="E16" s="72" t="s">
        <v>198</v>
      </c>
      <c r="F16" s="72" t="s">
        <v>177</v>
      </c>
      <c r="G16" s="72" t="s">
        <v>178</v>
      </c>
      <c r="H16" s="72" t="s">
        <v>179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183</v>
      </c>
      <c r="R16" s="74">
        <v>94.7</v>
      </c>
      <c r="S16" s="74">
        <v>93.2</v>
      </c>
      <c r="T16" s="74">
        <v>96.2</v>
      </c>
      <c r="U16" s="72" t="s">
        <v>183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172</v>
      </c>
      <c r="B17" s="72" t="s">
        <v>173</v>
      </c>
      <c r="C17" s="72" t="s">
        <v>181</v>
      </c>
      <c r="D17" s="72" t="s">
        <v>175</v>
      </c>
      <c r="E17" s="72" t="s">
        <v>198</v>
      </c>
      <c r="F17" s="72" t="s">
        <v>177</v>
      </c>
      <c r="G17" s="72" t="s">
        <v>178</v>
      </c>
      <c r="H17" s="72" t="s">
        <v>179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185</v>
      </c>
      <c r="R17" s="74">
        <v>86.5</v>
      </c>
      <c r="S17" s="74">
        <v>84.6</v>
      </c>
      <c r="T17" s="74">
        <v>88.3</v>
      </c>
      <c r="U17" s="72" t="s">
        <v>185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172</v>
      </c>
      <c r="B18" s="72" t="s">
        <v>173</v>
      </c>
      <c r="C18" s="72" t="s">
        <v>182</v>
      </c>
      <c r="D18" s="72" t="s">
        <v>175</v>
      </c>
      <c r="E18" s="72" t="s">
        <v>198</v>
      </c>
      <c r="F18" s="72" t="s">
        <v>177</v>
      </c>
      <c r="G18" s="72" t="s">
        <v>178</v>
      </c>
      <c r="H18" s="72" t="s">
        <v>179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195</v>
      </c>
      <c r="AD18" s="83"/>
      <c r="AE18" s="23"/>
    </row>
    <row r="19" spans="1:31">
      <c r="A19" s="72" t="s">
        <v>172</v>
      </c>
      <c r="B19" s="72" t="s">
        <v>173</v>
      </c>
      <c r="C19" s="72" t="s">
        <v>183</v>
      </c>
      <c r="D19" s="72" t="s">
        <v>175</v>
      </c>
      <c r="E19" s="72" t="s">
        <v>198</v>
      </c>
      <c r="F19" s="72" t="s">
        <v>177</v>
      </c>
      <c r="G19" s="72" t="s">
        <v>178</v>
      </c>
      <c r="H19" s="72" t="s">
        <v>179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173</v>
      </c>
      <c r="Q19" s="72" t="s">
        <v>174</v>
      </c>
      <c r="R19" s="74">
        <v>80.099999999999994</v>
      </c>
      <c r="S19" s="74">
        <v>67</v>
      </c>
      <c r="T19" s="74">
        <v>93.2</v>
      </c>
      <c r="U19" s="72" t="s">
        <v>194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172</v>
      </c>
      <c r="B20" s="72" t="s">
        <v>173</v>
      </c>
      <c r="C20" s="72" t="s">
        <v>185</v>
      </c>
      <c r="D20" s="72" t="s">
        <v>175</v>
      </c>
      <c r="E20" s="72" t="s">
        <v>198</v>
      </c>
      <c r="F20" s="72" t="s">
        <v>177</v>
      </c>
      <c r="G20" s="72" t="s">
        <v>178</v>
      </c>
      <c r="H20" s="72" t="s">
        <v>179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181</v>
      </c>
      <c r="R20" s="74">
        <v>85</v>
      </c>
      <c r="S20" s="74">
        <v>80.599999999999994</v>
      </c>
      <c r="T20" s="74">
        <v>89.4</v>
      </c>
      <c r="U20" s="72" t="s">
        <v>182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172</v>
      </c>
      <c r="B21" s="72" t="s">
        <v>173</v>
      </c>
      <c r="C21" s="72" t="s">
        <v>191</v>
      </c>
      <c r="D21" s="72" t="s">
        <v>175</v>
      </c>
      <c r="E21" s="72" t="s">
        <v>198</v>
      </c>
      <c r="F21" s="72" t="s">
        <v>177</v>
      </c>
      <c r="G21" s="72" t="s">
        <v>178</v>
      </c>
      <c r="H21" s="72" t="s">
        <v>179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182</v>
      </c>
      <c r="R21" s="74">
        <v>85.6</v>
      </c>
      <c r="S21" s="74">
        <v>83.2</v>
      </c>
      <c r="T21" s="74">
        <v>88.1</v>
      </c>
      <c r="U21" s="72" t="s">
        <v>183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172</v>
      </c>
      <c r="B22" s="72" t="s">
        <v>173</v>
      </c>
      <c r="C22" s="72" t="s">
        <v>191</v>
      </c>
      <c r="D22" s="72" t="s">
        <v>193</v>
      </c>
      <c r="E22" s="72" t="s">
        <v>198</v>
      </c>
      <c r="F22" s="72" t="s">
        <v>177</v>
      </c>
      <c r="G22" s="72" t="s">
        <v>178</v>
      </c>
      <c r="H22" s="72" t="s">
        <v>179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183</v>
      </c>
      <c r="R22" s="74">
        <v>80.617919921875</v>
      </c>
      <c r="S22" s="74">
        <v>78.8</v>
      </c>
      <c r="T22" s="74">
        <v>82.4</v>
      </c>
      <c r="U22" s="72" t="s">
        <v>185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172</v>
      </c>
      <c r="B23" s="72" t="s">
        <v>173</v>
      </c>
      <c r="C23" s="72" t="s">
        <v>174</v>
      </c>
      <c r="D23" s="72" t="s">
        <v>175</v>
      </c>
      <c r="E23" s="72" t="s">
        <v>199</v>
      </c>
      <c r="F23" s="72" t="s">
        <v>177</v>
      </c>
      <c r="G23" s="72" t="s">
        <v>178</v>
      </c>
      <c r="H23" s="72" t="s">
        <v>179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185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172</v>
      </c>
      <c r="B24" s="72" t="s">
        <v>173</v>
      </c>
      <c r="C24" s="72" t="s">
        <v>181</v>
      </c>
      <c r="D24" s="72" t="s">
        <v>175</v>
      </c>
      <c r="E24" s="72" t="s">
        <v>199</v>
      </c>
      <c r="F24" s="72" t="s">
        <v>177</v>
      </c>
      <c r="G24" s="72" t="s">
        <v>178</v>
      </c>
      <c r="H24" s="72" t="s">
        <v>179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197</v>
      </c>
      <c r="Q24" s="72" t="s">
        <v>174</v>
      </c>
      <c r="R24" s="74">
        <v>52.2</v>
      </c>
      <c r="S24" s="74">
        <v>32.4</v>
      </c>
      <c r="T24" s="74">
        <v>72</v>
      </c>
      <c r="U24" s="72" t="s">
        <v>174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172</v>
      </c>
      <c r="B25" s="72" t="s">
        <v>173</v>
      </c>
      <c r="C25" s="72" t="s">
        <v>182</v>
      </c>
      <c r="D25" s="72" t="s">
        <v>175</v>
      </c>
      <c r="E25" s="72" t="s">
        <v>199</v>
      </c>
      <c r="F25" s="72" t="s">
        <v>177</v>
      </c>
      <c r="G25" s="72" t="s">
        <v>178</v>
      </c>
      <c r="H25" s="72" t="s">
        <v>179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181</v>
      </c>
      <c r="R25" s="74">
        <v>78.400000000000006</v>
      </c>
      <c r="S25" s="74">
        <v>70.7</v>
      </c>
      <c r="T25" s="74">
        <v>86.1</v>
      </c>
      <c r="U25" s="72" t="s">
        <v>181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172</v>
      </c>
      <c r="B26" s="72" t="s">
        <v>173</v>
      </c>
      <c r="C26" s="72" t="s">
        <v>183</v>
      </c>
      <c r="D26" s="72" t="s">
        <v>175</v>
      </c>
      <c r="E26" s="72" t="s">
        <v>199</v>
      </c>
      <c r="F26" s="72" t="s">
        <v>177</v>
      </c>
      <c r="G26" s="72" t="s">
        <v>178</v>
      </c>
      <c r="H26" s="72" t="s">
        <v>179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182</v>
      </c>
      <c r="R26" s="74">
        <v>78.2</v>
      </c>
      <c r="S26" s="74">
        <v>73</v>
      </c>
      <c r="T26" s="74">
        <v>83.3</v>
      </c>
      <c r="U26" s="72" t="s">
        <v>182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172</v>
      </c>
      <c r="B27" s="72" t="s">
        <v>173</v>
      </c>
      <c r="C27" s="72" t="s">
        <v>185</v>
      </c>
      <c r="D27" s="72" t="s">
        <v>175</v>
      </c>
      <c r="E27" s="72" t="s">
        <v>199</v>
      </c>
      <c r="F27" s="72" t="s">
        <v>177</v>
      </c>
      <c r="G27" s="72" t="s">
        <v>178</v>
      </c>
      <c r="H27" s="72" t="s">
        <v>179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183</v>
      </c>
      <c r="R27" s="74">
        <v>72.599999999999994</v>
      </c>
      <c r="S27" s="74">
        <v>69.2</v>
      </c>
      <c r="T27" s="74">
        <v>75.900000000000006</v>
      </c>
      <c r="U27" s="72" t="s">
        <v>183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172</v>
      </c>
      <c r="B28" s="72" t="s">
        <v>173</v>
      </c>
      <c r="C28" s="72" t="s">
        <v>191</v>
      </c>
      <c r="D28" s="72" t="s">
        <v>175</v>
      </c>
      <c r="E28" s="72" t="s">
        <v>199</v>
      </c>
      <c r="F28" s="72" t="s">
        <v>177</v>
      </c>
      <c r="G28" s="72" t="s">
        <v>178</v>
      </c>
      <c r="H28" s="72" t="s">
        <v>179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185</v>
      </c>
      <c r="R28" s="74">
        <v>55.5</v>
      </c>
      <c r="S28" s="74">
        <v>53</v>
      </c>
      <c r="T28" s="74">
        <v>58</v>
      </c>
      <c r="U28" s="72" t="s">
        <v>185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172</v>
      </c>
      <c r="B29" s="72" t="s">
        <v>173</v>
      </c>
      <c r="C29" s="72" t="s">
        <v>191</v>
      </c>
      <c r="D29" s="72" t="s">
        <v>193</v>
      </c>
      <c r="E29" s="72" t="s">
        <v>199</v>
      </c>
      <c r="F29" s="72" t="s">
        <v>177</v>
      </c>
      <c r="G29" s="72" t="s">
        <v>178</v>
      </c>
      <c r="H29" s="72" t="s">
        <v>179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198</v>
      </c>
      <c r="Y29" s="23"/>
      <c r="Z29" s="23"/>
      <c r="AA29" s="23"/>
    </row>
    <row r="30" spans="1:31">
      <c r="A30" s="72" t="s">
        <v>172</v>
      </c>
      <c r="B30" s="72" t="s">
        <v>173</v>
      </c>
      <c r="C30" s="72" t="s">
        <v>174</v>
      </c>
      <c r="D30" s="72" t="s">
        <v>175</v>
      </c>
      <c r="E30" s="72" t="s">
        <v>200</v>
      </c>
      <c r="F30" s="72" t="s">
        <v>177</v>
      </c>
      <c r="G30" s="72" t="s">
        <v>178</v>
      </c>
      <c r="H30" s="72" t="s">
        <v>179</v>
      </c>
      <c r="I30" s="73">
        <v>4</v>
      </c>
      <c r="J30" s="74" t="s">
        <v>201</v>
      </c>
      <c r="K30" s="74" t="s">
        <v>201</v>
      </c>
      <c r="L30" s="74" t="s">
        <v>201</v>
      </c>
      <c r="O30" s="72"/>
      <c r="P30" s="72" t="s">
        <v>173</v>
      </c>
      <c r="Q30" s="72" t="s">
        <v>174</v>
      </c>
      <c r="R30" s="74">
        <v>81.099999999999994</v>
      </c>
      <c r="S30" s="74">
        <v>64.7</v>
      </c>
      <c r="T30" s="74">
        <v>97.5</v>
      </c>
      <c r="U30" s="72" t="s">
        <v>194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172</v>
      </c>
      <c r="B31" s="72" t="s">
        <v>173</v>
      </c>
      <c r="C31" s="72" t="s">
        <v>181</v>
      </c>
      <c r="D31" s="72" t="s">
        <v>175</v>
      </c>
      <c r="E31" s="72" t="s">
        <v>200</v>
      </c>
      <c r="F31" s="72" t="s">
        <v>177</v>
      </c>
      <c r="G31" s="72" t="s">
        <v>178</v>
      </c>
      <c r="H31" s="72" t="s">
        <v>179</v>
      </c>
      <c r="I31" s="73">
        <v>6</v>
      </c>
      <c r="J31" s="74" t="s">
        <v>201</v>
      </c>
      <c r="K31" s="74" t="s">
        <v>201</v>
      </c>
      <c r="L31" s="74" t="s">
        <v>201</v>
      </c>
      <c r="O31" s="72"/>
      <c r="P31" s="72"/>
      <c r="Q31" s="72" t="s">
        <v>181</v>
      </c>
      <c r="R31" s="74">
        <v>83.4</v>
      </c>
      <c r="S31" s="74">
        <v>75.099999999999994</v>
      </c>
      <c r="T31" s="74">
        <v>91.7</v>
      </c>
      <c r="U31" s="72" t="s">
        <v>182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172</v>
      </c>
      <c r="B32" s="72" t="s">
        <v>173</v>
      </c>
      <c r="C32" s="72" t="s">
        <v>182</v>
      </c>
      <c r="D32" s="72" t="s">
        <v>175</v>
      </c>
      <c r="E32" s="72" t="s">
        <v>200</v>
      </c>
      <c r="F32" s="72" t="s">
        <v>177</v>
      </c>
      <c r="G32" s="72" t="s">
        <v>178</v>
      </c>
      <c r="H32" s="72" t="s">
        <v>179</v>
      </c>
      <c r="I32" s="73">
        <v>5</v>
      </c>
      <c r="J32" s="74" t="s">
        <v>201</v>
      </c>
      <c r="K32" s="74" t="s">
        <v>201</v>
      </c>
      <c r="L32" s="74" t="s">
        <v>201</v>
      </c>
      <c r="O32" s="72"/>
      <c r="P32" s="72"/>
      <c r="Q32" s="72" t="s">
        <v>182</v>
      </c>
      <c r="R32" s="74">
        <v>78.2</v>
      </c>
      <c r="S32" s="74">
        <v>72.5</v>
      </c>
      <c r="T32" s="74">
        <v>83.8</v>
      </c>
      <c r="U32" s="72" t="s">
        <v>183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172</v>
      </c>
      <c r="B33" s="72" t="s">
        <v>173</v>
      </c>
      <c r="C33" s="72" t="s">
        <v>183</v>
      </c>
      <c r="D33" s="72" t="s">
        <v>175</v>
      </c>
      <c r="E33" s="72" t="s">
        <v>200</v>
      </c>
      <c r="F33" s="72" t="s">
        <v>177</v>
      </c>
      <c r="G33" s="72" t="s">
        <v>178</v>
      </c>
      <c r="H33" s="72" t="s">
        <v>179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183</v>
      </c>
      <c r="R33" s="74">
        <v>75.5</v>
      </c>
      <c r="S33" s="74">
        <v>71.900000000000006</v>
      </c>
      <c r="T33" s="74">
        <v>79.099999999999994</v>
      </c>
      <c r="U33" s="72" t="s">
        <v>185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172</v>
      </c>
      <c r="B34" s="72" t="s">
        <v>173</v>
      </c>
      <c r="C34" s="72" t="s">
        <v>185</v>
      </c>
      <c r="D34" s="72" t="s">
        <v>175</v>
      </c>
      <c r="E34" s="72" t="s">
        <v>200</v>
      </c>
      <c r="F34" s="72" t="s">
        <v>177</v>
      </c>
      <c r="G34" s="72" t="s">
        <v>178</v>
      </c>
      <c r="H34" s="72" t="s">
        <v>179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185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172</v>
      </c>
      <c r="B35" s="72" t="s">
        <v>173</v>
      </c>
      <c r="C35" s="72" t="s">
        <v>191</v>
      </c>
      <c r="D35" s="72" t="s">
        <v>175</v>
      </c>
      <c r="E35" s="72" t="s">
        <v>200</v>
      </c>
      <c r="F35" s="72" t="s">
        <v>177</v>
      </c>
      <c r="G35" s="72" t="s">
        <v>178</v>
      </c>
      <c r="H35" s="72" t="s">
        <v>179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197</v>
      </c>
      <c r="Q35" s="72" t="s">
        <v>174</v>
      </c>
      <c r="R35" s="74">
        <v>75.099999999999994</v>
      </c>
      <c r="S35" s="74">
        <v>54.6</v>
      </c>
      <c r="T35" s="74">
        <v>95.5</v>
      </c>
      <c r="U35" s="72" t="s">
        <v>174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172</v>
      </c>
      <c r="B36" s="72" t="s">
        <v>173</v>
      </c>
      <c r="C36" s="72" t="s">
        <v>191</v>
      </c>
      <c r="D36" s="72" t="s">
        <v>193</v>
      </c>
      <c r="E36" s="72" t="s">
        <v>200</v>
      </c>
      <c r="F36" s="72" t="s">
        <v>177</v>
      </c>
      <c r="G36" s="72" t="s">
        <v>178</v>
      </c>
      <c r="H36" s="72" t="s">
        <v>179</v>
      </c>
      <c r="I36" s="73">
        <v>71</v>
      </c>
      <c r="J36" s="74" t="s">
        <v>201</v>
      </c>
      <c r="K36" s="74" t="s">
        <v>201</v>
      </c>
      <c r="L36" s="74" t="s">
        <v>201</v>
      </c>
      <c r="O36" s="72"/>
      <c r="P36" s="72"/>
      <c r="Q36" s="72" t="s">
        <v>181</v>
      </c>
      <c r="R36" s="74">
        <v>72.400000000000006</v>
      </c>
      <c r="S36" s="74">
        <v>60.6</v>
      </c>
      <c r="T36" s="74">
        <v>84.3</v>
      </c>
      <c r="U36" s="72" t="s">
        <v>181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172</v>
      </c>
      <c r="B37" s="72" t="s">
        <v>173</v>
      </c>
      <c r="C37" s="72" t="s">
        <v>174</v>
      </c>
      <c r="D37" s="72" t="s">
        <v>175</v>
      </c>
      <c r="E37" s="72" t="s">
        <v>202</v>
      </c>
      <c r="F37" s="72" t="s">
        <v>177</v>
      </c>
      <c r="G37" s="72" t="s">
        <v>178</v>
      </c>
      <c r="H37" s="72" t="s">
        <v>179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182</v>
      </c>
      <c r="R37" s="74">
        <v>76</v>
      </c>
      <c r="S37" s="74">
        <v>67.0908203125</v>
      </c>
      <c r="T37" s="74">
        <v>84.8</v>
      </c>
      <c r="U37" s="72" t="s">
        <v>182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172</v>
      </c>
      <c r="B38" s="72" t="s">
        <v>173</v>
      </c>
      <c r="C38" s="72" t="s">
        <v>181</v>
      </c>
      <c r="D38" s="72" t="s">
        <v>175</v>
      </c>
      <c r="E38" s="72" t="s">
        <v>202</v>
      </c>
      <c r="F38" s="72" t="s">
        <v>177</v>
      </c>
      <c r="G38" s="72" t="s">
        <v>178</v>
      </c>
      <c r="H38" s="72" t="s">
        <v>179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183</v>
      </c>
      <c r="R38" s="74">
        <v>65.8</v>
      </c>
      <c r="S38" s="74">
        <v>59.8</v>
      </c>
      <c r="T38" s="74">
        <v>71.8</v>
      </c>
      <c r="U38" s="72" t="s">
        <v>183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172</v>
      </c>
      <c r="B39" s="72" t="s">
        <v>173</v>
      </c>
      <c r="C39" s="72" t="s">
        <v>182</v>
      </c>
      <c r="D39" s="72" t="s">
        <v>175</v>
      </c>
      <c r="E39" s="72" t="s">
        <v>202</v>
      </c>
      <c r="F39" s="72" t="s">
        <v>177</v>
      </c>
      <c r="G39" s="72" t="s">
        <v>178</v>
      </c>
      <c r="H39" s="72" t="s">
        <v>179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185</v>
      </c>
      <c r="R39" s="74">
        <v>42.9</v>
      </c>
      <c r="S39" s="74">
        <v>37.9</v>
      </c>
      <c r="T39" s="74">
        <v>48</v>
      </c>
      <c r="U39" s="72" t="s">
        <v>185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172</v>
      </c>
      <c r="B40" s="72" t="s">
        <v>173</v>
      </c>
      <c r="C40" s="72" t="s">
        <v>183</v>
      </c>
      <c r="D40" s="72" t="s">
        <v>175</v>
      </c>
      <c r="E40" s="72" t="s">
        <v>202</v>
      </c>
      <c r="F40" s="72" t="s">
        <v>177</v>
      </c>
      <c r="G40" s="72" t="s">
        <v>178</v>
      </c>
      <c r="H40" s="72" t="s">
        <v>179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199</v>
      </c>
      <c r="Y40" s="23"/>
      <c r="Z40" s="23"/>
      <c r="AA40" s="23"/>
    </row>
    <row r="41" spans="1:27">
      <c r="A41" s="72" t="s">
        <v>172</v>
      </c>
      <c r="B41" s="72" t="s">
        <v>173</v>
      </c>
      <c r="C41" s="72" t="s">
        <v>185</v>
      </c>
      <c r="D41" s="72" t="s">
        <v>175</v>
      </c>
      <c r="E41" s="72" t="s">
        <v>202</v>
      </c>
      <c r="F41" s="72" t="s">
        <v>177</v>
      </c>
      <c r="G41" s="72" t="s">
        <v>178</v>
      </c>
      <c r="H41" s="72" t="s">
        <v>179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173</v>
      </c>
      <c r="Q41" s="72" t="s">
        <v>174</v>
      </c>
      <c r="R41" s="74">
        <v>47.9</v>
      </c>
      <c r="S41" s="74">
        <v>33.700000000000003</v>
      </c>
      <c r="T41" s="74">
        <v>62.1</v>
      </c>
      <c r="U41" s="72" t="s">
        <v>194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172</v>
      </c>
      <c r="B42" s="72" t="s">
        <v>173</v>
      </c>
      <c r="C42" s="72" t="s">
        <v>191</v>
      </c>
      <c r="D42" s="72" t="s">
        <v>175</v>
      </c>
      <c r="E42" s="72" t="s">
        <v>202</v>
      </c>
      <c r="F42" s="72" t="s">
        <v>177</v>
      </c>
      <c r="G42" s="72" t="s">
        <v>178</v>
      </c>
      <c r="H42" s="72" t="s">
        <v>179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181</v>
      </c>
      <c r="R42" s="74">
        <v>44.9</v>
      </c>
      <c r="S42" s="74">
        <v>37.595703125</v>
      </c>
      <c r="T42" s="74">
        <v>52.1</v>
      </c>
      <c r="U42" s="72" t="s">
        <v>182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172</v>
      </c>
      <c r="B43" s="72" t="s">
        <v>173</v>
      </c>
      <c r="C43" s="72" t="s">
        <v>191</v>
      </c>
      <c r="D43" s="72" t="s">
        <v>193</v>
      </c>
      <c r="E43" s="72" t="s">
        <v>202</v>
      </c>
      <c r="F43" s="72" t="s">
        <v>177</v>
      </c>
      <c r="G43" s="72" t="s">
        <v>178</v>
      </c>
      <c r="H43" s="72" t="s">
        <v>179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182</v>
      </c>
      <c r="R43" s="74">
        <v>42.3</v>
      </c>
      <c r="S43" s="74">
        <v>38.1</v>
      </c>
      <c r="T43" s="74">
        <v>46.5</v>
      </c>
      <c r="U43" s="72" t="s">
        <v>183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172</v>
      </c>
      <c r="B44" s="72" t="s">
        <v>173</v>
      </c>
      <c r="C44" s="72" t="s">
        <v>174</v>
      </c>
      <c r="D44" s="72" t="s">
        <v>175</v>
      </c>
      <c r="E44" s="72" t="s">
        <v>203</v>
      </c>
      <c r="F44" s="72" t="s">
        <v>177</v>
      </c>
      <c r="G44" s="72" t="s">
        <v>178</v>
      </c>
      <c r="H44" s="72" t="s">
        <v>179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183</v>
      </c>
      <c r="R44" s="74">
        <v>43</v>
      </c>
      <c r="S44" s="74">
        <v>40.4</v>
      </c>
      <c r="T44" s="74">
        <v>45.7</v>
      </c>
      <c r="U44" s="72" t="s">
        <v>185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172</v>
      </c>
      <c r="B45" s="72" t="s">
        <v>173</v>
      </c>
      <c r="C45" s="72" t="s">
        <v>181</v>
      </c>
      <c r="D45" s="72" t="s">
        <v>175</v>
      </c>
      <c r="E45" s="72" t="s">
        <v>203</v>
      </c>
      <c r="F45" s="72" t="s">
        <v>177</v>
      </c>
      <c r="G45" s="72" t="s">
        <v>178</v>
      </c>
      <c r="H45" s="72" t="s">
        <v>179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185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172</v>
      </c>
      <c r="B46" s="72" t="s">
        <v>173</v>
      </c>
      <c r="C46" s="72" t="s">
        <v>182</v>
      </c>
      <c r="D46" s="72" t="s">
        <v>175</v>
      </c>
      <c r="E46" s="72" t="s">
        <v>203</v>
      </c>
      <c r="F46" s="72" t="s">
        <v>177</v>
      </c>
      <c r="G46" s="72" t="s">
        <v>178</v>
      </c>
      <c r="H46" s="72" t="s">
        <v>179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197</v>
      </c>
      <c r="Q46" s="72" t="s">
        <v>174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172</v>
      </c>
      <c r="B47" s="72" t="s">
        <v>173</v>
      </c>
      <c r="C47" s="72" t="s">
        <v>183</v>
      </c>
      <c r="D47" s="72" t="s">
        <v>175</v>
      </c>
      <c r="E47" s="72" t="s">
        <v>203</v>
      </c>
      <c r="F47" s="72" t="s">
        <v>177</v>
      </c>
      <c r="G47" s="72" t="s">
        <v>178</v>
      </c>
      <c r="H47" s="72" t="s">
        <v>179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181</v>
      </c>
      <c r="R47" s="74">
        <v>37.299999999999997</v>
      </c>
      <c r="S47" s="74">
        <v>29.5</v>
      </c>
      <c r="T47" s="74">
        <v>45.1</v>
      </c>
      <c r="U47" s="85" t="s">
        <v>204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172</v>
      </c>
      <c r="B48" s="72" t="s">
        <v>173</v>
      </c>
      <c r="C48" s="72" t="s">
        <v>185</v>
      </c>
      <c r="D48" s="72" t="s">
        <v>175</v>
      </c>
      <c r="E48" s="72" t="s">
        <v>203</v>
      </c>
      <c r="F48" s="72" t="s">
        <v>177</v>
      </c>
      <c r="G48" s="72" t="s">
        <v>178</v>
      </c>
      <c r="H48" s="72" t="s">
        <v>179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182</v>
      </c>
      <c r="R48" s="74">
        <v>38.700000000000003</v>
      </c>
      <c r="S48" s="74">
        <v>33</v>
      </c>
      <c r="T48" s="74">
        <v>44.4</v>
      </c>
      <c r="U48" s="85" t="s">
        <v>205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172</v>
      </c>
      <c r="B49" s="72" t="s">
        <v>173</v>
      </c>
      <c r="C49" s="72" t="s">
        <v>191</v>
      </c>
      <c r="D49" s="72" t="s">
        <v>175</v>
      </c>
      <c r="E49" s="72" t="s">
        <v>203</v>
      </c>
      <c r="F49" s="72" t="s">
        <v>177</v>
      </c>
      <c r="G49" s="72" t="s">
        <v>178</v>
      </c>
      <c r="H49" s="72" t="s">
        <v>179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183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172</v>
      </c>
      <c r="B50" s="72" t="s">
        <v>173</v>
      </c>
      <c r="C50" s="72" t="s">
        <v>191</v>
      </c>
      <c r="D50" s="72" t="s">
        <v>193</v>
      </c>
      <c r="E50" s="72" t="s">
        <v>203</v>
      </c>
      <c r="F50" s="72" t="s">
        <v>177</v>
      </c>
      <c r="G50" s="72" t="s">
        <v>178</v>
      </c>
      <c r="H50" s="72" t="s">
        <v>179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185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172</v>
      </c>
      <c r="B51" s="72" t="s">
        <v>173</v>
      </c>
      <c r="C51" s="72" t="s">
        <v>194</v>
      </c>
      <c r="D51" s="72" t="s">
        <v>175</v>
      </c>
      <c r="E51" s="72" t="s">
        <v>176</v>
      </c>
      <c r="F51" s="72" t="s">
        <v>206</v>
      </c>
      <c r="G51" s="72" t="s">
        <v>178</v>
      </c>
      <c r="H51" s="72" t="s">
        <v>179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172</v>
      </c>
      <c r="B52" s="72" t="s">
        <v>173</v>
      </c>
      <c r="C52" s="72" t="s">
        <v>182</v>
      </c>
      <c r="D52" s="72" t="s">
        <v>175</v>
      </c>
      <c r="E52" s="72" t="s">
        <v>176</v>
      </c>
      <c r="F52" s="72" t="s">
        <v>206</v>
      </c>
      <c r="G52" s="72" t="s">
        <v>178</v>
      </c>
      <c r="H52" s="72" t="s">
        <v>179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172</v>
      </c>
      <c r="B53" s="72" t="s">
        <v>173</v>
      </c>
      <c r="C53" s="72" t="s">
        <v>183</v>
      </c>
      <c r="D53" s="72" t="s">
        <v>175</v>
      </c>
      <c r="E53" s="72" t="s">
        <v>176</v>
      </c>
      <c r="F53" s="72" t="s">
        <v>206</v>
      </c>
      <c r="G53" s="72" t="s">
        <v>178</v>
      </c>
      <c r="H53" s="72" t="s">
        <v>179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172</v>
      </c>
      <c r="B54" s="72" t="s">
        <v>173</v>
      </c>
      <c r="C54" s="72" t="s">
        <v>185</v>
      </c>
      <c r="D54" s="72" t="s">
        <v>175</v>
      </c>
      <c r="E54" s="72" t="s">
        <v>176</v>
      </c>
      <c r="F54" s="72" t="s">
        <v>206</v>
      </c>
      <c r="G54" s="72" t="s">
        <v>178</v>
      </c>
      <c r="H54" s="72" t="s">
        <v>179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172</v>
      </c>
      <c r="B55" s="72" t="s">
        <v>173</v>
      </c>
      <c r="C55" s="72" t="s">
        <v>191</v>
      </c>
      <c r="D55" s="72" t="s">
        <v>175</v>
      </c>
      <c r="E55" s="72" t="s">
        <v>176</v>
      </c>
      <c r="F55" s="72" t="s">
        <v>206</v>
      </c>
      <c r="G55" s="72" t="s">
        <v>178</v>
      </c>
      <c r="H55" s="72" t="s">
        <v>179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172</v>
      </c>
      <c r="B56" s="72" t="s">
        <v>173</v>
      </c>
      <c r="C56" s="72" t="s">
        <v>191</v>
      </c>
      <c r="D56" s="72" t="s">
        <v>193</v>
      </c>
      <c r="E56" s="72" t="s">
        <v>176</v>
      </c>
      <c r="F56" s="72" t="s">
        <v>206</v>
      </c>
      <c r="G56" s="72" t="s">
        <v>178</v>
      </c>
      <c r="H56" s="72" t="s">
        <v>179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172</v>
      </c>
      <c r="B57" s="72" t="s">
        <v>173</v>
      </c>
      <c r="C57" s="72" t="s">
        <v>194</v>
      </c>
      <c r="D57" s="72" t="s">
        <v>175</v>
      </c>
      <c r="E57" s="72" t="s">
        <v>195</v>
      </c>
      <c r="F57" s="72" t="s">
        <v>206</v>
      </c>
      <c r="G57" s="72" t="s">
        <v>178</v>
      </c>
      <c r="H57" s="72" t="s">
        <v>179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172</v>
      </c>
      <c r="B58" s="72" t="s">
        <v>173</v>
      </c>
      <c r="C58" s="72" t="s">
        <v>182</v>
      </c>
      <c r="D58" s="72" t="s">
        <v>175</v>
      </c>
      <c r="E58" s="72" t="s">
        <v>195</v>
      </c>
      <c r="F58" s="72" t="s">
        <v>206</v>
      </c>
      <c r="G58" s="72" t="s">
        <v>178</v>
      </c>
      <c r="H58" s="72" t="s">
        <v>179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172</v>
      </c>
      <c r="B59" s="72" t="s">
        <v>173</v>
      </c>
      <c r="C59" s="72" t="s">
        <v>183</v>
      </c>
      <c r="D59" s="72" t="s">
        <v>175</v>
      </c>
      <c r="E59" s="72" t="s">
        <v>195</v>
      </c>
      <c r="F59" s="72" t="s">
        <v>206</v>
      </c>
      <c r="G59" s="72" t="s">
        <v>178</v>
      </c>
      <c r="H59" s="72" t="s">
        <v>179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172</v>
      </c>
      <c r="B60" s="72" t="s">
        <v>173</v>
      </c>
      <c r="C60" s="72" t="s">
        <v>185</v>
      </c>
      <c r="D60" s="72" t="s">
        <v>175</v>
      </c>
      <c r="E60" s="72" t="s">
        <v>195</v>
      </c>
      <c r="F60" s="72" t="s">
        <v>206</v>
      </c>
      <c r="G60" s="72" t="s">
        <v>178</v>
      </c>
      <c r="H60" s="72" t="s">
        <v>179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172</v>
      </c>
      <c r="B61" s="72" t="s">
        <v>173</v>
      </c>
      <c r="C61" s="72" t="s">
        <v>191</v>
      </c>
      <c r="D61" s="72" t="s">
        <v>175</v>
      </c>
      <c r="E61" s="72" t="s">
        <v>195</v>
      </c>
      <c r="F61" s="72" t="s">
        <v>206</v>
      </c>
      <c r="G61" s="72" t="s">
        <v>178</v>
      </c>
      <c r="H61" s="72" t="s">
        <v>179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172</v>
      </c>
      <c r="B62" s="72" t="s">
        <v>173</v>
      </c>
      <c r="C62" s="72" t="s">
        <v>191</v>
      </c>
      <c r="D62" s="72" t="s">
        <v>193</v>
      </c>
      <c r="E62" s="72" t="s">
        <v>195</v>
      </c>
      <c r="F62" s="72" t="s">
        <v>206</v>
      </c>
      <c r="G62" s="72" t="s">
        <v>178</v>
      </c>
      <c r="H62" s="72" t="s">
        <v>179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172</v>
      </c>
      <c r="B63" s="72" t="s">
        <v>173</v>
      </c>
      <c r="C63" s="72" t="s">
        <v>174</v>
      </c>
      <c r="D63" s="72" t="s">
        <v>175</v>
      </c>
      <c r="E63" s="72" t="s">
        <v>198</v>
      </c>
      <c r="F63" s="72" t="s">
        <v>206</v>
      </c>
      <c r="G63" s="72" t="s">
        <v>178</v>
      </c>
      <c r="H63" s="72" t="s">
        <v>179</v>
      </c>
      <c r="I63" s="73">
        <v>21</v>
      </c>
      <c r="J63" s="74" t="s">
        <v>201</v>
      </c>
      <c r="K63" s="74" t="s">
        <v>201</v>
      </c>
      <c r="L63" s="74" t="s">
        <v>201</v>
      </c>
      <c r="O63" s="72"/>
    </row>
    <row r="64" spans="1:20">
      <c r="A64" s="72" t="s">
        <v>172</v>
      </c>
      <c r="B64" s="72" t="s">
        <v>173</v>
      </c>
      <c r="C64" s="72" t="s">
        <v>181</v>
      </c>
      <c r="D64" s="72" t="s">
        <v>175</v>
      </c>
      <c r="E64" s="72" t="s">
        <v>198</v>
      </c>
      <c r="F64" s="72" t="s">
        <v>206</v>
      </c>
      <c r="G64" s="72" t="s">
        <v>178</v>
      </c>
      <c r="H64" s="72" t="s">
        <v>179</v>
      </c>
      <c r="I64" s="73">
        <v>77</v>
      </c>
      <c r="J64" s="74" t="s">
        <v>201</v>
      </c>
      <c r="K64" s="74" t="s">
        <v>201</v>
      </c>
      <c r="L64" s="74" t="s">
        <v>201</v>
      </c>
      <c r="O64" s="72"/>
    </row>
    <row r="65" spans="1:20">
      <c r="A65" s="72" t="s">
        <v>172</v>
      </c>
      <c r="B65" s="72" t="s">
        <v>173</v>
      </c>
      <c r="C65" s="72" t="s">
        <v>182</v>
      </c>
      <c r="D65" s="72" t="s">
        <v>175</v>
      </c>
      <c r="E65" s="72" t="s">
        <v>198</v>
      </c>
      <c r="F65" s="72" t="s">
        <v>206</v>
      </c>
      <c r="G65" s="72" t="s">
        <v>178</v>
      </c>
      <c r="H65" s="72" t="s">
        <v>179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172</v>
      </c>
      <c r="B66" s="72" t="s">
        <v>173</v>
      </c>
      <c r="C66" s="72" t="s">
        <v>183</v>
      </c>
      <c r="D66" s="72" t="s">
        <v>175</v>
      </c>
      <c r="E66" s="72" t="s">
        <v>198</v>
      </c>
      <c r="F66" s="72" t="s">
        <v>206</v>
      </c>
      <c r="G66" s="72" t="s">
        <v>178</v>
      </c>
      <c r="H66" s="72" t="s">
        <v>179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172</v>
      </c>
      <c r="B67" s="72" t="s">
        <v>173</v>
      </c>
      <c r="C67" s="72" t="s">
        <v>185</v>
      </c>
      <c r="D67" s="72" t="s">
        <v>175</v>
      </c>
      <c r="E67" s="72" t="s">
        <v>198</v>
      </c>
      <c r="F67" s="72" t="s">
        <v>206</v>
      </c>
      <c r="G67" s="72" t="s">
        <v>178</v>
      </c>
      <c r="H67" s="72" t="s">
        <v>179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172</v>
      </c>
      <c r="B68" s="72" t="s">
        <v>173</v>
      </c>
      <c r="C68" s="72" t="s">
        <v>191</v>
      </c>
      <c r="D68" s="72" t="s">
        <v>175</v>
      </c>
      <c r="E68" s="72" t="s">
        <v>198</v>
      </c>
      <c r="F68" s="72" t="s">
        <v>206</v>
      </c>
      <c r="G68" s="72" t="s">
        <v>178</v>
      </c>
      <c r="H68" s="72" t="s">
        <v>179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172</v>
      </c>
      <c r="B69" s="72" t="s">
        <v>173</v>
      </c>
      <c r="C69" s="72" t="s">
        <v>191</v>
      </c>
      <c r="D69" s="72" t="s">
        <v>193</v>
      </c>
      <c r="E69" s="72" t="s">
        <v>198</v>
      </c>
      <c r="F69" s="72" t="s">
        <v>206</v>
      </c>
      <c r="G69" s="72" t="s">
        <v>178</v>
      </c>
      <c r="H69" s="72" t="s">
        <v>179</v>
      </c>
      <c r="I69" s="73">
        <v>1745</v>
      </c>
      <c r="J69" s="74" t="s">
        <v>201</v>
      </c>
      <c r="K69" s="74" t="s">
        <v>201</v>
      </c>
      <c r="L69" s="74" t="s">
        <v>201</v>
      </c>
      <c r="O69" s="72"/>
    </row>
    <row r="70" spans="1:20">
      <c r="A70" s="72" t="s">
        <v>172</v>
      </c>
      <c r="B70" s="72" t="s">
        <v>173</v>
      </c>
      <c r="C70" s="72" t="s">
        <v>174</v>
      </c>
      <c r="D70" s="72" t="s">
        <v>175</v>
      </c>
      <c r="E70" s="72" t="s">
        <v>199</v>
      </c>
      <c r="F70" s="72" t="s">
        <v>206</v>
      </c>
      <c r="G70" s="72" t="s">
        <v>178</v>
      </c>
      <c r="H70" s="72" t="s">
        <v>179</v>
      </c>
      <c r="I70" s="73">
        <v>47</v>
      </c>
      <c r="J70" s="74" t="s">
        <v>201</v>
      </c>
      <c r="K70" s="74" t="s">
        <v>201</v>
      </c>
      <c r="L70" s="74" t="s">
        <v>201</v>
      </c>
      <c r="O70" s="72"/>
    </row>
    <row r="71" spans="1:20">
      <c r="A71" s="72" t="s">
        <v>172</v>
      </c>
      <c r="B71" s="72" t="s">
        <v>173</v>
      </c>
      <c r="C71" s="72" t="s">
        <v>181</v>
      </c>
      <c r="D71" s="72" t="s">
        <v>175</v>
      </c>
      <c r="E71" s="72" t="s">
        <v>199</v>
      </c>
      <c r="F71" s="72" t="s">
        <v>206</v>
      </c>
      <c r="G71" s="72" t="s">
        <v>178</v>
      </c>
      <c r="H71" s="72" t="s">
        <v>179</v>
      </c>
      <c r="I71" s="73">
        <v>181</v>
      </c>
      <c r="J71" s="74" t="s">
        <v>201</v>
      </c>
      <c r="K71" s="74" t="s">
        <v>201</v>
      </c>
      <c r="L71" s="74" t="s">
        <v>201</v>
      </c>
      <c r="O71" s="72"/>
    </row>
    <row r="72" spans="1:20">
      <c r="A72" s="72" t="s">
        <v>172</v>
      </c>
      <c r="B72" s="72" t="s">
        <v>173</v>
      </c>
      <c r="C72" s="72" t="s">
        <v>182</v>
      </c>
      <c r="D72" s="72" t="s">
        <v>175</v>
      </c>
      <c r="E72" s="72" t="s">
        <v>199</v>
      </c>
      <c r="F72" s="72" t="s">
        <v>206</v>
      </c>
      <c r="G72" s="72" t="s">
        <v>178</v>
      </c>
      <c r="H72" s="72" t="s">
        <v>179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172</v>
      </c>
      <c r="B73" s="72" t="s">
        <v>173</v>
      </c>
      <c r="C73" s="72" t="s">
        <v>183</v>
      </c>
      <c r="D73" s="72" t="s">
        <v>175</v>
      </c>
      <c r="E73" s="72" t="s">
        <v>199</v>
      </c>
      <c r="F73" s="72" t="s">
        <v>206</v>
      </c>
      <c r="G73" s="72" t="s">
        <v>178</v>
      </c>
      <c r="H73" s="72" t="s">
        <v>179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172</v>
      </c>
      <c r="B74" s="72" t="s">
        <v>173</v>
      </c>
      <c r="C74" s="72" t="s">
        <v>185</v>
      </c>
      <c r="D74" s="72" t="s">
        <v>175</v>
      </c>
      <c r="E74" s="72" t="s">
        <v>199</v>
      </c>
      <c r="F74" s="72" t="s">
        <v>206</v>
      </c>
      <c r="G74" s="72" t="s">
        <v>178</v>
      </c>
      <c r="H74" s="72" t="s">
        <v>179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172</v>
      </c>
      <c r="B75" s="72" t="s">
        <v>173</v>
      </c>
      <c r="C75" s="72" t="s">
        <v>191</v>
      </c>
      <c r="D75" s="72" t="s">
        <v>175</v>
      </c>
      <c r="E75" s="72" t="s">
        <v>199</v>
      </c>
      <c r="F75" s="72" t="s">
        <v>206</v>
      </c>
      <c r="G75" s="72" t="s">
        <v>178</v>
      </c>
      <c r="H75" s="72" t="s">
        <v>179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172</v>
      </c>
      <c r="B76" s="72" t="s">
        <v>173</v>
      </c>
      <c r="C76" s="72" t="s">
        <v>191</v>
      </c>
      <c r="D76" s="72" t="s">
        <v>193</v>
      </c>
      <c r="E76" s="72" t="s">
        <v>199</v>
      </c>
      <c r="F76" s="72" t="s">
        <v>206</v>
      </c>
      <c r="G76" s="72" t="s">
        <v>178</v>
      </c>
      <c r="H76" s="72" t="s">
        <v>179</v>
      </c>
      <c r="I76" s="73">
        <v>4287</v>
      </c>
      <c r="J76" s="74" t="s">
        <v>201</v>
      </c>
      <c r="K76" s="74" t="s">
        <v>201</v>
      </c>
      <c r="L76" s="74" t="s">
        <v>201</v>
      </c>
      <c r="O76" s="72"/>
      <c r="P76" s="72"/>
    </row>
    <row r="77" spans="1:20">
      <c r="A77" s="72" t="s">
        <v>172</v>
      </c>
      <c r="B77" s="72" t="s">
        <v>173</v>
      </c>
      <c r="C77" s="72" t="s">
        <v>174</v>
      </c>
      <c r="D77" s="72" t="s">
        <v>175</v>
      </c>
      <c r="E77" s="72" t="s">
        <v>200</v>
      </c>
      <c r="F77" s="72" t="s">
        <v>206</v>
      </c>
      <c r="G77" s="72" t="s">
        <v>178</v>
      </c>
      <c r="H77" s="72" t="s">
        <v>179</v>
      </c>
      <c r="I77" s="73">
        <v>4</v>
      </c>
      <c r="J77" s="74" t="s">
        <v>201</v>
      </c>
      <c r="K77" s="74" t="s">
        <v>201</v>
      </c>
      <c r="L77" s="74" t="s">
        <v>201</v>
      </c>
      <c r="O77" s="72"/>
      <c r="P77" s="72"/>
    </row>
    <row r="78" spans="1:20">
      <c r="A78" s="72" t="s">
        <v>172</v>
      </c>
      <c r="B78" s="72" t="s">
        <v>173</v>
      </c>
      <c r="C78" s="72" t="s">
        <v>181</v>
      </c>
      <c r="D78" s="72" t="s">
        <v>175</v>
      </c>
      <c r="E78" s="72" t="s">
        <v>200</v>
      </c>
      <c r="F78" s="72" t="s">
        <v>206</v>
      </c>
      <c r="G78" s="72" t="s">
        <v>178</v>
      </c>
      <c r="H78" s="72" t="s">
        <v>179</v>
      </c>
      <c r="I78" s="73">
        <v>6</v>
      </c>
      <c r="J78" s="74" t="s">
        <v>201</v>
      </c>
      <c r="K78" s="74" t="s">
        <v>201</v>
      </c>
      <c r="L78" s="74" t="s">
        <v>201</v>
      </c>
      <c r="O78" s="72"/>
      <c r="P78" s="72"/>
    </row>
    <row r="79" spans="1:20">
      <c r="A79" s="72" t="s">
        <v>172</v>
      </c>
      <c r="B79" s="72" t="s">
        <v>173</v>
      </c>
      <c r="C79" s="72" t="s">
        <v>182</v>
      </c>
      <c r="D79" s="72" t="s">
        <v>175</v>
      </c>
      <c r="E79" s="72" t="s">
        <v>200</v>
      </c>
      <c r="F79" s="72" t="s">
        <v>206</v>
      </c>
      <c r="G79" s="72" t="s">
        <v>178</v>
      </c>
      <c r="H79" s="72" t="s">
        <v>179</v>
      </c>
      <c r="I79" s="73">
        <v>5</v>
      </c>
      <c r="J79" s="74" t="s">
        <v>201</v>
      </c>
      <c r="K79" s="74" t="s">
        <v>201</v>
      </c>
      <c r="L79" s="74" t="s">
        <v>201</v>
      </c>
      <c r="O79" s="72"/>
      <c r="P79" s="72"/>
    </row>
    <row r="80" spans="1:20">
      <c r="A80" s="72" t="s">
        <v>172</v>
      </c>
      <c r="B80" s="72" t="s">
        <v>173</v>
      </c>
      <c r="C80" s="72" t="s">
        <v>183</v>
      </c>
      <c r="D80" s="72" t="s">
        <v>175</v>
      </c>
      <c r="E80" s="72" t="s">
        <v>200</v>
      </c>
      <c r="F80" s="72" t="s">
        <v>206</v>
      </c>
      <c r="G80" s="72" t="s">
        <v>178</v>
      </c>
      <c r="H80" s="72" t="s">
        <v>179</v>
      </c>
      <c r="I80" s="73">
        <v>24</v>
      </c>
      <c r="J80" s="74" t="s">
        <v>201</v>
      </c>
      <c r="K80" s="74" t="s">
        <v>201</v>
      </c>
      <c r="L80" s="74" t="s">
        <v>201</v>
      </c>
      <c r="O80" s="72"/>
      <c r="P80" s="72"/>
    </row>
    <row r="81" spans="1:16">
      <c r="A81" s="72" t="s">
        <v>172</v>
      </c>
      <c r="B81" s="72" t="s">
        <v>173</v>
      </c>
      <c r="C81" s="72" t="s">
        <v>185</v>
      </c>
      <c r="D81" s="72" t="s">
        <v>175</v>
      </c>
      <c r="E81" s="72" t="s">
        <v>200</v>
      </c>
      <c r="F81" s="72" t="s">
        <v>206</v>
      </c>
      <c r="G81" s="72" t="s">
        <v>178</v>
      </c>
      <c r="H81" s="72" t="s">
        <v>179</v>
      </c>
      <c r="I81" s="73">
        <v>32</v>
      </c>
      <c r="J81" s="74" t="s">
        <v>201</v>
      </c>
      <c r="K81" s="74" t="s">
        <v>201</v>
      </c>
      <c r="L81" s="74" t="s">
        <v>201</v>
      </c>
      <c r="O81" s="72"/>
      <c r="P81" s="72"/>
    </row>
    <row r="82" spans="1:16">
      <c r="A82" s="72" t="s">
        <v>172</v>
      </c>
      <c r="B82" s="72" t="s">
        <v>173</v>
      </c>
      <c r="C82" s="72" t="s">
        <v>191</v>
      </c>
      <c r="D82" s="72" t="s">
        <v>175</v>
      </c>
      <c r="E82" s="72" t="s">
        <v>200</v>
      </c>
      <c r="F82" s="72" t="s">
        <v>206</v>
      </c>
      <c r="G82" s="72" t="s">
        <v>178</v>
      </c>
      <c r="H82" s="72" t="s">
        <v>179</v>
      </c>
      <c r="I82" s="73">
        <v>71</v>
      </c>
      <c r="J82" s="74" t="s">
        <v>201</v>
      </c>
      <c r="K82" s="74" t="s">
        <v>201</v>
      </c>
      <c r="L82" s="74" t="s">
        <v>201</v>
      </c>
      <c r="O82" s="72"/>
      <c r="P82" s="72"/>
    </row>
    <row r="83" spans="1:16">
      <c r="A83" s="72" t="s">
        <v>172</v>
      </c>
      <c r="B83" s="72" t="s">
        <v>173</v>
      </c>
      <c r="C83" s="72" t="s">
        <v>191</v>
      </c>
      <c r="D83" s="72" t="s">
        <v>193</v>
      </c>
      <c r="E83" s="72" t="s">
        <v>200</v>
      </c>
      <c r="F83" s="72" t="s">
        <v>206</v>
      </c>
      <c r="G83" s="72" t="s">
        <v>178</v>
      </c>
      <c r="H83" s="72" t="s">
        <v>179</v>
      </c>
      <c r="I83" s="73">
        <v>71</v>
      </c>
      <c r="J83" s="74" t="s">
        <v>201</v>
      </c>
      <c r="K83" s="74" t="s">
        <v>201</v>
      </c>
      <c r="L83" s="74" t="s">
        <v>201</v>
      </c>
      <c r="O83" s="72"/>
      <c r="P83" s="72"/>
    </row>
    <row r="84" spans="1:16">
      <c r="A84" s="72" t="s">
        <v>172</v>
      </c>
      <c r="B84" s="72" t="s">
        <v>173</v>
      </c>
      <c r="C84" s="72" t="s">
        <v>194</v>
      </c>
      <c r="D84" s="72" t="s">
        <v>175</v>
      </c>
      <c r="E84" s="72" t="s">
        <v>202</v>
      </c>
      <c r="F84" s="72" t="s">
        <v>206</v>
      </c>
      <c r="G84" s="72" t="s">
        <v>178</v>
      </c>
      <c r="H84" s="72" t="s">
        <v>179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172</v>
      </c>
      <c r="B85" s="72" t="s">
        <v>173</v>
      </c>
      <c r="C85" s="72" t="s">
        <v>182</v>
      </c>
      <c r="D85" s="72" t="s">
        <v>175</v>
      </c>
      <c r="E85" s="72" t="s">
        <v>202</v>
      </c>
      <c r="F85" s="72" t="s">
        <v>206</v>
      </c>
      <c r="G85" s="72" t="s">
        <v>178</v>
      </c>
      <c r="H85" s="72" t="s">
        <v>179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172</v>
      </c>
      <c r="B86" s="72" t="s">
        <v>173</v>
      </c>
      <c r="C86" s="72" t="s">
        <v>183</v>
      </c>
      <c r="D86" s="72" t="s">
        <v>175</v>
      </c>
      <c r="E86" s="72" t="s">
        <v>202</v>
      </c>
      <c r="F86" s="72" t="s">
        <v>206</v>
      </c>
      <c r="G86" s="72" t="s">
        <v>178</v>
      </c>
      <c r="H86" s="72" t="s">
        <v>179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172</v>
      </c>
      <c r="B87" s="72" t="s">
        <v>173</v>
      </c>
      <c r="C87" s="72" t="s">
        <v>185</v>
      </c>
      <c r="D87" s="72" t="s">
        <v>175</v>
      </c>
      <c r="E87" s="72" t="s">
        <v>202</v>
      </c>
      <c r="F87" s="72" t="s">
        <v>206</v>
      </c>
      <c r="G87" s="72" t="s">
        <v>178</v>
      </c>
      <c r="H87" s="72" t="s">
        <v>179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172</v>
      </c>
      <c r="B88" s="72" t="s">
        <v>173</v>
      </c>
      <c r="C88" s="72" t="s">
        <v>191</v>
      </c>
      <c r="D88" s="72" t="s">
        <v>175</v>
      </c>
      <c r="E88" s="72" t="s">
        <v>202</v>
      </c>
      <c r="F88" s="72" t="s">
        <v>206</v>
      </c>
      <c r="G88" s="72" t="s">
        <v>178</v>
      </c>
      <c r="H88" s="72" t="s">
        <v>179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172</v>
      </c>
      <c r="B89" s="72" t="s">
        <v>173</v>
      </c>
      <c r="C89" s="72" t="s">
        <v>191</v>
      </c>
      <c r="D89" s="72" t="s">
        <v>193</v>
      </c>
      <c r="E89" s="72" t="s">
        <v>202</v>
      </c>
      <c r="F89" s="72" t="s">
        <v>206</v>
      </c>
      <c r="G89" s="72" t="s">
        <v>178</v>
      </c>
      <c r="H89" s="72" t="s">
        <v>179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172</v>
      </c>
      <c r="B90" s="72" t="s">
        <v>173</v>
      </c>
      <c r="C90" s="72" t="s">
        <v>194</v>
      </c>
      <c r="D90" s="72" t="s">
        <v>175</v>
      </c>
      <c r="E90" s="72" t="s">
        <v>203</v>
      </c>
      <c r="F90" s="72" t="s">
        <v>206</v>
      </c>
      <c r="G90" s="72" t="s">
        <v>178</v>
      </c>
      <c r="H90" s="72" t="s">
        <v>179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172</v>
      </c>
      <c r="B91" s="72" t="s">
        <v>173</v>
      </c>
      <c r="C91" s="72" t="s">
        <v>182</v>
      </c>
      <c r="D91" s="72" t="s">
        <v>175</v>
      </c>
      <c r="E91" s="72" t="s">
        <v>203</v>
      </c>
      <c r="F91" s="72" t="s">
        <v>206</v>
      </c>
      <c r="G91" s="72" t="s">
        <v>178</v>
      </c>
      <c r="H91" s="72" t="s">
        <v>179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172</v>
      </c>
      <c r="B92" s="72" t="s">
        <v>173</v>
      </c>
      <c r="C92" s="72" t="s">
        <v>183</v>
      </c>
      <c r="D92" s="72" t="s">
        <v>175</v>
      </c>
      <c r="E92" s="72" t="s">
        <v>203</v>
      </c>
      <c r="F92" s="72" t="s">
        <v>206</v>
      </c>
      <c r="G92" s="72" t="s">
        <v>178</v>
      </c>
      <c r="H92" s="72" t="s">
        <v>179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172</v>
      </c>
      <c r="B93" s="72" t="s">
        <v>173</v>
      </c>
      <c r="C93" s="72" t="s">
        <v>185</v>
      </c>
      <c r="D93" s="72" t="s">
        <v>175</v>
      </c>
      <c r="E93" s="72" t="s">
        <v>203</v>
      </c>
      <c r="F93" s="72" t="s">
        <v>206</v>
      </c>
      <c r="G93" s="72" t="s">
        <v>178</v>
      </c>
      <c r="H93" s="72" t="s">
        <v>179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172</v>
      </c>
      <c r="B94" s="72" t="s">
        <v>173</v>
      </c>
      <c r="C94" s="72" t="s">
        <v>191</v>
      </c>
      <c r="D94" s="72" t="s">
        <v>175</v>
      </c>
      <c r="E94" s="72" t="s">
        <v>203</v>
      </c>
      <c r="F94" s="72" t="s">
        <v>206</v>
      </c>
      <c r="G94" s="72" t="s">
        <v>178</v>
      </c>
      <c r="H94" s="72" t="s">
        <v>179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172</v>
      </c>
      <c r="B95" s="72" t="s">
        <v>173</v>
      </c>
      <c r="C95" s="72" t="s">
        <v>191</v>
      </c>
      <c r="D95" s="72" t="s">
        <v>193</v>
      </c>
      <c r="E95" s="72" t="s">
        <v>203</v>
      </c>
      <c r="F95" s="72" t="s">
        <v>206</v>
      </c>
      <c r="G95" s="72" t="s">
        <v>178</v>
      </c>
      <c r="H95" s="72" t="s">
        <v>179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172</v>
      </c>
      <c r="B96" s="72" t="s">
        <v>197</v>
      </c>
      <c r="C96" s="72" t="s">
        <v>174</v>
      </c>
      <c r="D96" s="72" t="s">
        <v>175</v>
      </c>
      <c r="E96" s="72" t="s">
        <v>176</v>
      </c>
      <c r="F96" s="72" t="s">
        <v>177</v>
      </c>
      <c r="G96" s="72" t="s">
        <v>178</v>
      </c>
      <c r="H96" s="72" t="s">
        <v>179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172</v>
      </c>
      <c r="B97" s="72" t="s">
        <v>197</v>
      </c>
      <c r="C97" s="72" t="s">
        <v>181</v>
      </c>
      <c r="D97" s="72" t="s">
        <v>175</v>
      </c>
      <c r="E97" s="72" t="s">
        <v>176</v>
      </c>
      <c r="F97" s="72" t="s">
        <v>177</v>
      </c>
      <c r="G97" s="72" t="s">
        <v>178</v>
      </c>
      <c r="H97" s="72" t="s">
        <v>179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172</v>
      </c>
      <c r="B98" s="72" t="s">
        <v>197</v>
      </c>
      <c r="C98" s="72" t="s">
        <v>182</v>
      </c>
      <c r="D98" s="72" t="s">
        <v>175</v>
      </c>
      <c r="E98" s="72" t="s">
        <v>176</v>
      </c>
      <c r="F98" s="72" t="s">
        <v>177</v>
      </c>
      <c r="G98" s="72" t="s">
        <v>178</v>
      </c>
      <c r="H98" s="72" t="s">
        <v>179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172</v>
      </c>
      <c r="B99" s="72" t="s">
        <v>197</v>
      </c>
      <c r="C99" s="72" t="s">
        <v>183</v>
      </c>
      <c r="D99" s="72" t="s">
        <v>175</v>
      </c>
      <c r="E99" s="72" t="s">
        <v>176</v>
      </c>
      <c r="F99" s="72" t="s">
        <v>177</v>
      </c>
      <c r="G99" s="72" t="s">
        <v>178</v>
      </c>
      <c r="H99" s="72" t="s">
        <v>179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172</v>
      </c>
      <c r="B100" s="72" t="s">
        <v>197</v>
      </c>
      <c r="C100" s="72" t="s">
        <v>185</v>
      </c>
      <c r="D100" s="72" t="s">
        <v>175</v>
      </c>
      <c r="E100" s="72" t="s">
        <v>176</v>
      </c>
      <c r="F100" s="72" t="s">
        <v>177</v>
      </c>
      <c r="G100" s="72" t="s">
        <v>178</v>
      </c>
      <c r="H100" s="72" t="s">
        <v>179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172</v>
      </c>
      <c r="B101" s="72" t="s">
        <v>197</v>
      </c>
      <c r="C101" s="72" t="s">
        <v>191</v>
      </c>
      <c r="D101" s="72" t="s">
        <v>175</v>
      </c>
      <c r="E101" s="72" t="s">
        <v>176</v>
      </c>
      <c r="F101" s="72" t="s">
        <v>177</v>
      </c>
      <c r="G101" s="72" t="s">
        <v>178</v>
      </c>
      <c r="H101" s="72" t="s">
        <v>179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172</v>
      </c>
      <c r="B102" s="72" t="s">
        <v>197</v>
      </c>
      <c r="C102" s="72" t="s">
        <v>191</v>
      </c>
      <c r="D102" s="72" t="s">
        <v>193</v>
      </c>
      <c r="E102" s="72" t="s">
        <v>176</v>
      </c>
      <c r="F102" s="72" t="s">
        <v>177</v>
      </c>
      <c r="G102" s="72" t="s">
        <v>178</v>
      </c>
      <c r="H102" s="72" t="s">
        <v>179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172</v>
      </c>
      <c r="B103" s="72" t="s">
        <v>197</v>
      </c>
      <c r="C103" s="72" t="s">
        <v>174</v>
      </c>
      <c r="D103" s="72" t="s">
        <v>175</v>
      </c>
      <c r="E103" s="72" t="s">
        <v>195</v>
      </c>
      <c r="F103" s="72" t="s">
        <v>177</v>
      </c>
      <c r="G103" s="72" t="s">
        <v>178</v>
      </c>
      <c r="H103" s="72" t="s">
        <v>179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172</v>
      </c>
      <c r="B104" s="72" t="s">
        <v>197</v>
      </c>
      <c r="C104" s="72" t="s">
        <v>181</v>
      </c>
      <c r="D104" s="72" t="s">
        <v>175</v>
      </c>
      <c r="E104" s="72" t="s">
        <v>195</v>
      </c>
      <c r="F104" s="72" t="s">
        <v>177</v>
      </c>
      <c r="G104" s="72" t="s">
        <v>178</v>
      </c>
      <c r="H104" s="72" t="s">
        <v>179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172</v>
      </c>
      <c r="B105" s="72" t="s">
        <v>197</v>
      </c>
      <c r="C105" s="72" t="s">
        <v>182</v>
      </c>
      <c r="D105" s="72" t="s">
        <v>175</v>
      </c>
      <c r="E105" s="72" t="s">
        <v>195</v>
      </c>
      <c r="F105" s="72" t="s">
        <v>177</v>
      </c>
      <c r="G105" s="72" t="s">
        <v>178</v>
      </c>
      <c r="H105" s="72" t="s">
        <v>179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172</v>
      </c>
      <c r="B106" s="72" t="s">
        <v>197</v>
      </c>
      <c r="C106" s="72" t="s">
        <v>183</v>
      </c>
      <c r="D106" s="72" t="s">
        <v>175</v>
      </c>
      <c r="E106" s="72" t="s">
        <v>195</v>
      </c>
      <c r="F106" s="72" t="s">
        <v>177</v>
      </c>
      <c r="G106" s="72" t="s">
        <v>178</v>
      </c>
      <c r="H106" s="72" t="s">
        <v>179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172</v>
      </c>
      <c r="B107" s="72" t="s">
        <v>197</v>
      </c>
      <c r="C107" s="72" t="s">
        <v>185</v>
      </c>
      <c r="D107" s="72" t="s">
        <v>175</v>
      </c>
      <c r="E107" s="72" t="s">
        <v>195</v>
      </c>
      <c r="F107" s="72" t="s">
        <v>177</v>
      </c>
      <c r="G107" s="72" t="s">
        <v>178</v>
      </c>
      <c r="H107" s="72" t="s">
        <v>179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172</v>
      </c>
      <c r="B108" s="72" t="s">
        <v>197</v>
      </c>
      <c r="C108" s="72" t="s">
        <v>191</v>
      </c>
      <c r="D108" s="72" t="s">
        <v>175</v>
      </c>
      <c r="E108" s="72" t="s">
        <v>195</v>
      </c>
      <c r="F108" s="72" t="s">
        <v>177</v>
      </c>
      <c r="G108" s="72" t="s">
        <v>178</v>
      </c>
      <c r="H108" s="72" t="s">
        <v>179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172</v>
      </c>
      <c r="B109" s="72" t="s">
        <v>197</v>
      </c>
      <c r="C109" s="72" t="s">
        <v>191</v>
      </c>
      <c r="D109" s="72" t="s">
        <v>193</v>
      </c>
      <c r="E109" s="72" t="s">
        <v>195</v>
      </c>
      <c r="F109" s="72" t="s">
        <v>177</v>
      </c>
      <c r="G109" s="72" t="s">
        <v>178</v>
      </c>
      <c r="H109" s="72" t="s">
        <v>179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172</v>
      </c>
      <c r="B110" s="72" t="s">
        <v>197</v>
      </c>
      <c r="C110" s="72" t="s">
        <v>174</v>
      </c>
      <c r="D110" s="72" t="s">
        <v>175</v>
      </c>
      <c r="E110" s="72" t="s">
        <v>198</v>
      </c>
      <c r="F110" s="72" t="s">
        <v>177</v>
      </c>
      <c r="G110" s="72" t="s">
        <v>178</v>
      </c>
      <c r="H110" s="72" t="s">
        <v>179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172</v>
      </c>
      <c r="B111" s="72" t="s">
        <v>197</v>
      </c>
      <c r="C111" s="72" t="s">
        <v>181</v>
      </c>
      <c r="D111" s="72" t="s">
        <v>175</v>
      </c>
      <c r="E111" s="72" t="s">
        <v>198</v>
      </c>
      <c r="F111" s="72" t="s">
        <v>177</v>
      </c>
      <c r="G111" s="72" t="s">
        <v>178</v>
      </c>
      <c r="H111" s="72" t="s">
        <v>179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172</v>
      </c>
      <c r="B112" s="72" t="s">
        <v>197</v>
      </c>
      <c r="C112" s="72" t="s">
        <v>182</v>
      </c>
      <c r="D112" s="72" t="s">
        <v>175</v>
      </c>
      <c r="E112" s="72" t="s">
        <v>198</v>
      </c>
      <c r="F112" s="72" t="s">
        <v>177</v>
      </c>
      <c r="G112" s="72" t="s">
        <v>178</v>
      </c>
      <c r="H112" s="72" t="s">
        <v>179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172</v>
      </c>
      <c r="B113" s="72" t="s">
        <v>197</v>
      </c>
      <c r="C113" s="72" t="s">
        <v>183</v>
      </c>
      <c r="D113" s="72" t="s">
        <v>175</v>
      </c>
      <c r="E113" s="72" t="s">
        <v>198</v>
      </c>
      <c r="F113" s="72" t="s">
        <v>177</v>
      </c>
      <c r="G113" s="72" t="s">
        <v>178</v>
      </c>
      <c r="H113" s="72" t="s">
        <v>179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172</v>
      </c>
      <c r="B114" s="72" t="s">
        <v>197</v>
      </c>
      <c r="C114" s="72" t="s">
        <v>185</v>
      </c>
      <c r="D114" s="72" t="s">
        <v>175</v>
      </c>
      <c r="E114" s="72" t="s">
        <v>198</v>
      </c>
      <c r="F114" s="72" t="s">
        <v>177</v>
      </c>
      <c r="G114" s="72" t="s">
        <v>178</v>
      </c>
      <c r="H114" s="72" t="s">
        <v>179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172</v>
      </c>
      <c r="B115" s="72" t="s">
        <v>197</v>
      </c>
      <c r="C115" s="72" t="s">
        <v>191</v>
      </c>
      <c r="D115" s="72" t="s">
        <v>175</v>
      </c>
      <c r="E115" s="72" t="s">
        <v>198</v>
      </c>
      <c r="F115" s="72" t="s">
        <v>177</v>
      </c>
      <c r="G115" s="72" t="s">
        <v>178</v>
      </c>
      <c r="H115" s="72" t="s">
        <v>179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172</v>
      </c>
      <c r="B116" s="72" t="s">
        <v>197</v>
      </c>
      <c r="C116" s="72" t="s">
        <v>191</v>
      </c>
      <c r="D116" s="72" t="s">
        <v>193</v>
      </c>
      <c r="E116" s="72" t="s">
        <v>198</v>
      </c>
      <c r="F116" s="72" t="s">
        <v>177</v>
      </c>
      <c r="G116" s="72" t="s">
        <v>178</v>
      </c>
      <c r="H116" s="72" t="s">
        <v>179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172</v>
      </c>
      <c r="B117" s="72" t="s">
        <v>197</v>
      </c>
      <c r="C117" s="72" t="s">
        <v>174</v>
      </c>
      <c r="D117" s="72" t="s">
        <v>175</v>
      </c>
      <c r="E117" s="72" t="s">
        <v>199</v>
      </c>
      <c r="F117" s="72" t="s">
        <v>177</v>
      </c>
      <c r="G117" s="72" t="s">
        <v>178</v>
      </c>
      <c r="H117" s="72" t="s">
        <v>179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172</v>
      </c>
      <c r="B118" s="72" t="s">
        <v>197</v>
      </c>
      <c r="C118" s="72" t="s">
        <v>181</v>
      </c>
      <c r="D118" s="72" t="s">
        <v>175</v>
      </c>
      <c r="E118" s="72" t="s">
        <v>199</v>
      </c>
      <c r="F118" s="72" t="s">
        <v>177</v>
      </c>
      <c r="G118" s="72" t="s">
        <v>178</v>
      </c>
      <c r="H118" s="72" t="s">
        <v>179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172</v>
      </c>
      <c r="B119" s="72" t="s">
        <v>197</v>
      </c>
      <c r="C119" s="72" t="s">
        <v>182</v>
      </c>
      <c r="D119" s="72" t="s">
        <v>175</v>
      </c>
      <c r="E119" s="72" t="s">
        <v>199</v>
      </c>
      <c r="F119" s="72" t="s">
        <v>177</v>
      </c>
      <c r="G119" s="72" t="s">
        <v>178</v>
      </c>
      <c r="H119" s="72" t="s">
        <v>179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172</v>
      </c>
      <c r="B120" s="72" t="s">
        <v>197</v>
      </c>
      <c r="C120" s="72" t="s">
        <v>183</v>
      </c>
      <c r="D120" s="72" t="s">
        <v>175</v>
      </c>
      <c r="E120" s="72" t="s">
        <v>199</v>
      </c>
      <c r="F120" s="72" t="s">
        <v>177</v>
      </c>
      <c r="G120" s="72" t="s">
        <v>178</v>
      </c>
      <c r="H120" s="72" t="s">
        <v>179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172</v>
      </c>
      <c r="B121" s="72" t="s">
        <v>197</v>
      </c>
      <c r="C121" s="72" t="s">
        <v>185</v>
      </c>
      <c r="D121" s="72" t="s">
        <v>175</v>
      </c>
      <c r="E121" s="72" t="s">
        <v>199</v>
      </c>
      <c r="F121" s="72" t="s">
        <v>177</v>
      </c>
      <c r="G121" s="72" t="s">
        <v>178</v>
      </c>
      <c r="H121" s="72" t="s">
        <v>179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172</v>
      </c>
      <c r="B122" s="72" t="s">
        <v>197</v>
      </c>
      <c r="C122" s="72" t="s">
        <v>191</v>
      </c>
      <c r="D122" s="72" t="s">
        <v>175</v>
      </c>
      <c r="E122" s="72" t="s">
        <v>199</v>
      </c>
      <c r="F122" s="72" t="s">
        <v>177</v>
      </c>
      <c r="G122" s="72" t="s">
        <v>178</v>
      </c>
      <c r="H122" s="72" t="s">
        <v>179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172</v>
      </c>
      <c r="B123" s="72" t="s">
        <v>197</v>
      </c>
      <c r="C123" s="72" t="s">
        <v>191</v>
      </c>
      <c r="D123" s="72" t="s">
        <v>193</v>
      </c>
      <c r="E123" s="72" t="s">
        <v>199</v>
      </c>
      <c r="F123" s="72" t="s">
        <v>177</v>
      </c>
      <c r="G123" s="72" t="s">
        <v>178</v>
      </c>
      <c r="H123" s="72" t="s">
        <v>179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172</v>
      </c>
      <c r="B124" s="72" t="s">
        <v>197</v>
      </c>
      <c r="C124" s="72" t="s">
        <v>174</v>
      </c>
      <c r="D124" s="72" t="s">
        <v>175</v>
      </c>
      <c r="E124" s="72" t="s">
        <v>200</v>
      </c>
      <c r="F124" s="72" t="s">
        <v>177</v>
      </c>
      <c r="G124" s="72" t="s">
        <v>178</v>
      </c>
      <c r="H124" s="72" t="s">
        <v>179</v>
      </c>
      <c r="I124" s="73">
        <v>3</v>
      </c>
      <c r="J124" s="74" t="s">
        <v>201</v>
      </c>
      <c r="K124" s="74" t="s">
        <v>201</v>
      </c>
      <c r="L124" s="74" t="s">
        <v>201</v>
      </c>
    </row>
    <row r="125" spans="1:12">
      <c r="A125" s="72" t="s">
        <v>172</v>
      </c>
      <c r="B125" s="72" t="s">
        <v>197</v>
      </c>
      <c r="C125" s="72" t="s">
        <v>181</v>
      </c>
      <c r="D125" s="72" t="s">
        <v>175</v>
      </c>
      <c r="E125" s="72" t="s">
        <v>200</v>
      </c>
      <c r="F125" s="72" t="s">
        <v>177</v>
      </c>
      <c r="G125" s="72" t="s">
        <v>178</v>
      </c>
      <c r="H125" s="72" t="s">
        <v>179</v>
      </c>
      <c r="I125" s="73">
        <v>6</v>
      </c>
      <c r="J125" s="74" t="s">
        <v>201</v>
      </c>
      <c r="K125" s="74" t="s">
        <v>201</v>
      </c>
      <c r="L125" s="74" t="s">
        <v>201</v>
      </c>
    </row>
    <row r="126" spans="1:12">
      <c r="A126" s="72" t="s">
        <v>172</v>
      </c>
      <c r="B126" s="72" t="s">
        <v>197</v>
      </c>
      <c r="C126" s="72" t="s">
        <v>182</v>
      </c>
      <c r="D126" s="72" t="s">
        <v>175</v>
      </c>
      <c r="E126" s="72" t="s">
        <v>200</v>
      </c>
      <c r="F126" s="72" t="s">
        <v>177</v>
      </c>
      <c r="G126" s="72" t="s">
        <v>178</v>
      </c>
      <c r="H126" s="72" t="s">
        <v>179</v>
      </c>
      <c r="I126" s="73">
        <v>3</v>
      </c>
      <c r="J126" s="74" t="s">
        <v>201</v>
      </c>
      <c r="K126" s="74" t="s">
        <v>201</v>
      </c>
      <c r="L126" s="74" t="s">
        <v>201</v>
      </c>
    </row>
    <row r="127" spans="1:12">
      <c r="A127" s="72" t="s">
        <v>172</v>
      </c>
      <c r="B127" s="72" t="s">
        <v>197</v>
      </c>
      <c r="C127" s="72" t="s">
        <v>183</v>
      </c>
      <c r="D127" s="72" t="s">
        <v>175</v>
      </c>
      <c r="E127" s="72" t="s">
        <v>200</v>
      </c>
      <c r="F127" s="72" t="s">
        <v>177</v>
      </c>
      <c r="G127" s="72" t="s">
        <v>178</v>
      </c>
      <c r="H127" s="72" t="s">
        <v>179</v>
      </c>
      <c r="I127" s="73">
        <v>9</v>
      </c>
      <c r="J127" s="74" t="s">
        <v>201</v>
      </c>
      <c r="K127" s="74" t="s">
        <v>201</v>
      </c>
      <c r="L127" s="74" t="s">
        <v>201</v>
      </c>
    </row>
    <row r="128" spans="1:12">
      <c r="A128" s="72" t="s">
        <v>172</v>
      </c>
      <c r="B128" s="72" t="s">
        <v>197</v>
      </c>
      <c r="C128" s="72" t="s">
        <v>185</v>
      </c>
      <c r="D128" s="72" t="s">
        <v>175</v>
      </c>
      <c r="E128" s="72" t="s">
        <v>200</v>
      </c>
      <c r="F128" s="72" t="s">
        <v>177</v>
      </c>
      <c r="G128" s="72" t="s">
        <v>178</v>
      </c>
      <c r="H128" s="72" t="s">
        <v>179</v>
      </c>
      <c r="I128" s="73">
        <v>23</v>
      </c>
      <c r="J128" s="74" t="s">
        <v>201</v>
      </c>
      <c r="K128" s="74" t="s">
        <v>201</v>
      </c>
      <c r="L128" s="74" t="s">
        <v>201</v>
      </c>
    </row>
    <row r="129" spans="1:12">
      <c r="A129" s="72" t="s">
        <v>172</v>
      </c>
      <c r="B129" s="72" t="s">
        <v>197</v>
      </c>
      <c r="C129" s="72" t="s">
        <v>191</v>
      </c>
      <c r="D129" s="72" t="s">
        <v>175</v>
      </c>
      <c r="E129" s="72" t="s">
        <v>200</v>
      </c>
      <c r="F129" s="72" t="s">
        <v>177</v>
      </c>
      <c r="G129" s="72" t="s">
        <v>178</v>
      </c>
      <c r="H129" s="72" t="s">
        <v>179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172</v>
      </c>
      <c r="B130" s="72" t="s">
        <v>197</v>
      </c>
      <c r="C130" s="72" t="s">
        <v>191</v>
      </c>
      <c r="D130" s="72" t="s">
        <v>193</v>
      </c>
      <c r="E130" s="72" t="s">
        <v>200</v>
      </c>
      <c r="F130" s="72" t="s">
        <v>177</v>
      </c>
      <c r="G130" s="72" t="s">
        <v>178</v>
      </c>
      <c r="H130" s="72" t="s">
        <v>179</v>
      </c>
      <c r="I130" s="73">
        <v>44</v>
      </c>
      <c r="J130" s="74" t="s">
        <v>201</v>
      </c>
      <c r="K130" s="74" t="s">
        <v>201</v>
      </c>
      <c r="L130" s="74" t="s">
        <v>201</v>
      </c>
    </row>
    <row r="131" spans="1:12">
      <c r="A131" s="72" t="s">
        <v>172</v>
      </c>
      <c r="B131" s="72" t="s">
        <v>197</v>
      </c>
      <c r="C131" s="72" t="s">
        <v>174</v>
      </c>
      <c r="D131" s="72" t="s">
        <v>175</v>
      </c>
      <c r="E131" s="72" t="s">
        <v>202</v>
      </c>
      <c r="F131" s="72" t="s">
        <v>177</v>
      </c>
      <c r="G131" s="72" t="s">
        <v>178</v>
      </c>
      <c r="H131" s="72" t="s">
        <v>179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172</v>
      </c>
      <c r="B132" s="72" t="s">
        <v>197</v>
      </c>
      <c r="C132" s="72" t="s">
        <v>181</v>
      </c>
      <c r="D132" s="72" t="s">
        <v>175</v>
      </c>
      <c r="E132" s="72" t="s">
        <v>202</v>
      </c>
      <c r="F132" s="72" t="s">
        <v>177</v>
      </c>
      <c r="G132" s="72" t="s">
        <v>178</v>
      </c>
      <c r="H132" s="72" t="s">
        <v>179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172</v>
      </c>
      <c r="B133" s="72" t="s">
        <v>197</v>
      </c>
      <c r="C133" s="72" t="s">
        <v>182</v>
      </c>
      <c r="D133" s="72" t="s">
        <v>175</v>
      </c>
      <c r="E133" s="72" t="s">
        <v>202</v>
      </c>
      <c r="F133" s="72" t="s">
        <v>177</v>
      </c>
      <c r="G133" s="72" t="s">
        <v>178</v>
      </c>
      <c r="H133" s="72" t="s">
        <v>179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172</v>
      </c>
      <c r="B134" s="72" t="s">
        <v>197</v>
      </c>
      <c r="C134" s="72" t="s">
        <v>183</v>
      </c>
      <c r="D134" s="72" t="s">
        <v>175</v>
      </c>
      <c r="E134" s="72" t="s">
        <v>202</v>
      </c>
      <c r="F134" s="72" t="s">
        <v>177</v>
      </c>
      <c r="G134" s="72" t="s">
        <v>178</v>
      </c>
      <c r="H134" s="72" t="s">
        <v>179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172</v>
      </c>
      <c r="B135" s="72" t="s">
        <v>197</v>
      </c>
      <c r="C135" s="72" t="s">
        <v>185</v>
      </c>
      <c r="D135" s="72" t="s">
        <v>175</v>
      </c>
      <c r="E135" s="72" t="s">
        <v>202</v>
      </c>
      <c r="F135" s="72" t="s">
        <v>177</v>
      </c>
      <c r="G135" s="72" t="s">
        <v>178</v>
      </c>
      <c r="H135" s="72" t="s">
        <v>179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172</v>
      </c>
      <c r="B136" s="72" t="s">
        <v>197</v>
      </c>
      <c r="C136" s="72" t="s">
        <v>191</v>
      </c>
      <c r="D136" s="72" t="s">
        <v>175</v>
      </c>
      <c r="E136" s="72" t="s">
        <v>202</v>
      </c>
      <c r="F136" s="72" t="s">
        <v>177</v>
      </c>
      <c r="G136" s="72" t="s">
        <v>178</v>
      </c>
      <c r="H136" s="72" t="s">
        <v>179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172</v>
      </c>
      <c r="B137" s="72" t="s">
        <v>197</v>
      </c>
      <c r="C137" s="72" t="s">
        <v>191</v>
      </c>
      <c r="D137" s="72" t="s">
        <v>193</v>
      </c>
      <c r="E137" s="72" t="s">
        <v>202</v>
      </c>
      <c r="F137" s="72" t="s">
        <v>177</v>
      </c>
      <c r="G137" s="72" t="s">
        <v>178</v>
      </c>
      <c r="H137" s="72" t="s">
        <v>179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172</v>
      </c>
      <c r="B138" s="72" t="s">
        <v>197</v>
      </c>
      <c r="C138" s="72" t="s">
        <v>174</v>
      </c>
      <c r="D138" s="72" t="s">
        <v>175</v>
      </c>
      <c r="E138" s="72" t="s">
        <v>203</v>
      </c>
      <c r="F138" s="72" t="s">
        <v>177</v>
      </c>
      <c r="G138" s="72" t="s">
        <v>178</v>
      </c>
      <c r="H138" s="72" t="s">
        <v>179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172</v>
      </c>
      <c r="B139" s="72" t="s">
        <v>197</v>
      </c>
      <c r="C139" s="72" t="s">
        <v>181</v>
      </c>
      <c r="D139" s="72" t="s">
        <v>175</v>
      </c>
      <c r="E139" s="72" t="s">
        <v>203</v>
      </c>
      <c r="F139" s="72" t="s">
        <v>177</v>
      </c>
      <c r="G139" s="72" t="s">
        <v>178</v>
      </c>
      <c r="H139" s="72" t="s">
        <v>179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172</v>
      </c>
      <c r="B140" s="72" t="s">
        <v>197</v>
      </c>
      <c r="C140" s="72" t="s">
        <v>182</v>
      </c>
      <c r="D140" s="72" t="s">
        <v>175</v>
      </c>
      <c r="E140" s="72" t="s">
        <v>203</v>
      </c>
      <c r="F140" s="72" t="s">
        <v>177</v>
      </c>
      <c r="G140" s="72" t="s">
        <v>178</v>
      </c>
      <c r="H140" s="72" t="s">
        <v>179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172</v>
      </c>
      <c r="B141" s="72" t="s">
        <v>197</v>
      </c>
      <c r="C141" s="72" t="s">
        <v>183</v>
      </c>
      <c r="D141" s="72" t="s">
        <v>175</v>
      </c>
      <c r="E141" s="72" t="s">
        <v>203</v>
      </c>
      <c r="F141" s="72" t="s">
        <v>177</v>
      </c>
      <c r="G141" s="72" t="s">
        <v>178</v>
      </c>
      <c r="H141" s="72" t="s">
        <v>179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172</v>
      </c>
      <c r="B142" s="72" t="s">
        <v>197</v>
      </c>
      <c r="C142" s="72" t="s">
        <v>185</v>
      </c>
      <c r="D142" s="72" t="s">
        <v>175</v>
      </c>
      <c r="E142" s="72" t="s">
        <v>203</v>
      </c>
      <c r="F142" s="72" t="s">
        <v>177</v>
      </c>
      <c r="G142" s="72" t="s">
        <v>178</v>
      </c>
      <c r="H142" s="72" t="s">
        <v>179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172</v>
      </c>
      <c r="B143" s="72" t="s">
        <v>197</v>
      </c>
      <c r="C143" s="72" t="s">
        <v>191</v>
      </c>
      <c r="D143" s="72" t="s">
        <v>175</v>
      </c>
      <c r="E143" s="72" t="s">
        <v>203</v>
      </c>
      <c r="F143" s="72" t="s">
        <v>177</v>
      </c>
      <c r="G143" s="72" t="s">
        <v>178</v>
      </c>
      <c r="H143" s="72" t="s">
        <v>179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172</v>
      </c>
      <c r="B144" s="72" t="s">
        <v>197</v>
      </c>
      <c r="C144" s="72" t="s">
        <v>191</v>
      </c>
      <c r="D144" s="72" t="s">
        <v>193</v>
      </c>
      <c r="E144" s="72" t="s">
        <v>203</v>
      </c>
      <c r="F144" s="72" t="s">
        <v>177</v>
      </c>
      <c r="G144" s="72" t="s">
        <v>178</v>
      </c>
      <c r="H144" s="72" t="s">
        <v>179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172</v>
      </c>
      <c r="B145" s="72" t="s">
        <v>197</v>
      </c>
      <c r="C145" s="72" t="s">
        <v>174</v>
      </c>
      <c r="D145" s="72" t="s">
        <v>175</v>
      </c>
      <c r="E145" s="72" t="s">
        <v>176</v>
      </c>
      <c r="F145" s="72" t="s">
        <v>206</v>
      </c>
      <c r="G145" s="72" t="s">
        <v>178</v>
      </c>
      <c r="H145" s="72" t="s">
        <v>179</v>
      </c>
      <c r="I145" s="73">
        <v>26</v>
      </c>
      <c r="J145" s="74" t="s">
        <v>201</v>
      </c>
      <c r="K145" s="74" t="s">
        <v>201</v>
      </c>
      <c r="L145" s="74" t="s">
        <v>201</v>
      </c>
    </row>
    <row r="146" spans="1:12">
      <c r="A146" s="72" t="s">
        <v>172</v>
      </c>
      <c r="B146" s="72" t="s">
        <v>197</v>
      </c>
      <c r="C146" s="72" t="s">
        <v>181</v>
      </c>
      <c r="D146" s="72" t="s">
        <v>175</v>
      </c>
      <c r="E146" s="72" t="s">
        <v>176</v>
      </c>
      <c r="F146" s="72" t="s">
        <v>206</v>
      </c>
      <c r="G146" s="72" t="s">
        <v>178</v>
      </c>
      <c r="H146" s="72" t="s">
        <v>179</v>
      </c>
      <c r="I146" s="73">
        <v>116</v>
      </c>
      <c r="J146" s="74" t="s">
        <v>201</v>
      </c>
      <c r="K146" s="74" t="s">
        <v>201</v>
      </c>
      <c r="L146" s="74" t="s">
        <v>201</v>
      </c>
    </row>
    <row r="147" spans="1:12">
      <c r="A147" s="72" t="s">
        <v>172</v>
      </c>
      <c r="B147" s="72" t="s">
        <v>197</v>
      </c>
      <c r="C147" s="72" t="s">
        <v>182</v>
      </c>
      <c r="D147" s="72" t="s">
        <v>175</v>
      </c>
      <c r="E147" s="72" t="s">
        <v>176</v>
      </c>
      <c r="F147" s="72" t="s">
        <v>206</v>
      </c>
      <c r="G147" s="72" t="s">
        <v>178</v>
      </c>
      <c r="H147" s="72" t="s">
        <v>179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172</v>
      </c>
      <c r="B148" s="72" t="s">
        <v>197</v>
      </c>
      <c r="C148" s="72" t="s">
        <v>183</v>
      </c>
      <c r="D148" s="72" t="s">
        <v>175</v>
      </c>
      <c r="E148" s="72" t="s">
        <v>176</v>
      </c>
      <c r="F148" s="72" t="s">
        <v>206</v>
      </c>
      <c r="G148" s="72" t="s">
        <v>178</v>
      </c>
      <c r="H148" s="72" t="s">
        <v>179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172</v>
      </c>
      <c r="B149" s="72" t="s">
        <v>197</v>
      </c>
      <c r="C149" s="72" t="s">
        <v>185</v>
      </c>
      <c r="D149" s="72" t="s">
        <v>175</v>
      </c>
      <c r="E149" s="72" t="s">
        <v>176</v>
      </c>
      <c r="F149" s="72" t="s">
        <v>206</v>
      </c>
      <c r="G149" s="72" t="s">
        <v>178</v>
      </c>
      <c r="H149" s="72" t="s">
        <v>179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172</v>
      </c>
      <c r="B150" s="72" t="s">
        <v>197</v>
      </c>
      <c r="C150" s="72" t="s">
        <v>191</v>
      </c>
      <c r="D150" s="72" t="s">
        <v>175</v>
      </c>
      <c r="E150" s="72" t="s">
        <v>176</v>
      </c>
      <c r="F150" s="72" t="s">
        <v>206</v>
      </c>
      <c r="G150" s="72" t="s">
        <v>178</v>
      </c>
      <c r="H150" s="72" t="s">
        <v>179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172</v>
      </c>
      <c r="B151" s="72" t="s">
        <v>197</v>
      </c>
      <c r="C151" s="72" t="s">
        <v>191</v>
      </c>
      <c r="D151" s="72" t="s">
        <v>193</v>
      </c>
      <c r="E151" s="72" t="s">
        <v>176</v>
      </c>
      <c r="F151" s="72" t="s">
        <v>206</v>
      </c>
      <c r="G151" s="72" t="s">
        <v>178</v>
      </c>
      <c r="H151" s="72" t="s">
        <v>179</v>
      </c>
      <c r="I151" s="73">
        <v>3663</v>
      </c>
      <c r="J151" s="74" t="s">
        <v>201</v>
      </c>
      <c r="K151" s="74" t="s">
        <v>201</v>
      </c>
      <c r="L151" s="74" t="s">
        <v>201</v>
      </c>
    </row>
    <row r="152" spans="1:12">
      <c r="A152" s="72" t="s">
        <v>172</v>
      </c>
      <c r="B152" s="72" t="s">
        <v>197</v>
      </c>
      <c r="C152" s="72" t="s">
        <v>174</v>
      </c>
      <c r="D152" s="72" t="s">
        <v>175</v>
      </c>
      <c r="E152" s="72" t="s">
        <v>195</v>
      </c>
      <c r="F152" s="72" t="s">
        <v>206</v>
      </c>
      <c r="G152" s="72" t="s">
        <v>178</v>
      </c>
      <c r="H152" s="72" t="s">
        <v>179</v>
      </c>
      <c r="I152" s="73">
        <v>23</v>
      </c>
      <c r="J152" s="74" t="s">
        <v>201</v>
      </c>
      <c r="K152" s="74" t="s">
        <v>201</v>
      </c>
      <c r="L152" s="74" t="s">
        <v>201</v>
      </c>
    </row>
    <row r="153" spans="1:12">
      <c r="A153" s="72" t="s">
        <v>172</v>
      </c>
      <c r="B153" s="72" t="s">
        <v>197</v>
      </c>
      <c r="C153" s="72" t="s">
        <v>181</v>
      </c>
      <c r="D153" s="72" t="s">
        <v>175</v>
      </c>
      <c r="E153" s="72" t="s">
        <v>195</v>
      </c>
      <c r="F153" s="72" t="s">
        <v>206</v>
      </c>
      <c r="G153" s="72" t="s">
        <v>178</v>
      </c>
      <c r="H153" s="72" t="s">
        <v>179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172</v>
      </c>
      <c r="B154" s="72" t="s">
        <v>197</v>
      </c>
      <c r="C154" s="72" t="s">
        <v>182</v>
      </c>
      <c r="D154" s="72" t="s">
        <v>175</v>
      </c>
      <c r="E154" s="72" t="s">
        <v>195</v>
      </c>
      <c r="F154" s="72" t="s">
        <v>206</v>
      </c>
      <c r="G154" s="72" t="s">
        <v>178</v>
      </c>
      <c r="H154" s="72" t="s">
        <v>179</v>
      </c>
      <c r="I154" s="73">
        <v>251</v>
      </c>
      <c r="J154" s="74" t="s">
        <v>201</v>
      </c>
      <c r="K154" s="74" t="s">
        <v>201</v>
      </c>
      <c r="L154" s="74" t="s">
        <v>201</v>
      </c>
    </row>
    <row r="155" spans="1:12">
      <c r="A155" s="72" t="s">
        <v>172</v>
      </c>
      <c r="B155" s="72" t="s">
        <v>197</v>
      </c>
      <c r="C155" s="72" t="s">
        <v>183</v>
      </c>
      <c r="D155" s="72" t="s">
        <v>175</v>
      </c>
      <c r="E155" s="72" t="s">
        <v>195</v>
      </c>
      <c r="F155" s="72" t="s">
        <v>206</v>
      </c>
      <c r="G155" s="72" t="s">
        <v>178</v>
      </c>
      <c r="H155" s="72" t="s">
        <v>179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172</v>
      </c>
      <c r="B156" s="72" t="s">
        <v>197</v>
      </c>
      <c r="C156" s="72" t="s">
        <v>185</v>
      </c>
      <c r="D156" s="72" t="s">
        <v>175</v>
      </c>
      <c r="E156" s="72" t="s">
        <v>195</v>
      </c>
      <c r="F156" s="72" t="s">
        <v>206</v>
      </c>
      <c r="G156" s="72" t="s">
        <v>178</v>
      </c>
      <c r="H156" s="72" t="s">
        <v>179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172</v>
      </c>
      <c r="B157" s="72" t="s">
        <v>197</v>
      </c>
      <c r="C157" s="72" t="s">
        <v>191</v>
      </c>
      <c r="D157" s="72" t="s">
        <v>175</v>
      </c>
      <c r="E157" s="72" t="s">
        <v>195</v>
      </c>
      <c r="F157" s="72" t="s">
        <v>206</v>
      </c>
      <c r="G157" s="72" t="s">
        <v>178</v>
      </c>
      <c r="H157" s="72" t="s">
        <v>179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172</v>
      </c>
      <c r="B158" s="72" t="s">
        <v>197</v>
      </c>
      <c r="C158" s="72" t="s">
        <v>191</v>
      </c>
      <c r="D158" s="72" t="s">
        <v>193</v>
      </c>
      <c r="E158" s="72" t="s">
        <v>195</v>
      </c>
      <c r="F158" s="72" t="s">
        <v>206</v>
      </c>
      <c r="G158" s="72" t="s">
        <v>178</v>
      </c>
      <c r="H158" s="72" t="s">
        <v>179</v>
      </c>
      <c r="I158" s="73">
        <v>2796</v>
      </c>
      <c r="J158" s="74" t="s">
        <v>201</v>
      </c>
      <c r="K158" s="74" t="s">
        <v>201</v>
      </c>
      <c r="L158" s="74" t="s">
        <v>201</v>
      </c>
    </row>
    <row r="159" spans="1:12">
      <c r="A159" s="72" t="s">
        <v>172</v>
      </c>
      <c r="B159" s="72" t="s">
        <v>197</v>
      </c>
      <c r="C159" s="72" t="s">
        <v>174</v>
      </c>
      <c r="D159" s="72" t="s">
        <v>175</v>
      </c>
      <c r="E159" s="72" t="s">
        <v>198</v>
      </c>
      <c r="F159" s="72" t="s">
        <v>206</v>
      </c>
      <c r="G159" s="72" t="s">
        <v>178</v>
      </c>
      <c r="H159" s="72" t="s">
        <v>179</v>
      </c>
      <c r="I159" s="73">
        <v>16</v>
      </c>
      <c r="J159" s="74" t="s">
        <v>201</v>
      </c>
      <c r="K159" s="74" t="s">
        <v>201</v>
      </c>
      <c r="L159" s="74" t="s">
        <v>201</v>
      </c>
    </row>
    <row r="160" spans="1:12">
      <c r="A160" s="72" t="s">
        <v>172</v>
      </c>
      <c r="B160" s="72" t="s">
        <v>197</v>
      </c>
      <c r="C160" s="72" t="s">
        <v>181</v>
      </c>
      <c r="D160" s="72" t="s">
        <v>175</v>
      </c>
      <c r="E160" s="72" t="s">
        <v>198</v>
      </c>
      <c r="F160" s="72" t="s">
        <v>206</v>
      </c>
      <c r="G160" s="72" t="s">
        <v>178</v>
      </c>
      <c r="H160" s="72" t="s">
        <v>179</v>
      </c>
      <c r="I160" s="73">
        <v>54</v>
      </c>
      <c r="J160" s="74" t="s">
        <v>201</v>
      </c>
      <c r="K160" s="74" t="s">
        <v>201</v>
      </c>
      <c r="L160" s="74" t="s">
        <v>201</v>
      </c>
    </row>
    <row r="161" spans="1:12">
      <c r="A161" s="72" t="s">
        <v>172</v>
      </c>
      <c r="B161" s="72" t="s">
        <v>197</v>
      </c>
      <c r="C161" s="72" t="s">
        <v>182</v>
      </c>
      <c r="D161" s="72" t="s">
        <v>175</v>
      </c>
      <c r="E161" s="72" t="s">
        <v>198</v>
      </c>
      <c r="F161" s="72" t="s">
        <v>206</v>
      </c>
      <c r="G161" s="72" t="s">
        <v>178</v>
      </c>
      <c r="H161" s="72" t="s">
        <v>179</v>
      </c>
      <c r="I161" s="73">
        <v>91</v>
      </c>
      <c r="J161" s="74" t="s">
        <v>201</v>
      </c>
      <c r="K161" s="74" t="s">
        <v>201</v>
      </c>
      <c r="L161" s="74" t="s">
        <v>201</v>
      </c>
    </row>
    <row r="162" spans="1:12">
      <c r="A162" s="72" t="s">
        <v>172</v>
      </c>
      <c r="B162" s="72" t="s">
        <v>197</v>
      </c>
      <c r="C162" s="72" t="s">
        <v>183</v>
      </c>
      <c r="D162" s="72" t="s">
        <v>175</v>
      </c>
      <c r="E162" s="72" t="s">
        <v>198</v>
      </c>
      <c r="F162" s="72" t="s">
        <v>206</v>
      </c>
      <c r="G162" s="72" t="s">
        <v>178</v>
      </c>
      <c r="H162" s="72" t="s">
        <v>179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172</v>
      </c>
      <c r="B163" s="72" t="s">
        <v>197</v>
      </c>
      <c r="C163" s="72" t="s">
        <v>185</v>
      </c>
      <c r="D163" s="72" t="s">
        <v>175</v>
      </c>
      <c r="E163" s="72" t="s">
        <v>198</v>
      </c>
      <c r="F163" s="72" t="s">
        <v>206</v>
      </c>
      <c r="G163" s="72" t="s">
        <v>178</v>
      </c>
      <c r="H163" s="72" t="s">
        <v>179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172</v>
      </c>
      <c r="B164" s="72" t="s">
        <v>197</v>
      </c>
      <c r="C164" s="72" t="s">
        <v>191</v>
      </c>
      <c r="D164" s="72" t="s">
        <v>175</v>
      </c>
      <c r="E164" s="72" t="s">
        <v>198</v>
      </c>
      <c r="F164" s="72" t="s">
        <v>206</v>
      </c>
      <c r="G164" s="72" t="s">
        <v>178</v>
      </c>
      <c r="H164" s="72" t="s">
        <v>179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172</v>
      </c>
      <c r="B165" s="72" t="s">
        <v>197</v>
      </c>
      <c r="C165" s="72" t="s">
        <v>191</v>
      </c>
      <c r="D165" s="72" t="s">
        <v>193</v>
      </c>
      <c r="E165" s="72" t="s">
        <v>198</v>
      </c>
      <c r="F165" s="72" t="s">
        <v>206</v>
      </c>
      <c r="G165" s="72" t="s">
        <v>178</v>
      </c>
      <c r="H165" s="72" t="s">
        <v>179</v>
      </c>
      <c r="I165" s="73">
        <v>827</v>
      </c>
      <c r="J165" s="74" t="s">
        <v>201</v>
      </c>
      <c r="K165" s="74" t="s">
        <v>201</v>
      </c>
      <c r="L165" s="74" t="s">
        <v>201</v>
      </c>
    </row>
    <row r="166" spans="1:12">
      <c r="A166" s="72" t="s">
        <v>172</v>
      </c>
      <c r="B166" s="72" t="s">
        <v>197</v>
      </c>
      <c r="C166" s="72" t="s">
        <v>174</v>
      </c>
      <c r="D166" s="72" t="s">
        <v>175</v>
      </c>
      <c r="E166" s="72" t="s">
        <v>199</v>
      </c>
      <c r="F166" s="72" t="s">
        <v>206</v>
      </c>
      <c r="G166" s="72" t="s">
        <v>178</v>
      </c>
      <c r="H166" s="72" t="s">
        <v>179</v>
      </c>
      <c r="I166" s="73">
        <v>65</v>
      </c>
      <c r="J166" s="74" t="s">
        <v>201</v>
      </c>
      <c r="K166" s="74" t="s">
        <v>201</v>
      </c>
      <c r="L166" s="74" t="s">
        <v>201</v>
      </c>
    </row>
    <row r="167" spans="1:12">
      <c r="A167" s="72" t="s">
        <v>172</v>
      </c>
      <c r="B167" s="72" t="s">
        <v>197</v>
      </c>
      <c r="C167" s="72" t="s">
        <v>181</v>
      </c>
      <c r="D167" s="72" t="s">
        <v>175</v>
      </c>
      <c r="E167" s="72" t="s">
        <v>199</v>
      </c>
      <c r="F167" s="72" t="s">
        <v>206</v>
      </c>
      <c r="G167" s="72" t="s">
        <v>178</v>
      </c>
      <c r="H167" s="72" t="s">
        <v>179</v>
      </c>
      <c r="I167" s="73">
        <v>145</v>
      </c>
      <c r="J167" s="74" t="s">
        <v>201</v>
      </c>
      <c r="K167" s="74" t="s">
        <v>201</v>
      </c>
      <c r="L167" s="74" t="s">
        <v>201</v>
      </c>
    </row>
    <row r="168" spans="1:12">
      <c r="A168" s="72" t="s">
        <v>172</v>
      </c>
      <c r="B168" s="72" t="s">
        <v>197</v>
      </c>
      <c r="C168" s="72" t="s">
        <v>182</v>
      </c>
      <c r="D168" s="72" t="s">
        <v>175</v>
      </c>
      <c r="E168" s="72" t="s">
        <v>199</v>
      </c>
      <c r="F168" s="72" t="s">
        <v>206</v>
      </c>
      <c r="G168" s="72" t="s">
        <v>178</v>
      </c>
      <c r="H168" s="72" t="s">
        <v>179</v>
      </c>
      <c r="I168" s="73">
        <v>279</v>
      </c>
      <c r="J168" s="74" t="s">
        <v>201</v>
      </c>
      <c r="K168" s="74" t="s">
        <v>201</v>
      </c>
      <c r="L168" s="74" t="s">
        <v>201</v>
      </c>
    </row>
    <row r="169" spans="1:12">
      <c r="A169" s="72" t="s">
        <v>172</v>
      </c>
      <c r="B169" s="72" t="s">
        <v>197</v>
      </c>
      <c r="C169" s="72" t="s">
        <v>183</v>
      </c>
      <c r="D169" s="72" t="s">
        <v>175</v>
      </c>
      <c r="E169" s="72" t="s">
        <v>199</v>
      </c>
      <c r="F169" s="72" t="s">
        <v>206</v>
      </c>
      <c r="G169" s="72" t="s">
        <v>178</v>
      </c>
      <c r="H169" s="72" t="s">
        <v>179</v>
      </c>
      <c r="I169" s="73">
        <v>551</v>
      </c>
      <c r="J169" s="74" t="s">
        <v>201</v>
      </c>
      <c r="K169" s="74" t="s">
        <v>201</v>
      </c>
      <c r="L169" s="74" t="s">
        <v>201</v>
      </c>
    </row>
    <row r="170" spans="1:12">
      <c r="A170" s="72" t="s">
        <v>172</v>
      </c>
      <c r="B170" s="72" t="s">
        <v>197</v>
      </c>
      <c r="C170" s="72" t="s">
        <v>185</v>
      </c>
      <c r="D170" s="72" t="s">
        <v>175</v>
      </c>
      <c r="E170" s="72" t="s">
        <v>199</v>
      </c>
      <c r="F170" s="72" t="s">
        <v>206</v>
      </c>
      <c r="G170" s="72" t="s">
        <v>178</v>
      </c>
      <c r="H170" s="72" t="s">
        <v>179</v>
      </c>
      <c r="I170" s="73">
        <v>1055</v>
      </c>
      <c r="J170" s="74" t="s">
        <v>201</v>
      </c>
      <c r="K170" s="74" t="s">
        <v>201</v>
      </c>
      <c r="L170" s="74" t="s">
        <v>201</v>
      </c>
    </row>
    <row r="171" spans="1:12">
      <c r="A171" s="72" t="s">
        <v>172</v>
      </c>
      <c r="B171" s="72" t="s">
        <v>197</v>
      </c>
      <c r="C171" s="72" t="s">
        <v>191</v>
      </c>
      <c r="D171" s="72" t="s">
        <v>175</v>
      </c>
      <c r="E171" s="72" t="s">
        <v>199</v>
      </c>
      <c r="F171" s="72" t="s">
        <v>206</v>
      </c>
      <c r="G171" s="72" t="s">
        <v>178</v>
      </c>
      <c r="H171" s="72" t="s">
        <v>179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172</v>
      </c>
      <c r="B172" s="72" t="s">
        <v>197</v>
      </c>
      <c r="C172" s="72" t="s">
        <v>191</v>
      </c>
      <c r="D172" s="72" t="s">
        <v>193</v>
      </c>
      <c r="E172" s="72" t="s">
        <v>199</v>
      </c>
      <c r="F172" s="72" t="s">
        <v>206</v>
      </c>
      <c r="G172" s="72" t="s">
        <v>178</v>
      </c>
      <c r="H172" s="72" t="s">
        <v>179</v>
      </c>
      <c r="I172" s="73">
        <v>2095</v>
      </c>
      <c r="J172" s="74" t="s">
        <v>201</v>
      </c>
      <c r="K172" s="74" t="s">
        <v>201</v>
      </c>
      <c r="L172" s="74" t="s">
        <v>201</v>
      </c>
    </row>
    <row r="173" spans="1:12">
      <c r="A173" s="72" t="s">
        <v>172</v>
      </c>
      <c r="B173" s="72" t="s">
        <v>197</v>
      </c>
      <c r="C173" s="72" t="s">
        <v>174</v>
      </c>
      <c r="D173" s="72" t="s">
        <v>175</v>
      </c>
      <c r="E173" s="72" t="s">
        <v>200</v>
      </c>
      <c r="F173" s="72" t="s">
        <v>206</v>
      </c>
      <c r="G173" s="72" t="s">
        <v>178</v>
      </c>
      <c r="H173" s="72" t="s">
        <v>179</v>
      </c>
      <c r="I173" s="73">
        <v>3</v>
      </c>
      <c r="J173" s="74" t="s">
        <v>201</v>
      </c>
      <c r="K173" s="74" t="s">
        <v>201</v>
      </c>
      <c r="L173" s="74" t="s">
        <v>201</v>
      </c>
    </row>
    <row r="174" spans="1:12">
      <c r="A174" s="72" t="s">
        <v>172</v>
      </c>
      <c r="B174" s="72" t="s">
        <v>197</v>
      </c>
      <c r="C174" s="72" t="s">
        <v>181</v>
      </c>
      <c r="D174" s="72" t="s">
        <v>175</v>
      </c>
      <c r="E174" s="72" t="s">
        <v>200</v>
      </c>
      <c r="F174" s="72" t="s">
        <v>206</v>
      </c>
      <c r="G174" s="72" t="s">
        <v>178</v>
      </c>
      <c r="H174" s="72" t="s">
        <v>179</v>
      </c>
      <c r="I174" s="73">
        <v>6</v>
      </c>
      <c r="J174" s="74" t="s">
        <v>201</v>
      </c>
      <c r="K174" s="74" t="s">
        <v>201</v>
      </c>
      <c r="L174" s="74" t="s">
        <v>201</v>
      </c>
    </row>
    <row r="175" spans="1:12">
      <c r="A175" s="72" t="s">
        <v>172</v>
      </c>
      <c r="B175" s="72" t="s">
        <v>197</v>
      </c>
      <c r="C175" s="72" t="s">
        <v>182</v>
      </c>
      <c r="D175" s="72" t="s">
        <v>175</v>
      </c>
      <c r="E175" s="72" t="s">
        <v>200</v>
      </c>
      <c r="F175" s="72" t="s">
        <v>206</v>
      </c>
      <c r="G175" s="72" t="s">
        <v>178</v>
      </c>
      <c r="H175" s="72" t="s">
        <v>179</v>
      </c>
      <c r="I175" s="73">
        <v>3</v>
      </c>
      <c r="J175" s="74" t="s">
        <v>201</v>
      </c>
      <c r="K175" s="74" t="s">
        <v>201</v>
      </c>
      <c r="L175" s="74" t="s">
        <v>201</v>
      </c>
    </row>
    <row r="176" spans="1:12">
      <c r="A176" s="72" t="s">
        <v>172</v>
      </c>
      <c r="B176" s="72" t="s">
        <v>197</v>
      </c>
      <c r="C176" s="72" t="s">
        <v>183</v>
      </c>
      <c r="D176" s="72" t="s">
        <v>175</v>
      </c>
      <c r="E176" s="72" t="s">
        <v>200</v>
      </c>
      <c r="F176" s="72" t="s">
        <v>206</v>
      </c>
      <c r="G176" s="72" t="s">
        <v>178</v>
      </c>
      <c r="H176" s="72" t="s">
        <v>179</v>
      </c>
      <c r="I176" s="73">
        <v>9</v>
      </c>
      <c r="J176" s="74" t="s">
        <v>201</v>
      </c>
      <c r="K176" s="74" t="s">
        <v>201</v>
      </c>
      <c r="L176" s="74" t="s">
        <v>201</v>
      </c>
    </row>
    <row r="177" spans="1:12">
      <c r="A177" s="72" t="s">
        <v>172</v>
      </c>
      <c r="B177" s="72" t="s">
        <v>197</v>
      </c>
      <c r="C177" s="72" t="s">
        <v>185</v>
      </c>
      <c r="D177" s="72" t="s">
        <v>175</v>
      </c>
      <c r="E177" s="72" t="s">
        <v>200</v>
      </c>
      <c r="F177" s="72" t="s">
        <v>206</v>
      </c>
      <c r="G177" s="72" t="s">
        <v>178</v>
      </c>
      <c r="H177" s="72" t="s">
        <v>179</v>
      </c>
      <c r="I177" s="73">
        <v>23</v>
      </c>
      <c r="J177" s="74" t="s">
        <v>201</v>
      </c>
      <c r="K177" s="74" t="s">
        <v>201</v>
      </c>
      <c r="L177" s="74" t="s">
        <v>201</v>
      </c>
    </row>
    <row r="178" spans="1:12">
      <c r="A178" s="72" t="s">
        <v>172</v>
      </c>
      <c r="B178" s="72" t="s">
        <v>197</v>
      </c>
      <c r="C178" s="72" t="s">
        <v>191</v>
      </c>
      <c r="D178" s="72" t="s">
        <v>175</v>
      </c>
      <c r="E178" s="72" t="s">
        <v>200</v>
      </c>
      <c r="F178" s="72" t="s">
        <v>206</v>
      </c>
      <c r="G178" s="72" t="s">
        <v>178</v>
      </c>
      <c r="H178" s="72" t="s">
        <v>179</v>
      </c>
      <c r="I178" s="73">
        <v>44</v>
      </c>
      <c r="J178" s="74" t="s">
        <v>201</v>
      </c>
      <c r="K178" s="74" t="s">
        <v>201</v>
      </c>
      <c r="L178" s="74" t="s">
        <v>201</v>
      </c>
    </row>
    <row r="179" spans="1:12">
      <c r="A179" s="72" t="s">
        <v>172</v>
      </c>
      <c r="B179" s="72" t="s">
        <v>197</v>
      </c>
      <c r="C179" s="72" t="s">
        <v>191</v>
      </c>
      <c r="D179" s="72" t="s">
        <v>193</v>
      </c>
      <c r="E179" s="72" t="s">
        <v>200</v>
      </c>
      <c r="F179" s="72" t="s">
        <v>206</v>
      </c>
      <c r="G179" s="72" t="s">
        <v>178</v>
      </c>
      <c r="H179" s="72" t="s">
        <v>179</v>
      </c>
      <c r="I179" s="73">
        <v>44</v>
      </c>
      <c r="J179" s="74" t="s">
        <v>201</v>
      </c>
      <c r="K179" s="74" t="s">
        <v>201</v>
      </c>
      <c r="L179" s="74" t="s">
        <v>201</v>
      </c>
    </row>
    <row r="180" spans="1:12">
      <c r="A180" s="72" t="s">
        <v>172</v>
      </c>
      <c r="B180" s="72" t="s">
        <v>197</v>
      </c>
      <c r="C180" s="72" t="s">
        <v>174</v>
      </c>
      <c r="D180" s="72" t="s">
        <v>175</v>
      </c>
      <c r="E180" s="72" t="s">
        <v>202</v>
      </c>
      <c r="F180" s="72" t="s">
        <v>206</v>
      </c>
      <c r="G180" s="72" t="s">
        <v>178</v>
      </c>
      <c r="H180" s="72" t="s">
        <v>179</v>
      </c>
      <c r="I180" s="73">
        <v>12</v>
      </c>
      <c r="J180" s="74" t="s">
        <v>201</v>
      </c>
      <c r="K180" s="74" t="s">
        <v>201</v>
      </c>
      <c r="L180" s="74" t="s">
        <v>201</v>
      </c>
    </row>
    <row r="181" spans="1:12">
      <c r="A181" s="72" t="s">
        <v>172</v>
      </c>
      <c r="B181" s="72" t="s">
        <v>197</v>
      </c>
      <c r="C181" s="72" t="s">
        <v>181</v>
      </c>
      <c r="D181" s="72" t="s">
        <v>175</v>
      </c>
      <c r="E181" s="72" t="s">
        <v>202</v>
      </c>
      <c r="F181" s="72" t="s">
        <v>206</v>
      </c>
      <c r="G181" s="72" t="s">
        <v>178</v>
      </c>
      <c r="H181" s="72" t="s">
        <v>179</v>
      </c>
      <c r="I181" s="73">
        <v>53</v>
      </c>
      <c r="J181" s="74" t="s">
        <v>201</v>
      </c>
      <c r="K181" s="74" t="s">
        <v>201</v>
      </c>
      <c r="L181" s="74" t="s">
        <v>201</v>
      </c>
    </row>
    <row r="182" spans="1:12">
      <c r="A182" s="72" t="s">
        <v>172</v>
      </c>
      <c r="B182" s="72" t="s">
        <v>197</v>
      </c>
      <c r="C182" s="72" t="s">
        <v>182</v>
      </c>
      <c r="D182" s="72" t="s">
        <v>175</v>
      </c>
      <c r="E182" s="72" t="s">
        <v>202</v>
      </c>
      <c r="F182" s="72" t="s">
        <v>206</v>
      </c>
      <c r="G182" s="72" t="s">
        <v>178</v>
      </c>
      <c r="H182" s="72" t="s">
        <v>179</v>
      </c>
      <c r="I182" s="73">
        <v>135</v>
      </c>
      <c r="J182" s="74" t="s">
        <v>201</v>
      </c>
      <c r="K182" s="74" t="s">
        <v>201</v>
      </c>
      <c r="L182" s="74" t="s">
        <v>201</v>
      </c>
    </row>
    <row r="183" spans="1:12">
      <c r="A183" s="72" t="s">
        <v>172</v>
      </c>
      <c r="B183" s="72" t="s">
        <v>197</v>
      </c>
      <c r="C183" s="72" t="s">
        <v>183</v>
      </c>
      <c r="D183" s="72" t="s">
        <v>175</v>
      </c>
      <c r="E183" s="72" t="s">
        <v>202</v>
      </c>
      <c r="F183" s="72" t="s">
        <v>206</v>
      </c>
      <c r="G183" s="72" t="s">
        <v>178</v>
      </c>
      <c r="H183" s="72" t="s">
        <v>179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172</v>
      </c>
      <c r="B184" s="72" t="s">
        <v>197</v>
      </c>
      <c r="C184" s="72" t="s">
        <v>185</v>
      </c>
      <c r="D184" s="72" t="s">
        <v>175</v>
      </c>
      <c r="E184" s="72" t="s">
        <v>202</v>
      </c>
      <c r="F184" s="72" t="s">
        <v>206</v>
      </c>
      <c r="G184" s="72" t="s">
        <v>178</v>
      </c>
      <c r="H184" s="72" t="s">
        <v>179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172</v>
      </c>
      <c r="B185" s="72" t="s">
        <v>197</v>
      </c>
      <c r="C185" s="72" t="s">
        <v>191</v>
      </c>
      <c r="D185" s="72" t="s">
        <v>175</v>
      </c>
      <c r="E185" s="72" t="s">
        <v>202</v>
      </c>
      <c r="F185" s="72" t="s">
        <v>206</v>
      </c>
      <c r="G185" s="72" t="s">
        <v>178</v>
      </c>
      <c r="H185" s="72" t="s">
        <v>179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172</v>
      </c>
      <c r="B186" s="72" t="s">
        <v>197</v>
      </c>
      <c r="C186" s="72" t="s">
        <v>191</v>
      </c>
      <c r="D186" s="72" t="s">
        <v>193</v>
      </c>
      <c r="E186" s="72" t="s">
        <v>202</v>
      </c>
      <c r="F186" s="72" t="s">
        <v>206</v>
      </c>
      <c r="G186" s="72" t="s">
        <v>178</v>
      </c>
      <c r="H186" s="72" t="s">
        <v>179</v>
      </c>
      <c r="I186" s="73">
        <v>2136</v>
      </c>
      <c r="J186" s="74" t="s">
        <v>201</v>
      </c>
      <c r="K186" s="74" t="s">
        <v>201</v>
      </c>
      <c r="L186" s="74" t="s">
        <v>201</v>
      </c>
    </row>
    <row r="187" spans="1:12">
      <c r="A187" s="72" t="s">
        <v>172</v>
      </c>
      <c r="B187" s="72" t="s">
        <v>197</v>
      </c>
      <c r="C187" s="72" t="s">
        <v>174</v>
      </c>
      <c r="D187" s="72" t="s">
        <v>175</v>
      </c>
      <c r="E187" s="72" t="s">
        <v>203</v>
      </c>
      <c r="F187" s="72" t="s">
        <v>206</v>
      </c>
      <c r="G187" s="72" t="s">
        <v>178</v>
      </c>
      <c r="H187" s="72" t="s">
        <v>179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172</v>
      </c>
      <c r="B188" s="72" t="s">
        <v>197</v>
      </c>
      <c r="C188" s="72" t="s">
        <v>181</v>
      </c>
      <c r="D188" s="72" t="s">
        <v>175</v>
      </c>
      <c r="E188" s="72" t="s">
        <v>203</v>
      </c>
      <c r="F188" s="72" t="s">
        <v>206</v>
      </c>
      <c r="G188" s="72" t="s">
        <v>178</v>
      </c>
      <c r="H188" s="72" t="s">
        <v>179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172</v>
      </c>
      <c r="B189" s="72" t="s">
        <v>197</v>
      </c>
      <c r="C189" s="72" t="s">
        <v>182</v>
      </c>
      <c r="D189" s="72" t="s">
        <v>175</v>
      </c>
      <c r="E189" s="72" t="s">
        <v>203</v>
      </c>
      <c r="F189" s="72" t="s">
        <v>206</v>
      </c>
      <c r="G189" s="72" t="s">
        <v>178</v>
      </c>
      <c r="H189" s="72" t="s">
        <v>179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172</v>
      </c>
      <c r="B190" s="72" t="s">
        <v>197</v>
      </c>
      <c r="C190" s="72" t="s">
        <v>183</v>
      </c>
      <c r="D190" s="72" t="s">
        <v>175</v>
      </c>
      <c r="E190" s="72" t="s">
        <v>203</v>
      </c>
      <c r="F190" s="72" t="s">
        <v>206</v>
      </c>
      <c r="G190" s="72" t="s">
        <v>178</v>
      </c>
      <c r="H190" s="72" t="s">
        <v>179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172</v>
      </c>
      <c r="B191" s="72" t="s">
        <v>197</v>
      </c>
      <c r="C191" s="72" t="s">
        <v>185</v>
      </c>
      <c r="D191" s="72" t="s">
        <v>175</v>
      </c>
      <c r="E191" s="72" t="s">
        <v>203</v>
      </c>
      <c r="F191" s="72" t="s">
        <v>206</v>
      </c>
      <c r="G191" s="72" t="s">
        <v>178</v>
      </c>
      <c r="H191" s="72" t="s">
        <v>179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172</v>
      </c>
      <c r="B192" s="72" t="s">
        <v>197</v>
      </c>
      <c r="C192" s="72" t="s">
        <v>191</v>
      </c>
      <c r="D192" s="72" t="s">
        <v>175</v>
      </c>
      <c r="E192" s="72" t="s">
        <v>203</v>
      </c>
      <c r="F192" s="72" t="s">
        <v>206</v>
      </c>
      <c r="G192" s="72" t="s">
        <v>178</v>
      </c>
      <c r="H192" s="72" t="s">
        <v>179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172</v>
      </c>
      <c r="B193" s="72" t="s">
        <v>197</v>
      </c>
      <c r="C193" s="72" t="s">
        <v>191</v>
      </c>
      <c r="D193" s="72" t="s">
        <v>193</v>
      </c>
      <c r="E193" s="72" t="s">
        <v>203</v>
      </c>
      <c r="F193" s="72" t="s">
        <v>206</v>
      </c>
      <c r="G193" s="72" t="s">
        <v>178</v>
      </c>
      <c r="H193" s="72" t="s">
        <v>179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172</v>
      </c>
      <c r="B194" s="72" t="s">
        <v>207</v>
      </c>
      <c r="C194" s="72" t="s">
        <v>174</v>
      </c>
      <c r="D194" s="72" t="s">
        <v>175</v>
      </c>
      <c r="E194" s="72" t="s">
        <v>176</v>
      </c>
      <c r="F194" s="72" t="s">
        <v>177</v>
      </c>
      <c r="G194" s="72" t="s">
        <v>178</v>
      </c>
      <c r="H194" s="72" t="s">
        <v>179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172</v>
      </c>
      <c r="B195" s="72" t="s">
        <v>207</v>
      </c>
      <c r="C195" s="72" t="s">
        <v>181</v>
      </c>
      <c r="D195" s="72" t="s">
        <v>175</v>
      </c>
      <c r="E195" s="72" t="s">
        <v>176</v>
      </c>
      <c r="F195" s="72" t="s">
        <v>177</v>
      </c>
      <c r="G195" s="72" t="s">
        <v>178</v>
      </c>
      <c r="H195" s="72" t="s">
        <v>179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172</v>
      </c>
      <c r="B196" s="72" t="s">
        <v>207</v>
      </c>
      <c r="C196" s="72" t="s">
        <v>182</v>
      </c>
      <c r="D196" s="72" t="s">
        <v>175</v>
      </c>
      <c r="E196" s="72" t="s">
        <v>176</v>
      </c>
      <c r="F196" s="72" t="s">
        <v>177</v>
      </c>
      <c r="G196" s="72" t="s">
        <v>178</v>
      </c>
      <c r="H196" s="72" t="s">
        <v>179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172</v>
      </c>
      <c r="B197" s="72" t="s">
        <v>207</v>
      </c>
      <c r="C197" s="72" t="s">
        <v>183</v>
      </c>
      <c r="D197" s="72" t="s">
        <v>175</v>
      </c>
      <c r="E197" s="72" t="s">
        <v>176</v>
      </c>
      <c r="F197" s="72" t="s">
        <v>177</v>
      </c>
      <c r="G197" s="72" t="s">
        <v>178</v>
      </c>
      <c r="H197" s="72" t="s">
        <v>179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172</v>
      </c>
      <c r="B198" s="72" t="s">
        <v>207</v>
      </c>
      <c r="C198" s="72" t="s">
        <v>185</v>
      </c>
      <c r="D198" s="72" t="s">
        <v>175</v>
      </c>
      <c r="E198" s="72" t="s">
        <v>176</v>
      </c>
      <c r="F198" s="72" t="s">
        <v>177</v>
      </c>
      <c r="G198" s="72" t="s">
        <v>178</v>
      </c>
      <c r="H198" s="72" t="s">
        <v>179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172</v>
      </c>
      <c r="B199" s="72" t="s">
        <v>207</v>
      </c>
      <c r="C199" s="72" t="s">
        <v>191</v>
      </c>
      <c r="D199" s="72" t="s">
        <v>175</v>
      </c>
      <c r="E199" s="72" t="s">
        <v>176</v>
      </c>
      <c r="F199" s="72" t="s">
        <v>177</v>
      </c>
      <c r="G199" s="72" t="s">
        <v>178</v>
      </c>
      <c r="H199" s="72" t="s">
        <v>179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172</v>
      </c>
      <c r="B200" s="72" t="s">
        <v>207</v>
      </c>
      <c r="C200" s="72" t="s">
        <v>191</v>
      </c>
      <c r="D200" s="72" t="s">
        <v>193</v>
      </c>
      <c r="E200" s="72" t="s">
        <v>176</v>
      </c>
      <c r="F200" s="72" t="s">
        <v>177</v>
      </c>
      <c r="G200" s="72" t="s">
        <v>178</v>
      </c>
      <c r="H200" s="72" t="s">
        <v>179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172</v>
      </c>
      <c r="B201" s="72" t="s">
        <v>207</v>
      </c>
      <c r="C201" s="72" t="s">
        <v>174</v>
      </c>
      <c r="D201" s="72" t="s">
        <v>175</v>
      </c>
      <c r="E201" s="72" t="s">
        <v>195</v>
      </c>
      <c r="F201" s="72" t="s">
        <v>177</v>
      </c>
      <c r="G201" s="72" t="s">
        <v>178</v>
      </c>
      <c r="H201" s="72" t="s">
        <v>179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172</v>
      </c>
      <c r="B202" s="72" t="s">
        <v>207</v>
      </c>
      <c r="C202" s="72" t="s">
        <v>181</v>
      </c>
      <c r="D202" s="72" t="s">
        <v>175</v>
      </c>
      <c r="E202" s="72" t="s">
        <v>195</v>
      </c>
      <c r="F202" s="72" t="s">
        <v>177</v>
      </c>
      <c r="G202" s="72" t="s">
        <v>178</v>
      </c>
      <c r="H202" s="72" t="s">
        <v>179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172</v>
      </c>
      <c r="B203" s="72" t="s">
        <v>207</v>
      </c>
      <c r="C203" s="72" t="s">
        <v>182</v>
      </c>
      <c r="D203" s="72" t="s">
        <v>175</v>
      </c>
      <c r="E203" s="72" t="s">
        <v>195</v>
      </c>
      <c r="F203" s="72" t="s">
        <v>177</v>
      </c>
      <c r="G203" s="72" t="s">
        <v>178</v>
      </c>
      <c r="H203" s="72" t="s">
        <v>179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172</v>
      </c>
      <c r="B204" s="72" t="s">
        <v>207</v>
      </c>
      <c r="C204" s="72" t="s">
        <v>183</v>
      </c>
      <c r="D204" s="72" t="s">
        <v>175</v>
      </c>
      <c r="E204" s="72" t="s">
        <v>195</v>
      </c>
      <c r="F204" s="72" t="s">
        <v>177</v>
      </c>
      <c r="G204" s="72" t="s">
        <v>178</v>
      </c>
      <c r="H204" s="72" t="s">
        <v>179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172</v>
      </c>
      <c r="B205" s="72" t="s">
        <v>207</v>
      </c>
      <c r="C205" s="72" t="s">
        <v>185</v>
      </c>
      <c r="D205" s="72" t="s">
        <v>175</v>
      </c>
      <c r="E205" s="72" t="s">
        <v>195</v>
      </c>
      <c r="F205" s="72" t="s">
        <v>177</v>
      </c>
      <c r="G205" s="72" t="s">
        <v>178</v>
      </c>
      <c r="H205" s="72" t="s">
        <v>179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172</v>
      </c>
      <c r="B206" s="72" t="s">
        <v>207</v>
      </c>
      <c r="C206" s="72" t="s">
        <v>191</v>
      </c>
      <c r="D206" s="72" t="s">
        <v>175</v>
      </c>
      <c r="E206" s="72" t="s">
        <v>195</v>
      </c>
      <c r="F206" s="72" t="s">
        <v>177</v>
      </c>
      <c r="G206" s="72" t="s">
        <v>178</v>
      </c>
      <c r="H206" s="72" t="s">
        <v>179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172</v>
      </c>
      <c r="B207" s="72" t="s">
        <v>207</v>
      </c>
      <c r="C207" s="72" t="s">
        <v>191</v>
      </c>
      <c r="D207" s="72" t="s">
        <v>193</v>
      </c>
      <c r="E207" s="72" t="s">
        <v>195</v>
      </c>
      <c r="F207" s="72" t="s">
        <v>177</v>
      </c>
      <c r="G207" s="72" t="s">
        <v>178</v>
      </c>
      <c r="H207" s="72" t="s">
        <v>179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172</v>
      </c>
      <c r="B208" s="72" t="s">
        <v>207</v>
      </c>
      <c r="C208" s="72" t="s">
        <v>174</v>
      </c>
      <c r="D208" s="72" t="s">
        <v>175</v>
      </c>
      <c r="E208" s="72" t="s">
        <v>198</v>
      </c>
      <c r="F208" s="72" t="s">
        <v>177</v>
      </c>
      <c r="G208" s="72" t="s">
        <v>178</v>
      </c>
      <c r="H208" s="72" t="s">
        <v>179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172</v>
      </c>
      <c r="B209" s="72" t="s">
        <v>207</v>
      </c>
      <c r="C209" s="72" t="s">
        <v>181</v>
      </c>
      <c r="D209" s="72" t="s">
        <v>175</v>
      </c>
      <c r="E209" s="72" t="s">
        <v>198</v>
      </c>
      <c r="F209" s="72" t="s">
        <v>177</v>
      </c>
      <c r="G209" s="72" t="s">
        <v>178</v>
      </c>
      <c r="H209" s="72" t="s">
        <v>179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172</v>
      </c>
      <c r="B210" s="72" t="s">
        <v>207</v>
      </c>
      <c r="C210" s="72" t="s">
        <v>182</v>
      </c>
      <c r="D210" s="72" t="s">
        <v>175</v>
      </c>
      <c r="E210" s="72" t="s">
        <v>198</v>
      </c>
      <c r="F210" s="72" t="s">
        <v>177</v>
      </c>
      <c r="G210" s="72" t="s">
        <v>178</v>
      </c>
      <c r="H210" s="72" t="s">
        <v>179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172</v>
      </c>
      <c r="B211" s="72" t="s">
        <v>207</v>
      </c>
      <c r="C211" s="72" t="s">
        <v>183</v>
      </c>
      <c r="D211" s="72" t="s">
        <v>175</v>
      </c>
      <c r="E211" s="72" t="s">
        <v>198</v>
      </c>
      <c r="F211" s="72" t="s">
        <v>177</v>
      </c>
      <c r="G211" s="72" t="s">
        <v>178</v>
      </c>
      <c r="H211" s="72" t="s">
        <v>179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172</v>
      </c>
      <c r="B212" s="72" t="s">
        <v>207</v>
      </c>
      <c r="C212" s="72" t="s">
        <v>185</v>
      </c>
      <c r="D212" s="72" t="s">
        <v>175</v>
      </c>
      <c r="E212" s="72" t="s">
        <v>198</v>
      </c>
      <c r="F212" s="72" t="s">
        <v>177</v>
      </c>
      <c r="G212" s="72" t="s">
        <v>178</v>
      </c>
      <c r="H212" s="72" t="s">
        <v>179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172</v>
      </c>
      <c r="B213" s="72" t="s">
        <v>207</v>
      </c>
      <c r="C213" s="72" t="s">
        <v>191</v>
      </c>
      <c r="D213" s="72" t="s">
        <v>175</v>
      </c>
      <c r="E213" s="72" t="s">
        <v>198</v>
      </c>
      <c r="F213" s="72" t="s">
        <v>177</v>
      </c>
      <c r="G213" s="72" t="s">
        <v>178</v>
      </c>
      <c r="H213" s="72" t="s">
        <v>179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172</v>
      </c>
      <c r="B214" s="72" t="s">
        <v>207</v>
      </c>
      <c r="C214" s="72" t="s">
        <v>191</v>
      </c>
      <c r="D214" s="72" t="s">
        <v>193</v>
      </c>
      <c r="E214" s="72" t="s">
        <v>198</v>
      </c>
      <c r="F214" s="72" t="s">
        <v>177</v>
      </c>
      <c r="G214" s="72" t="s">
        <v>178</v>
      </c>
      <c r="H214" s="72" t="s">
        <v>179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172</v>
      </c>
      <c r="B215" s="72" t="s">
        <v>207</v>
      </c>
      <c r="C215" s="72" t="s">
        <v>174</v>
      </c>
      <c r="D215" s="72" t="s">
        <v>175</v>
      </c>
      <c r="E215" s="72" t="s">
        <v>199</v>
      </c>
      <c r="F215" s="72" t="s">
        <v>177</v>
      </c>
      <c r="G215" s="72" t="s">
        <v>178</v>
      </c>
      <c r="H215" s="72" t="s">
        <v>179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172</v>
      </c>
      <c r="B216" s="72" t="s">
        <v>207</v>
      </c>
      <c r="C216" s="72" t="s">
        <v>181</v>
      </c>
      <c r="D216" s="72" t="s">
        <v>175</v>
      </c>
      <c r="E216" s="72" t="s">
        <v>199</v>
      </c>
      <c r="F216" s="72" t="s">
        <v>177</v>
      </c>
      <c r="G216" s="72" t="s">
        <v>178</v>
      </c>
      <c r="H216" s="72" t="s">
        <v>179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172</v>
      </c>
      <c r="B217" s="72" t="s">
        <v>207</v>
      </c>
      <c r="C217" s="72" t="s">
        <v>182</v>
      </c>
      <c r="D217" s="72" t="s">
        <v>175</v>
      </c>
      <c r="E217" s="72" t="s">
        <v>199</v>
      </c>
      <c r="F217" s="72" t="s">
        <v>177</v>
      </c>
      <c r="G217" s="72" t="s">
        <v>178</v>
      </c>
      <c r="H217" s="72" t="s">
        <v>179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172</v>
      </c>
      <c r="B218" s="72" t="s">
        <v>207</v>
      </c>
      <c r="C218" s="72" t="s">
        <v>183</v>
      </c>
      <c r="D218" s="72" t="s">
        <v>175</v>
      </c>
      <c r="E218" s="72" t="s">
        <v>199</v>
      </c>
      <c r="F218" s="72" t="s">
        <v>177</v>
      </c>
      <c r="G218" s="72" t="s">
        <v>178</v>
      </c>
      <c r="H218" s="72" t="s">
        <v>179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172</v>
      </c>
      <c r="B219" s="72" t="s">
        <v>207</v>
      </c>
      <c r="C219" s="72" t="s">
        <v>185</v>
      </c>
      <c r="D219" s="72" t="s">
        <v>175</v>
      </c>
      <c r="E219" s="72" t="s">
        <v>199</v>
      </c>
      <c r="F219" s="72" t="s">
        <v>177</v>
      </c>
      <c r="G219" s="72" t="s">
        <v>178</v>
      </c>
      <c r="H219" s="72" t="s">
        <v>179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172</v>
      </c>
      <c r="B220" s="72" t="s">
        <v>207</v>
      </c>
      <c r="C220" s="72" t="s">
        <v>191</v>
      </c>
      <c r="D220" s="72" t="s">
        <v>175</v>
      </c>
      <c r="E220" s="72" t="s">
        <v>199</v>
      </c>
      <c r="F220" s="72" t="s">
        <v>177</v>
      </c>
      <c r="G220" s="72" t="s">
        <v>178</v>
      </c>
      <c r="H220" s="72" t="s">
        <v>179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172</v>
      </c>
      <c r="B221" s="72" t="s">
        <v>207</v>
      </c>
      <c r="C221" s="72" t="s">
        <v>191</v>
      </c>
      <c r="D221" s="72" t="s">
        <v>193</v>
      </c>
      <c r="E221" s="72" t="s">
        <v>199</v>
      </c>
      <c r="F221" s="72" t="s">
        <v>177</v>
      </c>
      <c r="G221" s="72" t="s">
        <v>178</v>
      </c>
      <c r="H221" s="72" t="s">
        <v>179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172</v>
      </c>
      <c r="B222" s="72" t="s">
        <v>207</v>
      </c>
      <c r="C222" s="72" t="s">
        <v>174</v>
      </c>
      <c r="D222" s="72" t="s">
        <v>175</v>
      </c>
      <c r="E222" s="72" t="s">
        <v>200</v>
      </c>
      <c r="F222" s="72" t="s">
        <v>177</v>
      </c>
      <c r="G222" s="72" t="s">
        <v>178</v>
      </c>
      <c r="H222" s="72" t="s">
        <v>179</v>
      </c>
      <c r="I222" s="73">
        <v>7</v>
      </c>
      <c r="J222" s="74" t="s">
        <v>201</v>
      </c>
      <c r="K222" s="74" t="s">
        <v>201</v>
      </c>
      <c r="L222" s="74" t="s">
        <v>201</v>
      </c>
    </row>
    <row r="223" spans="1:12">
      <c r="A223" s="72" t="s">
        <v>172</v>
      </c>
      <c r="B223" s="72" t="s">
        <v>207</v>
      </c>
      <c r="C223" s="72" t="s">
        <v>181</v>
      </c>
      <c r="D223" s="72" t="s">
        <v>175</v>
      </c>
      <c r="E223" s="72" t="s">
        <v>200</v>
      </c>
      <c r="F223" s="72" t="s">
        <v>177</v>
      </c>
      <c r="G223" s="72" t="s">
        <v>178</v>
      </c>
      <c r="H223" s="72" t="s">
        <v>179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172</v>
      </c>
      <c r="B224" s="72" t="s">
        <v>207</v>
      </c>
      <c r="C224" s="72" t="s">
        <v>182</v>
      </c>
      <c r="D224" s="72" t="s">
        <v>175</v>
      </c>
      <c r="E224" s="72" t="s">
        <v>200</v>
      </c>
      <c r="F224" s="72" t="s">
        <v>177</v>
      </c>
      <c r="G224" s="72" t="s">
        <v>178</v>
      </c>
      <c r="H224" s="72" t="s">
        <v>179</v>
      </c>
      <c r="I224" s="73">
        <v>8</v>
      </c>
      <c r="J224" s="74" t="s">
        <v>201</v>
      </c>
      <c r="K224" s="74" t="s">
        <v>201</v>
      </c>
      <c r="L224" s="74" t="s">
        <v>201</v>
      </c>
    </row>
    <row r="225" spans="1:12">
      <c r="A225" s="72" t="s">
        <v>172</v>
      </c>
      <c r="B225" s="72" t="s">
        <v>207</v>
      </c>
      <c r="C225" s="72" t="s">
        <v>183</v>
      </c>
      <c r="D225" s="72" t="s">
        <v>175</v>
      </c>
      <c r="E225" s="72" t="s">
        <v>200</v>
      </c>
      <c r="F225" s="72" t="s">
        <v>177</v>
      </c>
      <c r="G225" s="72" t="s">
        <v>178</v>
      </c>
      <c r="H225" s="72" t="s">
        <v>179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172</v>
      </c>
      <c r="B226" s="72" t="s">
        <v>207</v>
      </c>
      <c r="C226" s="72" t="s">
        <v>185</v>
      </c>
      <c r="D226" s="72" t="s">
        <v>175</v>
      </c>
      <c r="E226" s="72" t="s">
        <v>200</v>
      </c>
      <c r="F226" s="72" t="s">
        <v>177</v>
      </c>
      <c r="G226" s="72" t="s">
        <v>178</v>
      </c>
      <c r="H226" s="72" t="s">
        <v>179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172</v>
      </c>
      <c r="B227" s="72" t="s">
        <v>207</v>
      </c>
      <c r="C227" s="72" t="s">
        <v>191</v>
      </c>
      <c r="D227" s="72" t="s">
        <v>175</v>
      </c>
      <c r="E227" s="72" t="s">
        <v>200</v>
      </c>
      <c r="F227" s="72" t="s">
        <v>177</v>
      </c>
      <c r="G227" s="72" t="s">
        <v>178</v>
      </c>
      <c r="H227" s="72" t="s">
        <v>179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172</v>
      </c>
      <c r="B228" s="72" t="s">
        <v>207</v>
      </c>
      <c r="C228" s="72" t="s">
        <v>191</v>
      </c>
      <c r="D228" s="72" t="s">
        <v>193</v>
      </c>
      <c r="E228" s="72" t="s">
        <v>200</v>
      </c>
      <c r="F228" s="72" t="s">
        <v>177</v>
      </c>
      <c r="G228" s="72" t="s">
        <v>178</v>
      </c>
      <c r="H228" s="72" t="s">
        <v>179</v>
      </c>
      <c r="I228" s="73">
        <v>115</v>
      </c>
      <c r="J228" s="74" t="s">
        <v>201</v>
      </c>
      <c r="K228" s="74" t="s">
        <v>201</v>
      </c>
      <c r="L228" s="74" t="s">
        <v>201</v>
      </c>
    </row>
    <row r="229" spans="1:12">
      <c r="A229" s="72" t="s">
        <v>172</v>
      </c>
      <c r="B229" s="72" t="s">
        <v>207</v>
      </c>
      <c r="C229" s="72" t="s">
        <v>174</v>
      </c>
      <c r="D229" s="72" t="s">
        <v>175</v>
      </c>
      <c r="E229" s="72" t="s">
        <v>202</v>
      </c>
      <c r="F229" s="72" t="s">
        <v>177</v>
      </c>
      <c r="G229" s="72" t="s">
        <v>178</v>
      </c>
      <c r="H229" s="72" t="s">
        <v>179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172</v>
      </c>
      <c r="B230" s="72" t="s">
        <v>207</v>
      </c>
      <c r="C230" s="72" t="s">
        <v>181</v>
      </c>
      <c r="D230" s="72" t="s">
        <v>175</v>
      </c>
      <c r="E230" s="72" t="s">
        <v>202</v>
      </c>
      <c r="F230" s="72" t="s">
        <v>177</v>
      </c>
      <c r="G230" s="72" t="s">
        <v>178</v>
      </c>
      <c r="H230" s="72" t="s">
        <v>179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172</v>
      </c>
      <c r="B231" s="72" t="s">
        <v>207</v>
      </c>
      <c r="C231" s="72" t="s">
        <v>182</v>
      </c>
      <c r="D231" s="72" t="s">
        <v>175</v>
      </c>
      <c r="E231" s="72" t="s">
        <v>202</v>
      </c>
      <c r="F231" s="72" t="s">
        <v>177</v>
      </c>
      <c r="G231" s="72" t="s">
        <v>178</v>
      </c>
      <c r="H231" s="72" t="s">
        <v>179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172</v>
      </c>
      <c r="B232" s="72" t="s">
        <v>207</v>
      </c>
      <c r="C232" s="72" t="s">
        <v>183</v>
      </c>
      <c r="D232" s="72" t="s">
        <v>175</v>
      </c>
      <c r="E232" s="72" t="s">
        <v>202</v>
      </c>
      <c r="F232" s="72" t="s">
        <v>177</v>
      </c>
      <c r="G232" s="72" t="s">
        <v>178</v>
      </c>
      <c r="H232" s="72" t="s">
        <v>179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172</v>
      </c>
      <c r="B233" s="72" t="s">
        <v>207</v>
      </c>
      <c r="C233" s="72" t="s">
        <v>185</v>
      </c>
      <c r="D233" s="72" t="s">
        <v>175</v>
      </c>
      <c r="E233" s="72" t="s">
        <v>202</v>
      </c>
      <c r="F233" s="72" t="s">
        <v>177</v>
      </c>
      <c r="G233" s="72" t="s">
        <v>178</v>
      </c>
      <c r="H233" s="72" t="s">
        <v>179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172</v>
      </c>
      <c r="B234" s="72" t="s">
        <v>207</v>
      </c>
      <c r="C234" s="72" t="s">
        <v>191</v>
      </c>
      <c r="D234" s="72" t="s">
        <v>175</v>
      </c>
      <c r="E234" s="72" t="s">
        <v>202</v>
      </c>
      <c r="F234" s="72" t="s">
        <v>177</v>
      </c>
      <c r="G234" s="72" t="s">
        <v>178</v>
      </c>
      <c r="H234" s="72" t="s">
        <v>179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172</v>
      </c>
      <c r="B235" s="72" t="s">
        <v>207</v>
      </c>
      <c r="C235" s="72" t="s">
        <v>191</v>
      </c>
      <c r="D235" s="72" t="s">
        <v>193</v>
      </c>
      <c r="E235" s="72" t="s">
        <v>202</v>
      </c>
      <c r="F235" s="72" t="s">
        <v>177</v>
      </c>
      <c r="G235" s="72" t="s">
        <v>178</v>
      </c>
      <c r="H235" s="72" t="s">
        <v>179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172</v>
      </c>
      <c r="B236" s="72" t="s">
        <v>207</v>
      </c>
      <c r="C236" s="72" t="s">
        <v>174</v>
      </c>
      <c r="D236" s="72" t="s">
        <v>175</v>
      </c>
      <c r="E236" s="72" t="s">
        <v>203</v>
      </c>
      <c r="F236" s="72" t="s">
        <v>177</v>
      </c>
      <c r="G236" s="72" t="s">
        <v>178</v>
      </c>
      <c r="H236" s="72" t="s">
        <v>179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172</v>
      </c>
      <c r="B237" s="72" t="s">
        <v>207</v>
      </c>
      <c r="C237" s="72" t="s">
        <v>181</v>
      </c>
      <c r="D237" s="72" t="s">
        <v>175</v>
      </c>
      <c r="E237" s="72" t="s">
        <v>203</v>
      </c>
      <c r="F237" s="72" t="s">
        <v>177</v>
      </c>
      <c r="G237" s="72" t="s">
        <v>178</v>
      </c>
      <c r="H237" s="72" t="s">
        <v>179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172</v>
      </c>
      <c r="B238" s="72" t="s">
        <v>207</v>
      </c>
      <c r="C238" s="72" t="s">
        <v>182</v>
      </c>
      <c r="D238" s="72" t="s">
        <v>175</v>
      </c>
      <c r="E238" s="72" t="s">
        <v>203</v>
      </c>
      <c r="F238" s="72" t="s">
        <v>177</v>
      </c>
      <c r="G238" s="72" t="s">
        <v>178</v>
      </c>
      <c r="H238" s="72" t="s">
        <v>179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172</v>
      </c>
      <c r="B239" s="72" t="s">
        <v>207</v>
      </c>
      <c r="C239" s="72" t="s">
        <v>183</v>
      </c>
      <c r="D239" s="72" t="s">
        <v>175</v>
      </c>
      <c r="E239" s="72" t="s">
        <v>203</v>
      </c>
      <c r="F239" s="72" t="s">
        <v>177</v>
      </c>
      <c r="G239" s="72" t="s">
        <v>178</v>
      </c>
      <c r="H239" s="72" t="s">
        <v>179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172</v>
      </c>
      <c r="B240" s="72" t="s">
        <v>207</v>
      </c>
      <c r="C240" s="72" t="s">
        <v>185</v>
      </c>
      <c r="D240" s="72" t="s">
        <v>175</v>
      </c>
      <c r="E240" s="72" t="s">
        <v>203</v>
      </c>
      <c r="F240" s="72" t="s">
        <v>177</v>
      </c>
      <c r="G240" s="72" t="s">
        <v>178</v>
      </c>
      <c r="H240" s="72" t="s">
        <v>179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172</v>
      </c>
      <c r="B241" s="72" t="s">
        <v>207</v>
      </c>
      <c r="C241" s="72" t="s">
        <v>191</v>
      </c>
      <c r="D241" s="72" t="s">
        <v>175</v>
      </c>
      <c r="E241" s="72" t="s">
        <v>203</v>
      </c>
      <c r="F241" s="72" t="s">
        <v>177</v>
      </c>
      <c r="G241" s="72" t="s">
        <v>178</v>
      </c>
      <c r="H241" s="72" t="s">
        <v>179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172</v>
      </c>
      <c r="B242" s="72" t="s">
        <v>207</v>
      </c>
      <c r="C242" s="72" t="s">
        <v>191</v>
      </c>
      <c r="D242" s="72" t="s">
        <v>193</v>
      </c>
      <c r="E242" s="72" t="s">
        <v>203</v>
      </c>
      <c r="F242" s="72" t="s">
        <v>177</v>
      </c>
      <c r="G242" s="72" t="s">
        <v>178</v>
      </c>
      <c r="H242" s="72" t="s">
        <v>179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172</v>
      </c>
      <c r="B243" s="72" t="s">
        <v>207</v>
      </c>
      <c r="C243" s="72" t="s">
        <v>194</v>
      </c>
      <c r="D243" s="72" t="s">
        <v>175</v>
      </c>
      <c r="E243" s="72" t="s">
        <v>176</v>
      </c>
      <c r="F243" s="72" t="s">
        <v>206</v>
      </c>
      <c r="G243" s="72" t="s">
        <v>178</v>
      </c>
      <c r="H243" s="72" t="s">
        <v>179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172</v>
      </c>
      <c r="B244" s="72" t="s">
        <v>207</v>
      </c>
      <c r="C244" s="72" t="s">
        <v>182</v>
      </c>
      <c r="D244" s="72" t="s">
        <v>175</v>
      </c>
      <c r="E244" s="72" t="s">
        <v>176</v>
      </c>
      <c r="F244" s="72" t="s">
        <v>206</v>
      </c>
      <c r="G244" s="72" t="s">
        <v>178</v>
      </c>
      <c r="H244" s="72" t="s">
        <v>179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172</v>
      </c>
      <c r="B245" s="72" t="s">
        <v>207</v>
      </c>
      <c r="C245" s="72" t="s">
        <v>183</v>
      </c>
      <c r="D245" s="72" t="s">
        <v>175</v>
      </c>
      <c r="E245" s="72" t="s">
        <v>176</v>
      </c>
      <c r="F245" s="72" t="s">
        <v>206</v>
      </c>
      <c r="G245" s="72" t="s">
        <v>178</v>
      </c>
      <c r="H245" s="72" t="s">
        <v>179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172</v>
      </c>
      <c r="B246" s="72" t="s">
        <v>207</v>
      </c>
      <c r="C246" s="72" t="s">
        <v>185</v>
      </c>
      <c r="D246" s="72" t="s">
        <v>175</v>
      </c>
      <c r="E246" s="72" t="s">
        <v>176</v>
      </c>
      <c r="F246" s="72" t="s">
        <v>206</v>
      </c>
      <c r="G246" s="72" t="s">
        <v>178</v>
      </c>
      <c r="H246" s="72" t="s">
        <v>179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172</v>
      </c>
      <c r="B247" s="72" t="s">
        <v>207</v>
      </c>
      <c r="C247" s="72" t="s">
        <v>191</v>
      </c>
      <c r="D247" s="72" t="s">
        <v>175</v>
      </c>
      <c r="E247" s="72" t="s">
        <v>176</v>
      </c>
      <c r="F247" s="72" t="s">
        <v>206</v>
      </c>
      <c r="G247" s="72" t="s">
        <v>178</v>
      </c>
      <c r="H247" s="72" t="s">
        <v>179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172</v>
      </c>
      <c r="B248" s="72" t="s">
        <v>207</v>
      </c>
      <c r="C248" s="72" t="s">
        <v>191</v>
      </c>
      <c r="D248" s="72" t="s">
        <v>193</v>
      </c>
      <c r="E248" s="72" t="s">
        <v>176</v>
      </c>
      <c r="F248" s="72" t="s">
        <v>206</v>
      </c>
      <c r="G248" s="72" t="s">
        <v>178</v>
      </c>
      <c r="H248" s="72" t="s">
        <v>179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172</v>
      </c>
      <c r="B249" s="72" t="s">
        <v>207</v>
      </c>
      <c r="C249" s="72" t="s">
        <v>174</v>
      </c>
      <c r="D249" s="72" t="s">
        <v>175</v>
      </c>
      <c r="E249" s="72" t="s">
        <v>195</v>
      </c>
      <c r="F249" s="72" t="s">
        <v>206</v>
      </c>
      <c r="G249" s="72" t="s">
        <v>178</v>
      </c>
      <c r="H249" s="72" t="s">
        <v>179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172</v>
      </c>
      <c r="B250" s="72" t="s">
        <v>207</v>
      </c>
      <c r="C250" s="72" t="s">
        <v>181</v>
      </c>
      <c r="D250" s="72" t="s">
        <v>175</v>
      </c>
      <c r="E250" s="72" t="s">
        <v>195</v>
      </c>
      <c r="F250" s="72" t="s">
        <v>206</v>
      </c>
      <c r="G250" s="72" t="s">
        <v>178</v>
      </c>
      <c r="H250" s="72" t="s">
        <v>179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172</v>
      </c>
      <c r="B251" s="72" t="s">
        <v>207</v>
      </c>
      <c r="C251" s="72" t="s">
        <v>182</v>
      </c>
      <c r="D251" s="72" t="s">
        <v>175</v>
      </c>
      <c r="E251" s="72" t="s">
        <v>195</v>
      </c>
      <c r="F251" s="72" t="s">
        <v>206</v>
      </c>
      <c r="G251" s="72" t="s">
        <v>178</v>
      </c>
      <c r="H251" s="72" t="s">
        <v>179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172</v>
      </c>
      <c r="B252" s="72" t="s">
        <v>207</v>
      </c>
      <c r="C252" s="72" t="s">
        <v>183</v>
      </c>
      <c r="D252" s="72" t="s">
        <v>175</v>
      </c>
      <c r="E252" s="72" t="s">
        <v>195</v>
      </c>
      <c r="F252" s="72" t="s">
        <v>206</v>
      </c>
      <c r="G252" s="72" t="s">
        <v>178</v>
      </c>
      <c r="H252" s="72" t="s">
        <v>179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172</v>
      </c>
      <c r="B253" s="72" t="s">
        <v>207</v>
      </c>
      <c r="C253" s="72" t="s">
        <v>185</v>
      </c>
      <c r="D253" s="72" t="s">
        <v>175</v>
      </c>
      <c r="E253" s="72" t="s">
        <v>195</v>
      </c>
      <c r="F253" s="72" t="s">
        <v>206</v>
      </c>
      <c r="G253" s="72" t="s">
        <v>178</v>
      </c>
      <c r="H253" s="72" t="s">
        <v>179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172</v>
      </c>
      <c r="B254" s="72" t="s">
        <v>207</v>
      </c>
      <c r="C254" s="72" t="s">
        <v>191</v>
      </c>
      <c r="D254" s="72" t="s">
        <v>175</v>
      </c>
      <c r="E254" s="72" t="s">
        <v>195</v>
      </c>
      <c r="F254" s="72" t="s">
        <v>206</v>
      </c>
      <c r="G254" s="72" t="s">
        <v>178</v>
      </c>
      <c r="H254" s="72" t="s">
        <v>179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172</v>
      </c>
      <c r="B255" s="72" t="s">
        <v>207</v>
      </c>
      <c r="C255" s="72" t="s">
        <v>191</v>
      </c>
      <c r="D255" s="72" t="s">
        <v>193</v>
      </c>
      <c r="E255" s="72" t="s">
        <v>195</v>
      </c>
      <c r="F255" s="72" t="s">
        <v>206</v>
      </c>
      <c r="G255" s="72" t="s">
        <v>178</v>
      </c>
      <c r="H255" s="72" t="s">
        <v>179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172</v>
      </c>
      <c r="B256" s="72" t="s">
        <v>207</v>
      </c>
      <c r="C256" s="72" t="s">
        <v>194</v>
      </c>
      <c r="D256" s="72" t="s">
        <v>175</v>
      </c>
      <c r="E256" s="72" t="s">
        <v>198</v>
      </c>
      <c r="F256" s="72" t="s">
        <v>206</v>
      </c>
      <c r="G256" s="72" t="s">
        <v>178</v>
      </c>
      <c r="H256" s="72" t="s">
        <v>179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172</v>
      </c>
      <c r="B257" s="72" t="s">
        <v>207</v>
      </c>
      <c r="C257" s="72" t="s">
        <v>182</v>
      </c>
      <c r="D257" s="72" t="s">
        <v>175</v>
      </c>
      <c r="E257" s="72" t="s">
        <v>198</v>
      </c>
      <c r="F257" s="72" t="s">
        <v>206</v>
      </c>
      <c r="G257" s="72" t="s">
        <v>178</v>
      </c>
      <c r="H257" s="72" t="s">
        <v>179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172</v>
      </c>
      <c r="B258" s="72" t="s">
        <v>207</v>
      </c>
      <c r="C258" s="72" t="s">
        <v>183</v>
      </c>
      <c r="D258" s="72" t="s">
        <v>175</v>
      </c>
      <c r="E258" s="72" t="s">
        <v>198</v>
      </c>
      <c r="F258" s="72" t="s">
        <v>206</v>
      </c>
      <c r="G258" s="72" t="s">
        <v>178</v>
      </c>
      <c r="H258" s="72" t="s">
        <v>179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172</v>
      </c>
      <c r="B259" s="72" t="s">
        <v>207</v>
      </c>
      <c r="C259" s="72" t="s">
        <v>185</v>
      </c>
      <c r="D259" s="72" t="s">
        <v>175</v>
      </c>
      <c r="E259" s="72" t="s">
        <v>198</v>
      </c>
      <c r="F259" s="72" t="s">
        <v>206</v>
      </c>
      <c r="G259" s="72" t="s">
        <v>178</v>
      </c>
      <c r="H259" s="72" t="s">
        <v>179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172</v>
      </c>
      <c r="B260" s="72" t="s">
        <v>207</v>
      </c>
      <c r="C260" s="72" t="s">
        <v>191</v>
      </c>
      <c r="D260" s="72" t="s">
        <v>175</v>
      </c>
      <c r="E260" s="72" t="s">
        <v>198</v>
      </c>
      <c r="F260" s="72" t="s">
        <v>206</v>
      </c>
      <c r="G260" s="72" t="s">
        <v>178</v>
      </c>
      <c r="H260" s="72" t="s">
        <v>179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172</v>
      </c>
      <c r="B261" s="72" t="s">
        <v>207</v>
      </c>
      <c r="C261" s="72" t="s">
        <v>191</v>
      </c>
      <c r="D261" s="72" t="s">
        <v>193</v>
      </c>
      <c r="E261" s="72" t="s">
        <v>198</v>
      </c>
      <c r="F261" s="72" t="s">
        <v>206</v>
      </c>
      <c r="G261" s="72" t="s">
        <v>178</v>
      </c>
      <c r="H261" s="72" t="s">
        <v>179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172</v>
      </c>
      <c r="B262" s="72" t="s">
        <v>207</v>
      </c>
      <c r="C262" s="72" t="s">
        <v>174</v>
      </c>
      <c r="D262" s="72" t="s">
        <v>175</v>
      </c>
      <c r="E262" s="72" t="s">
        <v>199</v>
      </c>
      <c r="F262" s="72" t="s">
        <v>206</v>
      </c>
      <c r="G262" s="72" t="s">
        <v>178</v>
      </c>
      <c r="H262" s="72" t="s">
        <v>179</v>
      </c>
      <c r="I262" s="73">
        <v>112</v>
      </c>
      <c r="J262" s="74" t="s">
        <v>201</v>
      </c>
      <c r="K262" s="74" t="s">
        <v>201</v>
      </c>
      <c r="L262" s="74" t="s">
        <v>201</v>
      </c>
    </row>
    <row r="263" spans="1:12">
      <c r="A263" s="72" t="s">
        <v>172</v>
      </c>
      <c r="B263" s="72" t="s">
        <v>207</v>
      </c>
      <c r="C263" s="72" t="s">
        <v>181</v>
      </c>
      <c r="D263" s="72" t="s">
        <v>175</v>
      </c>
      <c r="E263" s="72" t="s">
        <v>199</v>
      </c>
      <c r="F263" s="72" t="s">
        <v>206</v>
      </c>
      <c r="G263" s="72" t="s">
        <v>178</v>
      </c>
      <c r="H263" s="72" t="s">
        <v>179</v>
      </c>
      <c r="I263" s="73">
        <v>326</v>
      </c>
      <c r="J263" s="74" t="s">
        <v>201</v>
      </c>
      <c r="K263" s="74" t="s">
        <v>201</v>
      </c>
      <c r="L263" s="74" t="s">
        <v>201</v>
      </c>
    </row>
    <row r="264" spans="1:12">
      <c r="A264" s="72" t="s">
        <v>172</v>
      </c>
      <c r="B264" s="72" t="s">
        <v>207</v>
      </c>
      <c r="C264" s="72" t="s">
        <v>182</v>
      </c>
      <c r="D264" s="72" t="s">
        <v>175</v>
      </c>
      <c r="E264" s="72" t="s">
        <v>199</v>
      </c>
      <c r="F264" s="72" t="s">
        <v>206</v>
      </c>
      <c r="G264" s="72" t="s">
        <v>178</v>
      </c>
      <c r="H264" s="72" t="s">
        <v>179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172</v>
      </c>
      <c r="B265" s="72" t="s">
        <v>207</v>
      </c>
      <c r="C265" s="72" t="s">
        <v>183</v>
      </c>
      <c r="D265" s="72" t="s">
        <v>175</v>
      </c>
      <c r="E265" s="72" t="s">
        <v>199</v>
      </c>
      <c r="F265" s="72" t="s">
        <v>206</v>
      </c>
      <c r="G265" s="72" t="s">
        <v>178</v>
      </c>
      <c r="H265" s="72" t="s">
        <v>179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172</v>
      </c>
      <c r="B266" s="72" t="s">
        <v>207</v>
      </c>
      <c r="C266" s="72" t="s">
        <v>185</v>
      </c>
      <c r="D266" s="72" t="s">
        <v>175</v>
      </c>
      <c r="E266" s="72" t="s">
        <v>199</v>
      </c>
      <c r="F266" s="72" t="s">
        <v>206</v>
      </c>
      <c r="G266" s="72" t="s">
        <v>178</v>
      </c>
      <c r="H266" s="72" t="s">
        <v>179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172</v>
      </c>
      <c r="B267" s="72" t="s">
        <v>207</v>
      </c>
      <c r="C267" s="72" t="s">
        <v>191</v>
      </c>
      <c r="D267" s="72" t="s">
        <v>175</v>
      </c>
      <c r="E267" s="72" t="s">
        <v>199</v>
      </c>
      <c r="F267" s="72" t="s">
        <v>206</v>
      </c>
      <c r="G267" s="72" t="s">
        <v>178</v>
      </c>
      <c r="H267" s="72" t="s">
        <v>179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172</v>
      </c>
      <c r="B268" s="72" t="s">
        <v>207</v>
      </c>
      <c r="C268" s="72" t="s">
        <v>191</v>
      </c>
      <c r="D268" s="72" t="s">
        <v>193</v>
      </c>
      <c r="E268" s="72" t="s">
        <v>199</v>
      </c>
      <c r="F268" s="72" t="s">
        <v>206</v>
      </c>
      <c r="G268" s="72" t="s">
        <v>178</v>
      </c>
      <c r="H268" s="72" t="s">
        <v>179</v>
      </c>
      <c r="I268" s="73">
        <v>6382</v>
      </c>
      <c r="J268" s="74" t="s">
        <v>201</v>
      </c>
      <c r="K268" s="74" t="s">
        <v>201</v>
      </c>
      <c r="L268" s="74" t="s">
        <v>201</v>
      </c>
    </row>
    <row r="269" spans="1:12">
      <c r="A269" s="72" t="s">
        <v>172</v>
      </c>
      <c r="B269" s="72" t="s">
        <v>207</v>
      </c>
      <c r="C269" s="72" t="s">
        <v>174</v>
      </c>
      <c r="D269" s="72" t="s">
        <v>175</v>
      </c>
      <c r="E269" s="72" t="s">
        <v>200</v>
      </c>
      <c r="F269" s="72" t="s">
        <v>206</v>
      </c>
      <c r="G269" s="72" t="s">
        <v>178</v>
      </c>
      <c r="H269" s="72" t="s">
        <v>179</v>
      </c>
      <c r="I269" s="73">
        <v>7</v>
      </c>
      <c r="J269" s="74" t="s">
        <v>201</v>
      </c>
      <c r="K269" s="74" t="s">
        <v>201</v>
      </c>
      <c r="L269" s="74" t="s">
        <v>201</v>
      </c>
    </row>
    <row r="270" spans="1:12">
      <c r="A270" s="72" t="s">
        <v>172</v>
      </c>
      <c r="B270" s="72" t="s">
        <v>207</v>
      </c>
      <c r="C270" s="72" t="s">
        <v>181</v>
      </c>
      <c r="D270" s="72" t="s">
        <v>175</v>
      </c>
      <c r="E270" s="72" t="s">
        <v>200</v>
      </c>
      <c r="F270" s="72" t="s">
        <v>206</v>
      </c>
      <c r="G270" s="72" t="s">
        <v>178</v>
      </c>
      <c r="H270" s="72" t="s">
        <v>179</v>
      </c>
      <c r="I270" s="73">
        <v>12</v>
      </c>
      <c r="J270" s="74" t="s">
        <v>201</v>
      </c>
      <c r="K270" s="74" t="s">
        <v>201</v>
      </c>
      <c r="L270" s="74" t="s">
        <v>201</v>
      </c>
    </row>
    <row r="271" spans="1:12">
      <c r="A271" s="72" t="s">
        <v>172</v>
      </c>
      <c r="B271" s="72" t="s">
        <v>207</v>
      </c>
      <c r="C271" s="72" t="s">
        <v>182</v>
      </c>
      <c r="D271" s="72" t="s">
        <v>175</v>
      </c>
      <c r="E271" s="72" t="s">
        <v>200</v>
      </c>
      <c r="F271" s="72" t="s">
        <v>206</v>
      </c>
      <c r="G271" s="72" t="s">
        <v>178</v>
      </c>
      <c r="H271" s="72" t="s">
        <v>179</v>
      </c>
      <c r="I271" s="73">
        <v>8</v>
      </c>
      <c r="J271" s="74" t="s">
        <v>201</v>
      </c>
      <c r="K271" s="74" t="s">
        <v>201</v>
      </c>
      <c r="L271" s="74" t="s">
        <v>201</v>
      </c>
    </row>
    <row r="272" spans="1:12">
      <c r="A272" s="72" t="s">
        <v>172</v>
      </c>
      <c r="B272" s="72" t="s">
        <v>207</v>
      </c>
      <c r="C272" s="72" t="s">
        <v>183</v>
      </c>
      <c r="D272" s="72" t="s">
        <v>175</v>
      </c>
      <c r="E272" s="72" t="s">
        <v>200</v>
      </c>
      <c r="F272" s="72" t="s">
        <v>206</v>
      </c>
      <c r="G272" s="72" t="s">
        <v>178</v>
      </c>
      <c r="H272" s="72" t="s">
        <v>179</v>
      </c>
      <c r="I272" s="73">
        <v>33</v>
      </c>
      <c r="J272" s="74" t="s">
        <v>201</v>
      </c>
      <c r="K272" s="74" t="s">
        <v>201</v>
      </c>
      <c r="L272" s="74" t="s">
        <v>201</v>
      </c>
    </row>
    <row r="273" spans="1:12">
      <c r="A273" s="72" t="s">
        <v>172</v>
      </c>
      <c r="B273" s="72" t="s">
        <v>207</v>
      </c>
      <c r="C273" s="72" t="s">
        <v>185</v>
      </c>
      <c r="D273" s="72" t="s">
        <v>175</v>
      </c>
      <c r="E273" s="72" t="s">
        <v>200</v>
      </c>
      <c r="F273" s="72" t="s">
        <v>206</v>
      </c>
      <c r="G273" s="72" t="s">
        <v>178</v>
      </c>
      <c r="H273" s="72" t="s">
        <v>179</v>
      </c>
      <c r="I273" s="73">
        <v>55</v>
      </c>
      <c r="J273" s="74" t="s">
        <v>201</v>
      </c>
      <c r="K273" s="74" t="s">
        <v>201</v>
      </c>
      <c r="L273" s="74" t="s">
        <v>201</v>
      </c>
    </row>
    <row r="274" spans="1:12">
      <c r="A274" s="72" t="s">
        <v>172</v>
      </c>
      <c r="B274" s="72" t="s">
        <v>207</v>
      </c>
      <c r="C274" s="72" t="s">
        <v>191</v>
      </c>
      <c r="D274" s="72" t="s">
        <v>175</v>
      </c>
      <c r="E274" s="72" t="s">
        <v>200</v>
      </c>
      <c r="F274" s="72" t="s">
        <v>206</v>
      </c>
      <c r="G274" s="72" t="s">
        <v>178</v>
      </c>
      <c r="H274" s="72" t="s">
        <v>179</v>
      </c>
      <c r="I274" s="73">
        <v>115</v>
      </c>
      <c r="J274" s="74" t="s">
        <v>201</v>
      </c>
      <c r="K274" s="74" t="s">
        <v>201</v>
      </c>
      <c r="L274" s="74" t="s">
        <v>201</v>
      </c>
    </row>
    <row r="275" spans="1:12">
      <c r="A275" s="72" t="s">
        <v>172</v>
      </c>
      <c r="B275" s="72" t="s">
        <v>207</v>
      </c>
      <c r="C275" s="72" t="s">
        <v>191</v>
      </c>
      <c r="D275" s="72" t="s">
        <v>193</v>
      </c>
      <c r="E275" s="72" t="s">
        <v>200</v>
      </c>
      <c r="F275" s="72" t="s">
        <v>206</v>
      </c>
      <c r="G275" s="72" t="s">
        <v>178</v>
      </c>
      <c r="H275" s="72" t="s">
        <v>179</v>
      </c>
      <c r="I275" s="73">
        <v>115</v>
      </c>
      <c r="J275" s="74" t="s">
        <v>201</v>
      </c>
      <c r="K275" s="74" t="s">
        <v>201</v>
      </c>
      <c r="L275" s="74" t="s">
        <v>201</v>
      </c>
    </row>
    <row r="276" spans="1:12">
      <c r="A276" s="72" t="s">
        <v>172</v>
      </c>
      <c r="B276" s="72" t="s">
        <v>207</v>
      </c>
      <c r="C276" s="72" t="s">
        <v>194</v>
      </c>
      <c r="D276" s="72" t="s">
        <v>175</v>
      </c>
      <c r="E276" s="72" t="s">
        <v>202</v>
      </c>
      <c r="F276" s="72" t="s">
        <v>206</v>
      </c>
      <c r="G276" s="72" t="s">
        <v>178</v>
      </c>
      <c r="H276" s="72" t="s">
        <v>179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172</v>
      </c>
      <c r="B277" s="72" t="s">
        <v>207</v>
      </c>
      <c r="C277" s="72" t="s">
        <v>182</v>
      </c>
      <c r="D277" s="72" t="s">
        <v>175</v>
      </c>
      <c r="E277" s="72" t="s">
        <v>202</v>
      </c>
      <c r="F277" s="72" t="s">
        <v>206</v>
      </c>
      <c r="G277" s="72" t="s">
        <v>178</v>
      </c>
      <c r="H277" s="72" t="s">
        <v>179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172</v>
      </c>
      <c r="B278" s="72" t="s">
        <v>207</v>
      </c>
      <c r="C278" s="72" t="s">
        <v>183</v>
      </c>
      <c r="D278" s="72" t="s">
        <v>175</v>
      </c>
      <c r="E278" s="72" t="s">
        <v>202</v>
      </c>
      <c r="F278" s="72" t="s">
        <v>206</v>
      </c>
      <c r="G278" s="72" t="s">
        <v>178</v>
      </c>
      <c r="H278" s="72" t="s">
        <v>179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172</v>
      </c>
      <c r="B279" s="72" t="s">
        <v>207</v>
      </c>
      <c r="C279" s="72" t="s">
        <v>185</v>
      </c>
      <c r="D279" s="72" t="s">
        <v>175</v>
      </c>
      <c r="E279" s="72" t="s">
        <v>202</v>
      </c>
      <c r="F279" s="72" t="s">
        <v>206</v>
      </c>
      <c r="G279" s="72" t="s">
        <v>178</v>
      </c>
      <c r="H279" s="72" t="s">
        <v>179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172</v>
      </c>
      <c r="B280" s="72" t="s">
        <v>207</v>
      </c>
      <c r="C280" s="72" t="s">
        <v>191</v>
      </c>
      <c r="D280" s="72" t="s">
        <v>175</v>
      </c>
      <c r="E280" s="72" t="s">
        <v>202</v>
      </c>
      <c r="F280" s="72" t="s">
        <v>206</v>
      </c>
      <c r="G280" s="72" t="s">
        <v>178</v>
      </c>
      <c r="H280" s="72" t="s">
        <v>179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172</v>
      </c>
      <c r="B281" s="72" t="s">
        <v>207</v>
      </c>
      <c r="C281" s="72" t="s">
        <v>191</v>
      </c>
      <c r="D281" s="72" t="s">
        <v>193</v>
      </c>
      <c r="E281" s="72" t="s">
        <v>202</v>
      </c>
      <c r="F281" s="72" t="s">
        <v>206</v>
      </c>
      <c r="G281" s="72" t="s">
        <v>178</v>
      </c>
      <c r="H281" s="72" t="s">
        <v>179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172</v>
      </c>
      <c r="B282" s="72" t="s">
        <v>207</v>
      </c>
      <c r="C282" s="72" t="s">
        <v>174</v>
      </c>
      <c r="D282" s="72" t="s">
        <v>175</v>
      </c>
      <c r="E282" s="72" t="s">
        <v>203</v>
      </c>
      <c r="F282" s="72" t="s">
        <v>206</v>
      </c>
      <c r="G282" s="72" t="s">
        <v>178</v>
      </c>
      <c r="H282" s="72" t="s">
        <v>179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172</v>
      </c>
      <c r="B283" s="72" t="s">
        <v>207</v>
      </c>
      <c r="C283" s="72" t="s">
        <v>181</v>
      </c>
      <c r="D283" s="72" t="s">
        <v>175</v>
      </c>
      <c r="E283" s="72" t="s">
        <v>203</v>
      </c>
      <c r="F283" s="72" t="s">
        <v>206</v>
      </c>
      <c r="G283" s="72" t="s">
        <v>178</v>
      </c>
      <c r="H283" s="72" t="s">
        <v>179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172</v>
      </c>
      <c r="B284" s="72" t="s">
        <v>207</v>
      </c>
      <c r="C284" s="72" t="s">
        <v>182</v>
      </c>
      <c r="D284" s="72" t="s">
        <v>175</v>
      </c>
      <c r="E284" s="72" t="s">
        <v>203</v>
      </c>
      <c r="F284" s="72" t="s">
        <v>206</v>
      </c>
      <c r="G284" s="72" t="s">
        <v>178</v>
      </c>
      <c r="H284" s="72" t="s">
        <v>179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172</v>
      </c>
      <c r="B285" s="72" t="s">
        <v>207</v>
      </c>
      <c r="C285" s="72" t="s">
        <v>183</v>
      </c>
      <c r="D285" s="72" t="s">
        <v>175</v>
      </c>
      <c r="E285" s="72" t="s">
        <v>203</v>
      </c>
      <c r="F285" s="72" t="s">
        <v>206</v>
      </c>
      <c r="G285" s="72" t="s">
        <v>178</v>
      </c>
      <c r="H285" s="72" t="s">
        <v>179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172</v>
      </c>
      <c r="B286" s="72" t="s">
        <v>207</v>
      </c>
      <c r="C286" s="72" t="s">
        <v>185</v>
      </c>
      <c r="D286" s="72" t="s">
        <v>175</v>
      </c>
      <c r="E286" s="72" t="s">
        <v>203</v>
      </c>
      <c r="F286" s="72" t="s">
        <v>206</v>
      </c>
      <c r="G286" s="72" t="s">
        <v>178</v>
      </c>
      <c r="H286" s="72" t="s">
        <v>179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172</v>
      </c>
      <c r="B287" s="72" t="s">
        <v>207</v>
      </c>
      <c r="C287" s="72" t="s">
        <v>191</v>
      </c>
      <c r="D287" s="72" t="s">
        <v>175</v>
      </c>
      <c r="E287" s="72" t="s">
        <v>203</v>
      </c>
      <c r="F287" s="72" t="s">
        <v>206</v>
      </c>
      <c r="G287" s="72" t="s">
        <v>178</v>
      </c>
      <c r="H287" s="72" t="s">
        <v>179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172</v>
      </c>
      <c r="B288" s="72" t="s">
        <v>207</v>
      </c>
      <c r="C288" s="72" t="s">
        <v>191</v>
      </c>
      <c r="D288" s="72" t="s">
        <v>193</v>
      </c>
      <c r="E288" s="72" t="s">
        <v>203</v>
      </c>
      <c r="F288" s="72" t="s">
        <v>206</v>
      </c>
      <c r="G288" s="72" t="s">
        <v>178</v>
      </c>
      <c r="H288" s="72" t="s">
        <v>179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21" t="s">
        <v>171</v>
      </c>
      <c r="B1" s="121"/>
      <c r="C1" s="121"/>
      <c r="D1" s="121"/>
      <c r="E1" s="121"/>
      <c r="F1" s="121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96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186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208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174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181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182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183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185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209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174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181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182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183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185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187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187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174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181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182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183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185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95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208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174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181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182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183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185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194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182</v>
      </c>
      <c r="E43" s="74">
        <v>8.3000000000000007</v>
      </c>
      <c r="F43" s="67">
        <v>7.7570093457943976</v>
      </c>
      <c r="I43" s="72" t="s">
        <v>210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183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185</v>
      </c>
      <c r="E45" s="74">
        <v>8.3000000000000007</v>
      </c>
      <c r="F45" s="67">
        <v>7.7570093457943976</v>
      </c>
      <c r="I45" s="72" t="s">
        <v>95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208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174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181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182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183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185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209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174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95</v>
      </c>
      <c r="J57" s="72" t="s">
        <v>211</v>
      </c>
      <c r="K57" s="73"/>
    </row>
    <row r="58" spans="9:19">
      <c r="I58" s="67" t="s">
        <v>208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194</v>
      </c>
      <c r="J60" s="74">
        <v>84.7</v>
      </c>
      <c r="K60" s="74">
        <v>57.9</v>
      </c>
      <c r="M60" s="74"/>
    </row>
    <row r="61" spans="9:19">
      <c r="I61" s="72" t="s">
        <v>182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183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185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212</v>
      </c>
      <c r="C1" s="67" t="s">
        <v>213</v>
      </c>
      <c r="D1" s="67" t="s">
        <v>214</v>
      </c>
      <c r="E1" s="67" t="s">
        <v>215</v>
      </c>
      <c r="F1" s="67" t="s">
        <v>216</v>
      </c>
      <c r="G1" s="67" t="s">
        <v>217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2023-04-21T11:55:55Z</dcterms:modified>
</cp:coreProperties>
</file>