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model data\Calibration\kidney\Data\"/>
    </mc:Choice>
  </mc:AlternateContent>
  <xr:revisionPtr revIDLastSave="0" documentId="8_{BF757841-342A-4061-90B2-9A540FB5A418}" xr6:coauthVersionLast="47" xr6:coauthVersionMax="47" xr10:uidLastSave="{00000000-0000-0000-0000-000000000000}"/>
  <bookViews>
    <workbookView xWindow="-120" yWindow="-120" windowWidth="29040" windowHeight="15840" firstSheet="1" activeTab="5" xr2:uid="{1AD6D928-CCB7-482A-A47C-26785A7D3A52}"/>
  </bookViews>
  <sheets>
    <sheet name="parameters" sheetId="1" r:id="rId1"/>
    <sheet name="extract" sheetId="3" r:id="rId2"/>
    <sheet name="life tables" sheetId="4" r:id="rId3"/>
    <sheet name="OC_mortality_details" sheetId="2" r:id="rId4"/>
    <sheet name="OC_mort_extract_kid.blad" sheetId="9" r:id="rId5"/>
    <sheet name="OC_mort_extract_kidney" sheetId="5" r:id="rId6"/>
    <sheet name="Survival_exp" sheetId="8" r:id="rId7"/>
    <sheet name="Kidney_surv_original" sheetId="6" r:id="rId8"/>
  </sheets>
  <definedNames>
    <definedName name="All_cause_mort">OC_mortality_details!$P$26:$AJ$28</definedName>
    <definedName name="Death_table" localSheetId="3">OC_mortality_details!$C$24:$R$26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8" l="1"/>
  <c r="G3" i="2"/>
  <c r="K3" i="2" s="1"/>
  <c r="R27" i="2"/>
  <c r="B4" i="2"/>
  <c r="X27" i="2"/>
  <c r="S27" i="2"/>
  <c r="Z27" i="2" l="1"/>
  <c r="Y27" i="2"/>
  <c r="G46" i="8"/>
  <c r="G47" i="8"/>
  <c r="G48" i="8"/>
  <c r="G49" i="8"/>
  <c r="G45" i="8"/>
  <c r="G44" i="8"/>
  <c r="G40" i="8"/>
  <c r="G41" i="8"/>
  <c r="G42" i="8"/>
  <c r="G43" i="8"/>
  <c r="G39" i="8"/>
  <c r="G38" i="8"/>
  <c r="F46" i="8"/>
  <c r="F47" i="8"/>
  <c r="F48" i="8"/>
  <c r="F49" i="8"/>
  <c r="F45" i="8"/>
  <c r="F44" i="8"/>
  <c r="F40" i="8"/>
  <c r="F41" i="8"/>
  <c r="F42" i="8"/>
  <c r="F43" i="8"/>
  <c r="F39" i="8"/>
  <c r="F38" i="8"/>
  <c r="E46" i="8"/>
  <c r="E47" i="8"/>
  <c r="E48" i="8"/>
  <c r="E49" i="8"/>
  <c r="E45" i="8"/>
  <c r="E44" i="8"/>
  <c r="E40" i="8"/>
  <c r="E41" i="8"/>
  <c r="E42" i="8"/>
  <c r="E43" i="8"/>
  <c r="E39" i="8"/>
  <c r="E38" i="8"/>
  <c r="D46" i="8"/>
  <c r="D47" i="8"/>
  <c r="D48" i="8"/>
  <c r="D49" i="8"/>
  <c r="D45" i="8"/>
  <c r="D44" i="8"/>
  <c r="D40" i="8"/>
  <c r="D41" i="8"/>
  <c r="D42" i="8"/>
  <c r="D43" i="8"/>
  <c r="D39" i="8"/>
  <c r="D38" i="8"/>
  <c r="G34" i="8"/>
  <c r="G35" i="8"/>
  <c r="G36" i="8"/>
  <c r="G37" i="8"/>
  <c r="G33" i="8"/>
  <c r="G32" i="8"/>
  <c r="G28" i="8"/>
  <c r="G29" i="8"/>
  <c r="G30" i="8"/>
  <c r="G31" i="8"/>
  <c r="G27" i="8"/>
  <c r="G26" i="8"/>
  <c r="F34" i="8"/>
  <c r="F35" i="8"/>
  <c r="F36" i="8"/>
  <c r="F37" i="8"/>
  <c r="F33" i="8"/>
  <c r="F32" i="8"/>
  <c r="F28" i="8"/>
  <c r="F29" i="8"/>
  <c r="F30" i="8"/>
  <c r="F31" i="8"/>
  <c r="F27" i="8"/>
  <c r="F26" i="8"/>
  <c r="E34" i="8"/>
  <c r="E35" i="8"/>
  <c r="E36" i="8"/>
  <c r="E37" i="8"/>
  <c r="E33" i="8"/>
  <c r="E32" i="8"/>
  <c r="E28" i="8"/>
  <c r="E29" i="8"/>
  <c r="E30" i="8"/>
  <c r="E31" i="8"/>
  <c r="E27" i="8"/>
  <c r="E26" i="8"/>
  <c r="D34" i="8"/>
  <c r="D35" i="8"/>
  <c r="D36" i="8"/>
  <c r="D37" i="8"/>
  <c r="D33" i="8"/>
  <c r="D32" i="8"/>
  <c r="D28" i="8"/>
  <c r="D29" i="8"/>
  <c r="D30" i="8"/>
  <c r="D31" i="8"/>
  <c r="D27" i="8"/>
  <c r="D26" i="8"/>
  <c r="G22" i="8"/>
  <c r="G23" i="8"/>
  <c r="G24" i="8"/>
  <c r="G25" i="8"/>
  <c r="G21" i="8"/>
  <c r="G20" i="8"/>
  <c r="G16" i="8"/>
  <c r="G17" i="8"/>
  <c r="G18" i="8"/>
  <c r="G19" i="8"/>
  <c r="G15" i="8"/>
  <c r="G14" i="8"/>
  <c r="F22" i="8"/>
  <c r="F23" i="8"/>
  <c r="F24" i="8"/>
  <c r="F25" i="8"/>
  <c r="F21" i="8"/>
  <c r="F20" i="8"/>
  <c r="F16" i="8"/>
  <c r="F17" i="8"/>
  <c r="F18" i="8"/>
  <c r="F19" i="8"/>
  <c r="F15" i="8"/>
  <c r="F14" i="8"/>
  <c r="E21" i="8"/>
  <c r="E20" i="8"/>
  <c r="E22" i="8"/>
  <c r="E23" i="8"/>
  <c r="E24" i="8"/>
  <c r="E25" i="8"/>
  <c r="E16" i="8"/>
  <c r="E17" i="8"/>
  <c r="E18" i="8"/>
  <c r="E19" i="8"/>
  <c r="E15" i="8"/>
  <c r="E14" i="8"/>
  <c r="D25" i="8"/>
  <c r="D22" i="8"/>
  <c r="D23" i="8"/>
  <c r="D24" i="8"/>
  <c r="D20" i="8"/>
  <c r="D21" i="8"/>
  <c r="D19" i="8"/>
  <c r="D17" i="8"/>
  <c r="D18" i="8"/>
  <c r="D16" i="8"/>
  <c r="D15" i="8"/>
  <c r="Q61" i="6"/>
  <c r="P61" i="6"/>
  <c r="Q60" i="6"/>
  <c r="P60" i="6"/>
  <c r="Q59" i="6"/>
  <c r="P59" i="6"/>
  <c r="Q58" i="6"/>
  <c r="P58" i="6"/>
  <c r="Q57" i="6"/>
  <c r="P57" i="6"/>
  <c r="Q56" i="6"/>
  <c r="P56" i="6"/>
  <c r="Q55" i="6"/>
  <c r="P55" i="6"/>
  <c r="Q54" i="6"/>
  <c r="P54" i="6"/>
  <c r="Q53" i="6"/>
  <c r="P53" i="6"/>
  <c r="Q52" i="6"/>
  <c r="P52" i="6"/>
  <c r="Q50" i="6"/>
  <c r="P50" i="6"/>
  <c r="Q49" i="6"/>
  <c r="P49" i="6"/>
  <c r="Q48" i="6"/>
  <c r="R48" i="6" s="1"/>
  <c r="P48" i="6"/>
  <c r="Q47" i="6"/>
  <c r="P47" i="6"/>
  <c r="Q46" i="6"/>
  <c r="R46" i="6" s="1"/>
  <c r="P46" i="6"/>
  <c r="Q45" i="6"/>
  <c r="R45" i="6" s="1"/>
  <c r="P45" i="6"/>
  <c r="Q44" i="6"/>
  <c r="P44" i="6"/>
  <c r="Q43" i="6"/>
  <c r="P43" i="6"/>
  <c r="Q42" i="6"/>
  <c r="P42" i="6"/>
  <c r="Q41" i="6"/>
  <c r="P41" i="6"/>
  <c r="Q39" i="6"/>
  <c r="P39" i="6"/>
  <c r="Q38" i="6"/>
  <c r="P38" i="6"/>
  <c r="R37" i="6"/>
  <c r="Q37" i="6"/>
  <c r="P37" i="6"/>
  <c r="Q36" i="6"/>
  <c r="P36" i="6"/>
  <c r="Q35" i="6"/>
  <c r="P35" i="6"/>
  <c r="Q34" i="6"/>
  <c r="P34" i="6"/>
  <c r="Q33" i="6"/>
  <c r="P33" i="6"/>
  <c r="Q32" i="6"/>
  <c r="P32" i="6"/>
  <c r="Q31" i="6"/>
  <c r="P31" i="6"/>
  <c r="Q30" i="6"/>
  <c r="P30" i="6"/>
  <c r="Q28" i="6"/>
  <c r="P28" i="6"/>
  <c r="Q27" i="6"/>
  <c r="P27" i="6"/>
  <c r="Q26" i="6"/>
  <c r="P26" i="6"/>
  <c r="Q25" i="6"/>
  <c r="P25" i="6"/>
  <c r="Q24" i="6"/>
  <c r="P24" i="6"/>
  <c r="Q23" i="6"/>
  <c r="P23" i="6"/>
  <c r="Q22" i="6"/>
  <c r="P22" i="6"/>
  <c r="Q21" i="6"/>
  <c r="P21" i="6"/>
  <c r="Q20" i="6"/>
  <c r="P20" i="6"/>
  <c r="Q19" i="6"/>
  <c r="P19" i="6"/>
  <c r="J17" i="6"/>
  <c r="R53" i="6" s="1"/>
  <c r="J16" i="6"/>
  <c r="J15" i="6"/>
  <c r="F48" i="3"/>
  <c r="I59" i="1"/>
  <c r="I58" i="1"/>
  <c r="I57" i="1"/>
  <c r="I56" i="1"/>
  <c r="K56" i="1" s="1"/>
  <c r="J56" i="1"/>
  <c r="I50" i="1"/>
  <c r="E51" i="3" s="1"/>
  <c r="I51" i="1"/>
  <c r="E52" i="3" s="1"/>
  <c r="J50" i="1"/>
  <c r="F51" i="3" s="1"/>
  <c r="I25" i="1"/>
  <c r="E25" i="3" s="1"/>
  <c r="H20" i="1"/>
  <c r="D20" i="3" s="1"/>
  <c r="D3" i="3"/>
  <c r="E3" i="3"/>
  <c r="F3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D17" i="3"/>
  <c r="E17" i="3"/>
  <c r="D18" i="3"/>
  <c r="E18" i="3"/>
  <c r="D19" i="3"/>
  <c r="E19" i="3"/>
  <c r="D21" i="3"/>
  <c r="E21" i="3"/>
  <c r="F21" i="3"/>
  <c r="D22" i="3"/>
  <c r="E22" i="3"/>
  <c r="F22" i="3"/>
  <c r="D23" i="3"/>
  <c r="E23" i="3"/>
  <c r="F23" i="3"/>
  <c r="D24" i="3"/>
  <c r="E24" i="3"/>
  <c r="F24" i="3"/>
  <c r="D26" i="3"/>
  <c r="E26" i="3"/>
  <c r="F26" i="3"/>
  <c r="D34" i="3"/>
  <c r="E34" i="3"/>
  <c r="E40" i="3"/>
  <c r="D41" i="3"/>
  <c r="D42" i="3"/>
  <c r="D43" i="3"/>
  <c r="D45" i="3"/>
  <c r="E45" i="3"/>
  <c r="D46" i="3"/>
  <c r="D47" i="3"/>
  <c r="D48" i="3"/>
  <c r="D54" i="3"/>
  <c r="D55" i="3"/>
  <c r="D56" i="3"/>
  <c r="F57" i="3"/>
  <c r="D66" i="3"/>
  <c r="D67" i="3"/>
  <c r="D68" i="3"/>
  <c r="D69" i="3"/>
  <c r="D70" i="3"/>
  <c r="F2" i="3"/>
  <c r="E2" i="3"/>
  <c r="D2" i="3"/>
  <c r="C2" i="3"/>
  <c r="B4" i="3"/>
  <c r="B5" i="3"/>
  <c r="B6" i="3"/>
  <c r="B7" i="3"/>
  <c r="B8" i="3"/>
  <c r="B9" i="3"/>
  <c r="B17" i="3"/>
  <c r="B18" i="3"/>
  <c r="B19" i="3"/>
  <c r="B20" i="3"/>
  <c r="B2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A70" i="3"/>
  <c r="C70" i="3"/>
  <c r="A65" i="3"/>
  <c r="C65" i="3"/>
  <c r="A66" i="3"/>
  <c r="C66" i="3"/>
  <c r="A67" i="3"/>
  <c r="C67" i="3"/>
  <c r="A68" i="3"/>
  <c r="C68" i="3"/>
  <c r="A69" i="3"/>
  <c r="C69" i="3"/>
  <c r="A49" i="3"/>
  <c r="C49" i="3"/>
  <c r="A50" i="3"/>
  <c r="C50" i="3"/>
  <c r="A51" i="3"/>
  <c r="C51" i="3"/>
  <c r="A52" i="3"/>
  <c r="C52" i="3"/>
  <c r="A53" i="3"/>
  <c r="C53" i="3"/>
  <c r="A54" i="3"/>
  <c r="C54" i="3"/>
  <c r="A55" i="3"/>
  <c r="C55" i="3"/>
  <c r="A56" i="3"/>
  <c r="C56" i="3"/>
  <c r="A57" i="3"/>
  <c r="C57" i="3"/>
  <c r="A58" i="3"/>
  <c r="C58" i="3"/>
  <c r="A59" i="3"/>
  <c r="C59" i="3"/>
  <c r="A60" i="3"/>
  <c r="C60" i="3"/>
  <c r="A61" i="3"/>
  <c r="C61" i="3"/>
  <c r="A62" i="3"/>
  <c r="C62" i="3"/>
  <c r="A63" i="3"/>
  <c r="C63" i="3"/>
  <c r="A64" i="3"/>
  <c r="C64" i="3"/>
  <c r="A40" i="3"/>
  <c r="C40" i="3"/>
  <c r="A41" i="3"/>
  <c r="C41" i="3"/>
  <c r="A42" i="3"/>
  <c r="C42" i="3"/>
  <c r="A43" i="3"/>
  <c r="C43" i="3"/>
  <c r="A44" i="3"/>
  <c r="C44" i="3"/>
  <c r="A45" i="3"/>
  <c r="C45" i="3"/>
  <c r="A46" i="3"/>
  <c r="C46" i="3"/>
  <c r="A47" i="3"/>
  <c r="C47" i="3"/>
  <c r="A48" i="3"/>
  <c r="C48" i="3"/>
  <c r="A27" i="3"/>
  <c r="C27" i="3"/>
  <c r="A28" i="3"/>
  <c r="C28" i="3"/>
  <c r="A29" i="3"/>
  <c r="C29" i="3"/>
  <c r="A30" i="3"/>
  <c r="C30" i="3"/>
  <c r="A31" i="3"/>
  <c r="C31" i="3"/>
  <c r="A32" i="3"/>
  <c r="C32" i="3"/>
  <c r="A33" i="3"/>
  <c r="C33" i="3"/>
  <c r="A34" i="3"/>
  <c r="C34" i="3"/>
  <c r="A35" i="3"/>
  <c r="C35" i="3"/>
  <c r="A36" i="3"/>
  <c r="C36" i="3"/>
  <c r="A37" i="3"/>
  <c r="C37" i="3"/>
  <c r="A38" i="3"/>
  <c r="C38" i="3"/>
  <c r="A39" i="3"/>
  <c r="C39" i="3"/>
  <c r="A3" i="3"/>
  <c r="C3" i="3"/>
  <c r="A4" i="3"/>
  <c r="C4" i="3"/>
  <c r="A5" i="3"/>
  <c r="C5" i="3"/>
  <c r="A6" i="3"/>
  <c r="C6" i="3"/>
  <c r="A7" i="3"/>
  <c r="C7" i="3"/>
  <c r="A8" i="3"/>
  <c r="C8" i="3"/>
  <c r="A9" i="3"/>
  <c r="C9" i="3"/>
  <c r="A10" i="3"/>
  <c r="C10" i="3"/>
  <c r="A11" i="3"/>
  <c r="C11" i="3"/>
  <c r="A12" i="3"/>
  <c r="C12" i="3"/>
  <c r="A13" i="3"/>
  <c r="C13" i="3"/>
  <c r="A14" i="3"/>
  <c r="C14" i="3"/>
  <c r="A15" i="3"/>
  <c r="C15" i="3"/>
  <c r="A16" i="3"/>
  <c r="C16" i="3"/>
  <c r="A17" i="3"/>
  <c r="C17" i="3"/>
  <c r="A18" i="3"/>
  <c r="C18" i="3"/>
  <c r="A19" i="3"/>
  <c r="C19" i="3"/>
  <c r="A20" i="3"/>
  <c r="C20" i="3"/>
  <c r="A21" i="3"/>
  <c r="C21" i="3"/>
  <c r="A22" i="3"/>
  <c r="C22" i="3"/>
  <c r="A23" i="3"/>
  <c r="C23" i="3"/>
  <c r="A24" i="3"/>
  <c r="C24" i="3"/>
  <c r="A25" i="3"/>
  <c r="C25" i="3"/>
  <c r="A26" i="3"/>
  <c r="C26" i="3"/>
  <c r="A2" i="3"/>
  <c r="J58" i="1"/>
  <c r="F59" i="3" s="1"/>
  <c r="J59" i="1"/>
  <c r="F60" i="3" s="1"/>
  <c r="J60" i="1"/>
  <c r="F61" i="3" s="1"/>
  <c r="J61" i="1"/>
  <c r="F62" i="3" s="1"/>
  <c r="J62" i="1"/>
  <c r="F63" i="3" s="1"/>
  <c r="J63" i="1"/>
  <c r="F64" i="3" s="1"/>
  <c r="J64" i="1"/>
  <c r="F65" i="3" s="1"/>
  <c r="J65" i="1"/>
  <c r="F66" i="3" s="1"/>
  <c r="J66" i="1"/>
  <c r="F67" i="3" s="1"/>
  <c r="J67" i="1"/>
  <c r="F68" i="3" s="1"/>
  <c r="J68" i="1"/>
  <c r="F69" i="3" s="1"/>
  <c r="J69" i="1"/>
  <c r="F70" i="3" s="1"/>
  <c r="J45" i="1"/>
  <c r="F45" i="3" s="1"/>
  <c r="J46" i="1"/>
  <c r="F46" i="3" s="1"/>
  <c r="J47" i="1"/>
  <c r="F47" i="3" s="1"/>
  <c r="J48" i="1"/>
  <c r="F49" i="3" s="1"/>
  <c r="J49" i="1"/>
  <c r="F50" i="3" s="1"/>
  <c r="J51" i="1"/>
  <c r="F52" i="3" s="1"/>
  <c r="J52" i="1"/>
  <c r="F53" i="3" s="1"/>
  <c r="J53" i="1"/>
  <c r="F54" i="3" s="1"/>
  <c r="J54" i="1"/>
  <c r="F55" i="3" s="1"/>
  <c r="J55" i="1"/>
  <c r="F56" i="3" s="1"/>
  <c r="J57" i="1"/>
  <c r="F58" i="3" s="1"/>
  <c r="J39" i="1"/>
  <c r="F39" i="3" s="1"/>
  <c r="J40" i="1"/>
  <c r="F40" i="3" s="1"/>
  <c r="J41" i="1"/>
  <c r="F41" i="3" s="1"/>
  <c r="J42" i="1"/>
  <c r="F42" i="3" s="1"/>
  <c r="J43" i="1"/>
  <c r="F43" i="3" s="1"/>
  <c r="J44" i="1"/>
  <c r="F44" i="3" s="1"/>
  <c r="J27" i="1"/>
  <c r="F27" i="3" s="1"/>
  <c r="J28" i="1"/>
  <c r="F28" i="3" s="1"/>
  <c r="J29" i="1"/>
  <c r="F29" i="3" s="1"/>
  <c r="J30" i="1"/>
  <c r="F30" i="3" s="1"/>
  <c r="J31" i="1"/>
  <c r="F31" i="3" s="1"/>
  <c r="J32" i="1"/>
  <c r="F32" i="3" s="1"/>
  <c r="J33" i="1"/>
  <c r="F33" i="3" s="1"/>
  <c r="J34" i="1"/>
  <c r="F34" i="3" s="1"/>
  <c r="J35" i="1"/>
  <c r="F35" i="3" s="1"/>
  <c r="J36" i="1"/>
  <c r="F36" i="3" s="1"/>
  <c r="J37" i="1"/>
  <c r="F37" i="3" s="1"/>
  <c r="J38" i="1"/>
  <c r="F38" i="3" s="1"/>
  <c r="J25" i="1"/>
  <c r="F25" i="3" s="1"/>
  <c r="J17" i="1"/>
  <c r="F17" i="3" s="1"/>
  <c r="J18" i="1"/>
  <c r="F18" i="3" s="1"/>
  <c r="J19" i="1"/>
  <c r="F19" i="3" s="1"/>
  <c r="J20" i="1"/>
  <c r="F20" i="3" s="1"/>
  <c r="J5" i="1"/>
  <c r="F5" i="3" s="1"/>
  <c r="J6" i="1"/>
  <c r="F6" i="3" s="1"/>
  <c r="J7" i="1"/>
  <c r="F7" i="3" s="1"/>
  <c r="J8" i="1"/>
  <c r="F8" i="3" s="1"/>
  <c r="J9" i="1"/>
  <c r="F9" i="3" s="1"/>
  <c r="J4" i="1"/>
  <c r="F4" i="3" s="1"/>
  <c r="E22" i="1"/>
  <c r="B22" i="3" s="1"/>
  <c r="E23" i="1"/>
  <c r="B23" i="3" s="1"/>
  <c r="E24" i="1"/>
  <c r="B24" i="3" s="1"/>
  <c r="E21" i="1"/>
  <c r="B21" i="3" s="1"/>
  <c r="E26" i="1"/>
  <c r="B26" i="3" s="1"/>
  <c r="E16" i="1"/>
  <c r="J16" i="1" s="1"/>
  <c r="F16" i="3" s="1"/>
  <c r="E14" i="1"/>
  <c r="B14" i="3" s="1"/>
  <c r="E15" i="1"/>
  <c r="B15" i="3" s="1"/>
  <c r="E13" i="1"/>
  <c r="B13" i="3" s="1"/>
  <c r="R20" i="6" l="1"/>
  <c r="R27" i="6"/>
  <c r="R31" i="6"/>
  <c r="R38" i="6"/>
  <c r="R42" i="6"/>
  <c r="R49" i="6"/>
  <c r="R54" i="6"/>
  <c r="R21" i="6"/>
  <c r="R24" i="6"/>
  <c r="R32" i="6"/>
  <c r="R43" i="6"/>
  <c r="R28" i="6"/>
  <c r="R36" i="6"/>
  <c r="R39" i="6"/>
  <c r="R47" i="6"/>
  <c r="R50" i="6"/>
  <c r="R55" i="6"/>
  <c r="R25" i="6"/>
  <c r="R19" i="6"/>
  <c r="R22" i="6"/>
  <c r="R30" i="6"/>
  <c r="R33" i="6"/>
  <c r="R41" i="6"/>
  <c r="R52" i="6"/>
  <c r="R56" i="6"/>
  <c r="R23" i="6"/>
  <c r="R34" i="6"/>
  <c r="R61" i="6"/>
  <c r="R59" i="6"/>
  <c r="R57" i="6"/>
  <c r="R60" i="6"/>
  <c r="R58" i="6"/>
  <c r="R26" i="6"/>
  <c r="R35" i="6"/>
  <c r="R44" i="6"/>
  <c r="L56" i="1"/>
  <c r="B16" i="3"/>
  <c r="E12" i="1"/>
  <c r="B12" i="3" s="1"/>
  <c r="E11" i="1"/>
  <c r="B11" i="3" s="1"/>
  <c r="E10" i="1"/>
  <c r="B10" i="3" s="1"/>
  <c r="E2" i="1"/>
  <c r="B2" i="3" s="1"/>
  <c r="E3" i="1"/>
  <c r="B3" i="3" s="1"/>
  <c r="H44" i="1"/>
  <c r="I43" i="1"/>
  <c r="I69" i="1"/>
  <c r="I68" i="1"/>
  <c r="I67" i="1"/>
  <c r="I66" i="1"/>
  <c r="I65" i="1"/>
  <c r="H64" i="1"/>
  <c r="H63" i="1"/>
  <c r="H62" i="1"/>
  <c r="H61" i="1"/>
  <c r="H60" i="1"/>
  <c r="H59" i="1"/>
  <c r="D60" i="3" s="1"/>
  <c r="H58" i="1"/>
  <c r="D59" i="3" s="1"/>
  <c r="H57" i="1"/>
  <c r="D58" i="3" s="1"/>
  <c r="H56" i="1"/>
  <c r="D57" i="3" s="1"/>
  <c r="I55" i="1"/>
  <c r="I54" i="1"/>
  <c r="I53" i="1"/>
  <c r="I52" i="1"/>
  <c r="E53" i="3" s="1"/>
  <c r="H52" i="1"/>
  <c r="D53" i="3" s="1"/>
  <c r="H51" i="1"/>
  <c r="D52" i="3" s="1"/>
  <c r="H50" i="1"/>
  <c r="D51" i="3" s="1"/>
  <c r="I49" i="1"/>
  <c r="E50" i="3" s="1"/>
  <c r="H49" i="1"/>
  <c r="D50" i="3" s="1"/>
  <c r="I48" i="1"/>
  <c r="E49" i="3" s="1"/>
  <c r="H48" i="1"/>
  <c r="D49" i="3" s="1"/>
  <c r="I47" i="1"/>
  <c r="I46" i="1"/>
  <c r="L45" i="1"/>
  <c r="K45" i="1"/>
  <c r="I42" i="1"/>
  <c r="E42" i="3" s="1"/>
  <c r="I41" i="1"/>
  <c r="H40" i="1"/>
  <c r="D40" i="3" s="1"/>
  <c r="I39" i="1"/>
  <c r="E39" i="3" s="1"/>
  <c r="H39" i="1"/>
  <c r="D39" i="3" s="1"/>
  <c r="I38" i="1"/>
  <c r="E38" i="3" s="1"/>
  <c r="H38" i="1"/>
  <c r="D38" i="3" s="1"/>
  <c r="I37" i="1"/>
  <c r="E37" i="3" s="1"/>
  <c r="H37" i="1"/>
  <c r="D37" i="3" s="1"/>
  <c r="I36" i="1"/>
  <c r="E36" i="3" s="1"/>
  <c r="H36" i="1"/>
  <c r="D36" i="3" s="1"/>
  <c r="I35" i="1"/>
  <c r="E35" i="3" s="1"/>
  <c r="H35" i="1"/>
  <c r="D35" i="3" s="1"/>
  <c r="I33" i="1"/>
  <c r="E33" i="3" s="1"/>
  <c r="H33" i="1"/>
  <c r="D33" i="3" s="1"/>
  <c r="I32" i="1"/>
  <c r="E32" i="3" s="1"/>
  <c r="H32" i="1"/>
  <c r="D32" i="3" s="1"/>
  <c r="I31" i="1"/>
  <c r="E31" i="3" s="1"/>
  <c r="H31" i="1"/>
  <c r="D31" i="3" s="1"/>
  <c r="I30" i="1"/>
  <c r="E30" i="3" s="1"/>
  <c r="H30" i="1"/>
  <c r="D30" i="3" s="1"/>
  <c r="I29" i="1"/>
  <c r="E29" i="3" s="1"/>
  <c r="H29" i="1"/>
  <c r="D29" i="3" s="1"/>
  <c r="I28" i="1"/>
  <c r="E28" i="3" s="1"/>
  <c r="H28" i="1"/>
  <c r="D28" i="3" s="1"/>
  <c r="I27" i="1"/>
  <c r="E27" i="3" s="1"/>
  <c r="H27" i="1"/>
  <c r="D27" i="3" s="1"/>
  <c r="H25" i="1"/>
  <c r="D25" i="3" s="1"/>
  <c r="K24" i="1"/>
  <c r="L20" i="1"/>
  <c r="L11" i="1"/>
  <c r="K10" i="1"/>
  <c r="H9" i="1"/>
  <c r="I8" i="1"/>
  <c r="E8" i="3" s="1"/>
  <c r="H8" i="1"/>
  <c r="D8" i="3" s="1"/>
  <c r="I7" i="1"/>
  <c r="E7" i="3" s="1"/>
  <c r="H7" i="1"/>
  <c r="D7" i="3" s="1"/>
  <c r="M6" i="1"/>
  <c r="H6" i="1"/>
  <c r="D6" i="3" s="1"/>
  <c r="Z5" i="1"/>
  <c r="Y5" i="1"/>
  <c r="M5" i="1"/>
  <c r="L5" i="1" s="1"/>
  <c r="H5" i="1"/>
  <c r="D5" i="3" s="1"/>
  <c r="I4" i="1"/>
  <c r="E4" i="3" s="1"/>
  <c r="H4" i="1"/>
  <c r="D4" i="3" s="1"/>
  <c r="Y3" i="1"/>
  <c r="Z3" i="1" s="1"/>
  <c r="P2" i="1"/>
  <c r="Q2" i="1" s="1"/>
  <c r="P3" i="1" l="1"/>
  <c r="Q3" i="1" s="1"/>
  <c r="K42" i="1"/>
  <c r="L46" i="1"/>
  <c r="E46" i="3"/>
  <c r="K57" i="1"/>
  <c r="E58" i="3"/>
  <c r="I63" i="1"/>
  <c r="E64" i="3" s="1"/>
  <c r="D64" i="3"/>
  <c r="I44" i="1"/>
  <c r="E44" i="3" s="1"/>
  <c r="D44" i="3"/>
  <c r="K43" i="1"/>
  <c r="E43" i="3"/>
  <c r="K5" i="1"/>
  <c r="L47" i="1"/>
  <c r="E47" i="3"/>
  <c r="I64" i="1"/>
  <c r="E65" i="3" s="1"/>
  <c r="D65" i="3"/>
  <c r="I62" i="1"/>
  <c r="E63" i="3" s="1"/>
  <c r="D63" i="3"/>
  <c r="L41" i="1"/>
  <c r="E41" i="3"/>
  <c r="E48" i="3"/>
  <c r="K58" i="1"/>
  <c r="E59" i="3"/>
  <c r="L65" i="1"/>
  <c r="E66" i="3"/>
  <c r="K9" i="1"/>
  <c r="D9" i="3"/>
  <c r="L53" i="1"/>
  <c r="E54" i="3"/>
  <c r="L66" i="1"/>
  <c r="E67" i="3"/>
  <c r="K54" i="1"/>
  <c r="E55" i="3"/>
  <c r="K59" i="1"/>
  <c r="E60" i="3"/>
  <c r="L67" i="1"/>
  <c r="E68" i="3"/>
  <c r="L43" i="1"/>
  <c r="K55" i="1"/>
  <c r="E56" i="3"/>
  <c r="I60" i="1"/>
  <c r="E61" i="3" s="1"/>
  <c r="D61" i="3"/>
  <c r="L68" i="1"/>
  <c r="E69" i="3"/>
  <c r="I61" i="1"/>
  <c r="E62" i="3" s="1"/>
  <c r="D62" i="3"/>
  <c r="L69" i="1"/>
  <c r="E70" i="3"/>
  <c r="L57" i="1"/>
  <c r="L55" i="1"/>
  <c r="K6" i="1"/>
  <c r="I5" i="1"/>
  <c r="E5" i="3" s="1"/>
  <c r="L24" i="1"/>
  <c r="L42" i="1"/>
  <c r="L59" i="1"/>
  <c r="L6" i="1"/>
  <c r="K41" i="1"/>
  <c r="L54" i="1"/>
  <c r="K60" i="1"/>
  <c r="K62" i="1"/>
  <c r="L61" i="1"/>
  <c r="K61" i="1"/>
  <c r="K64" i="1"/>
  <c r="L58" i="1"/>
  <c r="K67" i="1"/>
  <c r="L9" i="1"/>
  <c r="I9" i="1" s="1"/>
  <c r="E9" i="3" s="1"/>
  <c r="K20" i="1"/>
  <c r="I20" i="1" s="1"/>
  <c r="E20" i="3" s="1"/>
  <c r="K46" i="1"/>
  <c r="K65" i="1"/>
  <c r="K68" i="1"/>
  <c r="K47" i="1"/>
  <c r="K53" i="1"/>
  <c r="K66" i="1"/>
  <c r="K69" i="1"/>
  <c r="L62" i="1" l="1"/>
  <c r="L64" i="1"/>
  <c r="K63" i="1"/>
  <c r="L63" i="1"/>
  <c r="L60" i="1"/>
  <c r="I6" i="1"/>
  <c r="E6" i="3" s="1"/>
  <c r="H58" i="2"/>
  <c r="L58" i="2" s="1"/>
  <c r="G44" i="2"/>
  <c r="G59" i="2"/>
  <c r="K59" i="2" s="1"/>
  <c r="G61" i="2"/>
  <c r="G7" i="2"/>
  <c r="T27" i="2"/>
  <c r="G13" i="2" s="1"/>
  <c r="U27" i="2"/>
  <c r="G17" i="2" s="1"/>
  <c r="V27" i="2"/>
  <c r="G22" i="2" s="1"/>
  <c r="W27" i="2"/>
  <c r="G30" i="2" s="1"/>
  <c r="G32" i="2"/>
  <c r="G37" i="2"/>
  <c r="G45" i="2"/>
  <c r="AA27" i="2"/>
  <c r="G47" i="2" s="1"/>
  <c r="AB27" i="2"/>
  <c r="G53" i="2" s="1"/>
  <c r="AC27" i="2"/>
  <c r="G57" i="2" s="1"/>
  <c r="AD27" i="2"/>
  <c r="G62" i="2" s="1"/>
  <c r="AE27" i="2"/>
  <c r="G70" i="2" s="1"/>
  <c r="AF27" i="2"/>
  <c r="G72" i="2" s="1"/>
  <c r="AG27" i="2"/>
  <c r="G77" i="2" s="1"/>
  <c r="AH27" i="2"/>
  <c r="G85" i="2" s="1"/>
  <c r="AI27" i="2"/>
  <c r="G91" i="2" s="1"/>
  <c r="AJ27" i="2"/>
  <c r="G93" i="2" s="1"/>
  <c r="S28" i="2"/>
  <c r="H11" i="2" s="1"/>
  <c r="T28" i="2"/>
  <c r="H12" i="2" s="1"/>
  <c r="L12" i="2" s="1"/>
  <c r="U28" i="2"/>
  <c r="H19" i="2" s="1"/>
  <c r="V28" i="2"/>
  <c r="H22" i="2" s="1"/>
  <c r="W28" i="2"/>
  <c r="H27" i="2" s="1"/>
  <c r="X28" i="2"/>
  <c r="H34" i="2" s="1"/>
  <c r="Y28" i="2"/>
  <c r="H41" i="2" s="1"/>
  <c r="Z28" i="2"/>
  <c r="H42" i="2" s="1"/>
  <c r="L42" i="2" s="1"/>
  <c r="AA28" i="2"/>
  <c r="H51" i="2" s="1"/>
  <c r="AB28" i="2"/>
  <c r="H52" i="2" s="1"/>
  <c r="L52" i="2" s="1"/>
  <c r="AC28" i="2"/>
  <c r="H59" i="2" s="1"/>
  <c r="AD28" i="2"/>
  <c r="H62" i="2" s="1"/>
  <c r="AE28" i="2"/>
  <c r="H67" i="2" s="1"/>
  <c r="AF28" i="2"/>
  <c r="H74" i="2" s="1"/>
  <c r="AG28" i="2"/>
  <c r="H77" i="2" s="1"/>
  <c r="AH28" i="2"/>
  <c r="H82" i="2" s="1"/>
  <c r="L82" i="2" s="1"/>
  <c r="AI28" i="2"/>
  <c r="H91" i="2" s="1"/>
  <c r="AJ28" i="2"/>
  <c r="H99" i="2" s="1"/>
  <c r="R28" i="2"/>
  <c r="A102" i="9"/>
  <c r="B3" i="2"/>
  <c r="C3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L27" i="2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L91" i="2" s="1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C2" i="2"/>
  <c r="B2" i="2"/>
  <c r="A50" i="5" l="1"/>
  <c r="A50" i="9"/>
  <c r="A56" i="5"/>
  <c r="A56" i="9"/>
  <c r="A80" i="5"/>
  <c r="A80" i="9"/>
  <c r="A40" i="5"/>
  <c r="A40" i="9"/>
  <c r="A10" i="5"/>
  <c r="A10" i="9"/>
  <c r="L99" i="2"/>
  <c r="A89" i="5"/>
  <c r="A89" i="9"/>
  <c r="A25" i="5"/>
  <c r="A25" i="9"/>
  <c r="A158" i="5"/>
  <c r="A158" i="9"/>
  <c r="K62" i="2"/>
  <c r="K22" i="2"/>
  <c r="K61" i="2"/>
  <c r="H96" i="2"/>
  <c r="L96" i="2" s="1"/>
  <c r="L51" i="2"/>
  <c r="L11" i="2"/>
  <c r="K57" i="2"/>
  <c r="K17" i="2"/>
  <c r="G60" i="2"/>
  <c r="K60" i="2" s="1"/>
  <c r="H89" i="2"/>
  <c r="L89" i="2" s="1"/>
  <c r="K93" i="2"/>
  <c r="L77" i="2"/>
  <c r="L41" i="2"/>
  <c r="K91" i="2"/>
  <c r="K47" i="2"/>
  <c r="K7" i="2"/>
  <c r="K44" i="2"/>
  <c r="H56" i="2"/>
  <c r="L56" i="2" s="1"/>
  <c r="L74" i="2"/>
  <c r="L34" i="2"/>
  <c r="K85" i="2"/>
  <c r="K45" i="2"/>
  <c r="G100" i="2"/>
  <c r="K100" i="2" s="1"/>
  <c r="G29" i="2"/>
  <c r="K29" i="2" s="1"/>
  <c r="H25" i="2"/>
  <c r="L25" i="2" s="1"/>
  <c r="K13" i="2"/>
  <c r="L67" i="2"/>
  <c r="K77" i="2"/>
  <c r="K37" i="2"/>
  <c r="G99" i="2"/>
  <c r="K99" i="2" s="1"/>
  <c r="G27" i="2"/>
  <c r="K27" i="2" s="1"/>
  <c r="H18" i="2"/>
  <c r="L18" i="2" s="1"/>
  <c r="K53" i="2"/>
  <c r="L62" i="2"/>
  <c r="L22" i="2"/>
  <c r="K72" i="2"/>
  <c r="K32" i="2"/>
  <c r="G92" i="2"/>
  <c r="K92" i="2" s="1"/>
  <c r="G21" i="2"/>
  <c r="K21" i="2" s="1"/>
  <c r="H4" i="2"/>
  <c r="L4" i="2" s="1"/>
  <c r="A2" i="9" s="1"/>
  <c r="H5" i="2"/>
  <c r="H3" i="2"/>
  <c r="L3" i="2" s="1"/>
  <c r="L59" i="2"/>
  <c r="L19" i="2"/>
  <c r="K70" i="2"/>
  <c r="K30" i="2"/>
  <c r="G67" i="2"/>
  <c r="K67" i="2" s="1"/>
  <c r="G4" i="2"/>
  <c r="H90" i="2"/>
  <c r="L90" i="2" s="1"/>
  <c r="H57" i="2"/>
  <c r="L57" i="2" s="1"/>
  <c r="H24" i="2"/>
  <c r="L24" i="2" s="1"/>
  <c r="H88" i="2"/>
  <c r="L88" i="2" s="1"/>
  <c r="H50" i="2"/>
  <c r="L50" i="2" s="1"/>
  <c r="H17" i="2"/>
  <c r="L17" i="2" s="1"/>
  <c r="H73" i="2"/>
  <c r="L73" i="2" s="1"/>
  <c r="H49" i="2"/>
  <c r="L49" i="2" s="1"/>
  <c r="H16" i="2"/>
  <c r="L16" i="2" s="1"/>
  <c r="H66" i="2"/>
  <c r="L66" i="2" s="1"/>
  <c r="H48" i="2"/>
  <c r="L48" i="2" s="1"/>
  <c r="H10" i="2"/>
  <c r="L10" i="2" s="1"/>
  <c r="H98" i="2"/>
  <c r="L98" i="2" s="1"/>
  <c r="H65" i="2"/>
  <c r="L65" i="2" s="1"/>
  <c r="H33" i="2"/>
  <c r="L33" i="2" s="1"/>
  <c r="H9" i="2"/>
  <c r="L9" i="2" s="1"/>
  <c r="H97" i="2"/>
  <c r="L97" i="2" s="1"/>
  <c r="H64" i="2"/>
  <c r="L64" i="2" s="1"/>
  <c r="H26" i="2"/>
  <c r="L26" i="2" s="1"/>
  <c r="H8" i="2"/>
  <c r="L8" i="2" s="1"/>
  <c r="G28" i="2"/>
  <c r="K28" i="2" s="1"/>
  <c r="G84" i="2"/>
  <c r="K84" i="2" s="1"/>
  <c r="G6" i="2"/>
  <c r="K6" i="2" s="1"/>
  <c r="A102" i="5"/>
  <c r="G76" i="2"/>
  <c r="K76" i="2" s="1"/>
  <c r="G52" i="2"/>
  <c r="K52" i="2" s="1"/>
  <c r="G20" i="2"/>
  <c r="K20" i="2" s="1"/>
  <c r="G75" i="2"/>
  <c r="K75" i="2" s="1"/>
  <c r="G19" i="2"/>
  <c r="K19" i="2" s="1"/>
  <c r="G69" i="2"/>
  <c r="K69" i="2" s="1"/>
  <c r="G36" i="2"/>
  <c r="K36" i="2" s="1"/>
  <c r="G12" i="2"/>
  <c r="K12" i="2" s="1"/>
  <c r="G68" i="2"/>
  <c r="K68" i="2" s="1"/>
  <c r="G35" i="2"/>
  <c r="K35" i="2" s="1"/>
  <c r="G5" i="2"/>
  <c r="K5" i="2" s="1"/>
  <c r="G51" i="2"/>
  <c r="K51" i="2" s="1"/>
  <c r="G43" i="2"/>
  <c r="K43" i="2" s="1"/>
  <c r="H80" i="2"/>
  <c r="L80" i="2" s="1"/>
  <c r="H72" i="2"/>
  <c r="L72" i="2" s="1"/>
  <c r="H40" i="2"/>
  <c r="L40" i="2" s="1"/>
  <c r="H32" i="2"/>
  <c r="L32" i="2" s="1"/>
  <c r="G98" i="2"/>
  <c r="K98" i="2" s="1"/>
  <c r="G90" i="2"/>
  <c r="K90" i="2" s="1"/>
  <c r="G82" i="2"/>
  <c r="K82" i="2" s="1"/>
  <c r="G74" i="2"/>
  <c r="K74" i="2" s="1"/>
  <c r="G66" i="2"/>
  <c r="K66" i="2" s="1"/>
  <c r="G58" i="2"/>
  <c r="K58" i="2" s="1"/>
  <c r="G50" i="2"/>
  <c r="K50" i="2" s="1"/>
  <c r="G42" i="2"/>
  <c r="K42" i="2" s="1"/>
  <c r="G34" i="2"/>
  <c r="K34" i="2" s="1"/>
  <c r="G26" i="2"/>
  <c r="K26" i="2" s="1"/>
  <c r="G18" i="2"/>
  <c r="K18" i="2" s="1"/>
  <c r="G10" i="2"/>
  <c r="K10" i="2" s="1"/>
  <c r="H95" i="2"/>
  <c r="L95" i="2" s="1"/>
  <c r="H87" i="2"/>
  <c r="L87" i="2" s="1"/>
  <c r="H79" i="2"/>
  <c r="L79" i="2" s="1"/>
  <c r="H71" i="2"/>
  <c r="L71" i="2" s="1"/>
  <c r="H63" i="2"/>
  <c r="L63" i="2" s="1"/>
  <c r="H55" i="2"/>
  <c r="L55" i="2" s="1"/>
  <c r="H47" i="2"/>
  <c r="L47" i="2" s="1"/>
  <c r="H39" i="2"/>
  <c r="L39" i="2" s="1"/>
  <c r="H31" i="2"/>
  <c r="L31" i="2" s="1"/>
  <c r="H23" i="2"/>
  <c r="L23" i="2" s="1"/>
  <c r="H15" i="2"/>
  <c r="L15" i="2" s="1"/>
  <c r="H7" i="2"/>
  <c r="L7" i="2" s="1"/>
  <c r="G83" i="2"/>
  <c r="K83" i="2" s="1"/>
  <c r="G97" i="2"/>
  <c r="K97" i="2" s="1"/>
  <c r="G89" i="2"/>
  <c r="K89" i="2" s="1"/>
  <c r="G81" i="2"/>
  <c r="K81" i="2" s="1"/>
  <c r="G73" i="2"/>
  <c r="K73" i="2" s="1"/>
  <c r="G65" i="2"/>
  <c r="K65" i="2" s="1"/>
  <c r="G49" i="2"/>
  <c r="K49" i="2" s="1"/>
  <c r="G41" i="2"/>
  <c r="K41" i="2" s="1"/>
  <c r="G33" i="2"/>
  <c r="K33" i="2" s="1"/>
  <c r="G25" i="2"/>
  <c r="K25" i="2" s="1"/>
  <c r="G9" i="2"/>
  <c r="K9" i="2" s="1"/>
  <c r="H102" i="2"/>
  <c r="L102" i="2" s="1"/>
  <c r="H94" i="2"/>
  <c r="L94" i="2" s="1"/>
  <c r="H86" i="2"/>
  <c r="L86" i="2" s="1"/>
  <c r="H78" i="2"/>
  <c r="L78" i="2" s="1"/>
  <c r="H70" i="2"/>
  <c r="L70" i="2" s="1"/>
  <c r="H54" i="2"/>
  <c r="L54" i="2" s="1"/>
  <c r="H46" i="2"/>
  <c r="L46" i="2" s="1"/>
  <c r="H38" i="2"/>
  <c r="L38" i="2" s="1"/>
  <c r="H30" i="2"/>
  <c r="L30" i="2" s="1"/>
  <c r="H14" i="2"/>
  <c r="L14" i="2" s="1"/>
  <c r="H6" i="2"/>
  <c r="L6" i="2" s="1"/>
  <c r="H81" i="2"/>
  <c r="L81" i="2" s="1"/>
  <c r="G96" i="2"/>
  <c r="K96" i="2" s="1"/>
  <c r="G88" i="2"/>
  <c r="K88" i="2" s="1"/>
  <c r="G80" i="2"/>
  <c r="K80" i="2" s="1"/>
  <c r="G64" i="2"/>
  <c r="K64" i="2" s="1"/>
  <c r="G56" i="2"/>
  <c r="K56" i="2" s="1"/>
  <c r="G48" i="2"/>
  <c r="K48" i="2" s="1"/>
  <c r="G40" i="2"/>
  <c r="K40" i="2" s="1"/>
  <c r="G24" i="2"/>
  <c r="K24" i="2" s="1"/>
  <c r="G16" i="2"/>
  <c r="K16" i="2" s="1"/>
  <c r="G8" i="2"/>
  <c r="K8" i="2" s="1"/>
  <c r="H101" i="2"/>
  <c r="L101" i="2" s="1"/>
  <c r="H93" i="2"/>
  <c r="L93" i="2" s="1"/>
  <c r="H85" i="2"/>
  <c r="L85" i="2" s="1"/>
  <c r="H69" i="2"/>
  <c r="L69" i="2" s="1"/>
  <c r="H61" i="2"/>
  <c r="L61" i="2" s="1"/>
  <c r="H53" i="2"/>
  <c r="L53" i="2" s="1"/>
  <c r="H45" i="2"/>
  <c r="L45" i="2" s="1"/>
  <c r="H37" i="2"/>
  <c r="L37" i="2" s="1"/>
  <c r="H29" i="2"/>
  <c r="L29" i="2" s="1"/>
  <c r="H21" i="2"/>
  <c r="L21" i="2" s="1"/>
  <c r="H13" i="2"/>
  <c r="L13" i="2" s="1"/>
  <c r="L5" i="2"/>
  <c r="G11" i="2"/>
  <c r="K11" i="2" s="1"/>
  <c r="G95" i="2"/>
  <c r="K95" i="2" s="1"/>
  <c r="G87" i="2"/>
  <c r="K87" i="2" s="1"/>
  <c r="G79" i="2"/>
  <c r="K79" i="2" s="1"/>
  <c r="G71" i="2"/>
  <c r="K71" i="2" s="1"/>
  <c r="G63" i="2"/>
  <c r="K63" i="2" s="1"/>
  <c r="G55" i="2"/>
  <c r="K55" i="2" s="1"/>
  <c r="G39" i="2"/>
  <c r="K39" i="2" s="1"/>
  <c r="G31" i="2"/>
  <c r="K31" i="2" s="1"/>
  <c r="G23" i="2"/>
  <c r="K23" i="2" s="1"/>
  <c r="G15" i="2"/>
  <c r="K15" i="2" s="1"/>
  <c r="H100" i="2"/>
  <c r="L100" i="2" s="1"/>
  <c r="H92" i="2"/>
  <c r="L92" i="2" s="1"/>
  <c r="H84" i="2"/>
  <c r="L84" i="2" s="1"/>
  <c r="H76" i="2"/>
  <c r="L76" i="2" s="1"/>
  <c r="H68" i="2"/>
  <c r="L68" i="2" s="1"/>
  <c r="H60" i="2"/>
  <c r="L60" i="2" s="1"/>
  <c r="H44" i="2"/>
  <c r="L44" i="2" s="1"/>
  <c r="H36" i="2"/>
  <c r="L36" i="2" s="1"/>
  <c r="H28" i="2"/>
  <c r="L28" i="2" s="1"/>
  <c r="H20" i="2"/>
  <c r="L20" i="2" s="1"/>
  <c r="G102" i="2"/>
  <c r="K102" i="2" s="1"/>
  <c r="G94" i="2"/>
  <c r="K94" i="2" s="1"/>
  <c r="G86" i="2"/>
  <c r="K86" i="2" s="1"/>
  <c r="G78" i="2"/>
  <c r="K78" i="2" s="1"/>
  <c r="G54" i="2"/>
  <c r="K54" i="2" s="1"/>
  <c r="G46" i="2"/>
  <c r="K46" i="2" s="1"/>
  <c r="G38" i="2"/>
  <c r="K38" i="2" s="1"/>
  <c r="G14" i="2"/>
  <c r="K14" i="2" s="1"/>
  <c r="H83" i="2"/>
  <c r="L83" i="2" s="1"/>
  <c r="H75" i="2"/>
  <c r="L75" i="2" s="1"/>
  <c r="H43" i="2"/>
  <c r="L43" i="2" s="1"/>
  <c r="H35" i="2"/>
  <c r="L35" i="2" s="1"/>
  <c r="G101" i="2"/>
  <c r="K101" i="2" s="1"/>
  <c r="A83" i="5" l="1"/>
  <c r="A83" i="9"/>
  <c r="A109" i="5"/>
  <c r="A109" i="9"/>
  <c r="A136" i="5"/>
  <c r="A136" i="9"/>
  <c r="A33" i="5"/>
  <c r="A33" i="9"/>
  <c r="A177" i="5"/>
  <c r="A177" i="9"/>
  <c r="A58" i="5"/>
  <c r="A58" i="9"/>
  <c r="A130" i="5"/>
  <c r="A130" i="9"/>
  <c r="A110" i="5"/>
  <c r="A110" i="9"/>
  <c r="A59" i="5"/>
  <c r="A59" i="9"/>
  <c r="A139" i="5"/>
  <c r="A139" i="9"/>
  <c r="A4" i="5"/>
  <c r="A4" i="9"/>
  <c r="A84" i="5"/>
  <c r="A84" i="9"/>
  <c r="A164" i="5"/>
  <c r="A164" i="9"/>
  <c r="A21" i="5"/>
  <c r="A21" i="9"/>
  <c r="A85" i="5"/>
  <c r="A85" i="9"/>
  <c r="A157" i="5"/>
  <c r="A157" i="9"/>
  <c r="A70" i="5"/>
  <c r="A70" i="9"/>
  <c r="A135" i="5"/>
  <c r="A135" i="9"/>
  <c r="A105" i="5"/>
  <c r="A105" i="9"/>
  <c r="A31" i="5"/>
  <c r="A31" i="9"/>
  <c r="A71" i="5"/>
  <c r="A71" i="9"/>
  <c r="A166" i="5"/>
  <c r="A166" i="9"/>
  <c r="A120" i="5"/>
  <c r="A120" i="9"/>
  <c r="A126" i="5"/>
  <c r="A126" i="9"/>
  <c r="A199" i="5"/>
  <c r="A199" i="9"/>
  <c r="A146" i="5"/>
  <c r="A146" i="9"/>
  <c r="A156" i="5"/>
  <c r="A156" i="9"/>
  <c r="A155" i="5"/>
  <c r="A155" i="9"/>
  <c r="A142" i="5"/>
  <c r="A142" i="9"/>
  <c r="A184" i="5"/>
  <c r="A184" i="9"/>
  <c r="A41" i="5"/>
  <c r="A41" i="9"/>
  <c r="A185" i="5"/>
  <c r="A185" i="9"/>
  <c r="A66" i="5"/>
  <c r="A66" i="9"/>
  <c r="A138" i="5"/>
  <c r="A138" i="9"/>
  <c r="A3" i="5"/>
  <c r="A3" i="9"/>
  <c r="A67" i="5"/>
  <c r="A67" i="9"/>
  <c r="A147" i="5"/>
  <c r="A147" i="9"/>
  <c r="A12" i="5"/>
  <c r="A12" i="9"/>
  <c r="A92" i="5"/>
  <c r="A92" i="9"/>
  <c r="A172" i="5"/>
  <c r="A172" i="9"/>
  <c r="A29" i="5"/>
  <c r="A29" i="9"/>
  <c r="A93" i="5"/>
  <c r="A93" i="9"/>
  <c r="A165" i="5"/>
  <c r="A165" i="9"/>
  <c r="A78" i="5"/>
  <c r="A78" i="9"/>
  <c r="A168" i="5"/>
  <c r="A168" i="9"/>
  <c r="A183" i="5"/>
  <c r="A183" i="9"/>
  <c r="A63" i="5"/>
  <c r="A63" i="9"/>
  <c r="A15" i="5"/>
  <c r="A15" i="9"/>
  <c r="A129" i="5"/>
  <c r="A129" i="9"/>
  <c r="A191" i="5"/>
  <c r="A191" i="9"/>
  <c r="A198" i="5"/>
  <c r="A198" i="9"/>
  <c r="A144" i="5"/>
  <c r="A144" i="9"/>
  <c r="A190" i="5"/>
  <c r="A190" i="9"/>
  <c r="A9" i="5"/>
  <c r="A9" i="9"/>
  <c r="A73" i="5"/>
  <c r="A73" i="9"/>
  <c r="A100" i="5"/>
  <c r="A100" i="9"/>
  <c r="A48" i="5"/>
  <c r="A48" i="9"/>
  <c r="A201" i="5"/>
  <c r="A201" i="9"/>
  <c r="A82" i="5"/>
  <c r="A82" i="9"/>
  <c r="A162" i="5"/>
  <c r="A162" i="9"/>
  <c r="A19" i="5"/>
  <c r="A19" i="9"/>
  <c r="A91" i="5"/>
  <c r="A91" i="9"/>
  <c r="A163" i="5"/>
  <c r="A163" i="9"/>
  <c r="A36" i="5"/>
  <c r="A36" i="9"/>
  <c r="A108" i="5"/>
  <c r="A108" i="9"/>
  <c r="A188" i="5"/>
  <c r="A188" i="9"/>
  <c r="A45" i="5"/>
  <c r="A45" i="9"/>
  <c r="A117" i="5"/>
  <c r="A117" i="9"/>
  <c r="A181" i="5"/>
  <c r="A181" i="9"/>
  <c r="A150" i="5"/>
  <c r="A150" i="9"/>
  <c r="A174" i="5"/>
  <c r="A174" i="9"/>
  <c r="A6" i="5"/>
  <c r="A6" i="9"/>
  <c r="A8" i="5"/>
  <c r="A8" i="9"/>
  <c r="A86" i="5"/>
  <c r="A86" i="9"/>
  <c r="A17" i="5"/>
  <c r="A17" i="9"/>
  <c r="A171" i="5"/>
  <c r="A171" i="9"/>
  <c r="A176" i="5"/>
  <c r="A176" i="9"/>
  <c r="A32" i="5"/>
  <c r="A32" i="9"/>
  <c r="A75" i="5"/>
  <c r="A75" i="9"/>
  <c r="A94" i="5"/>
  <c r="A94" i="9"/>
  <c r="A193" i="5"/>
  <c r="A193" i="9"/>
  <c r="A28" i="5"/>
  <c r="A28" i="9"/>
  <c r="A118" i="5"/>
  <c r="A118" i="9"/>
  <c r="A49" i="5"/>
  <c r="A49" i="9"/>
  <c r="A81" i="5"/>
  <c r="A81" i="9"/>
  <c r="A113" i="5"/>
  <c r="A113" i="9"/>
  <c r="A18" i="5"/>
  <c r="A18" i="9"/>
  <c r="A90" i="5"/>
  <c r="A90" i="9"/>
  <c r="A170" i="5"/>
  <c r="A170" i="9"/>
  <c r="A27" i="5"/>
  <c r="A27" i="9"/>
  <c r="A99" i="5"/>
  <c r="A99" i="9"/>
  <c r="A179" i="5"/>
  <c r="A179" i="9"/>
  <c r="A44" i="5"/>
  <c r="A44" i="9"/>
  <c r="A124" i="5"/>
  <c r="A124" i="9"/>
  <c r="A196" i="5"/>
  <c r="A196" i="9"/>
  <c r="A53" i="5"/>
  <c r="A53" i="9"/>
  <c r="A125" i="5"/>
  <c r="A125" i="9"/>
  <c r="A189" i="5"/>
  <c r="A189" i="9"/>
  <c r="A104" i="5"/>
  <c r="A104" i="9"/>
  <c r="A119" i="5"/>
  <c r="A119" i="9"/>
  <c r="A24" i="5"/>
  <c r="A24" i="9"/>
  <c r="A46" i="5"/>
  <c r="A46" i="9"/>
  <c r="A22" i="5"/>
  <c r="A22" i="9"/>
  <c r="A57" i="5"/>
  <c r="A57" i="9"/>
  <c r="A20" i="5"/>
  <c r="A20" i="9"/>
  <c r="A65" i="5"/>
  <c r="A65" i="9"/>
  <c r="A72" i="5"/>
  <c r="A72" i="9"/>
  <c r="A192" i="5"/>
  <c r="A192" i="9"/>
  <c r="A160" i="5"/>
  <c r="A160" i="9"/>
  <c r="A74" i="5"/>
  <c r="A74" i="9"/>
  <c r="A180" i="5"/>
  <c r="A180" i="9"/>
  <c r="A173" i="5"/>
  <c r="A173" i="9"/>
  <c r="A131" i="5"/>
  <c r="A131" i="9"/>
  <c r="A137" i="5"/>
  <c r="A137" i="9"/>
  <c r="A26" i="5"/>
  <c r="A26" i="9"/>
  <c r="A98" i="5"/>
  <c r="A98" i="9"/>
  <c r="A178" i="5"/>
  <c r="A178" i="9"/>
  <c r="A35" i="5"/>
  <c r="A35" i="9"/>
  <c r="A107" i="5"/>
  <c r="A107" i="9"/>
  <c r="A187" i="5"/>
  <c r="A187" i="9"/>
  <c r="A52" i="5"/>
  <c r="A52" i="9"/>
  <c r="A132" i="5"/>
  <c r="A132" i="9"/>
  <c r="A182" i="5"/>
  <c r="A182" i="9"/>
  <c r="A61" i="5"/>
  <c r="A61" i="9"/>
  <c r="A133" i="5"/>
  <c r="A133" i="9"/>
  <c r="A197" i="5"/>
  <c r="A197" i="9"/>
  <c r="A134" i="5"/>
  <c r="A134" i="9"/>
  <c r="A151" i="5"/>
  <c r="A151" i="9"/>
  <c r="A62" i="5"/>
  <c r="A62" i="9"/>
  <c r="A64" i="5"/>
  <c r="A64" i="9"/>
  <c r="A55" i="5"/>
  <c r="A55" i="9"/>
  <c r="A1" i="5"/>
  <c r="A1" i="9"/>
  <c r="A60" i="5"/>
  <c r="A60" i="9"/>
  <c r="A112" i="5"/>
  <c r="A112" i="9"/>
  <c r="A54" i="5"/>
  <c r="A54" i="9"/>
  <c r="A87" i="5"/>
  <c r="A87" i="9"/>
  <c r="A121" i="5"/>
  <c r="A121" i="9"/>
  <c r="A97" i="5"/>
  <c r="A97" i="9"/>
  <c r="A11" i="5"/>
  <c r="A11" i="9"/>
  <c r="A96" i="5"/>
  <c r="A96" i="9"/>
  <c r="A145" i="5"/>
  <c r="A145" i="9"/>
  <c r="A34" i="5"/>
  <c r="A34" i="9"/>
  <c r="A114" i="5"/>
  <c r="A114" i="9"/>
  <c r="A186" i="5"/>
  <c r="A186" i="9"/>
  <c r="A43" i="5"/>
  <c r="A43" i="9"/>
  <c r="A115" i="5"/>
  <c r="A115" i="9"/>
  <c r="A195" i="5"/>
  <c r="A195" i="9"/>
  <c r="A68" i="5"/>
  <c r="A68" i="9"/>
  <c r="A140" i="5"/>
  <c r="A140" i="9"/>
  <c r="A5" i="5"/>
  <c r="A5" i="9"/>
  <c r="A69" i="5"/>
  <c r="A69" i="9"/>
  <c r="A141" i="5"/>
  <c r="A141" i="9"/>
  <c r="A30" i="5"/>
  <c r="A30" i="9"/>
  <c r="A167" i="5"/>
  <c r="A167" i="9"/>
  <c r="A175" i="5"/>
  <c r="A175" i="9"/>
  <c r="A95" i="5"/>
  <c r="A95" i="9"/>
  <c r="A14" i="5"/>
  <c r="A14" i="9"/>
  <c r="A88" i="5"/>
  <c r="A88" i="9"/>
  <c r="A152" i="5"/>
  <c r="A152" i="9"/>
  <c r="A23" i="5"/>
  <c r="A23" i="9"/>
  <c r="A143" i="5"/>
  <c r="A143" i="9"/>
  <c r="A159" i="5"/>
  <c r="A159" i="9"/>
  <c r="A161" i="5"/>
  <c r="A161" i="9"/>
  <c r="A154" i="5"/>
  <c r="A154" i="9"/>
  <c r="A37" i="5"/>
  <c r="A37" i="9"/>
  <c r="A127" i="5"/>
  <c r="A127" i="9"/>
  <c r="A169" i="5"/>
  <c r="A169" i="9"/>
  <c r="A39" i="5"/>
  <c r="A39" i="9"/>
  <c r="A200" i="5"/>
  <c r="A200" i="9"/>
  <c r="A153" i="5"/>
  <c r="A153" i="9"/>
  <c r="A42" i="5"/>
  <c r="A42" i="9"/>
  <c r="A122" i="5"/>
  <c r="A122" i="9"/>
  <c r="A194" i="5"/>
  <c r="A194" i="9"/>
  <c r="A51" i="5"/>
  <c r="A51" i="9"/>
  <c r="A123" i="5"/>
  <c r="A123" i="9"/>
  <c r="A79" i="5"/>
  <c r="A79" i="9"/>
  <c r="A76" i="5"/>
  <c r="A76" i="9"/>
  <c r="A148" i="5"/>
  <c r="A148" i="9"/>
  <c r="A13" i="5"/>
  <c r="A13" i="9"/>
  <c r="A77" i="5"/>
  <c r="A77" i="9"/>
  <c r="A149" i="5"/>
  <c r="A149" i="9"/>
  <c r="A38" i="5"/>
  <c r="A38" i="9"/>
  <c r="A111" i="5"/>
  <c r="A111" i="9"/>
  <c r="A7" i="5"/>
  <c r="A7" i="9"/>
  <c r="A47" i="5"/>
  <c r="A47" i="9"/>
  <c r="A16" i="5"/>
  <c r="A16" i="9"/>
  <c r="A128" i="5"/>
  <c r="A128" i="9"/>
  <c r="A106" i="5"/>
  <c r="A106" i="9"/>
  <c r="A116" i="5"/>
  <c r="A116" i="9"/>
  <c r="K4" i="2"/>
  <c r="A2" i="5"/>
  <c r="E57" i="3"/>
  <c r="A103" i="5" l="1"/>
  <c r="A10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tc={352C739C-F181-4B24-A786-AC9EFCDBE2E3}</author>
    <author>tc={BCA54284-5FED-4883-A5C1-E3C528EA17D7}</author>
  </authors>
  <commentList>
    <comment ref="Q44" authorId="0" shapeId="0" xr:uid="{352C739C-F181-4B24-A786-AC9EFCDBE2E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is the distribution here?</t>
      </text>
    </comment>
    <comment ref="C45" authorId="1" shapeId="0" xr:uid="{BCA54284-5FED-4883-A5C1-E3C528EA17D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use normal instead?</t>
      </text>
    </comment>
  </commentList>
</comments>
</file>

<file path=xl/sharedStrings.xml><?xml version="1.0" encoding="utf-8"?>
<sst xmlns="http://schemas.openxmlformats.org/spreadsheetml/2006/main" count="777" uniqueCount="345">
  <si>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</si>
  <si>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</si>
  <si>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</si>
  <si>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</si>
  <si>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</si>
  <si>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</si>
  <si>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</si>
  <si>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</si>
  <si>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</si>
  <si>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</si>
  <si>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</si>
  <si>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</si>
  <si>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</si>
  <si>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</si>
  <si>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age</t>
  </si>
  <si>
    <t>Prior</t>
  </si>
  <si>
    <t>P.onset_age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</si>
  <si>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</si>
  <si>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</si>
  <si>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</si>
  <si>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</si>
  <si>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</si>
  <si>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</si>
  <si>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</si>
  <si>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</si>
  <si>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</si>
  <si>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</si>
  <si>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</si>
  <si>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</si>
  <si>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</si>
  <si>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</si>
  <si>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</si>
  <si>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</si>
  <si>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</si>
  <si>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</si>
  <si>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</si>
  <si>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</si>
  <si>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</si>
  <si>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</si>
  <si>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</si>
  <si>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</si>
  <si>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</si>
  <si>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</si>
  <si>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</si>
  <si>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</si>
  <si>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</si>
  <si>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</si>
  <si>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</si>
  <si>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</si>
  <si>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</si>
  <si>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</si>
  <si>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</si>
  <si>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</si>
  <si>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</si>
  <si>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</si>
  <si>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</si>
  <si>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</si>
  <si>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</si>
  <si>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</si>
  <si>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</si>
  <si>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P.sympt.diag_LGBC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</si>
  <si>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</si>
  <si>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</si>
  <si>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</si>
  <si>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</si>
  <si>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</si>
  <si>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</si>
  <si>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</si>
  <si>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</si>
  <si>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</si>
  <si>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</si>
  <si>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</si>
  <si>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</si>
  <si>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</si>
  <si>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</si>
  <si>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</si>
  <si>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</si>
  <si>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</si>
  <si>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P.LGtoHGBC</t>
  </si>
  <si>
    <t>Mortality rate of TURBT</t>
  </si>
  <si>
    <t>Used in Staton et al (2018)</t>
  </si>
  <si>
    <t>Saad (2002)</t>
  </si>
  <si>
    <t>Sensitivity haematuria dipstick (home) to HG Stage 1 BC</t>
  </si>
  <si>
    <t>RR.onset_sex</t>
  </si>
  <si>
    <t xml:space="preserve"> Cumberbatch (2015), http://dx.doi.org/10.1016/j.eururo.2015.06.042; The reported RR in the literature was 2.04</t>
  </si>
  <si>
    <t xml:space="preserve"> Cumberbatch (2015), http://dx.doi.org/10.1016/j.eururo.2015.06.042. The reported RR in the literature was 3.47</t>
  </si>
  <si>
    <t>Calibrated using a RR from A systematic review and a meta-analysis was the prior</t>
  </si>
  <si>
    <t>Calculated from RR for high and former smokers</t>
  </si>
  <si>
    <t xml:space="preserve">1=Beta; 2=Gamma, 3=Log-normal, 4=Uniform, 5=Normal, 6=Constant, 7= truncated normal </t>
  </si>
  <si>
    <t>Calibration, use only in a sensitivity (i.e. 2d step of the calibration)</t>
  </si>
  <si>
    <t>National Life Tables, England</t>
  </si>
  <si>
    <t>Period expectation of life</t>
  </si>
  <si>
    <t>Office for National Statistics</t>
  </si>
  <si>
    <t>Based on data for the years 2018-2020</t>
  </si>
  <si>
    <t>Age</t>
  </si>
  <si>
    <t>Males</t>
  </si>
  <si>
    <t>Females</t>
  </si>
  <si>
    <t xml:space="preserve"> x</t>
  </si>
  <si>
    <r>
      <t>m</t>
    </r>
    <r>
      <rPr>
        <b/>
        <i/>
        <vertAlign val="subscript"/>
        <sz val="10"/>
        <color indexed="18"/>
        <rFont val="Arial"/>
        <family val="2"/>
      </rPr>
      <t>x</t>
    </r>
  </si>
  <si>
    <r>
      <t>q</t>
    </r>
    <r>
      <rPr>
        <b/>
        <i/>
        <vertAlign val="subscript"/>
        <sz val="10"/>
        <color indexed="18"/>
        <rFont val="Arial"/>
        <family val="2"/>
      </rPr>
      <t>x</t>
    </r>
  </si>
  <si>
    <r>
      <t>l</t>
    </r>
    <r>
      <rPr>
        <b/>
        <i/>
        <vertAlign val="subscript"/>
        <sz val="10"/>
        <color indexed="18"/>
        <rFont val="Arial"/>
        <family val="2"/>
      </rPr>
      <t>x</t>
    </r>
  </si>
  <si>
    <r>
      <t>d</t>
    </r>
    <r>
      <rPr>
        <b/>
        <i/>
        <vertAlign val="subscript"/>
        <sz val="10"/>
        <color indexed="18"/>
        <rFont val="Arial"/>
        <family val="2"/>
      </rPr>
      <t>x</t>
    </r>
  </si>
  <si>
    <r>
      <t>e</t>
    </r>
    <r>
      <rPr>
        <b/>
        <i/>
        <vertAlign val="subscript"/>
        <sz val="10"/>
        <color indexed="18"/>
        <rFont val="Arial"/>
        <family val="2"/>
      </rPr>
      <t>x</t>
    </r>
  </si>
  <si>
    <r>
      <t>m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</si>
  <si>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q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</si>
  <si>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l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</si>
  <si>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d</t>
    </r>
    <r>
      <rPr>
        <b/>
        <i/>
        <vertAlign val="subscript"/>
        <sz val="12"/>
        <color indexed="18"/>
        <rFont val="Times New Roman"/>
        <family val="1"/>
      </rPr>
      <t>x</t>
    </r>
  </si>
  <si>
    <r>
      <t>e</t>
    </r>
    <r>
      <rPr>
        <b/>
        <i/>
        <vertAlign val="subscript"/>
        <sz val="12"/>
        <color indexed="18"/>
        <rFont val="Times New Roman"/>
        <family val="1"/>
      </rPr>
      <t>x</t>
    </r>
  </si>
  <si>
    <t/>
  </si>
  <si>
    <t>all_cause_male</t>
  </si>
  <si>
    <t>all_cause_female</t>
  </si>
  <si>
    <t>Average Number of Deaths Per Year and Age-Specific Mortality Rates per 100,000 Population, UK</t>
  </si>
  <si>
    <t>RR former smoker</t>
  </si>
  <si>
    <t xml:space="preserve">1.20 (1.14–1.26) </t>
  </si>
  <si>
    <t>RR current smoker</t>
  </si>
  <si>
    <t xml:space="preserve">2.76 (95% CI 2.71–2.81) </t>
  </si>
  <si>
    <t>Age Range</t>
  </si>
  <si>
    <t>Female Deaths</t>
  </si>
  <si>
    <t>Male Deaths</t>
  </si>
  <si>
    <t>Female Rates</t>
  </si>
  <si>
    <t>Male Rates</t>
  </si>
  <si>
    <t>RR not smoker</t>
  </si>
  <si>
    <t>0 to 04</t>
  </si>
  <si>
    <t>05 to 09</t>
  </si>
  <si>
    <t>RR no smoke/all pop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</si>
  <si>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</si>
  <si>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</si>
  <si>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</si>
  <si>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</si>
  <si>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</si>
  <si>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</si>
  <si>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</si>
  <si>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</si>
  <si>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</si>
  <si>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</si>
  <si>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</si>
  <si>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</si>
  <si>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</si>
  <si>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</si>
  <si>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</si>
  <si>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</si>
  <si>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90+</t>
  </si>
  <si>
    <t>All Ages</t>
  </si>
  <si>
    <t>Age Start</t>
  </si>
  <si>
    <t>M</t>
  </si>
  <si>
    <t>F</t>
  </si>
  <si>
    <t>Proportion of deaths due to BC</t>
  </si>
  <si>
    <t>Male rates</t>
  </si>
  <si>
    <t>Female rates</t>
  </si>
  <si>
    <t>AGE</t>
  </si>
  <si>
    <t>Male</t>
  </si>
  <si>
    <t>Female</t>
  </si>
  <si>
    <t>Cancer site</t>
  </si>
  <si>
    <t>Sex</t>
  </si>
  <si>
    <t>Age group</t>
  </si>
  <si>
    <t>Survival type</t>
  </si>
  <si>
    <t>Stage</t>
  </si>
  <si>
    <t>Men</t>
  </si>
  <si>
    <t>15-44</t>
  </si>
  <si>
    <t>Non-standardised</t>
  </si>
  <si>
    <t>Stage 1</t>
  </si>
  <si>
    <t>1-year</t>
  </si>
  <si>
    <t>diagnosed between 2013 and 2017: England, 29 common cancers, by age, sex, and stage at diagnosis</t>
  </si>
  <si>
    <t>45-54</t>
  </si>
  <si>
    <t>55-64</t>
  </si>
  <si>
    <t>65-74</t>
  </si>
  <si>
    <t>75-99</t>
  </si>
  <si>
    <t>1-year survival</t>
  </si>
  <si>
    <t>5-year survival</t>
  </si>
  <si>
    <t>10-year survival</t>
  </si>
  <si>
    <t>females</t>
  </si>
  <si>
    <t>All ages</t>
  </si>
  <si>
    <t>males</t>
  </si>
  <si>
    <t>15-54</t>
  </si>
  <si>
    <t>Stage 2</t>
  </si>
  <si>
    <t>Women</t>
  </si>
  <si>
    <t>Stage 3</t>
  </si>
  <si>
    <t>Stage 4</t>
  </si>
  <si>
    <t>:</t>
  </si>
  <si>
    <t>Persons</t>
  </si>
  <si>
    <t>5-year</t>
  </si>
  <si>
    <t>year.surv</t>
  </si>
  <si>
    <t>sex</t>
  </si>
  <si>
    <t>S1</t>
  </si>
  <si>
    <t>S2</t>
  </si>
  <si>
    <t>S3</t>
  </si>
  <si>
    <t>S4</t>
  </si>
  <si>
    <t>Participation rates</t>
  </si>
  <si>
    <t>UK FIT Pilot (Moss et al., 2016)</t>
  </si>
  <si>
    <t>Scottish FIT Data 2017-18</t>
  </si>
  <si>
    <t>Szczepura et al 2008 (based on gFOBT screening England)</t>
  </si>
  <si>
    <t>Distick Uptake Regression Coefs: Intercept</t>
  </si>
  <si>
    <t>Distick Uptake Regression Coefs: Age 50-54</t>
  </si>
  <si>
    <t>Distick Uptake Regression Coefs: Age 55-59</t>
  </si>
  <si>
    <t>Distick Uptake Regression Coefs: Age 65-69</t>
  </si>
  <si>
    <t>Distick Uptake Regression Coefs: Age 70+</t>
  </si>
  <si>
    <t>Distick Uptake Regression Coefs: Sex Female</t>
  </si>
  <si>
    <t>Distick Uptake Regression Coefs: Previous non responder</t>
  </si>
  <si>
    <t>Distick Uptake Regression Coefs: IMD2</t>
  </si>
  <si>
    <t>Distick Uptake Regression Coefs: IMD3</t>
  </si>
  <si>
    <t>Distick Uptake Regression Coefs: IMD4</t>
  </si>
  <si>
    <t>Distick Uptake Regression Coefs: IMD5 most deprived</t>
  </si>
  <si>
    <t>Distick Uptake Regression Coefs: Asian</t>
  </si>
  <si>
    <t>Uptake with all the diagnostic to follow up screen positive result</t>
  </si>
  <si>
    <t>Assumption</t>
  </si>
  <si>
    <t>Diagnostic Test Characteristics</t>
  </si>
  <si>
    <r>
      <t>Saad (2002</t>
    </r>
    <r>
      <rPr>
        <sz val="8"/>
        <color theme="1"/>
        <rFont val="Calibri"/>
        <family val="2"/>
        <scheme val="minor"/>
      </rPr>
      <t> </t>
    </r>
    <r>
      <rPr>
        <sz val="11"/>
        <color rgb="FF000000"/>
        <rFont val="Calibri"/>
        <family val="2"/>
        <scheme val="minor"/>
      </rPr>
      <t>)</t>
    </r>
  </si>
  <si>
    <t>Sensitivity haematuria dipstick (home) to HG Stage 2-4 BC</t>
  </si>
  <si>
    <t>Specificity haematuria dipstick (home)</t>
  </si>
  <si>
    <r>
      <t>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[0.98 (95% CI 0.94– 0.99)]</t>
    </r>
  </si>
  <si>
    <r>
      <t>  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</si>
  <si>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Sensitivity haematuria dipstick (home) for LG cancers</t>
  </si>
  <si>
    <t>Beta</t>
  </si>
  <si>
    <t>Constant</t>
  </si>
  <si>
    <t xml:space="preserve"> (95% CI 0.914−0.964)</t>
  </si>
  <si>
    <t xml:space="preserve"> (95% CI 0.812−0.878)</t>
  </si>
  <si>
    <t>Sensitivity of flexible cystoscopy (all stages HG)</t>
  </si>
  <si>
    <t>Sensitivity of flexible cystoscopy (LG)</t>
  </si>
  <si>
    <r>
      <t>  Similar to in-situ; Meta-analysis Zheng (2012); scenario: study from England Blick (2012</t>
    </r>
    <r>
      <rPr>
        <sz val="8"/>
        <color theme="1"/>
        <rFont val="Calibri"/>
        <family val="2"/>
        <scheme val="minor"/>
      </rPr>
      <t>  </t>
    </r>
    <r>
      <rPr>
        <sz val="11"/>
        <color theme="1"/>
        <rFont val="Calibri"/>
        <family val="2"/>
        <scheme val="minor"/>
      </rPr>
      <t>) [0.94 (95% CI 0.92–0.96)]</t>
    </r>
  </si>
  <si>
    <t>Reported confidence interval</t>
  </si>
  <si>
    <t>lognormal</t>
  </si>
  <si>
    <t>normal</t>
  </si>
  <si>
    <t>constant</t>
  </si>
  <si>
    <t>DT.UPTK.CONS</t>
  </si>
  <si>
    <t>DT.UPTK.50</t>
  </si>
  <si>
    <t>DT.UPTK.55</t>
  </si>
  <si>
    <t>DT.UPTK.65</t>
  </si>
  <si>
    <t>DT.UPTK.70</t>
  </si>
  <si>
    <t>DT.UPTK.F</t>
  </si>
  <si>
    <t>DT.UPTK.NRESP</t>
  </si>
  <si>
    <t>DT.UPTK.IMD2</t>
  </si>
  <si>
    <t>DT.UPTK.IMD3</t>
  </si>
  <si>
    <t>DT.UPTK.IMD4</t>
  </si>
  <si>
    <t>DT.UPTK.IMD5</t>
  </si>
  <si>
    <t>DT.UPTK.ASIAN</t>
  </si>
  <si>
    <t>Diag.UPTK</t>
  </si>
  <si>
    <t>Sens.dipstick.LG</t>
  </si>
  <si>
    <t>Sens.dipstick.St1</t>
  </si>
  <si>
    <t>Sens.dipstick.St2.4</t>
  </si>
  <si>
    <t>Spec.dipstick</t>
  </si>
  <si>
    <t>Sens.cystoscopy.HG</t>
  </si>
  <si>
    <t>Sens.cystoscopy.LG</t>
  </si>
  <si>
    <t>Harms</t>
  </si>
  <si>
    <t>Mort.TURBT</t>
  </si>
  <si>
    <t>Assume everyone with BC and positive FC go through TURB; Kondas J, Szentgyorgyi E. Transurethral resection of 1250 bladder tumours. International urology and
nephrology. 1992; 24(1):35–42. PMID: 1378046.</t>
  </si>
  <si>
    <t>Utility.age</t>
  </si>
  <si>
    <t>Disutility for HG stages 1-3, compared to LG BC or no cancer</t>
  </si>
  <si>
    <t>Disutility.HG.St1.3</t>
  </si>
  <si>
    <r>
      <t>Cox (2020</t>
    </r>
    <r>
      <rPr>
        <b/>
        <sz val="8"/>
        <color theme="1"/>
        <rFont val="Calibri"/>
        <family val="2"/>
        <scheme val="minor"/>
      </rPr>
      <t> </t>
    </r>
    <r>
      <rPr>
        <b/>
        <sz val="11"/>
        <color theme="1"/>
        <rFont val="Calibri"/>
        <family val="2"/>
        <scheme val="minor"/>
      </rPr>
      <t>)</t>
    </r>
  </si>
  <si>
    <t>Disutility.HG.St4</t>
  </si>
  <si>
    <t>Cox (2020)</t>
  </si>
  <si>
    <t>Disutility for LG BC</t>
  </si>
  <si>
    <t>Disutility.LG</t>
  </si>
  <si>
    <t>Cost (treatment and surveilance)</t>
  </si>
  <si>
    <t xml:space="preserve">Average diagnostic costs for symptomatic patients </t>
  </si>
  <si>
    <t>Cost.diag.sympt</t>
  </si>
  <si>
    <t xml:space="preserve">the National tariffs / NHS reference costs (2022/23);Lyratzopoulos (2013) </t>
  </si>
  <si>
    <t>Average diagnostic costs for screen-detected cases</t>
  </si>
  <si>
    <t>Cost.diag.screen</t>
  </si>
  <si>
    <t>Costs for treatment and surveillance: intercept (Regression)</t>
  </si>
  <si>
    <t>Cost.treat.intercept</t>
  </si>
  <si>
    <t>Costs for treatment and surveillance: previous smoke (Regression)</t>
  </si>
  <si>
    <t>Cost.treat.past.smoke</t>
  </si>
  <si>
    <t>Costs for treatment and surveillance: current smoke (Regression)</t>
  </si>
  <si>
    <t>Cost.treat.current.smoke</t>
  </si>
  <si>
    <t>Costs for treatment and surveillance: Y2 (Regression)</t>
  </si>
  <si>
    <t>Cost.treat.Y2</t>
  </si>
  <si>
    <t>Costs for treatment and surveillance: Y3 (Regression)</t>
  </si>
  <si>
    <t>Cost.treat.Y3</t>
  </si>
  <si>
    <t>Costs for treatment and surveillance: stage 1 (Regression)</t>
  </si>
  <si>
    <t>Cost.treat.stage1</t>
  </si>
  <si>
    <t>Costs for treatment and surveillance: stage 2 (Regression)</t>
  </si>
  <si>
    <t>Cost.treat.stage2</t>
  </si>
  <si>
    <t>Costs for treatment and surveillance: stage 3 (Regression)</t>
  </si>
  <si>
    <t>Cost.treat.stage3</t>
  </si>
  <si>
    <t>Costs for treatment and surveillance: stage 4 (Regression)</t>
  </si>
  <si>
    <t>Cost.treat.stage4</t>
  </si>
  <si>
    <t>Costs for treatment and surveillance: LG (Regression)</t>
  </si>
  <si>
    <t>Cost.treat.LG</t>
  </si>
  <si>
    <t>Costs for surveillance (absolute for HG cancers only in Y4 and Y5)</t>
  </si>
  <si>
    <t>the National tariffs / NHS reference costs (2022/23)</t>
  </si>
  <si>
    <t>Cost (screening)</t>
  </si>
  <si>
    <t>Cost of dipstick invite</t>
  </si>
  <si>
    <t>Southern Hub screening costings model inflated to 2022</t>
  </si>
  <si>
    <t>Additional cost of dipstick performed</t>
  </si>
  <si>
    <t>Cost.ad.dipstick</t>
  </si>
  <si>
    <t>Additional cost of dipstick positive result</t>
  </si>
  <si>
    <t>Cost.dipstick.positive</t>
  </si>
  <si>
    <t>Cost of dipstick test</t>
  </si>
  <si>
    <t>Cost.dipstick</t>
  </si>
  <si>
    <t>Cost.dipstick.invite</t>
  </si>
  <si>
    <t>Cost.surv.Y4.5</t>
  </si>
  <si>
    <t>Disutility for HG stage 4, compared to no cancer</t>
  </si>
  <si>
    <t>Normal</t>
  </si>
  <si>
    <t>Distick Uptake Regression Coefs: Incident</t>
  </si>
  <si>
    <t>DT.UPTK.INC</t>
  </si>
  <si>
    <t>hierarchical Bayesian meta-analyse, Lotan (2003)</t>
  </si>
  <si>
    <t>Param3</t>
  </si>
  <si>
    <t>Calibration. All probabilities are truncated at [0,1] interval</t>
  </si>
  <si>
    <t>Calibration. All probabilities are truncated at [0,1] interval. Satring value and the prior assumption is based on a clinical study from Linton et al (2013) http://dx.doi.org/10.1016/j.juro.2012.09.084</t>
  </si>
  <si>
    <t>trunc.norm</t>
  </si>
  <si>
    <t>P.sympt.diag_t_HGBC</t>
  </si>
  <si>
    <t>A Probability to become a symptomatic patient at the same year as one has a cancer onset</t>
  </si>
  <si>
    <t>P.sympt.diag_HGBC</t>
  </si>
  <si>
    <t>P.sympt.diag_Age_HGBC</t>
  </si>
  <si>
    <t>Probability of patients progressing from low-grade BC to HGBC</t>
  </si>
  <si>
    <t>Age (for those who are older than 70) coefficient affecting a possibility of different symptomatic presentation rate among older people with LGBC</t>
  </si>
  <si>
    <t>P.sympt.diag_Age_LGBC</t>
  </si>
  <si>
    <t>A coefficient in the Probability to become a symptomatic patient by time since cancer onset with high grade BC, linear relationship</t>
  </si>
  <si>
    <t>Age (for those who are older than 67 yo) coefficient affecting a possibility of different symptomatic presentation rate among older people</t>
  </si>
  <si>
    <t>uniform</t>
  </si>
  <si>
    <t>Specificity of  flexible cystoscopy</t>
  </si>
  <si>
    <t>Spec.cystoscopy</t>
  </si>
  <si>
    <t>Cancer Survival in England: adults diagnosed between 2013 and 2017 and followed up to 2018</t>
  </si>
  <si>
    <t>1-year age-standardised survival</t>
  </si>
  <si>
    <t>5-year age-standardised survival</t>
  </si>
  <si>
    <t>All stages</t>
  </si>
  <si>
    <r>
      <rPr>
        <b/>
        <sz val="10"/>
        <color indexed="8"/>
        <rFont val="Arial"/>
        <family val="2"/>
      </rPr>
      <t>[8]</t>
    </r>
    <r>
      <rPr>
        <sz val="10"/>
        <color indexed="8"/>
        <rFont val="Arial"/>
        <family val="2"/>
      </rPr>
      <t xml:space="preserve"> Office for National Statistics. </t>
    </r>
  </si>
  <si>
    <t>Kidney</t>
  </si>
  <si>
    <t>Cancer survival statistical bulletins.</t>
  </si>
  <si>
    <t>(Quality and Methodology Information report). 2019.</t>
  </si>
  <si>
    <t>CRUK</t>
  </si>
  <si>
    <t>Kidney cancer (C64): 2013-2017</t>
  </si>
  <si>
    <t>Kidney cancer Age-Standardised One-, Five- and Ten-Year Net Survival, Adults (Aged 15-99), England, 2013-2017</t>
  </si>
  <si>
    <t>Years after diagnosis</t>
  </si>
  <si>
    <t>Number of cases</t>
  </si>
  <si>
    <t>Net surivival</t>
  </si>
  <si>
    <t>Lower CI</t>
  </si>
  <si>
    <t>Upper CI</t>
  </si>
  <si>
    <t>Survival ratio 10 to 5 years for females and males</t>
  </si>
  <si>
    <t>one year</t>
  </si>
  <si>
    <t xml:space="preserve">persons </t>
  </si>
  <si>
    <t>five years</t>
  </si>
  <si>
    <t>ten years</t>
  </si>
  <si>
    <t xml:space="preserve">Table 3: One-year and five-year net survival (%), with 95% confidence intervals (CI), for adults (aged 15 to 99 years) </t>
  </si>
  <si>
    <t>Notes:</t>
  </si>
  <si>
    <t>1. More information relating to the method, age-standardisation, and definitions can be found in the background notes and references tab.</t>
  </si>
  <si>
    <t>2. The ':' symbol denotes 'not available', because there was not sufficient data available to make robust estimates of survival</t>
  </si>
  <si>
    <t>Source: Office for National Statistics and Public Health England</t>
  </si>
  <si>
    <t xml:space="preserve">Number of patients </t>
  </si>
  <si>
    <t>Net survival (%)</t>
  </si>
  <si>
    <t>OCM_kid_males</t>
  </si>
  <si>
    <t>OCM_kid_females</t>
  </si>
  <si>
    <t>Kidney Cancer (C64-C66, C68): 2017-2019</t>
  </si>
  <si>
    <t>Proportion of deaths due to CC by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</si>
</sst>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0.000000"/>
    <numFmt numFmtId="165" formatCode="General_)"/>
    <numFmt numFmtId="166" formatCode="0.0"/>
    <numFmt numFmtId="167" formatCode="#,##0.0"/>
    <numFmt numFmtId="168" formatCode="0.000000000"/>
    <numFmt numFmtId="169" formatCode="0.00000000000"/>
    <numFmt numFmtId="170" formatCode="_-* #,##0.000_-;\-* #,##0.000_-;_-* &quot;-&quot;??_-;_-@_-"/>
    <numFmt numFmtId="171" formatCode="0.0000000000"/>
    <numFmt numFmtId="172" formatCode="0.0000000000000"/>
  </numFmts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indexed="18"/>
      <name val="Arial"/>
      <family val="2"/>
    </font>
    <font>
      <b/>
      <sz val="10"/>
      <color rgb="FF000000"/>
      <name val="Arial"/>
      <family val="2"/>
    </font>
    <font>
      <b/>
      <i/>
      <sz val="10"/>
      <name val="Arial"/>
      <family val="2"/>
    </font>
    <font>
      <b/>
      <i/>
      <sz val="10"/>
      <color indexed="18"/>
      <name val="Arial"/>
      <family val="2"/>
    </font>
    <font>
      <b/>
      <i/>
      <vertAlign val="subscript"/>
      <sz val="10"/>
      <color indexed="18"/>
      <name val="Arial"/>
      <family val="2"/>
    </font>
    <font>
      <b/>
      <sz val="10"/>
      <color indexed="18"/>
      <name val="Times New Roman"/>
      <family val="1"/>
    </font>
    <font>
      <b/>
      <i/>
      <sz val="10"/>
      <color indexed="18"/>
      <name val="Times New Roman"/>
      <family val="1"/>
    </font>
    <font>
      <b/>
      <i/>
      <vertAlign val="subscript"/>
      <sz val="12"/>
      <color indexed="18"/>
      <name val="Times New Roman"/>
      <family val="1"/>
    </font>
    <font>
      <sz val="10"/>
      <color rgb="FF000000"/>
      <name val="#.##"/>
    </font>
    <font>
      <b/>
      <sz val="12"/>
      <color rgb="FF2E008B"/>
      <name val="Arial"/>
      <family val="2"/>
    </font>
    <font>
      <b/>
      <sz val="11"/>
      <color rgb="FF6F6F6F"/>
      <name val="Arial"/>
      <family val="2"/>
    </font>
    <font>
      <sz val="11"/>
      <color rgb="FF6F6F6F"/>
      <name val="Arial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b/>
      <u/>
      <sz val="10"/>
      <color rgb="FF00339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b/>
      <sz val="14"/>
      <color rgb="FFEC008C"/>
      <name val="Arial"/>
    </font>
    <font>
      <b/>
      <sz val="12"/>
      <color rgb="FF2E008B"/>
      <name val="Arial"/>
    </font>
    <font>
      <b/>
      <sz val="10"/>
      <color rgb="FF6F6F6F"/>
      <name val="Arial"/>
    </font>
    <font>
      <sz val="10"/>
      <color rgb="FF6F6F6F"/>
      <name val="Arial"/>
    </font>
    <font>
      <sz val="10"/>
      <color theme="1"/>
      <name val="Arial"/>
    </font>
    <font>
      <i/>
      <sz val="10"/>
      <name val="Arial"/>
      <family val="2"/>
    </font>
    <font>
      <b/>
      <sz val="10"/>
      <color theme="1"/>
      <name val="Arial"/>
    </font>
    <font>
      <sz val="11"/>
      <color rgb="FF6F6F6F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C8C8C8"/>
      </bottom>
      <diagonal/>
    </border>
    <border>
      <left style="thick">
        <color rgb="FFC8C8C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rgb="FFC8C8C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rgb="FFC8C8C8"/>
      </right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 style="thin">
        <color rgb="FFC8C8C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0" fontId="22" fillId="0" borderId="0"/>
    <xf numFmtId="43" fontId="6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28" fillId="0" borderId="0"/>
    <xf numFmtId="0" fontId="6" fillId="0" borderId="0"/>
  </cellStyleXfs>
  <cellXfs count="13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8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9" fillId="0" borderId="0" xfId="1" applyFont="1" applyAlignment="1" applyProtection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11" fillId="0" borderId="3" xfId="0" applyNumberFormat="1" applyFont="1" applyBorder="1" applyAlignment="1">
      <alignment horizontal="center" vertical="center"/>
    </xf>
    <xf numFmtId="164" fontId="12" fillId="0" borderId="3" xfId="1" applyNumberFormat="1" applyFont="1" applyBorder="1" applyAlignment="1" applyProtection="1">
      <alignment horizontal="center" vertical="center"/>
    </xf>
    <xf numFmtId="165" fontId="12" fillId="0" borderId="3" xfId="1" applyNumberFormat="1" applyFont="1" applyBorder="1" applyAlignment="1" applyProtection="1">
      <alignment horizontal="center" vertical="center"/>
    </xf>
    <xf numFmtId="0" fontId="14" fillId="0" borderId="0" xfId="0" applyFont="1" applyAlignment="1">
      <alignment vertical="center"/>
    </xf>
    <xf numFmtId="164" fontId="15" fillId="0" borderId="3" xfId="1" applyNumberFormat="1" applyFont="1" applyBorder="1" applyAlignment="1" applyProtection="1">
      <alignment horizontal="center" vertical="center"/>
    </xf>
    <xf numFmtId="165" fontId="15" fillId="0" borderId="3" xfId="1" applyNumberFormat="1" applyFont="1" applyBorder="1" applyAlignment="1" applyProtection="1">
      <alignment horizontal="center" vertical="center"/>
    </xf>
    <xf numFmtId="164" fontId="0" fillId="0" borderId="0" xfId="0" applyNumberFormat="1"/>
    <xf numFmtId="166" fontId="0" fillId="0" borderId="0" xfId="0" applyNumberFormat="1"/>
    <xf numFmtId="2" fontId="17" fillId="0" borderId="0" xfId="0" applyNumberFormat="1" applyFont="1"/>
    <xf numFmtId="0" fontId="1" fillId="0" borderId="4" xfId="0" applyFont="1" applyBorder="1"/>
    <xf numFmtId="0" fontId="19" fillId="0" borderId="0" xfId="0" applyFont="1" applyAlignment="1">
      <alignment horizontal="left"/>
    </xf>
    <xf numFmtId="0" fontId="0" fillId="5" borderId="0" xfId="0" applyFill="1"/>
    <xf numFmtId="0" fontId="19" fillId="0" borderId="5" xfId="0" applyFont="1" applyBorder="1" applyAlignment="1">
      <alignment horizontal="left" wrapText="1"/>
    </xf>
    <xf numFmtId="167" fontId="20" fillId="0" borderId="0" xfId="0" applyNumberFormat="1" applyFont="1" applyBorder="1" applyAlignment="1">
      <alignment horizontal="right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 wrapText="1"/>
    </xf>
    <xf numFmtId="0" fontId="0" fillId="6" borderId="10" xfId="0" applyFill="1" applyBorder="1"/>
    <xf numFmtId="164" fontId="0" fillId="6" borderId="0" xfId="0" applyNumberFormat="1" applyFill="1" applyBorder="1"/>
    <xf numFmtId="0" fontId="0" fillId="6" borderId="13" xfId="0" applyFill="1" applyBorder="1"/>
    <xf numFmtId="164" fontId="0" fillId="6" borderId="4" xfId="0" applyNumberFormat="1" applyFill="1" applyBorder="1"/>
    <xf numFmtId="0" fontId="0" fillId="4" borderId="0" xfId="0" applyFill="1" applyAlignment="1">
      <alignment horizontal="right"/>
    </xf>
    <xf numFmtId="168" fontId="0" fillId="4" borderId="0" xfId="0" applyNumberFormat="1" applyFill="1"/>
    <xf numFmtId="169" fontId="0" fillId="4" borderId="0" xfId="0" applyNumberFormat="1" applyFill="1"/>
    <xf numFmtId="164" fontId="0" fillId="3" borderId="0" xfId="0" applyNumberFormat="1" applyFill="1"/>
    <xf numFmtId="0" fontId="7" fillId="3" borderId="0" xfId="0" applyFont="1" applyFill="1" applyAlignment="1">
      <alignment wrapText="1"/>
    </xf>
    <xf numFmtId="0" fontId="0" fillId="0" borderId="0" xfId="0"/>
    <xf numFmtId="0" fontId="0" fillId="0" borderId="0" xfId="0"/>
    <xf numFmtId="0" fontId="8" fillId="7" borderId="4" xfId="0" applyFont="1" applyFill="1" applyBorder="1" applyAlignment="1">
      <alignment wrapText="1"/>
    </xf>
    <xf numFmtId="0" fontId="1" fillId="7" borderId="0" xfId="0" applyFont="1" applyFill="1"/>
    <xf numFmtId="166" fontId="1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wrapText="1"/>
    </xf>
    <xf numFmtId="0" fontId="7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/>
    <xf numFmtId="0" fontId="24" fillId="0" borderId="0" xfId="0" applyFont="1" applyAlignment="1">
      <alignment vertical="center"/>
    </xf>
    <xf numFmtId="0" fontId="0" fillId="8" borderId="0" xfId="0" applyFill="1"/>
    <xf numFmtId="1" fontId="0" fillId="0" borderId="0" xfId="0" applyNumberFormat="1"/>
    <xf numFmtId="0" fontId="5" fillId="0" borderId="0" xfId="1" applyFill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vertical="center"/>
    </xf>
    <xf numFmtId="0" fontId="23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170" fontId="0" fillId="0" borderId="0" xfId="0" applyNumberFormat="1"/>
    <xf numFmtId="170" fontId="0" fillId="0" borderId="0" xfId="3" applyNumberFormat="1" applyFont="1" applyFill="1"/>
    <xf numFmtId="0" fontId="0" fillId="0" borderId="0" xfId="0"/>
    <xf numFmtId="0" fontId="0" fillId="0" borderId="0" xfId="0"/>
    <xf numFmtId="0" fontId="0" fillId="0" borderId="0" xfId="0"/>
    <xf numFmtId="2" fontId="1" fillId="2" borderId="0" xfId="0" applyNumberFormat="1" applyFont="1" applyFill="1" applyAlignment="1">
      <alignment horizontal="left" wrapText="1"/>
    </xf>
    <xf numFmtId="0" fontId="0" fillId="0" borderId="0" xfId="0"/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23" fillId="5" borderId="0" xfId="0" applyFont="1" applyFill="1" applyAlignment="1">
      <alignment vertical="center"/>
    </xf>
    <xf numFmtId="11" fontId="0" fillId="0" borderId="0" xfId="0" applyNumberFormat="1" applyFill="1"/>
    <xf numFmtId="11" fontId="0" fillId="0" borderId="0" xfId="0" applyNumberFormat="1"/>
    <xf numFmtId="1" fontId="0" fillId="0" borderId="0" xfId="0" applyNumberFormat="1" applyFill="1"/>
    <xf numFmtId="171" fontId="0" fillId="0" borderId="0" xfId="0" applyNumberFormat="1" applyFill="1"/>
    <xf numFmtId="172" fontId="0" fillId="0" borderId="0" xfId="0" applyNumberFormat="1" applyFill="1"/>
    <xf numFmtId="0" fontId="0" fillId="0" borderId="0" xfId="0"/>
    <xf numFmtId="0" fontId="8" fillId="7" borderId="17" xfId="15" applyFont="1" applyFill="1" applyBorder="1" applyAlignment="1">
      <alignment horizontal="left" vertical="top"/>
    </xf>
    <xf numFmtId="0" fontId="8" fillId="7" borderId="8" xfId="4" applyFont="1" applyFill="1" applyBorder="1" applyAlignment="1">
      <alignment vertical="center" wrapText="1"/>
    </xf>
    <xf numFmtId="0" fontId="8" fillId="7" borderId="4" xfId="4" applyFont="1" applyFill="1" applyBorder="1" applyAlignment="1">
      <alignment horizontal="center"/>
    </xf>
    <xf numFmtId="0" fontId="8" fillId="7" borderId="4" xfId="4" applyFont="1" applyFill="1" applyBorder="1" applyAlignment="1">
      <alignment horizontal="right"/>
    </xf>
    <xf numFmtId="0" fontId="1" fillId="7" borderId="4" xfId="4" applyFont="1" applyFill="1" applyBorder="1" applyAlignment="1">
      <alignment vertical="center" wrapText="1"/>
    </xf>
    <xf numFmtId="0" fontId="29" fillId="7" borderId="0" xfId="15" applyFont="1" applyFill="1"/>
    <xf numFmtId="0" fontId="21" fillId="7" borderId="0" xfId="15" applyFont="1" applyFill="1"/>
    <xf numFmtId="0" fontId="1" fillId="7" borderId="0" xfId="4" applyFont="1" applyFill="1"/>
    <xf numFmtId="166" fontId="1" fillId="7" borderId="0" xfId="0" applyNumberFormat="1" applyFont="1" applyFill="1" applyAlignment="1">
      <alignment horizontal="right"/>
    </xf>
    <xf numFmtId="0" fontId="1" fillId="7" borderId="0" xfId="15" applyFont="1" applyFill="1"/>
    <xf numFmtId="0" fontId="1" fillId="7" borderId="18" xfId="4" applyFont="1" applyFill="1" applyBorder="1"/>
    <xf numFmtId="0" fontId="1" fillId="7" borderId="18" xfId="0" applyFont="1" applyFill="1" applyBorder="1"/>
    <xf numFmtId="166" fontId="1" fillId="7" borderId="18" xfId="0" applyNumberFormat="1" applyFont="1" applyFill="1" applyBorder="1" applyAlignment="1">
      <alignment horizontal="right"/>
    </xf>
    <xf numFmtId="0" fontId="34" fillId="0" borderId="19" xfId="0" applyFont="1" applyBorder="1" applyAlignment="1">
      <alignment horizontal="left" vertical="center" wrapText="1"/>
    </xf>
    <xf numFmtId="167" fontId="34" fillId="0" borderId="20" xfId="0" applyNumberFormat="1" applyFont="1" applyBorder="1" applyAlignment="1">
      <alignment horizontal="center" vertical="center" wrapText="1"/>
    </xf>
    <xf numFmtId="0" fontId="35" fillId="0" borderId="21" xfId="0" applyFont="1" applyBorder="1" applyAlignment="1">
      <alignment horizontal="left" vertical="center"/>
    </xf>
    <xf numFmtId="167" fontId="35" fillId="0" borderId="0" xfId="0" applyNumberFormat="1" applyFont="1" applyAlignment="1">
      <alignment horizontal="right" vertical="center"/>
    </xf>
    <xf numFmtId="0" fontId="36" fillId="7" borderId="22" xfId="0" applyFont="1" applyFill="1" applyBorder="1"/>
    <xf numFmtId="0" fontId="8" fillId="7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/>
    </xf>
    <xf numFmtId="0" fontId="1" fillId="7" borderId="0" xfId="0" applyFont="1" applyFill="1" applyAlignment="1">
      <alignment horizontal="center"/>
    </xf>
    <xf numFmtId="0" fontId="1" fillId="7" borderId="0" xfId="1" applyFont="1" applyFill="1" applyBorder="1" applyAlignment="1" applyProtection="1">
      <alignment vertical="top"/>
    </xf>
    <xf numFmtId="0" fontId="1" fillId="7" borderId="0" xfId="1" applyFont="1" applyFill="1" applyBorder="1" applyAlignment="1" applyProtection="1">
      <alignment vertical="top" wrapText="1"/>
    </xf>
    <xf numFmtId="0" fontId="38" fillId="7" borderId="22" xfId="0" applyFont="1" applyFill="1" applyBorder="1"/>
    <xf numFmtId="0" fontId="0" fillId="0" borderId="22" xfId="0" applyBorder="1"/>
    <xf numFmtId="3" fontId="36" fillId="7" borderId="22" xfId="0" applyNumberFormat="1" applyFont="1" applyFill="1" applyBorder="1" applyAlignment="1">
      <alignment horizontal="center"/>
    </xf>
    <xf numFmtId="166" fontId="36" fillId="7" borderId="22" xfId="0" applyNumberFormat="1" applyFont="1" applyFill="1" applyBorder="1" applyAlignment="1">
      <alignment horizontal="center"/>
    </xf>
    <xf numFmtId="3" fontId="39" fillId="0" borderId="6" xfId="0" applyNumberFormat="1" applyFont="1" applyBorder="1" applyAlignment="1">
      <alignment horizontal="right"/>
    </xf>
    <xf numFmtId="3" fontId="39" fillId="0" borderId="0" xfId="0" applyNumberFormat="1" applyFont="1" applyAlignment="1">
      <alignment horizontal="right"/>
    </xf>
    <xf numFmtId="167" fontId="39" fillId="0" borderId="6" xfId="0" applyNumberFormat="1" applyFont="1" applyBorder="1" applyAlignment="1">
      <alignment horizontal="right"/>
    </xf>
    <xf numFmtId="167" fontId="39" fillId="0" borderId="0" xfId="0" applyNumberFormat="1" applyFont="1" applyAlignment="1">
      <alignment horizontal="right"/>
    </xf>
    <xf numFmtId="0" fontId="0" fillId="9" borderId="7" xfId="0" applyFill="1" applyBorder="1"/>
    <xf numFmtId="0" fontId="0" fillId="9" borderId="8" xfId="0" applyFill="1" applyBorder="1"/>
    <xf numFmtId="167" fontId="39" fillId="9" borderId="8" xfId="0" applyNumberFormat="1" applyFont="1" applyFill="1" applyBorder="1" applyAlignment="1">
      <alignment horizontal="right"/>
    </xf>
    <xf numFmtId="167" fontId="39" fillId="9" borderId="9" xfId="0" applyNumberFormat="1" applyFont="1" applyFill="1" applyBorder="1" applyAlignment="1">
      <alignment horizontal="right"/>
    </xf>
    <xf numFmtId="0" fontId="0" fillId="9" borderId="10" xfId="0" applyFill="1" applyBorder="1"/>
    <xf numFmtId="0" fontId="0" fillId="9" borderId="0" xfId="0" applyFill="1" applyBorder="1"/>
    <xf numFmtId="167" fontId="39" fillId="9" borderId="6" xfId="0" applyNumberFormat="1" applyFont="1" applyFill="1" applyBorder="1" applyAlignment="1">
      <alignment horizontal="right"/>
    </xf>
    <xf numFmtId="167" fontId="39" fillId="9" borderId="11" xfId="0" applyNumberFormat="1" applyFont="1" applyFill="1" applyBorder="1" applyAlignment="1">
      <alignment horizontal="right"/>
    </xf>
    <xf numFmtId="0" fontId="0" fillId="9" borderId="12" xfId="0" applyFill="1" applyBorder="1"/>
    <xf numFmtId="49" fontId="21" fillId="9" borderId="0" xfId="2" applyNumberFormat="1" applyFont="1" applyFill="1" applyBorder="1"/>
    <xf numFmtId="0" fontId="0" fillId="9" borderId="13" xfId="0" applyFill="1" applyBorder="1"/>
    <xf numFmtId="0" fontId="0" fillId="9" borderId="4" xfId="0" applyFill="1" applyBorder="1"/>
    <xf numFmtId="0" fontId="0" fillId="9" borderId="14" xfId="0" applyFill="1" applyBorder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9" fillId="0" borderId="0" xfId="1" applyFont="1" applyAlignment="1" applyProtection="1">
      <alignment horizontal="right"/>
    </xf>
    <xf numFmtId="0" fontId="0" fillId="0" borderId="0" xfId="0"/>
    <xf numFmtId="0" fontId="8" fillId="0" borderId="2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7" fillId="7" borderId="0" xfId="0" applyFont="1" applyFill="1" applyAlignment="1">
      <alignment vertical="top" wrapText="1"/>
    </xf>
    <xf numFmtId="0" fontId="0" fillId="0" borderId="0" xfId="0" applyAlignment="1">
      <alignment horizontal="center"/>
    </xf>
    <xf numFmtId="0" fontId="31" fillId="7" borderId="0" xfId="1" applyFont="1" applyFill="1" applyAlignment="1" applyProtection="1">
      <alignment wrapText="1"/>
    </xf>
    <xf numFmtId="0" fontId="32" fillId="0" borderId="0" xfId="0" applyFont="1" applyAlignment="1">
      <alignment horizontal="left" wrapText="1"/>
    </xf>
    <xf numFmtId="0" fontId="33" fillId="0" borderId="0" xfId="0" applyFont="1" applyAlignment="1">
      <alignment horizontal="left" wrapText="1"/>
    </xf>
    <xf numFmtId="0" fontId="1" fillId="7" borderId="0" xfId="1" applyFont="1" applyFill="1" applyBorder="1" applyAlignment="1" applyProtection="1">
      <alignment horizontal="left" vertical="top"/>
    </xf>
    <xf numFmtId="0" fontId="1" fillId="7" borderId="0" xfId="1" applyFont="1" applyFill="1" applyBorder="1" applyAlignment="1" applyProtection="1">
      <alignment vertical="top" wrapText="1"/>
    </xf>
    <xf numFmtId="0" fontId="8" fillId="7" borderId="0" xfId="4" applyFont="1" applyFill="1" applyAlignment="1">
      <alignment vertical="center" wrapText="1"/>
    </xf>
    <xf numFmtId="0" fontId="1" fillId="7" borderId="4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vertical="center" wrapText="1"/>
    </xf>
    <xf numFmtId="0" fontId="8" fillId="7" borderId="8" xfId="4" applyFont="1" applyFill="1" applyBorder="1" applyAlignment="1">
      <alignment horizontal="center" wrapText="1"/>
    </xf>
    <xf numFmtId="0" fontId="7" fillId="5" borderId="0" xfId="0" applyFont="1" applyFill="1"/>
  </cellXfs>
  <cellStyles count="16">
    <cellStyle name="Comma" xfId="3" builtinId="3"/>
    <cellStyle name="Comma 2" xfId="7" xr:uid="{5C6F24E5-F03D-4F07-95DF-3F1CC92C1903}"/>
    <cellStyle name="Comma 3" xfId="5" xr:uid="{E67A6305-8075-46B1-A57E-C9626C998544}"/>
    <cellStyle name="Hyperlink" xfId="1" builtinId="8"/>
    <cellStyle name="Hyperlink 2" xfId="8" xr:uid="{D8F98F94-41FF-4A30-B1F9-14CF7B7BFD08}"/>
    <cellStyle name="Hyperlink 2 2" xfId="12" xr:uid="{88A9A395-ADBC-4A9D-BA35-53106F8DDB58}"/>
    <cellStyle name="Hyperlink 3" xfId="6" xr:uid="{82F2527A-AC06-4D7F-883B-6B821F22DF23}"/>
    <cellStyle name="Normal" xfId="0" builtinId="0"/>
    <cellStyle name="Normal 2" xfId="4" xr:uid="{D1E15340-53FB-4D8C-8CEF-44567425A554}"/>
    <cellStyle name="Normal 2 2" xfId="9" xr:uid="{8D2414F2-250B-4A92-935D-13E628C0ED80}"/>
    <cellStyle name="Normal 3" xfId="13" xr:uid="{BFE2FF2A-569D-4830-A2DD-CD3CB38238D5}"/>
    <cellStyle name="Normal 4" xfId="11" xr:uid="{C4D833C5-DF71-43B5-923E-CFC88CDC4664}"/>
    <cellStyle name="Normal 5" xfId="10" xr:uid="{5438EAF7-77AB-4C04-985B-C86B138C2D08}"/>
    <cellStyle name="Normal 6" xfId="2" xr:uid="{6A34ED8B-3FF6-4140-828E-EDBB79D09536}"/>
    <cellStyle name="Normal 8" xfId="15" xr:uid="{A74F3ED0-8542-48AD-A142-F461A7DA926F}"/>
    <cellStyle name="Style 1" xfId="14" xr:uid="{C1AFD36A-D6A3-4D11-B04D-90B9048EDF5A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167" formatCode="#,##0.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F6F6F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ck">
          <color rgb="FFC8C8C8"/>
        </left>
        <right/>
        <top/>
        <bottom/>
        <vertical/>
        <horizontal/>
      </border>
    </dxf>
    <dxf>
      <alignment horizontal="left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47CDAF34-261E-453B-9B5E-ABDB441BBE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ena Mandrik" id="{A9805F88-69CA-4444-A642-C730F976359E}" userId="S::o.mandrik@sheffield.ac.uk::4c0922c8-d4b9-4065-b2a5-cbef982309b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EBD15E-72A0-4224-9AA9-669CAF55C9ED}" name="Table3" displayName="Table3" ref="N3:R22" totalsRowShown="0" headerRowDxfId="4">
  <autoFilter ref="N3:R22" xr:uid="{28EBD15E-72A0-4224-9AA9-669CAF55C9ED}"/>
  <tableColumns count="5">
    <tableColumn id="1" xr3:uid="{5E9935A0-B27C-401E-B50A-0F88E6E1C384}" name="Age Range"/>
    <tableColumn id="2" xr3:uid="{575D5929-AC9E-4FCE-B23D-469F49A3E6E6}" name="Female Deaths" dataDxfId="3"/>
    <tableColumn id="3" xr3:uid="{48E39AFE-26AC-452D-A383-13E8D0FE09A0}" name="Male Deaths" dataDxfId="2"/>
    <tableColumn id="4" xr3:uid="{ED6796E7-F975-473A-AB8E-AFC09BA90FF4}" name="Female Rates" dataDxfId="1"/>
    <tableColumn id="5" xr3:uid="{8BF07ED8-E10B-4DA0-9F1B-A811ECCF3976}" name="Male Rates" dataDxfId="0"/>
  </tableColumns>
  <tableStyleInfo name="no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44" dT="2023-02-22T16:34:48.70" personId="{A9805F88-69CA-4444-A642-C730F976359E}" id="{352C739C-F181-4B24-A786-AC9EFCDBE2E3}">
    <text>What is the distribution here?</text>
  </threadedComment>
  <threadedComment ref="C45" dT="2023-02-22T17:42:39.46" personId="{A9805F88-69CA-4444-A642-C730F976359E}" id="{BCA54284-5FED-4883-A5C1-E3C528EA17D7}">
    <text>should I use normal instead?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ons.gov.uk/peoplepopulationandcommunity/healthandsocialcare/conditionsanddiseases/qmis/cancersurvivalstatisticalbulletinsqmi" TargetMode="External"/><Relationship Id="rId1" Type="http://schemas.openxmlformats.org/officeDocument/2006/relationships/hyperlink" Target="http://www.ons.gov.uk/ons/guide-method/method-quality/quality/quality-information/health-and-social-car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Z69"/>
  <sheetViews>
    <sheetView topLeftCell="A28" workbookViewId="0">
      <selection activeCell="C50" sqref="C50"/>
    </sheetView>
  </sheetViews>
  <sheetFormatPr defaultRowHeight="15"/>
  <cols>
    <col min="1" max="1" width="9.140625" style="42"/>
    <col min="2" max="2" width="28.140625" style="42" bestFit="1" customWidth="1"/>
    <col min="3" max="3" width="60.140625" style="42" bestFit="1" customWidth="1"/>
    <col min="4" max="4" width="28" style="42" bestFit="1" customWidth="1"/>
    <col min="5" max="7" width="9.140625" style="42"/>
    <col min="8" max="8" width="15.28515625" style="42" customWidth="1"/>
    <col min="9" max="9" width="12" style="42" bestFit="1" customWidth="1"/>
    <col min="10" max="10" width="12" style="65" customWidth="1"/>
    <col min="11" max="12" width="10.5703125" style="42" bestFit="1" customWidth="1"/>
    <col min="13" max="13" width="10" style="42" bestFit="1" customWidth="1"/>
    <col min="14" max="14" width="54.42578125" style="42" customWidth="1"/>
    <col min="15" max="15" width="54" style="42" customWidth="1"/>
    <col min="16" max="21" width="9.140625" style="42"/>
    <col min="22" max="22" width="20.7109375" style="42" customWidth="1"/>
    <col min="23" max="23" width="17.85546875" style="42" customWidth="1"/>
    <col min="24" max="24" width="13.28515625" style="42" customWidth="1"/>
    <col min="25" max="25" width="12.7109375" style="42" customWidth="1"/>
    <col min="26" max="16384" width="9.140625" style="42"/>
  </cols>
  <sheetData>
    <row r="1" spans="1:26" ht="26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9</v>
      </c>
      <c r="H1" s="119" t="s">
        <v>5</v>
      </c>
      <c r="I1" s="119"/>
      <c r="J1" s="64" t="s">
        <v>297</v>
      </c>
      <c r="K1" s="120" t="s">
        <v>6</v>
      </c>
      <c r="L1" s="120"/>
      <c r="M1" s="2" t="s">
        <v>7</v>
      </c>
      <c r="N1" s="3" t="s">
        <v>8</v>
      </c>
      <c r="O1" s="4" t="s">
        <v>12</v>
      </c>
      <c r="Q1" s="42" t="s">
        <v>88</v>
      </c>
    </row>
    <row r="2" spans="1:26" ht="30">
      <c r="A2" s="42">
        <v>1</v>
      </c>
      <c r="B2" s="42" t="s">
        <v>11</v>
      </c>
      <c r="C2" s="1" t="s">
        <v>56</v>
      </c>
      <c r="D2" s="5" t="s">
        <v>37</v>
      </c>
      <c r="E2" s="70">
        <f>H2</f>
        <v>9.8400000000000007E-6</v>
      </c>
      <c r="F2" s="5" t="s">
        <v>300</v>
      </c>
      <c r="G2" s="5">
        <v>7</v>
      </c>
      <c r="H2" s="69">
        <v>9.8400000000000007E-6</v>
      </c>
      <c r="I2" s="69">
        <v>9.5199999999999995E-7</v>
      </c>
      <c r="J2" s="5">
        <v>1.0000000000000001E-5</v>
      </c>
      <c r="M2" s="42">
        <v>0.01</v>
      </c>
      <c r="N2" s="42" t="s">
        <v>298</v>
      </c>
      <c r="O2" s="54"/>
      <c r="P2" s="42">
        <f>((1-H2)/(M2^2)^2 -1/H2)*H2^2</f>
        <v>9.6726247236096005E-3</v>
      </c>
      <c r="Q2" s="42">
        <f>P2*(1/H2-1)</f>
        <v>982.98064481527638</v>
      </c>
      <c r="V2" s="42" t="s">
        <v>9</v>
      </c>
      <c r="W2" s="42" t="s">
        <v>4</v>
      </c>
      <c r="X2" s="42" t="s">
        <v>44</v>
      </c>
      <c r="Y2" s="42" t="s">
        <v>45</v>
      </c>
      <c r="Z2" s="42" t="s">
        <v>46</v>
      </c>
    </row>
    <row r="3" spans="1:26" ht="60">
      <c r="A3" s="42">
        <v>2</v>
      </c>
      <c r="B3" s="42" t="s">
        <v>11</v>
      </c>
      <c r="C3" s="1" t="s">
        <v>29</v>
      </c>
      <c r="D3" s="5" t="s">
        <v>17</v>
      </c>
      <c r="E3" s="70">
        <f>H3</f>
        <v>0.65200000000000002</v>
      </c>
      <c r="F3" s="5" t="s">
        <v>300</v>
      </c>
      <c r="G3" s="5">
        <v>7</v>
      </c>
      <c r="H3" s="69">
        <v>0.65200000000000002</v>
      </c>
      <c r="I3" s="69">
        <v>4.5900000000000003E-2</v>
      </c>
      <c r="J3" s="69">
        <v>0.6</v>
      </c>
      <c r="M3" s="42">
        <v>0.05</v>
      </c>
      <c r="N3" s="1" t="s">
        <v>299</v>
      </c>
      <c r="O3" s="55" t="s">
        <v>36</v>
      </c>
      <c r="P3" s="42">
        <f>((1-E3)/(M3^2)^2 -1/E3)*E3^2</f>
        <v>23669.138719999988</v>
      </c>
      <c r="Q3" s="42">
        <f>P3*(1/E3-1)</f>
        <v>12633.221279999994</v>
      </c>
      <c r="V3" s="42" t="s">
        <v>43</v>
      </c>
      <c r="W3" s="42">
        <v>0.02</v>
      </c>
      <c r="X3" s="42">
        <v>0.01</v>
      </c>
      <c r="Y3" s="42">
        <f>((1-W3)/X3^2 -1/W3)*W3^2</f>
        <v>3.9000000000000004</v>
      </c>
      <c r="Z3" s="42">
        <f>Y3*(1/W3-1)</f>
        <v>191.10000000000002</v>
      </c>
    </row>
    <row r="4" spans="1:26" ht="45" customHeight="1">
      <c r="A4" s="42">
        <v>3</v>
      </c>
      <c r="B4" s="42" t="s">
        <v>11</v>
      </c>
      <c r="C4" s="1" t="s">
        <v>13</v>
      </c>
      <c r="D4" s="42" t="s">
        <v>20</v>
      </c>
      <c r="E4" s="42">
        <v>1.99</v>
      </c>
      <c r="F4" s="42" t="s">
        <v>220</v>
      </c>
      <c r="G4" s="42">
        <v>3</v>
      </c>
      <c r="H4" s="42">
        <f>LN(E4)</f>
        <v>0.68813463873640102</v>
      </c>
      <c r="I4" s="42">
        <f>(LN(L4)-LN(K4))/(2*NORMINV(0.975,0,1))</f>
        <v>0.2507383667215965</v>
      </c>
      <c r="J4" s="65">
        <f>E4</f>
        <v>1.99</v>
      </c>
      <c r="K4" s="42">
        <v>1.22</v>
      </c>
      <c r="L4" s="42">
        <v>3.26</v>
      </c>
      <c r="M4" s="42">
        <v>2.4781339999999999E-3</v>
      </c>
      <c r="N4" s="1" t="s">
        <v>35</v>
      </c>
      <c r="O4" s="1" t="s">
        <v>42</v>
      </c>
      <c r="W4" s="42" t="s">
        <v>4</v>
      </c>
      <c r="X4" s="42" t="s">
        <v>44</v>
      </c>
      <c r="Y4" s="42" t="s">
        <v>48</v>
      </c>
      <c r="Z4" s="42" t="s">
        <v>49</v>
      </c>
    </row>
    <row r="5" spans="1:26" ht="27" customHeight="1">
      <c r="A5" s="42">
        <v>4</v>
      </c>
      <c r="B5" s="42" t="s">
        <v>11</v>
      </c>
      <c r="C5" s="1" t="s">
        <v>38</v>
      </c>
      <c r="D5" s="42" t="s">
        <v>19</v>
      </c>
      <c r="E5" s="42">
        <v>2.1744970000000001</v>
      </c>
      <c r="F5" s="42" t="s">
        <v>220</v>
      </c>
      <c r="G5" s="42">
        <v>3</v>
      </c>
      <c r="H5" s="42">
        <f>LN(E5)</f>
        <v>0.77679737342710387</v>
      </c>
      <c r="I5" s="42">
        <f>(LN(L5)-LN(K5))/(2*NORMINV(0.975,0,1))</f>
        <v>0.38384940606361262</v>
      </c>
      <c r="J5" s="65">
        <f t="shared" ref="J5:J9" si="0">E5</f>
        <v>2.1744970000000001</v>
      </c>
      <c r="K5" s="42">
        <f>E5-2*M5</f>
        <v>0.79034802385198666</v>
      </c>
      <c r="L5" s="42">
        <f>E5+2*M5</f>
        <v>3.5586459761480134</v>
      </c>
      <c r="M5" s="42">
        <f>((2.25-1.85)/3.92)*SQRT(46)</f>
        <v>0.69207448807400673</v>
      </c>
      <c r="N5" s="1" t="s">
        <v>84</v>
      </c>
      <c r="O5" s="1" t="s">
        <v>86</v>
      </c>
      <c r="V5" s="42" t="s">
        <v>47</v>
      </c>
      <c r="W5" s="42">
        <v>0.02</v>
      </c>
      <c r="X5" s="42">
        <v>0.01</v>
      </c>
      <c r="Y5" s="42">
        <f>W5^2/X5</f>
        <v>0.04</v>
      </c>
      <c r="Z5" s="42">
        <f>X5/W5</f>
        <v>0.5</v>
      </c>
    </row>
    <row r="6" spans="1:26" ht="31.5" customHeight="1">
      <c r="A6" s="42">
        <v>5</v>
      </c>
      <c r="B6" s="42" t="s">
        <v>11</v>
      </c>
      <c r="C6" s="1" t="s">
        <v>34</v>
      </c>
      <c r="D6" s="42" t="s">
        <v>18</v>
      </c>
      <c r="E6" s="42">
        <v>5.9977460000000002</v>
      </c>
      <c r="F6" s="42" t="s">
        <v>220</v>
      </c>
      <c r="G6" s="42">
        <v>3</v>
      </c>
      <c r="H6" s="42">
        <f>LN(E6)</f>
        <v>1.7913837319809891</v>
      </c>
      <c r="I6" s="42">
        <f>(LN(L6)-LN(K6))/(2*NORMINV(0.975,0,1))</f>
        <v>0.11990591739389882</v>
      </c>
      <c r="J6" s="65">
        <f t="shared" si="0"/>
        <v>5.9977460000000002</v>
      </c>
      <c r="K6" s="42">
        <f>E6-2*M5</f>
        <v>4.6135970238519866</v>
      </c>
      <c r="L6" s="42">
        <f>E6+2*M5</f>
        <v>7.3818949761480139</v>
      </c>
      <c r="M6" s="54">
        <f>((3.91-3.07)/3.92)*SQRT(47)</f>
        <v>1.4690688429430814</v>
      </c>
      <c r="N6" s="1" t="s">
        <v>85</v>
      </c>
      <c r="O6" s="1" t="s">
        <v>86</v>
      </c>
    </row>
    <row r="7" spans="1:26" ht="42" customHeight="1">
      <c r="A7" s="42">
        <v>6</v>
      </c>
      <c r="B7" s="42" t="s">
        <v>25</v>
      </c>
      <c r="C7" s="1" t="s">
        <v>50</v>
      </c>
      <c r="D7" s="42" t="s">
        <v>51</v>
      </c>
      <c r="E7" s="42">
        <v>1.2</v>
      </c>
      <c r="F7" s="42" t="s">
        <v>220</v>
      </c>
      <c r="G7" s="42">
        <v>3</v>
      </c>
      <c r="H7" s="42">
        <f>LN(E7)</f>
        <v>0.18232155679395459</v>
      </c>
      <c r="I7" s="42">
        <f>(LN(L7)-LN(K7))/(2*NORMINV(0.975,0,1))</f>
        <v>2.5531963685666733E-2</v>
      </c>
      <c r="J7" s="65">
        <f t="shared" si="0"/>
        <v>1.2</v>
      </c>
      <c r="K7" s="42">
        <v>1.1399999999999999</v>
      </c>
      <c r="L7" s="42">
        <v>1.26</v>
      </c>
      <c r="N7" s="53" t="s">
        <v>53</v>
      </c>
      <c r="O7" s="1" t="s">
        <v>52</v>
      </c>
    </row>
    <row r="8" spans="1:26" ht="31.5" customHeight="1">
      <c r="A8" s="42">
        <v>7</v>
      </c>
      <c r="B8" s="42" t="s">
        <v>25</v>
      </c>
      <c r="C8" s="1" t="s">
        <v>54</v>
      </c>
      <c r="D8" s="42" t="s">
        <v>55</v>
      </c>
      <c r="E8" s="42">
        <v>2.76</v>
      </c>
      <c r="F8" s="42" t="s">
        <v>220</v>
      </c>
      <c r="G8" s="42">
        <v>3</v>
      </c>
      <c r="H8" s="42">
        <f t="shared" ref="H8" si="1">LN(E8)</f>
        <v>1.0152306797290584</v>
      </c>
      <c r="I8" s="42">
        <f>(LN(L8)-LN(K8))/(2*NORMINV(0.975,0,1))</f>
        <v>9.2440087521680724E-3</v>
      </c>
      <c r="J8" s="65">
        <f t="shared" si="0"/>
        <v>2.76</v>
      </c>
      <c r="K8" s="42">
        <v>2.71</v>
      </c>
      <c r="L8" s="42">
        <v>2.81</v>
      </c>
      <c r="N8" s="53" t="s">
        <v>53</v>
      </c>
      <c r="O8" s="1" t="s">
        <v>52</v>
      </c>
    </row>
    <row r="9" spans="1:26" ht="45">
      <c r="A9" s="42">
        <v>8</v>
      </c>
      <c r="B9" s="42" t="s">
        <v>25</v>
      </c>
      <c r="C9" s="1" t="s">
        <v>22</v>
      </c>
      <c r="D9" s="42" t="s">
        <v>23</v>
      </c>
      <c r="E9" s="42">
        <v>1.67E-2</v>
      </c>
      <c r="F9" s="5" t="s">
        <v>300</v>
      </c>
      <c r="G9" s="5">
        <v>7</v>
      </c>
      <c r="H9" s="42">
        <f>E9</f>
        <v>1.67E-2</v>
      </c>
      <c r="I9" s="42">
        <f>(L9-K9)/(2*NORMINV(0.975,0,1))</f>
        <v>4.0523713428230627E-4</v>
      </c>
      <c r="J9" s="65">
        <f t="shared" si="0"/>
        <v>1.67E-2</v>
      </c>
      <c r="K9" s="42">
        <f>H9-1.96*SQRT(H9*(1-H9)/100000)</f>
        <v>1.5905749811608458E-2</v>
      </c>
      <c r="L9" s="42">
        <f>H9+1.96*SQRT(H9*(1-H9)/100000)</f>
        <v>1.7494250188391541E-2</v>
      </c>
      <c r="N9" s="1" t="s">
        <v>24</v>
      </c>
    </row>
    <row r="10" spans="1:26" ht="45">
      <c r="A10" s="42">
        <v>9</v>
      </c>
      <c r="B10" s="42" t="s">
        <v>11</v>
      </c>
      <c r="C10" s="1" t="s">
        <v>57</v>
      </c>
      <c r="D10" s="42" t="s">
        <v>16</v>
      </c>
      <c r="E10" s="69">
        <f>H10</f>
        <v>1.1100000000000001</v>
      </c>
      <c r="F10" s="65" t="s">
        <v>221</v>
      </c>
      <c r="G10" s="65">
        <v>5</v>
      </c>
      <c r="H10" s="69">
        <v>1.1100000000000001</v>
      </c>
      <c r="I10" s="69">
        <v>7.1500000000000001E-3</v>
      </c>
      <c r="J10" s="69">
        <v>1.1200000000000001</v>
      </c>
      <c r="K10" s="42">
        <f>0.001*1.004^(31-30)</f>
        <v>1.0040000000000001E-3</v>
      </c>
      <c r="N10" s="42" t="s">
        <v>10</v>
      </c>
    </row>
    <row r="11" spans="1:26" ht="30">
      <c r="A11" s="42">
        <v>10</v>
      </c>
      <c r="B11" s="42" t="s">
        <v>11</v>
      </c>
      <c r="C11" s="1" t="s">
        <v>58</v>
      </c>
      <c r="D11" s="42" t="s">
        <v>83</v>
      </c>
      <c r="E11" s="69">
        <f>H11</f>
        <v>3.75</v>
      </c>
      <c r="F11" s="65" t="s">
        <v>221</v>
      </c>
      <c r="G11" s="65">
        <v>5</v>
      </c>
      <c r="H11" s="69">
        <v>3.75</v>
      </c>
      <c r="I11" s="69">
        <v>0.86599999999999999</v>
      </c>
      <c r="J11" s="69">
        <v>3.25</v>
      </c>
      <c r="K11" s="42">
        <v>1E-3</v>
      </c>
      <c r="L11" s="42">
        <f>K11*K12^(31-30)</f>
        <v>1.0400000000000001E-3</v>
      </c>
      <c r="N11" s="42" t="s">
        <v>10</v>
      </c>
    </row>
    <row r="12" spans="1:26" ht="30">
      <c r="A12" s="42">
        <v>11</v>
      </c>
      <c r="B12" s="42" t="s">
        <v>11</v>
      </c>
      <c r="C12" s="1" t="s">
        <v>59</v>
      </c>
      <c r="D12" s="42" t="s">
        <v>60</v>
      </c>
      <c r="E12" s="69">
        <f>H12</f>
        <v>0.23400000000000001</v>
      </c>
      <c r="F12" s="5" t="s">
        <v>300</v>
      </c>
      <c r="G12" s="5">
        <v>7</v>
      </c>
      <c r="H12" s="69">
        <v>0.23400000000000001</v>
      </c>
      <c r="I12" s="69">
        <v>6.6299999999999998E-2</v>
      </c>
      <c r="J12" s="69">
        <v>0.237049965</v>
      </c>
      <c r="K12" s="42">
        <v>1.04</v>
      </c>
      <c r="N12" s="42" t="s">
        <v>10</v>
      </c>
    </row>
    <row r="13" spans="1:26" ht="30">
      <c r="A13" s="42">
        <v>12</v>
      </c>
      <c r="B13" s="42" t="s">
        <v>11</v>
      </c>
      <c r="C13" s="1" t="s">
        <v>308</v>
      </c>
      <c r="D13" s="42" t="s">
        <v>301</v>
      </c>
      <c r="E13" s="69">
        <f>H13</f>
        <v>0.121</v>
      </c>
      <c r="F13" s="5" t="s">
        <v>300</v>
      </c>
      <c r="G13" s="5">
        <v>7</v>
      </c>
      <c r="H13" s="69">
        <v>0.121</v>
      </c>
      <c r="I13" s="69">
        <v>7.5300000000000002E-3</v>
      </c>
      <c r="J13" s="69">
        <v>0.12112886</v>
      </c>
      <c r="N13" s="42" t="s">
        <v>10</v>
      </c>
    </row>
    <row r="14" spans="1:26" ht="30">
      <c r="A14" s="42">
        <v>13</v>
      </c>
      <c r="B14" s="42" t="s">
        <v>11</v>
      </c>
      <c r="C14" s="1" t="s">
        <v>302</v>
      </c>
      <c r="D14" s="42" t="s">
        <v>303</v>
      </c>
      <c r="E14" s="69">
        <f t="shared" ref="E14:E15" si="2">H14</f>
        <v>0.22700000000000001</v>
      </c>
      <c r="F14" s="5" t="s">
        <v>300</v>
      </c>
      <c r="G14" s="5">
        <v>7</v>
      </c>
      <c r="H14" s="69">
        <v>0.22700000000000001</v>
      </c>
      <c r="I14" s="69">
        <v>2.5000000000000001E-3</v>
      </c>
      <c r="J14" s="69">
        <v>0.228546951</v>
      </c>
      <c r="N14" s="42" t="s">
        <v>10</v>
      </c>
      <c r="O14" s="54"/>
    </row>
    <row r="15" spans="1:26" ht="45">
      <c r="A15" s="42">
        <v>11</v>
      </c>
      <c r="B15" s="42" t="s">
        <v>11</v>
      </c>
      <c r="C15" s="1" t="s">
        <v>309</v>
      </c>
      <c r="D15" s="42" t="s">
        <v>304</v>
      </c>
      <c r="E15" s="69">
        <f t="shared" si="2"/>
        <v>0.876</v>
      </c>
      <c r="F15" s="65" t="s">
        <v>221</v>
      </c>
      <c r="G15" s="65">
        <v>5</v>
      </c>
      <c r="H15" s="69">
        <v>0.876</v>
      </c>
      <c r="I15" s="69">
        <v>9.2200000000000004E-2</v>
      </c>
      <c r="J15" s="69">
        <v>0.97</v>
      </c>
      <c r="N15" s="42" t="s">
        <v>10</v>
      </c>
    </row>
    <row r="16" spans="1:26" ht="45">
      <c r="A16" s="42">
        <v>12</v>
      </c>
      <c r="B16" s="42" t="s">
        <v>11</v>
      </c>
      <c r="C16" s="1" t="s">
        <v>62</v>
      </c>
      <c r="D16" s="42" t="s">
        <v>61</v>
      </c>
      <c r="E16" s="5">
        <f>AVERAGE(H16:I16)</f>
        <v>5.5E-2</v>
      </c>
      <c r="F16" s="5" t="s">
        <v>310</v>
      </c>
      <c r="G16" s="5">
        <v>4</v>
      </c>
      <c r="H16" s="5">
        <v>0.01</v>
      </c>
      <c r="I16" s="5">
        <v>0.1</v>
      </c>
      <c r="J16" s="5">
        <f>E16</f>
        <v>5.5E-2</v>
      </c>
      <c r="N16" s="42" t="s">
        <v>89</v>
      </c>
    </row>
    <row r="17" spans="1:15">
      <c r="B17" s="42" t="s">
        <v>11</v>
      </c>
      <c r="C17" s="1" t="s">
        <v>64</v>
      </c>
      <c r="D17" s="42" t="s">
        <v>63</v>
      </c>
      <c r="E17" s="5">
        <v>3</v>
      </c>
      <c r="F17" s="5" t="s">
        <v>222</v>
      </c>
      <c r="G17" s="5">
        <v>6</v>
      </c>
      <c r="H17" s="5">
        <v>3</v>
      </c>
      <c r="I17" s="5">
        <v>3</v>
      </c>
      <c r="J17" s="5">
        <f t="shared" ref="J17:J20" si="3">E17</f>
        <v>3</v>
      </c>
      <c r="N17" s="42" t="s">
        <v>21</v>
      </c>
      <c r="O17" s="42" t="s">
        <v>15</v>
      </c>
    </row>
    <row r="18" spans="1:15">
      <c r="A18" s="42">
        <v>14</v>
      </c>
      <c r="B18" s="42" t="s">
        <v>11</v>
      </c>
      <c r="C18" s="1" t="s">
        <v>65</v>
      </c>
      <c r="D18" s="42" t="s">
        <v>67</v>
      </c>
      <c r="E18" s="42">
        <v>2</v>
      </c>
      <c r="F18" s="42" t="s">
        <v>222</v>
      </c>
      <c r="G18" s="42">
        <v>6</v>
      </c>
      <c r="H18" s="42">
        <v>2</v>
      </c>
      <c r="I18" s="42">
        <v>2</v>
      </c>
      <c r="J18" s="5">
        <f t="shared" si="3"/>
        <v>2</v>
      </c>
      <c r="N18" s="42" t="s">
        <v>21</v>
      </c>
    </row>
    <row r="19" spans="1:15" ht="15.75">
      <c r="A19" s="42">
        <v>15</v>
      </c>
      <c r="B19" s="42" t="s">
        <v>11</v>
      </c>
      <c r="C19" s="1" t="s">
        <v>66</v>
      </c>
      <c r="D19" s="42" t="s">
        <v>68</v>
      </c>
      <c r="E19" s="42">
        <v>1</v>
      </c>
      <c r="F19" s="42" t="s">
        <v>222</v>
      </c>
      <c r="G19" s="42">
        <v>6</v>
      </c>
      <c r="H19" s="42">
        <v>1</v>
      </c>
      <c r="I19" s="42">
        <v>1</v>
      </c>
      <c r="J19" s="5">
        <f t="shared" si="3"/>
        <v>1</v>
      </c>
      <c r="N19" s="42" t="s">
        <v>21</v>
      </c>
      <c r="O19" s="55"/>
    </row>
    <row r="20" spans="1:15" ht="30">
      <c r="A20" s="42">
        <v>16</v>
      </c>
      <c r="B20" s="42" t="s">
        <v>11</v>
      </c>
      <c r="C20" s="1" t="s">
        <v>69</v>
      </c>
      <c r="D20" s="5" t="s">
        <v>70</v>
      </c>
      <c r="E20" s="5">
        <v>0.75472189999999995</v>
      </c>
      <c r="F20" s="5" t="s">
        <v>221</v>
      </c>
      <c r="G20" s="5">
        <v>5</v>
      </c>
      <c r="H20" s="5">
        <f>E20</f>
        <v>0.75472189999999995</v>
      </c>
      <c r="I20" s="5">
        <f>(L20-K20)/(2*NORMINV(0.975,0,1))</f>
        <v>1.3606011795360695E-3</v>
      </c>
      <c r="J20" s="5">
        <f t="shared" si="3"/>
        <v>0.75472189999999995</v>
      </c>
      <c r="K20" s="5">
        <f>H20-1.96*SQRT(H20*(1-H20)/100000)</f>
        <v>0.75205517069078653</v>
      </c>
      <c r="L20" s="42">
        <f>H20+1.96*SQRT(H20*(1-H20)/100000)</f>
        <v>0.75738862930921336</v>
      </c>
      <c r="N20" s="42" t="s">
        <v>87</v>
      </c>
    </row>
    <row r="21" spans="1:15">
      <c r="A21" s="42">
        <v>17</v>
      </c>
      <c r="B21" s="42" t="s">
        <v>11</v>
      </c>
      <c r="C21" s="1" t="s">
        <v>74</v>
      </c>
      <c r="D21" s="5" t="s">
        <v>71</v>
      </c>
      <c r="E21" s="69">
        <f>H21</f>
        <v>0.66200000000000003</v>
      </c>
      <c r="F21" s="5" t="s">
        <v>300</v>
      </c>
      <c r="G21" s="5">
        <v>7</v>
      </c>
      <c r="H21" s="69">
        <v>0.66200000000000003</v>
      </c>
      <c r="I21" s="69">
        <v>5.5800000000000002E-2</v>
      </c>
      <c r="J21" s="69">
        <v>0.72250015899999998</v>
      </c>
      <c r="K21" s="5"/>
      <c r="N21" s="42" t="s">
        <v>10</v>
      </c>
      <c r="O21" s="1"/>
    </row>
    <row r="22" spans="1:15">
      <c r="A22" s="42">
        <v>18</v>
      </c>
      <c r="B22" s="42" t="s">
        <v>11</v>
      </c>
      <c r="C22" s="1" t="s">
        <v>75</v>
      </c>
      <c r="D22" s="5" t="s">
        <v>72</v>
      </c>
      <c r="E22" s="69">
        <f t="shared" ref="E22:E24" si="4">H22</f>
        <v>0.76600000000000001</v>
      </c>
      <c r="F22" s="5" t="s">
        <v>300</v>
      </c>
      <c r="G22" s="5">
        <v>7</v>
      </c>
      <c r="H22" s="69">
        <v>0.76600000000000001</v>
      </c>
      <c r="I22" s="69">
        <v>0.122</v>
      </c>
      <c r="J22" s="69">
        <v>0.66778214800000002</v>
      </c>
      <c r="K22" s="5"/>
      <c r="N22" s="42" t="s">
        <v>10</v>
      </c>
    </row>
    <row r="23" spans="1:15">
      <c r="A23" s="42">
        <v>19</v>
      </c>
      <c r="B23" s="42" t="s">
        <v>11</v>
      </c>
      <c r="C23" s="1" t="s">
        <v>76</v>
      </c>
      <c r="D23" s="5" t="s">
        <v>73</v>
      </c>
      <c r="E23" s="69">
        <f t="shared" si="4"/>
        <v>0.42299999999999999</v>
      </c>
      <c r="F23" s="5" t="s">
        <v>300</v>
      </c>
      <c r="G23" s="5">
        <v>7</v>
      </c>
      <c r="H23" s="69">
        <v>0.42299999999999999</v>
      </c>
      <c r="I23" s="69">
        <v>8.8400000000000006E-2</v>
      </c>
      <c r="J23" s="69">
        <v>0.47116585599999999</v>
      </c>
      <c r="K23" s="5"/>
      <c r="N23" s="42" t="s">
        <v>10</v>
      </c>
    </row>
    <row r="24" spans="1:15" ht="60">
      <c r="A24" s="42">
        <v>20</v>
      </c>
      <c r="B24" s="42" t="s">
        <v>11</v>
      </c>
      <c r="C24" s="1" t="s">
        <v>305</v>
      </c>
      <c r="D24" s="5" t="s">
        <v>78</v>
      </c>
      <c r="E24" s="69">
        <f t="shared" si="4"/>
        <v>4.4000000000000003E-3</v>
      </c>
      <c r="F24" s="5" t="s">
        <v>300</v>
      </c>
      <c r="G24" s="5">
        <v>7</v>
      </c>
      <c r="H24" s="69">
        <v>4.4000000000000003E-3</v>
      </c>
      <c r="I24" s="69">
        <v>7.3300000000000004E-4</v>
      </c>
      <c r="J24" s="69">
        <v>4.4999999999999997E-3</v>
      </c>
      <c r="K24" s="5">
        <f>H24-1.96*SQRT(H24*(1-H24)/100000)</f>
        <v>3.9897724214048988E-3</v>
      </c>
      <c r="L24" s="42">
        <f>H24+1.96*SQRT(H24*(1-H24)/100000)</f>
        <v>4.8102275785951018E-3</v>
      </c>
      <c r="N24" s="1" t="s">
        <v>32</v>
      </c>
      <c r="O24" s="1" t="s">
        <v>77</v>
      </c>
    </row>
    <row r="25" spans="1:15" ht="45">
      <c r="A25" s="42">
        <v>21</v>
      </c>
      <c r="B25" s="42" t="s">
        <v>11</v>
      </c>
      <c r="C25" s="1" t="s">
        <v>31</v>
      </c>
      <c r="D25" s="42" t="s">
        <v>33</v>
      </c>
      <c r="E25" s="42">
        <v>0.28499999999999998</v>
      </c>
      <c r="F25" s="42" t="s">
        <v>221</v>
      </c>
      <c r="G25" s="42">
        <v>5</v>
      </c>
      <c r="H25" s="42">
        <f t="shared" ref="H25:H40" si="5">E25</f>
        <v>0.28499999999999998</v>
      </c>
      <c r="I25" s="42">
        <f>(L25-K25)/(2*NORMINV(0.975,0,1))</f>
        <v>1.6837044078513583E-2</v>
      </c>
      <c r="J25" s="65">
        <f>E25</f>
        <v>0.28499999999999998</v>
      </c>
      <c r="K25" s="42">
        <v>0.253</v>
      </c>
      <c r="L25" s="42">
        <v>0.31900000000000001</v>
      </c>
      <c r="N25" s="1" t="s">
        <v>32</v>
      </c>
      <c r="O25" s="1" t="s">
        <v>30</v>
      </c>
    </row>
    <row r="26" spans="1:15" s="65" customFormat="1" ht="45">
      <c r="A26" s="65">
        <v>22</v>
      </c>
      <c r="B26" s="65" t="s">
        <v>11</v>
      </c>
      <c r="C26" s="1" t="s">
        <v>306</v>
      </c>
      <c r="D26" s="65" t="s">
        <v>307</v>
      </c>
      <c r="E26" s="70">
        <f>H26</f>
        <v>0.91200000000000003</v>
      </c>
      <c r="F26" s="65" t="s">
        <v>221</v>
      </c>
      <c r="G26" s="65">
        <v>5</v>
      </c>
      <c r="H26" s="70">
        <v>0.91200000000000003</v>
      </c>
      <c r="I26" s="70">
        <v>7.2099999999999997E-2</v>
      </c>
      <c r="J26" s="70">
        <v>0.97</v>
      </c>
      <c r="N26" s="1"/>
      <c r="O26" s="1"/>
    </row>
    <row r="27" spans="1:15">
      <c r="B27" s="42" t="s">
        <v>187</v>
      </c>
      <c r="C27" s="42" t="s">
        <v>191</v>
      </c>
      <c r="D27" s="42" t="s">
        <v>223</v>
      </c>
      <c r="E27" s="42">
        <v>0.70957585397710221</v>
      </c>
      <c r="F27" s="42" t="s">
        <v>221</v>
      </c>
      <c r="G27" s="42">
        <v>5</v>
      </c>
      <c r="H27" s="42">
        <f t="shared" si="5"/>
        <v>0.70957585397710221</v>
      </c>
      <c r="I27" s="42">
        <f t="shared" ref="I27:I39" si="6">(L27-K27)/(2*NORMINV(0.975,0,1))</f>
        <v>4.4760529439603229E-2</v>
      </c>
      <c r="J27" s="65">
        <f t="shared" ref="J27:J69" si="7">E27</f>
        <v>0.70957585397710221</v>
      </c>
      <c r="K27" s="42">
        <v>0.62688365835900894</v>
      </c>
      <c r="L27" s="42">
        <v>0.80234170962014317</v>
      </c>
      <c r="N27" s="42" t="s">
        <v>188</v>
      </c>
    </row>
    <row r="28" spans="1:15">
      <c r="B28" s="42" t="s">
        <v>187</v>
      </c>
      <c r="C28" s="42" t="s">
        <v>192</v>
      </c>
      <c r="D28" s="42" t="s">
        <v>224</v>
      </c>
      <c r="E28" s="42">
        <v>-0.36468752598392556</v>
      </c>
      <c r="F28" s="42" t="s">
        <v>221</v>
      </c>
      <c r="G28" s="42">
        <v>5</v>
      </c>
      <c r="H28" s="42">
        <f t="shared" si="5"/>
        <v>-0.36468752598392556</v>
      </c>
      <c r="I28" s="42">
        <f>(L28-K28)/(2*NORMINV(0.975,0,1))</f>
        <v>6.0958017251978944E-4</v>
      </c>
      <c r="J28" s="65">
        <f t="shared" si="7"/>
        <v>-0.36468752598392556</v>
      </c>
      <c r="K28" s="42">
        <v>-0.36588661807526701</v>
      </c>
      <c r="L28" s="42">
        <v>-0.36349710770761001</v>
      </c>
      <c r="N28" s="42" t="s">
        <v>189</v>
      </c>
    </row>
    <row r="29" spans="1:15">
      <c r="B29" s="42" t="s">
        <v>187</v>
      </c>
      <c r="C29" s="42" t="s">
        <v>193</v>
      </c>
      <c r="D29" s="42" t="s">
        <v>225</v>
      </c>
      <c r="E29" s="42">
        <v>-0.25156411279366031</v>
      </c>
      <c r="F29" s="42" t="s">
        <v>221</v>
      </c>
      <c r="G29" s="42">
        <v>5</v>
      </c>
      <c r="H29" s="42">
        <f t="shared" si="5"/>
        <v>-0.25156411279366031</v>
      </c>
      <c r="I29" s="42">
        <f t="shared" si="6"/>
        <v>1.8303467954788598E-4</v>
      </c>
      <c r="J29" s="65">
        <f t="shared" si="7"/>
        <v>-0.25156411279366031</v>
      </c>
      <c r="K29" s="42">
        <v>-0.25192493601823795</v>
      </c>
      <c r="L29" s="42">
        <v>-0.25120745325856658</v>
      </c>
      <c r="N29" s="42" t="s">
        <v>189</v>
      </c>
    </row>
    <row r="30" spans="1:15">
      <c r="B30" s="42" t="s">
        <v>187</v>
      </c>
      <c r="C30" s="42" t="s">
        <v>194</v>
      </c>
      <c r="D30" s="42" t="s">
        <v>226</v>
      </c>
      <c r="E30" s="42">
        <v>-0.11653381625595151</v>
      </c>
      <c r="F30" s="42" t="s">
        <v>221</v>
      </c>
      <c r="G30" s="42">
        <v>5</v>
      </c>
      <c r="H30" s="42">
        <f t="shared" si="5"/>
        <v>-0.11653381625595151</v>
      </c>
      <c r="I30" s="42">
        <f>(L30-K30)/(2*NORMINV(0.975,0,1))</f>
        <v>5.7329767356241318E-3</v>
      </c>
      <c r="J30" s="65">
        <f t="shared" si="7"/>
        <v>-0.11653381625595151</v>
      </c>
      <c r="K30" s="42">
        <v>-0.12783337150988489</v>
      </c>
      <c r="L30" s="42">
        <v>-0.10536051565782628</v>
      </c>
      <c r="N30" s="42" t="s">
        <v>188</v>
      </c>
    </row>
    <row r="31" spans="1:15">
      <c r="B31" s="42" t="s">
        <v>187</v>
      </c>
      <c r="C31" s="42" t="s">
        <v>195</v>
      </c>
      <c r="D31" s="42" t="s">
        <v>227</v>
      </c>
      <c r="E31" s="42">
        <v>-0.23572233352106983</v>
      </c>
      <c r="F31" s="42" t="s">
        <v>221</v>
      </c>
      <c r="G31" s="42">
        <v>5</v>
      </c>
      <c r="H31" s="42">
        <f t="shared" si="5"/>
        <v>-0.23572233352106983</v>
      </c>
      <c r="I31" s="42">
        <f t="shared" si="6"/>
        <v>6.4587431667095779E-3</v>
      </c>
      <c r="J31" s="65">
        <f t="shared" si="7"/>
        <v>-0.23572233352106983</v>
      </c>
      <c r="K31" s="42">
        <v>-0.24846135929849961</v>
      </c>
      <c r="L31" s="42">
        <v>-0.22314355131420971</v>
      </c>
      <c r="N31" s="42" t="s">
        <v>188</v>
      </c>
    </row>
    <row r="32" spans="1:15">
      <c r="B32" s="42" t="s">
        <v>187</v>
      </c>
      <c r="C32" s="42" t="s">
        <v>196</v>
      </c>
      <c r="D32" s="42" t="s">
        <v>228</v>
      </c>
      <c r="E32" s="42">
        <v>0.13976194237515863</v>
      </c>
      <c r="F32" s="42" t="s">
        <v>221</v>
      </c>
      <c r="G32" s="42">
        <v>5</v>
      </c>
      <c r="H32" s="42">
        <f t="shared" si="5"/>
        <v>0.13976194237515863</v>
      </c>
      <c r="I32" s="42">
        <f t="shared" si="6"/>
        <v>4.4367505854834757E-3</v>
      </c>
      <c r="J32" s="65">
        <f t="shared" si="7"/>
        <v>0.13976194237515863</v>
      </c>
      <c r="K32" s="42">
        <v>0.131028262406404</v>
      </c>
      <c r="L32" s="42">
        <v>0.14842000511827322</v>
      </c>
      <c r="N32" s="42" t="s">
        <v>188</v>
      </c>
    </row>
    <row r="33" spans="2:19">
      <c r="B33" s="42" t="s">
        <v>187</v>
      </c>
      <c r="C33" s="42" t="s">
        <v>197</v>
      </c>
      <c r="D33" s="42" t="s">
        <v>229</v>
      </c>
      <c r="E33" s="42">
        <v>-1.8325814637483102</v>
      </c>
      <c r="F33" s="42" t="s">
        <v>221</v>
      </c>
      <c r="G33" s="42">
        <v>5</v>
      </c>
      <c r="H33" s="42">
        <f t="shared" si="5"/>
        <v>-1.8325814637483102</v>
      </c>
      <c r="I33" s="42">
        <f t="shared" si="6"/>
        <v>8.0481983301160746E-3</v>
      </c>
      <c r="J33" s="65">
        <f t="shared" si="7"/>
        <v>-1.8325814637483102</v>
      </c>
      <c r="K33" s="42">
        <v>-1.8578992717325999</v>
      </c>
      <c r="L33" s="42">
        <v>-1.8263509139976741</v>
      </c>
      <c r="N33" s="42" t="s">
        <v>188</v>
      </c>
    </row>
    <row r="34" spans="2:19" s="61" customFormat="1">
      <c r="B34" s="63" t="s">
        <v>187</v>
      </c>
      <c r="C34" s="63" t="s">
        <v>294</v>
      </c>
      <c r="D34" s="63" t="s">
        <v>295</v>
      </c>
      <c r="E34" s="63">
        <v>1.8794650496471605</v>
      </c>
      <c r="F34" s="63" t="s">
        <v>293</v>
      </c>
      <c r="G34" s="63">
        <v>5</v>
      </c>
      <c r="H34" s="63">
        <v>1.8794650496471605</v>
      </c>
      <c r="I34" s="63">
        <v>3.5350227786655028E-3</v>
      </c>
      <c r="J34" s="65">
        <f t="shared" si="7"/>
        <v>1.8794650496471605</v>
      </c>
      <c r="K34" s="63">
        <v>1.8640801308076811</v>
      </c>
      <c r="L34" s="63">
        <v>1.8779371654691073</v>
      </c>
      <c r="M34" s="63"/>
      <c r="N34" s="63" t="s">
        <v>188</v>
      </c>
      <c r="P34" s="62"/>
    </row>
    <row r="35" spans="2:19">
      <c r="B35" s="42" t="s">
        <v>187</v>
      </c>
      <c r="C35" s="42" t="s">
        <v>198</v>
      </c>
      <c r="D35" s="42" t="s">
        <v>230</v>
      </c>
      <c r="E35" s="42">
        <v>-7.2570692834835374E-2</v>
      </c>
      <c r="F35" s="42" t="s">
        <v>221</v>
      </c>
      <c r="G35" s="42">
        <v>5</v>
      </c>
      <c r="H35" s="42">
        <f t="shared" si="5"/>
        <v>-7.2570692834835374E-2</v>
      </c>
      <c r="I35" s="42">
        <f t="shared" si="6"/>
        <v>8.2744570841605074E-3</v>
      </c>
      <c r="J35" s="65">
        <f t="shared" si="7"/>
        <v>-7.2570692834835374E-2</v>
      </c>
      <c r="K35" s="42">
        <v>-9.4310679471241304E-2</v>
      </c>
      <c r="L35" s="42">
        <v>-6.1875403718087502E-2</v>
      </c>
      <c r="N35" s="42" t="s">
        <v>188</v>
      </c>
    </row>
    <row r="36" spans="2:19">
      <c r="B36" s="42" t="s">
        <v>187</v>
      </c>
      <c r="C36" s="42" t="s">
        <v>199</v>
      </c>
      <c r="D36" s="42" t="s">
        <v>231</v>
      </c>
      <c r="E36" s="42">
        <v>-0.15082288973458366</v>
      </c>
      <c r="F36" s="42" t="s">
        <v>221</v>
      </c>
      <c r="G36" s="42">
        <v>5</v>
      </c>
      <c r="H36" s="42">
        <f t="shared" si="5"/>
        <v>-0.15082288973458366</v>
      </c>
      <c r="I36" s="42">
        <f>(L36-K36)/(2*NORMINV(0.975,0,1))</f>
        <v>8.8485192231809659E-3</v>
      </c>
      <c r="J36" s="65">
        <f t="shared" si="7"/>
        <v>-0.15082288973458366</v>
      </c>
      <c r="K36" s="42">
        <v>-0.16251892949777494</v>
      </c>
      <c r="L36" s="42">
        <v>-0.12783337150988489</v>
      </c>
      <c r="N36" s="42" t="s">
        <v>188</v>
      </c>
    </row>
    <row r="37" spans="2:19">
      <c r="B37" s="42" t="s">
        <v>187</v>
      </c>
      <c r="C37" s="42" t="s">
        <v>200</v>
      </c>
      <c r="D37" s="42" t="s">
        <v>232</v>
      </c>
      <c r="E37" s="42">
        <v>-0.2876820724517809</v>
      </c>
      <c r="F37" s="42" t="s">
        <v>221</v>
      </c>
      <c r="G37" s="42">
        <v>5</v>
      </c>
      <c r="H37" s="42">
        <f>E37</f>
        <v>-0.2876820724517809</v>
      </c>
      <c r="I37" s="42">
        <f t="shared" si="6"/>
        <v>1.0274142651501591E-2</v>
      </c>
      <c r="J37" s="65">
        <f t="shared" si="7"/>
        <v>-0.2876820724517809</v>
      </c>
      <c r="K37" s="42">
        <v>-0.31471074483970024</v>
      </c>
      <c r="L37" s="42">
        <v>-0.2744368457017603</v>
      </c>
      <c r="N37" s="42" t="s">
        <v>188</v>
      </c>
    </row>
    <row r="38" spans="2:19">
      <c r="B38" s="42" t="s">
        <v>187</v>
      </c>
      <c r="C38" s="42" t="s">
        <v>201</v>
      </c>
      <c r="D38" s="42" t="s">
        <v>233</v>
      </c>
      <c r="E38" s="42">
        <v>-0.59783700075562041</v>
      </c>
      <c r="F38" s="42" t="s">
        <v>221</v>
      </c>
      <c r="G38" s="42">
        <v>5</v>
      </c>
      <c r="H38" s="42">
        <f t="shared" si="5"/>
        <v>-0.59783700075562041</v>
      </c>
      <c r="I38" s="42">
        <f t="shared" si="6"/>
        <v>4.6809887357451996E-3</v>
      </c>
      <c r="J38" s="65">
        <f t="shared" si="7"/>
        <v>-0.59783700075562041</v>
      </c>
      <c r="K38" s="42">
        <v>-0.61618613942381695</v>
      </c>
      <c r="L38" s="42">
        <v>-0.59783700075562041</v>
      </c>
      <c r="N38" s="42" t="s">
        <v>188</v>
      </c>
    </row>
    <row r="39" spans="2:19">
      <c r="B39" s="42" t="s">
        <v>187</v>
      </c>
      <c r="C39" s="42" t="s">
        <v>202</v>
      </c>
      <c r="D39" s="42" t="s">
        <v>234</v>
      </c>
      <c r="E39" s="42">
        <v>-0.94057230424574823</v>
      </c>
      <c r="F39" s="42" t="s">
        <v>221</v>
      </c>
      <c r="G39" s="42">
        <v>5</v>
      </c>
      <c r="H39" s="42">
        <f t="shared" si="5"/>
        <v>-0.94057230424574823</v>
      </c>
      <c r="I39" s="42">
        <f t="shared" si="6"/>
        <v>5.2558948716264049E-2</v>
      </c>
      <c r="J39" s="65">
        <f>E39</f>
        <v>-0.94057230424574823</v>
      </c>
      <c r="K39" s="42">
        <v>-1.0405040056975752</v>
      </c>
      <c r="L39" s="42">
        <v>-0.83447671259924472</v>
      </c>
      <c r="N39" s="42" t="s">
        <v>190</v>
      </c>
    </row>
    <row r="40" spans="2:19">
      <c r="B40" s="42" t="s">
        <v>187</v>
      </c>
      <c r="C40" s="42" t="s">
        <v>203</v>
      </c>
      <c r="D40" s="42" t="s">
        <v>235</v>
      </c>
      <c r="E40" s="42">
        <v>1</v>
      </c>
      <c r="F40" s="42" t="s">
        <v>213</v>
      </c>
      <c r="G40" s="42">
        <v>6</v>
      </c>
      <c r="H40" s="42">
        <f t="shared" si="5"/>
        <v>1</v>
      </c>
      <c r="J40" s="65">
        <f t="shared" si="7"/>
        <v>1</v>
      </c>
      <c r="N40" s="42" t="s">
        <v>204</v>
      </c>
    </row>
    <row r="41" spans="2:19">
      <c r="B41" s="42" t="s">
        <v>205</v>
      </c>
      <c r="C41" s="48" t="s">
        <v>211</v>
      </c>
      <c r="D41" s="42" t="s">
        <v>236</v>
      </c>
      <c r="E41" s="56">
        <v>0.23</v>
      </c>
      <c r="F41" s="42" t="s">
        <v>212</v>
      </c>
      <c r="G41" s="42">
        <v>1</v>
      </c>
      <c r="H41" s="42">
        <v>13</v>
      </c>
      <c r="I41" s="42">
        <f>H41/E41-H41</f>
        <v>43.521739130434781</v>
      </c>
      <c r="J41" s="65">
        <f t="shared" si="7"/>
        <v>0.23</v>
      </c>
      <c r="K41" s="42">
        <f>_xlfn.BETA.INV(0.025,H41,I41)</f>
        <v>0.1309696426876768</v>
      </c>
      <c r="L41" s="42">
        <f>_xlfn.BETA.INV(0.975,H41,I41)</f>
        <v>0.34710153733140003</v>
      </c>
      <c r="N41" s="57" t="s">
        <v>206</v>
      </c>
    </row>
    <row r="42" spans="2:19">
      <c r="B42" s="42" t="s">
        <v>205</v>
      </c>
      <c r="C42" s="48" t="s">
        <v>82</v>
      </c>
      <c r="D42" s="42" t="s">
        <v>237</v>
      </c>
      <c r="E42" s="56">
        <v>0.5</v>
      </c>
      <c r="F42" s="42" t="s">
        <v>212</v>
      </c>
      <c r="G42" s="42">
        <v>1</v>
      </c>
      <c r="H42" s="42">
        <v>22</v>
      </c>
      <c r="I42" s="42">
        <f>H42/E42-H42</f>
        <v>22</v>
      </c>
      <c r="J42" s="65">
        <f t="shared" si="7"/>
        <v>0.5</v>
      </c>
      <c r="K42" s="42">
        <f>_xlfn.BETA.INV(0.025,H42,I42)</f>
        <v>0.35464677305101361</v>
      </c>
      <c r="L42" s="42">
        <f>_xlfn.BETA.INV(0.975,H42,I42)</f>
        <v>0.64535322694898634</v>
      </c>
      <c r="N42" s="57" t="s">
        <v>81</v>
      </c>
    </row>
    <row r="43" spans="2:19">
      <c r="B43" s="42" t="s">
        <v>205</v>
      </c>
      <c r="C43" s="48" t="s">
        <v>207</v>
      </c>
      <c r="D43" s="42" t="s">
        <v>238</v>
      </c>
      <c r="E43" s="56">
        <v>0.88</v>
      </c>
      <c r="F43" s="42" t="s">
        <v>212</v>
      </c>
      <c r="G43" s="42">
        <v>1</v>
      </c>
      <c r="H43" s="42">
        <v>8</v>
      </c>
      <c r="I43" s="42">
        <f>H43/E43-H43</f>
        <v>1.0909090909090917</v>
      </c>
      <c r="J43" s="65">
        <f t="shared" si="7"/>
        <v>0.88</v>
      </c>
      <c r="K43" s="42">
        <f>_xlfn.BETA.INV(0.025,H43,I43)</f>
        <v>0.61748013831605253</v>
      </c>
      <c r="L43" s="42">
        <f>_xlfn.BETA.INV(0.975,H43,I43)</f>
        <v>0.99554589958652828</v>
      </c>
      <c r="N43" s="57" t="s">
        <v>81</v>
      </c>
    </row>
    <row r="44" spans="2:19" s="27" customFormat="1">
      <c r="B44" s="27" t="s">
        <v>205</v>
      </c>
      <c r="C44" s="66" t="s">
        <v>208</v>
      </c>
      <c r="D44" s="27" t="s">
        <v>239</v>
      </c>
      <c r="E44" s="67">
        <v>0.82</v>
      </c>
      <c r="F44" s="27" t="s">
        <v>212</v>
      </c>
      <c r="G44" s="27">
        <v>1</v>
      </c>
      <c r="H44" s="27">
        <f>322*E44</f>
        <v>264.03999999999996</v>
      </c>
      <c r="I44" s="27">
        <f>H44/E44-H44</f>
        <v>57.960000000000036</v>
      </c>
      <c r="J44" s="65">
        <f t="shared" si="7"/>
        <v>0.82</v>
      </c>
      <c r="K44" s="27">
        <v>0.62</v>
      </c>
      <c r="L44" s="27">
        <v>0.93</v>
      </c>
      <c r="N44" s="68" t="s">
        <v>296</v>
      </c>
      <c r="Q44" s="27" t="s">
        <v>219</v>
      </c>
    </row>
    <row r="45" spans="2:19">
      <c r="B45" s="42" t="s">
        <v>205</v>
      </c>
      <c r="C45" s="58" t="s">
        <v>216</v>
      </c>
      <c r="D45" s="42" t="s">
        <v>240</v>
      </c>
      <c r="E45" s="56">
        <v>0.94299999999999995</v>
      </c>
      <c r="F45" s="42" t="s">
        <v>212</v>
      </c>
      <c r="G45" s="42">
        <v>1</v>
      </c>
      <c r="H45" s="42">
        <v>716</v>
      </c>
      <c r="I45" s="42">
        <v>43</v>
      </c>
      <c r="J45" s="65">
        <f>E45</f>
        <v>0.94299999999999995</v>
      </c>
      <c r="K45" s="51">
        <f>_xlfn.BETA.INV(0.025,H45,I45)</f>
        <v>0.92583804388112623</v>
      </c>
      <c r="L45" s="51">
        <f>_xlfn.BETA.INV(0.975,H45,I45)</f>
        <v>0.95864492377531008</v>
      </c>
      <c r="N45" s="56" t="s">
        <v>209</v>
      </c>
      <c r="Q45" s="51" t="s">
        <v>214</v>
      </c>
      <c r="R45" s="51"/>
      <c r="S45" s="51"/>
    </row>
    <row r="46" spans="2:19">
      <c r="B46" s="42" t="s">
        <v>205</v>
      </c>
      <c r="C46" s="58" t="s">
        <v>311</v>
      </c>
      <c r="D46" s="42" t="s">
        <v>312</v>
      </c>
      <c r="E46" s="56">
        <v>0.84699999999999998</v>
      </c>
      <c r="F46" s="42" t="s">
        <v>212</v>
      </c>
      <c r="G46" s="42">
        <v>1</v>
      </c>
      <c r="H46" s="42">
        <v>716</v>
      </c>
      <c r="I46" s="52">
        <f>H46-H46*E46</f>
        <v>109.548</v>
      </c>
      <c r="J46" s="65">
        <f t="shared" si="7"/>
        <v>0.84699999999999998</v>
      </c>
      <c r="K46" s="51">
        <f>_xlfn.BETA.INV(0.025,H46,I46)</f>
        <v>0.84334996214613955</v>
      </c>
      <c r="L46" s="51">
        <f>_xlfn.BETA.INV(0.975,H46,I46)</f>
        <v>0.88957036141338719</v>
      </c>
      <c r="N46" s="56" t="s">
        <v>210</v>
      </c>
      <c r="Q46" s="51" t="s">
        <v>215</v>
      </c>
      <c r="R46" s="51"/>
      <c r="S46" s="51"/>
    </row>
    <row r="47" spans="2:19">
      <c r="B47" s="42" t="s">
        <v>205</v>
      </c>
      <c r="C47" s="58" t="s">
        <v>217</v>
      </c>
      <c r="D47" s="42" t="s">
        <v>241</v>
      </c>
      <c r="E47" s="56">
        <v>0.92700000000000005</v>
      </c>
      <c r="F47" s="42" t="s">
        <v>212</v>
      </c>
      <c r="G47" s="42">
        <v>1</v>
      </c>
      <c r="H47" s="42">
        <v>719</v>
      </c>
      <c r="I47" s="52">
        <f>H47-H47*E47</f>
        <v>52.486999999999966</v>
      </c>
      <c r="J47" s="65">
        <f t="shared" si="7"/>
        <v>0.92700000000000005</v>
      </c>
      <c r="K47" s="51">
        <f>_xlfn.BETA.INV(0.025,H47,I47)</f>
        <v>0.91317861129597766</v>
      </c>
      <c r="L47" s="51">
        <f>_xlfn.BETA.INV(0.975,H47,I47)</f>
        <v>0.94863518192260199</v>
      </c>
      <c r="N47" s="56" t="s">
        <v>218</v>
      </c>
      <c r="Q47" s="51">
        <v>0.878</v>
      </c>
      <c r="R47" s="51">
        <v>0.96</v>
      </c>
      <c r="S47" s="51"/>
    </row>
    <row r="48" spans="2:19">
      <c r="B48" s="42" t="s">
        <v>242</v>
      </c>
      <c r="C48" s="42" t="s">
        <v>79</v>
      </c>
      <c r="D48" s="42" t="s">
        <v>243</v>
      </c>
      <c r="E48" s="42">
        <v>8.0000000000000002E-3</v>
      </c>
      <c r="F48" s="42" t="s">
        <v>221</v>
      </c>
      <c r="G48" s="42">
        <v>5</v>
      </c>
      <c r="H48" s="42">
        <f>E48</f>
        <v>8.0000000000000002E-3</v>
      </c>
      <c r="I48" s="59">
        <f>(L48-K48)/(2*NORMINV(0.975,0,1))</f>
        <v>2.55106728462327E-3</v>
      </c>
      <c r="J48" s="65">
        <f t="shared" si="7"/>
        <v>8.0000000000000002E-3</v>
      </c>
      <c r="K48" s="60">
        <v>3.0000000000000001E-3</v>
      </c>
      <c r="L48" s="60">
        <v>1.2999999999999999E-2</v>
      </c>
      <c r="N48" s="42" t="s">
        <v>244</v>
      </c>
      <c r="O48" s="42" t="s">
        <v>80</v>
      </c>
      <c r="Q48" s="51"/>
      <c r="R48" s="51"/>
      <c r="S48" s="51"/>
    </row>
    <row r="49" spans="2:14">
      <c r="B49" s="42" t="s">
        <v>26</v>
      </c>
      <c r="C49" s="42" t="s">
        <v>27</v>
      </c>
      <c r="D49" s="42" t="s">
        <v>245</v>
      </c>
      <c r="E49" s="42">
        <v>4.3200000000000001E-3</v>
      </c>
      <c r="F49" s="42" t="s">
        <v>221</v>
      </c>
      <c r="G49" s="42">
        <v>5</v>
      </c>
      <c r="H49" s="42">
        <f>E49</f>
        <v>4.3200000000000001E-3</v>
      </c>
      <c r="I49" s="42">
        <f>(L49-K49)/(2*NORMINV(0.975,0,1))</f>
        <v>1.4285976793890307E-4</v>
      </c>
      <c r="J49" s="65">
        <f t="shared" si="7"/>
        <v>4.3200000000000001E-3</v>
      </c>
      <c r="K49" s="42">
        <v>4.0400000000000002E-3</v>
      </c>
      <c r="L49" s="42">
        <v>4.5999999999999999E-3</v>
      </c>
      <c r="N49" s="42" t="s">
        <v>28</v>
      </c>
    </row>
    <row r="50" spans="2:14">
      <c r="B50" s="42" t="s">
        <v>26</v>
      </c>
      <c r="C50" s="42" t="s">
        <v>246</v>
      </c>
      <c r="D50" s="42" t="s">
        <v>247</v>
      </c>
      <c r="E50" s="42">
        <v>-0.08</v>
      </c>
      <c r="F50" s="42" t="s">
        <v>221</v>
      </c>
      <c r="G50" s="42">
        <v>5</v>
      </c>
      <c r="H50" s="42">
        <f t="shared" ref="H50:H52" si="8">E50</f>
        <v>-0.08</v>
      </c>
      <c r="I50" s="42">
        <f>(L50-K50)/(2*NORMINV(0.975,0,1))</f>
        <v>4.3368143838595594E-2</v>
      </c>
      <c r="J50" s="65">
        <f>E50</f>
        <v>-0.08</v>
      </c>
      <c r="K50" s="42">
        <v>-0.3</v>
      </c>
      <c r="L50" s="42">
        <v>-0.13</v>
      </c>
      <c r="N50" s="42" t="s">
        <v>248</v>
      </c>
    </row>
    <row r="51" spans="2:14">
      <c r="B51" s="42" t="s">
        <v>26</v>
      </c>
      <c r="C51" s="42" t="s">
        <v>292</v>
      </c>
      <c r="D51" s="42" t="s">
        <v>249</v>
      </c>
      <c r="E51" s="42">
        <v>-0.18</v>
      </c>
      <c r="F51" s="42" t="s">
        <v>221</v>
      </c>
      <c r="G51" s="42">
        <v>5</v>
      </c>
      <c r="H51" s="42">
        <f t="shared" si="8"/>
        <v>-0.18</v>
      </c>
      <c r="I51" s="42">
        <f>(L51-K51)/(2*NORMINV(0.975,0,1))</f>
        <v>6.1225614830958487E-2</v>
      </c>
      <c r="J51" s="65">
        <f t="shared" si="7"/>
        <v>-0.18</v>
      </c>
      <c r="K51" s="42">
        <v>-0.3</v>
      </c>
      <c r="L51" s="42">
        <v>-0.06</v>
      </c>
      <c r="N51" s="42" t="s">
        <v>250</v>
      </c>
    </row>
    <row r="52" spans="2:14">
      <c r="B52" s="42" t="s">
        <v>26</v>
      </c>
      <c r="C52" s="42" t="s">
        <v>251</v>
      </c>
      <c r="D52" s="42" t="s">
        <v>252</v>
      </c>
      <c r="E52" s="42">
        <v>0</v>
      </c>
      <c r="F52" s="42" t="s">
        <v>213</v>
      </c>
      <c r="G52" s="42">
        <v>6</v>
      </c>
      <c r="H52" s="42">
        <f t="shared" si="8"/>
        <v>0</v>
      </c>
      <c r="I52" s="42">
        <f t="shared" ref="I52" si="9">(L52-K52)/(2*NORMINV(0.975,0,1))</f>
        <v>0</v>
      </c>
      <c r="J52" s="65">
        <f t="shared" si="7"/>
        <v>0</v>
      </c>
      <c r="K52" s="42">
        <v>0</v>
      </c>
      <c r="L52" s="42">
        <v>0</v>
      </c>
      <c r="N52" s="42" t="s">
        <v>250</v>
      </c>
    </row>
    <row r="53" spans="2:14">
      <c r="B53" s="42" t="s">
        <v>253</v>
      </c>
      <c r="C53" s="42" t="s">
        <v>254</v>
      </c>
      <c r="D53" s="42" t="s">
        <v>255</v>
      </c>
      <c r="E53" s="42">
        <v>610.58000000000004</v>
      </c>
      <c r="F53" s="42" t="s">
        <v>47</v>
      </c>
      <c r="G53" s="42">
        <v>2</v>
      </c>
      <c r="H53" s="42">
        <v>100</v>
      </c>
      <c r="I53" s="42">
        <f>E53/H53</f>
        <v>6.1058000000000003</v>
      </c>
      <c r="J53" s="65">
        <f t="shared" si="7"/>
        <v>610.58000000000004</v>
      </c>
      <c r="K53" s="42">
        <f>_xlfn.GAMMA.INV(0.025,H53,I53)</f>
        <v>496.79225777988648</v>
      </c>
      <c r="L53" s="42">
        <f>_xlfn.GAMMA.INV(0.975,H53,I53)</f>
        <v>735.92564919121662</v>
      </c>
      <c r="N53" s="42" t="s">
        <v>256</v>
      </c>
    </row>
    <row r="54" spans="2:14">
      <c r="B54" s="42" t="s">
        <v>253</v>
      </c>
      <c r="C54" s="42" t="s">
        <v>257</v>
      </c>
      <c r="D54" s="42" t="s">
        <v>258</v>
      </c>
      <c r="E54" s="42">
        <v>584.89</v>
      </c>
      <c r="F54" s="42" t="s">
        <v>47</v>
      </c>
      <c r="G54" s="42">
        <v>2</v>
      </c>
      <c r="H54" s="42">
        <v>100</v>
      </c>
      <c r="I54" s="42">
        <f>E54/H54</f>
        <v>5.8488999999999995</v>
      </c>
      <c r="J54" s="65">
        <f t="shared" si="7"/>
        <v>584.89</v>
      </c>
      <c r="K54" s="42">
        <f>_xlfn.GAMMA.INV(0.025,H54,I54)</f>
        <v>475.88984842752427</v>
      </c>
      <c r="L54" s="42">
        <f>_xlfn.GAMMA.INV(0.975,H54,I54)</f>
        <v>704.96176251343081</v>
      </c>
      <c r="N54" s="42" t="s">
        <v>256</v>
      </c>
    </row>
    <row r="55" spans="2:14">
      <c r="B55" s="42" t="s">
        <v>253</v>
      </c>
      <c r="C55" s="42" t="s">
        <v>259</v>
      </c>
      <c r="D55" s="42" t="s">
        <v>260</v>
      </c>
      <c r="E55" s="42">
        <v>2348.8000000000002</v>
      </c>
      <c r="F55" s="42" t="s">
        <v>47</v>
      </c>
      <c r="G55" s="42">
        <v>2</v>
      </c>
      <c r="H55" s="42">
        <v>100</v>
      </c>
      <c r="I55" s="42">
        <f>E55/H55</f>
        <v>23.488000000000003</v>
      </c>
      <c r="J55" s="65">
        <f t="shared" si="7"/>
        <v>2348.8000000000002</v>
      </c>
      <c r="K55" s="42">
        <f>_xlfn.GAMMA.INV(0.025,H55,I55)</f>
        <v>1911.0774265016828</v>
      </c>
      <c r="L55" s="42">
        <f t="shared" ref="L55" si="10">_xlfn.GAMMA.INV(0.975,H55,I55)</f>
        <v>2830.9839248261155</v>
      </c>
      <c r="M55" s="50"/>
      <c r="N55" s="42" t="s">
        <v>250</v>
      </c>
    </row>
    <row r="56" spans="2:14">
      <c r="B56" s="42" t="s">
        <v>253</v>
      </c>
      <c r="C56" s="42" t="s">
        <v>261</v>
      </c>
      <c r="D56" s="42" t="s">
        <v>262</v>
      </c>
      <c r="E56" s="42">
        <v>-57.2</v>
      </c>
      <c r="F56" s="42" t="s">
        <v>221</v>
      </c>
      <c r="G56" s="42">
        <v>5</v>
      </c>
      <c r="H56" s="42">
        <f>E56</f>
        <v>-57.2</v>
      </c>
      <c r="I56" s="42">
        <f>-E56*0.1</f>
        <v>5.7200000000000006</v>
      </c>
      <c r="J56" s="65">
        <f t="shared" si="7"/>
        <v>-57.2</v>
      </c>
      <c r="K56" s="42">
        <f>E56-(I56*NORMINV(0.975,0,1))</f>
        <v>-68.410993991569114</v>
      </c>
      <c r="L56" s="42">
        <f>E56+(I56*NORMINV(0.975,0,1))</f>
        <v>-45.989006008430891</v>
      </c>
      <c r="N56" s="42" t="s">
        <v>250</v>
      </c>
    </row>
    <row r="57" spans="2:14">
      <c r="B57" s="42" t="s">
        <v>253</v>
      </c>
      <c r="C57" s="42" t="s">
        <v>263</v>
      </c>
      <c r="D57" s="42" t="s">
        <v>264</v>
      </c>
      <c r="E57" s="42">
        <v>-242</v>
      </c>
      <c r="F57" s="42" t="s">
        <v>221</v>
      </c>
      <c r="G57" s="42">
        <v>5</v>
      </c>
      <c r="H57" s="42">
        <f t="shared" ref="H57:H58" si="11">E57</f>
        <v>-242</v>
      </c>
      <c r="I57" s="42">
        <f>-E57*0.1</f>
        <v>24.200000000000003</v>
      </c>
      <c r="J57" s="65">
        <f t="shared" si="7"/>
        <v>-242</v>
      </c>
      <c r="K57" s="42">
        <f>E57-(I57*NORMINV(0.975,0,1))</f>
        <v>-289.4311284258693</v>
      </c>
      <c r="L57" s="42">
        <f>E57+(I57*NORMINV(0.975,0,1))</f>
        <v>-194.5688715741307</v>
      </c>
      <c r="N57" s="42" t="s">
        <v>250</v>
      </c>
    </row>
    <row r="58" spans="2:14">
      <c r="B58" s="42" t="s">
        <v>253</v>
      </c>
      <c r="C58" s="42" t="s">
        <v>265</v>
      </c>
      <c r="D58" s="42" t="s">
        <v>266</v>
      </c>
      <c r="E58" s="42">
        <v>-921.4</v>
      </c>
      <c r="F58" s="42" t="s">
        <v>221</v>
      </c>
      <c r="G58" s="42">
        <v>5</v>
      </c>
      <c r="H58" s="42">
        <f t="shared" si="11"/>
        <v>-921.4</v>
      </c>
      <c r="I58" s="42">
        <f>-E58*0.1</f>
        <v>92.14</v>
      </c>
      <c r="J58" s="65">
        <f>E58</f>
        <v>-921.4</v>
      </c>
      <c r="K58" s="42">
        <f>E58-(I58*NORMINV(0.975,0,1))</f>
        <v>-1101.9910815355206</v>
      </c>
      <c r="L58" s="42">
        <f>E58+(I58*NORMINV(0.975,0,1))</f>
        <v>-740.80891846447946</v>
      </c>
      <c r="N58" s="42" t="s">
        <v>250</v>
      </c>
    </row>
    <row r="59" spans="2:14">
      <c r="B59" s="42" t="s">
        <v>253</v>
      </c>
      <c r="C59" s="42" t="s">
        <v>267</v>
      </c>
      <c r="D59" s="42" t="s">
        <v>268</v>
      </c>
      <c r="E59" s="42">
        <v>-1514</v>
      </c>
      <c r="F59" s="42" t="s">
        <v>221</v>
      </c>
      <c r="G59" s="42">
        <v>5</v>
      </c>
      <c r="H59" s="42">
        <f>E59</f>
        <v>-1514</v>
      </c>
      <c r="I59" s="42">
        <f>-E59*0.1</f>
        <v>151.4</v>
      </c>
      <c r="J59" s="65">
        <f t="shared" si="7"/>
        <v>-1514</v>
      </c>
      <c r="K59" s="42">
        <f>E59-(I59*NORMINV(0.975,0,1))</f>
        <v>-1810.7385472593642</v>
      </c>
      <c r="L59" s="42">
        <f>E59+(I59*NORMINV(0.975,0,1))</f>
        <v>-1217.2614527406358</v>
      </c>
      <c r="N59" s="42" t="s">
        <v>250</v>
      </c>
    </row>
    <row r="60" spans="2:14">
      <c r="B60" s="42" t="s">
        <v>253</v>
      </c>
      <c r="C60" s="42" t="s">
        <v>269</v>
      </c>
      <c r="D60" s="42" t="s">
        <v>270</v>
      </c>
      <c r="E60" s="42">
        <v>1446.8</v>
      </c>
      <c r="F60" s="42" t="s">
        <v>221</v>
      </c>
      <c r="G60" s="42">
        <v>5</v>
      </c>
      <c r="H60" s="42">
        <f>E60</f>
        <v>1446.8</v>
      </c>
      <c r="I60" s="59">
        <f>H60*0.1</f>
        <v>144.68</v>
      </c>
      <c r="J60" s="65">
        <f t="shared" si="7"/>
        <v>1446.8</v>
      </c>
      <c r="K60" s="60">
        <f>E60-(I60*NORMINV(0.975,0,1))</f>
        <v>1163.2324107167451</v>
      </c>
      <c r="L60" s="60">
        <f>E60+(I60*NORMINV(0.975,0,1))</f>
        <v>1730.3675892832548</v>
      </c>
      <c r="N60" s="42" t="s">
        <v>250</v>
      </c>
    </row>
    <row r="61" spans="2:14">
      <c r="B61" s="42" t="s">
        <v>253</v>
      </c>
      <c r="C61" s="42" t="s">
        <v>271</v>
      </c>
      <c r="D61" s="42" t="s">
        <v>272</v>
      </c>
      <c r="E61" s="42">
        <v>1676.1</v>
      </c>
      <c r="F61" s="42" t="s">
        <v>221</v>
      </c>
      <c r="G61" s="42">
        <v>5</v>
      </c>
      <c r="H61" s="42">
        <f t="shared" ref="H61:H64" si="12">E61</f>
        <v>1676.1</v>
      </c>
      <c r="I61" s="59">
        <f>H61*0.1</f>
        <v>167.61</v>
      </c>
      <c r="J61" s="65">
        <f t="shared" si="7"/>
        <v>1676.1</v>
      </c>
      <c r="K61" s="60">
        <f t="shared" ref="K61:K64" si="13">E61-(I61*NORMINV(0.975,0,1))</f>
        <v>1347.5904365512415</v>
      </c>
      <c r="L61" s="60">
        <f t="shared" ref="L61:L64" si="14">E61+(I61*NORMINV(0.975,0,1))</f>
        <v>2004.6095634487583</v>
      </c>
      <c r="N61" s="42" t="s">
        <v>250</v>
      </c>
    </row>
    <row r="62" spans="2:14">
      <c r="B62" s="42" t="s">
        <v>253</v>
      </c>
      <c r="C62" s="42" t="s">
        <v>273</v>
      </c>
      <c r="D62" s="42" t="s">
        <v>274</v>
      </c>
      <c r="E62" s="42">
        <v>3956.7</v>
      </c>
      <c r="F62" s="42" t="s">
        <v>221</v>
      </c>
      <c r="G62" s="42">
        <v>5</v>
      </c>
      <c r="H62" s="42">
        <f t="shared" si="12"/>
        <v>3956.7</v>
      </c>
      <c r="I62" s="59">
        <f t="shared" ref="I62:I64" si="15">H62*0.1</f>
        <v>395.67</v>
      </c>
      <c r="J62" s="65">
        <f t="shared" si="7"/>
        <v>3956.7</v>
      </c>
      <c r="K62" s="60">
        <f t="shared" si="13"/>
        <v>3181.2010502370367</v>
      </c>
      <c r="L62" s="60">
        <f t="shared" si="14"/>
        <v>4732.1989497629629</v>
      </c>
      <c r="N62" s="42" t="s">
        <v>250</v>
      </c>
    </row>
    <row r="63" spans="2:14">
      <c r="B63" s="42" t="s">
        <v>253</v>
      </c>
      <c r="C63" s="42" t="s">
        <v>275</v>
      </c>
      <c r="D63" s="42" t="s">
        <v>276</v>
      </c>
      <c r="E63" s="42">
        <v>5406.9</v>
      </c>
      <c r="F63" s="42" t="s">
        <v>221</v>
      </c>
      <c r="G63" s="42">
        <v>5</v>
      </c>
      <c r="H63" s="42">
        <f t="shared" si="12"/>
        <v>5406.9</v>
      </c>
      <c r="I63" s="59">
        <f t="shared" si="15"/>
        <v>540.68999999999994</v>
      </c>
      <c r="J63" s="65">
        <f t="shared" si="7"/>
        <v>5406.9</v>
      </c>
      <c r="K63" s="60">
        <f t="shared" si="13"/>
        <v>4347.167073199038</v>
      </c>
      <c r="L63" s="60">
        <f t="shared" si="14"/>
        <v>6466.6329268009613</v>
      </c>
      <c r="N63" s="42" t="s">
        <v>250</v>
      </c>
    </row>
    <row r="64" spans="2:14">
      <c r="B64" s="42" t="s">
        <v>253</v>
      </c>
      <c r="C64" s="42" t="s">
        <v>277</v>
      </c>
      <c r="D64" s="42" t="s">
        <v>278</v>
      </c>
      <c r="E64" s="42">
        <v>1217.4000000000001</v>
      </c>
      <c r="F64" s="42" t="s">
        <v>221</v>
      </c>
      <c r="G64" s="42">
        <v>5</v>
      </c>
      <c r="H64" s="42">
        <f t="shared" si="12"/>
        <v>1217.4000000000001</v>
      </c>
      <c r="I64" s="59">
        <f t="shared" si="15"/>
        <v>121.74000000000001</v>
      </c>
      <c r="J64" s="65">
        <f t="shared" si="7"/>
        <v>1217.4000000000001</v>
      </c>
      <c r="K64" s="60">
        <f t="shared" si="13"/>
        <v>978.79398452209398</v>
      </c>
      <c r="L64" s="60">
        <f t="shared" si="14"/>
        <v>1456.0060154779062</v>
      </c>
      <c r="N64" s="42" t="s">
        <v>250</v>
      </c>
    </row>
    <row r="65" spans="2:14">
      <c r="B65" s="42" t="s">
        <v>253</v>
      </c>
      <c r="C65" s="42" t="s">
        <v>279</v>
      </c>
      <c r="D65" s="42" t="s">
        <v>291</v>
      </c>
      <c r="E65" s="42">
        <v>401</v>
      </c>
      <c r="F65" s="42" t="s">
        <v>47</v>
      </c>
      <c r="G65" s="42">
        <v>2</v>
      </c>
      <c r="H65" s="42">
        <v>100</v>
      </c>
      <c r="I65" s="59">
        <f>E65/H65</f>
        <v>4.01</v>
      </c>
      <c r="J65" s="65">
        <f t="shared" si="7"/>
        <v>401</v>
      </c>
      <c r="K65" s="60">
        <f>_xlfn.GAMMA.INV(0.025,H65,I65)</f>
        <v>326.26960491620173</v>
      </c>
      <c r="L65" s="60">
        <f>_xlfn.GAMMA.INV(0.975,H65,I65)</f>
        <v>483.32108049015335</v>
      </c>
      <c r="N65" s="42" t="s">
        <v>280</v>
      </c>
    </row>
    <row r="66" spans="2:14">
      <c r="B66" s="42" t="s">
        <v>281</v>
      </c>
      <c r="C66" s="42" t="s">
        <v>282</v>
      </c>
      <c r="D66" s="42" t="s">
        <v>290</v>
      </c>
      <c r="E66" s="42">
        <v>8.57</v>
      </c>
      <c r="F66" s="42" t="s">
        <v>47</v>
      </c>
      <c r="G66" s="42">
        <v>2</v>
      </c>
      <c r="H66" s="42">
        <v>100</v>
      </c>
      <c r="I66" s="42">
        <f>E66/H66</f>
        <v>8.5699999999999998E-2</v>
      </c>
      <c r="J66" s="65">
        <f t="shared" si="7"/>
        <v>8.57</v>
      </c>
      <c r="K66" s="60">
        <f t="shared" ref="K66:K69" si="16">_xlfn.GAMMA.INV(0.025,H66,I66)</f>
        <v>6.9728940502041121</v>
      </c>
      <c r="L66" s="60">
        <f t="shared" ref="L66:L69" si="17">_xlfn.GAMMA.INV(0.975,H66,I66)</f>
        <v>10.329330822445423</v>
      </c>
      <c r="N66" s="42" t="s">
        <v>283</v>
      </c>
    </row>
    <row r="67" spans="2:14">
      <c r="B67" s="42" t="s">
        <v>281</v>
      </c>
      <c r="C67" s="42" t="s">
        <v>284</v>
      </c>
      <c r="D67" s="42" t="s">
        <v>285</v>
      </c>
      <c r="E67" s="42">
        <v>1.3</v>
      </c>
      <c r="F67" s="42" t="s">
        <v>47</v>
      </c>
      <c r="G67" s="42">
        <v>2</v>
      </c>
      <c r="H67" s="42">
        <v>100</v>
      </c>
      <c r="I67" s="42">
        <f>E67/H67</f>
        <v>1.3000000000000001E-2</v>
      </c>
      <c r="J67" s="65">
        <f t="shared" si="7"/>
        <v>1.3</v>
      </c>
      <c r="K67" s="60">
        <f t="shared" si="16"/>
        <v>1.0577318862620009</v>
      </c>
      <c r="L67" s="60">
        <f t="shared" si="17"/>
        <v>1.566876320791021</v>
      </c>
      <c r="N67" s="42" t="s">
        <v>283</v>
      </c>
    </row>
    <row r="68" spans="2:14">
      <c r="B68" s="42" t="s">
        <v>281</v>
      </c>
      <c r="C68" s="42" t="s">
        <v>286</v>
      </c>
      <c r="D68" s="42" t="s">
        <v>287</v>
      </c>
      <c r="E68" s="42">
        <v>11.8</v>
      </c>
      <c r="F68" s="42" t="s">
        <v>47</v>
      </c>
      <c r="G68" s="42">
        <v>2</v>
      </c>
      <c r="H68" s="42">
        <v>100</v>
      </c>
      <c r="I68" s="42">
        <f t="shared" ref="I68:I69" si="18">E68/H68</f>
        <v>0.11800000000000001</v>
      </c>
      <c r="J68" s="65">
        <f t="shared" si="7"/>
        <v>11.8</v>
      </c>
      <c r="K68" s="60">
        <f t="shared" si="16"/>
        <v>9.6009509676089309</v>
      </c>
      <c r="L68" s="60">
        <f t="shared" si="17"/>
        <v>14.222415834872344</v>
      </c>
      <c r="N68" s="42" t="s">
        <v>283</v>
      </c>
    </row>
    <row r="69" spans="2:14">
      <c r="B69" s="42" t="s">
        <v>281</v>
      </c>
      <c r="C69" s="42" t="s">
        <v>288</v>
      </c>
      <c r="D69" s="42" t="s">
        <v>289</v>
      </c>
      <c r="E69" s="42">
        <v>3.86</v>
      </c>
      <c r="F69" s="42" t="s">
        <v>47</v>
      </c>
      <c r="G69" s="42">
        <v>2</v>
      </c>
      <c r="H69" s="42">
        <v>100</v>
      </c>
      <c r="I69" s="42">
        <f t="shared" si="18"/>
        <v>3.8599999999999995E-2</v>
      </c>
      <c r="J69" s="65">
        <f t="shared" si="7"/>
        <v>3.86</v>
      </c>
      <c r="K69" s="60">
        <f t="shared" si="16"/>
        <v>3.1406500622856326</v>
      </c>
      <c r="L69" s="60">
        <f t="shared" si="17"/>
        <v>4.6524173832717999</v>
      </c>
      <c r="N69" s="42" t="s">
        <v>280</v>
      </c>
    </row>
  </sheetData>
  <mergeCells count="2">
    <mergeCell ref="H1:I1"/>
    <mergeCell ref="K1:L1"/>
  </mergeCells>
  <hyperlinks>
    <hyperlink ref="N7" r:id="rId1" xr:uid="{5CDCCDC3-40CB-48A9-AFA2-5C786527191C}"/>
    <hyperlink ref="N8" r:id="rId2" xr:uid="{B4CC6DFF-4B5F-49E1-934E-4758C77C42C5}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F71"/>
  <sheetViews>
    <sheetView workbookViewId="0">
      <selection activeCell="B28" sqref="B28"/>
    </sheetView>
  </sheetViews>
  <sheetFormatPr defaultRowHeight="15"/>
  <cols>
    <col min="1" max="1" width="23.7109375" bestFit="1" customWidth="1"/>
    <col min="2" max="2" width="16.5703125" customWidth="1"/>
    <col min="3" max="3" width="13.5703125" customWidth="1"/>
    <col min="4" max="4" width="19.5703125" bestFit="1" customWidth="1"/>
    <col min="5" max="5" width="18.5703125" bestFit="1" customWidth="1"/>
    <col min="6" max="6" width="19.5703125" bestFit="1" customWidth="1"/>
  </cols>
  <sheetData>
    <row r="1" spans="1:6">
      <c r="A1" s="2" t="s">
        <v>41</v>
      </c>
      <c r="B1" s="2" t="s">
        <v>4</v>
      </c>
      <c r="C1" s="2" t="s">
        <v>9</v>
      </c>
      <c r="D1" s="2" t="s">
        <v>39</v>
      </c>
      <c r="E1" s="2" t="s">
        <v>40</v>
      </c>
      <c r="F1" s="2" t="s">
        <v>297</v>
      </c>
    </row>
    <row r="2" spans="1:6">
      <c r="A2" s="5" t="str">
        <f>parameters!D2</f>
        <v>P.onset</v>
      </c>
      <c r="B2" s="72">
        <f>parameters!E2</f>
        <v>9.8400000000000007E-6</v>
      </c>
      <c r="C2" s="71">
        <f>parameters!G2</f>
        <v>7</v>
      </c>
      <c r="D2" s="73">
        <f>parameters!H2</f>
        <v>9.8400000000000007E-6</v>
      </c>
      <c r="E2" s="73">
        <f>parameters!I2</f>
        <v>9.5199999999999995E-7</v>
      </c>
      <c r="F2" s="73">
        <f>parameters!J2</f>
        <v>1.0000000000000001E-5</v>
      </c>
    </row>
    <row r="3" spans="1:6">
      <c r="A3" s="5" t="str">
        <f>parameters!D3</f>
        <v>P.onset_low.risk</v>
      </c>
      <c r="B3" s="72">
        <f>parameters!E3</f>
        <v>0.65200000000000002</v>
      </c>
      <c r="C3" s="71">
        <f>parameters!G3</f>
        <v>7</v>
      </c>
      <c r="D3" s="73">
        <f>parameters!H3</f>
        <v>0.65200000000000002</v>
      </c>
      <c r="E3" s="73">
        <f>parameters!I3</f>
        <v>4.5900000000000003E-2</v>
      </c>
      <c r="F3" s="73">
        <f>parameters!J3</f>
        <v>0.6</v>
      </c>
    </row>
    <row r="4" spans="1:6">
      <c r="A4" s="5" t="str">
        <f>parameters!D4</f>
        <v>RR.manufacture</v>
      </c>
      <c r="B4" s="72">
        <f>parameters!E4</f>
        <v>1.99</v>
      </c>
      <c r="C4" s="71">
        <f>parameters!G4</f>
        <v>3</v>
      </c>
      <c r="D4" s="73">
        <f>parameters!H4</f>
        <v>0.68813463873640102</v>
      </c>
      <c r="E4" s="73">
        <f>parameters!I4</f>
        <v>0.2507383667215965</v>
      </c>
      <c r="F4" s="73">
        <f>parameters!J4</f>
        <v>1.99</v>
      </c>
    </row>
    <row r="5" spans="1:6">
      <c r="A5" s="5" t="str">
        <f>parameters!D5</f>
        <v>RR.past_smoke</v>
      </c>
      <c r="B5" s="72">
        <f>parameters!E5</f>
        <v>2.1744970000000001</v>
      </c>
      <c r="C5" s="71">
        <f>parameters!G5</f>
        <v>3</v>
      </c>
      <c r="D5" s="73">
        <f>parameters!H5</f>
        <v>0.77679737342710387</v>
      </c>
      <c r="E5" s="73">
        <f>parameters!I5</f>
        <v>0.38384940606361262</v>
      </c>
      <c r="F5" s="73">
        <f>parameters!J5</f>
        <v>2.1744970000000001</v>
      </c>
    </row>
    <row r="6" spans="1:6">
      <c r="A6" s="5" t="str">
        <f>parameters!D6</f>
        <v>RR.current_smoke</v>
      </c>
      <c r="B6" s="72">
        <f>parameters!E6</f>
        <v>5.9977460000000002</v>
      </c>
      <c r="C6" s="71">
        <f>parameters!G6</f>
        <v>3</v>
      </c>
      <c r="D6" s="73">
        <f>parameters!H6</f>
        <v>1.7913837319809891</v>
      </c>
      <c r="E6" s="73">
        <f>parameters!I6</f>
        <v>0.11990591739389882</v>
      </c>
      <c r="F6" s="73">
        <f>parameters!J6</f>
        <v>5.9977460000000002</v>
      </c>
    </row>
    <row r="7" spans="1:6">
      <c r="A7" s="5" t="str">
        <f>parameters!D7</f>
        <v>RR.All.Death.past_smoke</v>
      </c>
      <c r="B7" s="72">
        <f>parameters!E7</f>
        <v>1.2</v>
      </c>
      <c r="C7" s="71">
        <f>parameters!G7</f>
        <v>3</v>
      </c>
      <c r="D7" s="73">
        <f>parameters!H7</f>
        <v>0.18232155679395459</v>
      </c>
      <c r="E7" s="73">
        <f>parameters!I7</f>
        <v>2.5531963685666733E-2</v>
      </c>
      <c r="F7" s="73">
        <f>parameters!J7</f>
        <v>1.2</v>
      </c>
    </row>
    <row r="8" spans="1:6">
      <c r="A8" s="5" t="str">
        <f>parameters!D8</f>
        <v>RR.All.Death.current_smoke</v>
      </c>
      <c r="B8" s="72">
        <f>parameters!E8</f>
        <v>2.76</v>
      </c>
      <c r="C8" s="71">
        <f>parameters!G8</f>
        <v>3</v>
      </c>
      <c r="D8" s="73">
        <f>parameters!H8</f>
        <v>1.0152306797290584</v>
      </c>
      <c r="E8" s="73">
        <f>parameters!I8</f>
        <v>9.2440087521680724E-3</v>
      </c>
      <c r="F8" s="73">
        <f>parameters!J8</f>
        <v>2.76</v>
      </c>
    </row>
    <row r="9" spans="1:6">
      <c r="A9" s="5" t="str">
        <f>parameters!D9</f>
        <v>P.quit.smoke</v>
      </c>
      <c r="B9" s="72">
        <f>parameters!E9</f>
        <v>1.67E-2</v>
      </c>
      <c r="C9" s="71">
        <f>parameters!G9</f>
        <v>7</v>
      </c>
      <c r="D9" s="73">
        <f>parameters!H9</f>
        <v>1.67E-2</v>
      </c>
      <c r="E9" s="73">
        <f>parameters!I9</f>
        <v>4.0523713428230627E-4</v>
      </c>
      <c r="F9" s="73">
        <f>parameters!J9</f>
        <v>1.67E-2</v>
      </c>
    </row>
    <row r="10" spans="1:6">
      <c r="A10" s="5" t="str">
        <f>parameters!D10</f>
        <v>P.onset_age</v>
      </c>
      <c r="B10" s="72">
        <f>parameters!E10</f>
        <v>1.1100000000000001</v>
      </c>
      <c r="C10" s="71">
        <f>parameters!G10</f>
        <v>5</v>
      </c>
      <c r="D10" s="73">
        <f>parameters!H10</f>
        <v>1.1100000000000001</v>
      </c>
      <c r="E10" s="73">
        <f>parameters!I10</f>
        <v>7.1500000000000001E-3</v>
      </c>
      <c r="F10" s="73">
        <f>parameters!J10</f>
        <v>1.1200000000000001</v>
      </c>
    </row>
    <row r="11" spans="1:6">
      <c r="A11" s="5" t="str">
        <f>parameters!D11</f>
        <v>RR.onset_sex</v>
      </c>
      <c r="B11" s="72">
        <f>parameters!E11</f>
        <v>3.75</v>
      </c>
      <c r="C11" s="71">
        <f>parameters!G11</f>
        <v>5</v>
      </c>
      <c r="D11" s="73">
        <f>parameters!H11</f>
        <v>3.75</v>
      </c>
      <c r="E11" s="73">
        <f>parameters!I11</f>
        <v>0.86599999999999999</v>
      </c>
      <c r="F11" s="73">
        <f>parameters!J11</f>
        <v>3.25</v>
      </c>
    </row>
    <row r="12" spans="1:6">
      <c r="A12" s="5" t="str">
        <f>parameters!D12</f>
        <v>P.sympt.diag_LGBC</v>
      </c>
      <c r="B12" s="72">
        <f>parameters!E12</f>
        <v>0.23400000000000001</v>
      </c>
      <c r="C12" s="71">
        <f>parameters!G12</f>
        <v>7</v>
      </c>
      <c r="D12" s="73">
        <f>parameters!H12</f>
        <v>0.23400000000000001</v>
      </c>
      <c r="E12" s="73">
        <f>parameters!I12</f>
        <v>6.6299999999999998E-2</v>
      </c>
      <c r="F12" s="73">
        <f>parameters!J12</f>
        <v>0.237049965</v>
      </c>
    </row>
    <row r="13" spans="1:6">
      <c r="A13" s="5" t="str">
        <f>parameters!D13</f>
        <v>P.sympt.diag_t_HGBC</v>
      </c>
      <c r="B13" s="72">
        <f>parameters!E13</f>
        <v>0.121</v>
      </c>
      <c r="C13" s="71">
        <f>parameters!G13</f>
        <v>7</v>
      </c>
      <c r="D13" s="73">
        <f>parameters!H13</f>
        <v>0.121</v>
      </c>
      <c r="E13" s="73">
        <f>parameters!I13</f>
        <v>7.5300000000000002E-3</v>
      </c>
      <c r="F13" s="73">
        <f>parameters!J13</f>
        <v>0.12112886</v>
      </c>
    </row>
    <row r="14" spans="1:6">
      <c r="A14" s="5" t="str">
        <f>parameters!D14</f>
        <v>P.sympt.diag_HGBC</v>
      </c>
      <c r="B14" s="72">
        <f>parameters!E14</f>
        <v>0.22700000000000001</v>
      </c>
      <c r="C14" s="71">
        <f>parameters!G14</f>
        <v>7</v>
      </c>
      <c r="D14" s="73">
        <f>parameters!H14</f>
        <v>0.22700000000000001</v>
      </c>
      <c r="E14" s="73">
        <f>parameters!I14</f>
        <v>2.5000000000000001E-3</v>
      </c>
      <c r="F14" s="73">
        <f>parameters!J14</f>
        <v>0.228546951</v>
      </c>
    </row>
    <row r="15" spans="1:6">
      <c r="A15" s="5" t="str">
        <f>parameters!D15</f>
        <v>P.sympt.diag_Age_HGBC</v>
      </c>
      <c r="B15" s="72">
        <f>parameters!E15</f>
        <v>0.876</v>
      </c>
      <c r="C15" s="71">
        <f>parameters!G15</f>
        <v>5</v>
      </c>
      <c r="D15" s="73">
        <f>parameters!H15</f>
        <v>0.876</v>
      </c>
      <c r="E15" s="73">
        <f>parameters!I15</f>
        <v>9.2200000000000004E-2</v>
      </c>
      <c r="F15" s="73">
        <f>parameters!J15</f>
        <v>0.97</v>
      </c>
    </row>
    <row r="16" spans="1:6">
      <c r="A16" s="5" t="str">
        <f>parameters!D16</f>
        <v>C.age.80.undiag.mort</v>
      </c>
      <c r="B16" s="72">
        <f>parameters!E16</f>
        <v>5.5E-2</v>
      </c>
      <c r="C16" s="71">
        <f>parameters!G16</f>
        <v>4</v>
      </c>
      <c r="D16" s="73">
        <f>parameters!H16</f>
        <v>0.01</v>
      </c>
      <c r="E16" s="73">
        <f>parameters!I16</f>
        <v>0.1</v>
      </c>
      <c r="F16" s="73">
        <f>parameters!J16</f>
        <v>5.5E-2</v>
      </c>
    </row>
    <row r="17" spans="1:6">
      <c r="A17" s="5" t="str">
        <f>parameters!D17</f>
        <v>Mean.t.StI.StII</v>
      </c>
      <c r="B17" s="72">
        <f>parameters!E17</f>
        <v>3</v>
      </c>
      <c r="C17" s="71">
        <f>parameters!G17</f>
        <v>6</v>
      </c>
      <c r="D17" s="73">
        <f>parameters!H17</f>
        <v>3</v>
      </c>
      <c r="E17" s="73">
        <f>parameters!I17</f>
        <v>3</v>
      </c>
      <c r="F17" s="73">
        <f>parameters!J17</f>
        <v>3</v>
      </c>
    </row>
    <row r="18" spans="1:6">
      <c r="A18" s="5" t="str">
        <f>parameters!D18</f>
        <v>Mean.t.StII.StIII</v>
      </c>
      <c r="B18" s="72">
        <f>parameters!E18</f>
        <v>2</v>
      </c>
      <c r="C18" s="71">
        <f>parameters!G18</f>
        <v>6</v>
      </c>
      <c r="D18" s="73">
        <f>parameters!H18</f>
        <v>2</v>
      </c>
      <c r="E18" s="73">
        <f>parameters!I18</f>
        <v>2</v>
      </c>
      <c r="F18" s="73">
        <f>parameters!J18</f>
        <v>2</v>
      </c>
    </row>
    <row r="19" spans="1:6">
      <c r="A19" s="5" t="str">
        <f>parameters!D19</f>
        <v>Mean.t.StIII.StIV</v>
      </c>
      <c r="B19" s="72">
        <f>parameters!E19</f>
        <v>1</v>
      </c>
      <c r="C19" s="71">
        <f>parameters!G19</f>
        <v>6</v>
      </c>
      <c r="D19" s="73">
        <f>parameters!H19</f>
        <v>1</v>
      </c>
      <c r="E19" s="73">
        <f>parameters!I19</f>
        <v>1</v>
      </c>
      <c r="F19" s="73">
        <f>parameters!J19</f>
        <v>1</v>
      </c>
    </row>
    <row r="20" spans="1:6">
      <c r="A20" s="5" t="str">
        <f>parameters!D20</f>
        <v>RR.All.Death.no_smoke</v>
      </c>
      <c r="B20" s="72">
        <f>parameters!E20</f>
        <v>0.75472189999999995</v>
      </c>
      <c r="C20" s="71">
        <f>parameters!G20</f>
        <v>5</v>
      </c>
      <c r="D20" s="73">
        <f>parameters!H20</f>
        <v>0.75472189999999995</v>
      </c>
      <c r="E20" s="73">
        <f>parameters!I20</f>
        <v>1.3606011795360695E-3</v>
      </c>
      <c r="F20" s="73">
        <f>parameters!J20</f>
        <v>0.75472189999999995</v>
      </c>
    </row>
    <row r="21" spans="1:6">
      <c r="A21" s="5" t="str">
        <f>parameters!D21</f>
        <v>shape.t.StI.StII</v>
      </c>
      <c r="B21" s="72">
        <f>parameters!E21</f>
        <v>0.66200000000000003</v>
      </c>
      <c r="C21" s="71">
        <f>parameters!G21</f>
        <v>7</v>
      </c>
      <c r="D21" s="73">
        <f>parameters!H21</f>
        <v>0.66200000000000003</v>
      </c>
      <c r="E21" s="73">
        <f>parameters!I21</f>
        <v>5.5800000000000002E-2</v>
      </c>
      <c r="F21" s="73">
        <f>parameters!J21</f>
        <v>0.72250015899999998</v>
      </c>
    </row>
    <row r="22" spans="1:6">
      <c r="A22" s="5" t="str">
        <f>parameters!D22</f>
        <v>shape.t.StII.StIII</v>
      </c>
      <c r="B22" s="72">
        <f>parameters!E22</f>
        <v>0.76600000000000001</v>
      </c>
      <c r="C22" s="71">
        <f>parameters!G22</f>
        <v>7</v>
      </c>
      <c r="D22" s="73">
        <f>parameters!H22</f>
        <v>0.76600000000000001</v>
      </c>
      <c r="E22" s="73">
        <f>parameters!I22</f>
        <v>0.122</v>
      </c>
      <c r="F22" s="73">
        <f>parameters!J22</f>
        <v>0.66778214800000002</v>
      </c>
    </row>
    <row r="23" spans="1:6">
      <c r="A23" s="5" t="str">
        <f>parameters!D23</f>
        <v>shape.t.StIII.StIV</v>
      </c>
      <c r="B23" s="72">
        <f>parameters!E23</f>
        <v>0.42299999999999999</v>
      </c>
      <c r="C23" s="71">
        <f>parameters!G23</f>
        <v>7</v>
      </c>
      <c r="D23" s="73">
        <f>parameters!H23</f>
        <v>0.42299999999999999</v>
      </c>
      <c r="E23" s="73">
        <f>parameters!I23</f>
        <v>8.8400000000000006E-2</v>
      </c>
      <c r="F23" s="73">
        <f>parameters!J23</f>
        <v>0.47116585599999999</v>
      </c>
    </row>
    <row r="24" spans="1:6">
      <c r="A24" s="5" t="str">
        <f>parameters!D24</f>
        <v>P.LGtoHGBC</v>
      </c>
      <c r="B24" s="72">
        <f>parameters!E24</f>
        <v>4.4000000000000003E-3</v>
      </c>
      <c r="C24" s="71">
        <f>parameters!G24</f>
        <v>7</v>
      </c>
      <c r="D24" s="73">
        <f>parameters!H24</f>
        <v>4.4000000000000003E-3</v>
      </c>
      <c r="E24" s="73">
        <f>parameters!I24</f>
        <v>7.3300000000000004E-4</v>
      </c>
      <c r="F24" s="73">
        <f>parameters!J24</f>
        <v>4.4999999999999997E-3</v>
      </c>
    </row>
    <row r="25" spans="1:6">
      <c r="A25" s="5" t="str">
        <f>parameters!D25</f>
        <v>P.Recurrence.LR</v>
      </c>
      <c r="B25" s="72">
        <f>parameters!E25</f>
        <v>0.28499999999999998</v>
      </c>
      <c r="C25" s="71">
        <f>parameters!G25</f>
        <v>5</v>
      </c>
      <c r="D25" s="73">
        <f>parameters!H25</f>
        <v>0.28499999999999998</v>
      </c>
      <c r="E25" s="73">
        <f>parameters!I25</f>
        <v>1.6837044078513583E-2</v>
      </c>
      <c r="F25" s="73">
        <f>parameters!J25</f>
        <v>0.28499999999999998</v>
      </c>
    </row>
    <row r="26" spans="1:6">
      <c r="A26" s="5" t="str">
        <f>parameters!D26</f>
        <v>P.sympt.diag_Age_LGBC</v>
      </c>
      <c r="B26" s="72">
        <f>parameters!E26</f>
        <v>0.91200000000000003</v>
      </c>
      <c r="C26" s="71">
        <f>parameters!G26</f>
        <v>5</v>
      </c>
      <c r="D26" s="73">
        <f>parameters!H26</f>
        <v>0.91200000000000003</v>
      </c>
      <c r="E26" s="73">
        <f>parameters!I26</f>
        <v>7.2099999999999997E-2</v>
      </c>
      <c r="F26" s="73">
        <f>parameters!J26</f>
        <v>0.97</v>
      </c>
    </row>
    <row r="27" spans="1:6">
      <c r="A27" s="5" t="str">
        <f>parameters!D27</f>
        <v>DT.UPTK.CONS</v>
      </c>
      <c r="B27" s="72">
        <f>parameters!E27</f>
        <v>0.70957585397710221</v>
      </c>
      <c r="C27" s="71">
        <f>parameters!G27</f>
        <v>5</v>
      </c>
      <c r="D27" s="73">
        <f>parameters!H27</f>
        <v>0.70957585397710221</v>
      </c>
      <c r="E27" s="73">
        <f>parameters!I27</f>
        <v>4.4760529439603229E-2</v>
      </c>
      <c r="F27" s="73">
        <f>parameters!J27</f>
        <v>0.70957585397710221</v>
      </c>
    </row>
    <row r="28" spans="1:6">
      <c r="A28" s="5" t="str">
        <f>parameters!D28</f>
        <v>DT.UPTK.50</v>
      </c>
      <c r="B28" s="72">
        <f>parameters!E28</f>
        <v>-0.36468752598392556</v>
      </c>
      <c r="C28" s="71">
        <f>parameters!G28</f>
        <v>5</v>
      </c>
      <c r="D28" s="73">
        <f>parameters!H28</f>
        <v>-0.36468752598392556</v>
      </c>
      <c r="E28" s="73">
        <f>parameters!I28</f>
        <v>6.0958017251978944E-4</v>
      </c>
      <c r="F28" s="73">
        <f>parameters!J28</f>
        <v>-0.36468752598392556</v>
      </c>
    </row>
    <row r="29" spans="1:6">
      <c r="A29" s="5" t="str">
        <f>parameters!D29</f>
        <v>DT.UPTK.55</v>
      </c>
      <c r="B29" s="72">
        <f>parameters!E29</f>
        <v>-0.25156411279366031</v>
      </c>
      <c r="C29" s="71">
        <f>parameters!G29</f>
        <v>5</v>
      </c>
      <c r="D29" s="73">
        <f>parameters!H29</f>
        <v>-0.25156411279366031</v>
      </c>
      <c r="E29" s="73">
        <f>parameters!I29</f>
        <v>1.8303467954788598E-4</v>
      </c>
      <c r="F29" s="73">
        <f>parameters!J29</f>
        <v>-0.25156411279366031</v>
      </c>
    </row>
    <row r="30" spans="1:6">
      <c r="A30" s="5" t="str">
        <f>parameters!D30</f>
        <v>DT.UPTK.65</v>
      </c>
      <c r="B30" s="72">
        <f>parameters!E30</f>
        <v>-0.11653381625595151</v>
      </c>
      <c r="C30" s="71">
        <f>parameters!G30</f>
        <v>5</v>
      </c>
      <c r="D30" s="73">
        <f>parameters!H30</f>
        <v>-0.11653381625595151</v>
      </c>
      <c r="E30" s="73">
        <f>parameters!I30</f>
        <v>5.7329767356241318E-3</v>
      </c>
      <c r="F30" s="73">
        <f>parameters!J30</f>
        <v>-0.11653381625595151</v>
      </c>
    </row>
    <row r="31" spans="1:6">
      <c r="A31" s="5" t="str">
        <f>parameters!D31</f>
        <v>DT.UPTK.70</v>
      </c>
      <c r="B31" s="72">
        <f>parameters!E31</f>
        <v>-0.23572233352106983</v>
      </c>
      <c r="C31" s="71">
        <f>parameters!G31</f>
        <v>5</v>
      </c>
      <c r="D31" s="73">
        <f>parameters!H31</f>
        <v>-0.23572233352106983</v>
      </c>
      <c r="E31" s="73">
        <f>parameters!I31</f>
        <v>6.4587431667095779E-3</v>
      </c>
      <c r="F31" s="73">
        <f>parameters!J31</f>
        <v>-0.23572233352106983</v>
      </c>
    </row>
    <row r="32" spans="1:6">
      <c r="A32" s="5" t="str">
        <f>parameters!D32</f>
        <v>DT.UPTK.F</v>
      </c>
      <c r="B32" s="72">
        <f>parameters!E32</f>
        <v>0.13976194237515863</v>
      </c>
      <c r="C32" s="71">
        <f>parameters!G32</f>
        <v>5</v>
      </c>
      <c r="D32" s="73">
        <f>parameters!H32</f>
        <v>0.13976194237515863</v>
      </c>
      <c r="E32" s="73">
        <f>parameters!I32</f>
        <v>4.4367505854834757E-3</v>
      </c>
      <c r="F32" s="73">
        <f>parameters!J32</f>
        <v>0.13976194237515863</v>
      </c>
    </row>
    <row r="33" spans="1:6">
      <c r="A33" s="5" t="str">
        <f>parameters!D33</f>
        <v>DT.UPTK.NRESP</v>
      </c>
      <c r="B33" s="72">
        <f>parameters!E33</f>
        <v>-1.8325814637483102</v>
      </c>
      <c r="C33" s="71">
        <f>parameters!G33</f>
        <v>5</v>
      </c>
      <c r="D33" s="73">
        <f>parameters!H33</f>
        <v>-1.8325814637483102</v>
      </c>
      <c r="E33" s="73">
        <f>parameters!I33</f>
        <v>8.0481983301160746E-3</v>
      </c>
      <c r="F33" s="73">
        <f>parameters!J33</f>
        <v>-1.8325814637483102</v>
      </c>
    </row>
    <row r="34" spans="1:6">
      <c r="A34" s="5" t="str">
        <f>parameters!D34</f>
        <v>DT.UPTK.INC</v>
      </c>
      <c r="B34" s="72">
        <f>parameters!E34</f>
        <v>1.8794650496471605</v>
      </c>
      <c r="C34" s="71">
        <f>parameters!G34</f>
        <v>5</v>
      </c>
      <c r="D34" s="73">
        <f>parameters!H34</f>
        <v>1.8794650496471605</v>
      </c>
      <c r="E34" s="73">
        <f>parameters!I34</f>
        <v>3.5350227786655028E-3</v>
      </c>
      <c r="F34" s="73">
        <f>parameters!J34</f>
        <v>1.8794650496471605</v>
      </c>
    </row>
    <row r="35" spans="1:6">
      <c r="A35" s="5" t="str">
        <f>parameters!D35</f>
        <v>DT.UPTK.IMD2</v>
      </c>
      <c r="B35" s="72">
        <f>parameters!E35</f>
        <v>-7.2570692834835374E-2</v>
      </c>
      <c r="C35" s="71">
        <f>parameters!G35</f>
        <v>5</v>
      </c>
      <c r="D35" s="73">
        <f>parameters!H35</f>
        <v>-7.2570692834835374E-2</v>
      </c>
      <c r="E35" s="73">
        <f>parameters!I35</f>
        <v>8.2744570841605074E-3</v>
      </c>
      <c r="F35" s="73">
        <f>parameters!J35</f>
        <v>-7.2570692834835374E-2</v>
      </c>
    </row>
    <row r="36" spans="1:6">
      <c r="A36" s="5" t="str">
        <f>parameters!D36</f>
        <v>DT.UPTK.IMD3</v>
      </c>
      <c r="B36" s="72">
        <f>parameters!E36</f>
        <v>-0.15082288973458366</v>
      </c>
      <c r="C36" s="71">
        <f>parameters!G36</f>
        <v>5</v>
      </c>
      <c r="D36" s="73">
        <f>parameters!H36</f>
        <v>-0.15082288973458366</v>
      </c>
      <c r="E36" s="73">
        <f>parameters!I36</f>
        <v>8.8485192231809659E-3</v>
      </c>
      <c r="F36" s="73">
        <f>parameters!J36</f>
        <v>-0.15082288973458366</v>
      </c>
    </row>
    <row r="37" spans="1:6">
      <c r="A37" s="5" t="str">
        <f>parameters!D37</f>
        <v>DT.UPTK.IMD4</v>
      </c>
      <c r="B37" s="72">
        <f>parameters!E37</f>
        <v>-0.2876820724517809</v>
      </c>
      <c r="C37" s="71">
        <f>parameters!G37</f>
        <v>5</v>
      </c>
      <c r="D37" s="73">
        <f>parameters!H37</f>
        <v>-0.2876820724517809</v>
      </c>
      <c r="E37" s="73">
        <f>parameters!I37</f>
        <v>1.0274142651501591E-2</v>
      </c>
      <c r="F37" s="73">
        <f>parameters!J37</f>
        <v>-0.2876820724517809</v>
      </c>
    </row>
    <row r="38" spans="1:6">
      <c r="A38" s="5" t="str">
        <f>parameters!D38</f>
        <v>DT.UPTK.IMD5</v>
      </c>
      <c r="B38" s="72">
        <f>parameters!E38</f>
        <v>-0.59783700075562041</v>
      </c>
      <c r="C38" s="71">
        <f>parameters!G38</f>
        <v>5</v>
      </c>
      <c r="D38" s="73">
        <f>parameters!H38</f>
        <v>-0.59783700075562041</v>
      </c>
      <c r="E38" s="73">
        <f>parameters!I38</f>
        <v>4.6809887357451996E-3</v>
      </c>
      <c r="F38" s="73">
        <f>parameters!J38</f>
        <v>-0.59783700075562041</v>
      </c>
    </row>
    <row r="39" spans="1:6">
      <c r="A39" s="5" t="str">
        <f>parameters!D39</f>
        <v>DT.UPTK.ASIAN</v>
      </c>
      <c r="B39" s="72">
        <f>parameters!E39</f>
        <v>-0.94057230424574823</v>
      </c>
      <c r="C39" s="71">
        <f>parameters!G39</f>
        <v>5</v>
      </c>
      <c r="D39" s="73">
        <f>parameters!H39</f>
        <v>-0.94057230424574823</v>
      </c>
      <c r="E39" s="73">
        <f>parameters!I39</f>
        <v>5.2558948716264049E-2</v>
      </c>
      <c r="F39" s="73">
        <f>parameters!J39</f>
        <v>-0.94057230424574823</v>
      </c>
    </row>
    <row r="40" spans="1:6">
      <c r="A40" s="5" t="str">
        <f>parameters!D40</f>
        <v>Diag.UPTK</v>
      </c>
      <c r="B40" s="72">
        <f>parameters!E40</f>
        <v>1</v>
      </c>
      <c r="C40" s="71">
        <f>parameters!G40</f>
        <v>6</v>
      </c>
      <c r="D40" s="73">
        <f>parameters!H40</f>
        <v>1</v>
      </c>
      <c r="E40" s="73">
        <f>parameters!I40</f>
        <v>0</v>
      </c>
      <c r="F40" s="73">
        <f>parameters!J40</f>
        <v>1</v>
      </c>
    </row>
    <row r="41" spans="1:6">
      <c r="A41" s="5" t="str">
        <f>parameters!D41</f>
        <v>Sens.dipstick.LG</v>
      </c>
      <c r="B41" s="72">
        <f>parameters!E41</f>
        <v>0.23</v>
      </c>
      <c r="C41" s="71">
        <f>parameters!G41</f>
        <v>1</v>
      </c>
      <c r="D41" s="73">
        <f>parameters!H41</f>
        <v>13</v>
      </c>
      <c r="E41" s="73">
        <f>parameters!I41</f>
        <v>43.521739130434781</v>
      </c>
      <c r="F41" s="73">
        <f>parameters!J41</f>
        <v>0.23</v>
      </c>
    </row>
    <row r="42" spans="1:6">
      <c r="A42" s="5" t="str">
        <f>parameters!D42</f>
        <v>Sens.dipstick.St1</v>
      </c>
      <c r="B42" s="72">
        <f>parameters!E42</f>
        <v>0.5</v>
      </c>
      <c r="C42" s="71">
        <f>parameters!G42</f>
        <v>1</v>
      </c>
      <c r="D42" s="73">
        <f>parameters!H42</f>
        <v>22</v>
      </c>
      <c r="E42" s="73">
        <f>parameters!I42</f>
        <v>22</v>
      </c>
      <c r="F42" s="73">
        <f>parameters!J42</f>
        <v>0.5</v>
      </c>
    </row>
    <row r="43" spans="1:6">
      <c r="A43" s="5" t="str">
        <f>parameters!D43</f>
        <v>Sens.dipstick.St2.4</v>
      </c>
      <c r="B43" s="72">
        <f>parameters!E43</f>
        <v>0.88</v>
      </c>
      <c r="C43" s="71">
        <f>parameters!G43</f>
        <v>1</v>
      </c>
      <c r="D43" s="73">
        <f>parameters!H43</f>
        <v>8</v>
      </c>
      <c r="E43" s="73">
        <f>parameters!I43</f>
        <v>1.0909090909090917</v>
      </c>
      <c r="F43" s="73">
        <f>parameters!J43</f>
        <v>0.88</v>
      </c>
    </row>
    <row r="44" spans="1:6">
      <c r="A44" s="5" t="str">
        <f>parameters!D44</f>
        <v>Spec.dipstick</v>
      </c>
      <c r="B44" s="72">
        <f>parameters!E44</f>
        <v>0.82</v>
      </c>
      <c r="C44" s="71">
        <f>parameters!G44</f>
        <v>1</v>
      </c>
      <c r="D44" s="73">
        <f>parameters!H44</f>
        <v>264.03999999999996</v>
      </c>
      <c r="E44" s="73">
        <f>parameters!I44</f>
        <v>57.960000000000036</v>
      </c>
      <c r="F44" s="73">
        <f>parameters!J44</f>
        <v>0.82</v>
      </c>
    </row>
    <row r="45" spans="1:6">
      <c r="A45" s="5" t="str">
        <f>parameters!D45</f>
        <v>Sens.cystoscopy.HG</v>
      </c>
      <c r="B45" s="72">
        <f>parameters!E45</f>
        <v>0.94299999999999995</v>
      </c>
      <c r="C45" s="71">
        <f>parameters!G45</f>
        <v>1</v>
      </c>
      <c r="D45" s="73">
        <f>parameters!H45</f>
        <v>716</v>
      </c>
      <c r="E45" s="73">
        <f>parameters!I45</f>
        <v>43</v>
      </c>
      <c r="F45" s="73">
        <f>parameters!J45</f>
        <v>0.94299999999999995</v>
      </c>
    </row>
    <row r="46" spans="1:6">
      <c r="A46" s="5" t="str">
        <f>parameters!D46</f>
        <v>Spec.cystoscopy</v>
      </c>
      <c r="B46" s="72">
        <f>parameters!E46</f>
        <v>0.84699999999999998</v>
      </c>
      <c r="C46" s="71">
        <f>parameters!G46</f>
        <v>1</v>
      </c>
      <c r="D46" s="73">
        <f>parameters!H46</f>
        <v>716</v>
      </c>
      <c r="E46" s="73">
        <f>parameters!I46</f>
        <v>109.548</v>
      </c>
      <c r="F46" s="73">
        <f>parameters!J46</f>
        <v>0.84699999999999998</v>
      </c>
    </row>
    <row r="47" spans="1:6">
      <c r="A47" s="5" t="str">
        <f>parameters!D47</f>
        <v>Sens.cystoscopy.LG</v>
      </c>
      <c r="B47" s="72">
        <f>parameters!E47</f>
        <v>0.92700000000000005</v>
      </c>
      <c r="C47" s="71">
        <f>parameters!G47</f>
        <v>1</v>
      </c>
      <c r="D47" s="73">
        <f>parameters!H47</f>
        <v>719</v>
      </c>
      <c r="E47" s="73">
        <f>parameters!I47</f>
        <v>52.486999999999966</v>
      </c>
      <c r="F47" s="73">
        <f>parameters!J47</f>
        <v>0.92700000000000005</v>
      </c>
    </row>
    <row r="48" spans="1:6">
      <c r="A48" s="5" t="e">
        <f>parameters!#REF!</f>
        <v>#REF!</v>
      </c>
      <c r="B48" s="72" t="e">
        <f>parameters!#REF!</f>
        <v>#REF!</v>
      </c>
      <c r="C48" s="71" t="e">
        <f>parameters!#REF!</f>
        <v>#REF!</v>
      </c>
      <c r="D48" s="73" t="e">
        <f>parameters!#REF!</f>
        <v>#REF!</v>
      </c>
      <c r="E48" s="73" t="e">
        <f>parameters!#REF!</f>
        <v>#REF!</v>
      </c>
      <c r="F48" s="73" t="e">
        <f>parameters!#REF!</f>
        <v>#REF!</v>
      </c>
    </row>
    <row r="49" spans="1:6">
      <c r="A49" s="5" t="str">
        <f>parameters!D48</f>
        <v>Mort.TURBT</v>
      </c>
      <c r="B49" s="72">
        <f>parameters!E48</f>
        <v>8.0000000000000002E-3</v>
      </c>
      <c r="C49" s="71">
        <f>parameters!G48</f>
        <v>5</v>
      </c>
      <c r="D49" s="73">
        <f>parameters!H48</f>
        <v>8.0000000000000002E-3</v>
      </c>
      <c r="E49" s="73">
        <f>parameters!I48</f>
        <v>2.55106728462327E-3</v>
      </c>
      <c r="F49" s="73">
        <f>parameters!J48</f>
        <v>8.0000000000000002E-3</v>
      </c>
    </row>
    <row r="50" spans="1:6">
      <c r="A50" s="5" t="str">
        <f>parameters!D49</f>
        <v>Utility.age</v>
      </c>
      <c r="B50" s="72">
        <f>parameters!E49</f>
        <v>4.3200000000000001E-3</v>
      </c>
      <c r="C50" s="71">
        <f>parameters!G49</f>
        <v>5</v>
      </c>
      <c r="D50" s="73">
        <f>parameters!H49</f>
        <v>4.3200000000000001E-3</v>
      </c>
      <c r="E50" s="73">
        <f>parameters!I49</f>
        <v>1.4285976793890307E-4</v>
      </c>
      <c r="F50" s="73">
        <f>parameters!J49</f>
        <v>4.3200000000000001E-3</v>
      </c>
    </row>
    <row r="51" spans="1:6">
      <c r="A51" s="5" t="str">
        <f>parameters!D50</f>
        <v>Disutility.HG.St1.3</v>
      </c>
      <c r="B51" s="72">
        <f>parameters!E50</f>
        <v>-0.08</v>
      </c>
      <c r="C51" s="71">
        <f>parameters!G50</f>
        <v>5</v>
      </c>
      <c r="D51" s="73">
        <f>parameters!H50</f>
        <v>-0.08</v>
      </c>
      <c r="E51" s="73">
        <f>parameters!I50</f>
        <v>4.3368143838595594E-2</v>
      </c>
      <c r="F51" s="73">
        <f>parameters!J50</f>
        <v>-0.08</v>
      </c>
    </row>
    <row r="52" spans="1:6">
      <c r="A52" s="5" t="str">
        <f>parameters!D51</f>
        <v>Disutility.HG.St4</v>
      </c>
      <c r="B52" s="72">
        <f>parameters!E51</f>
        <v>-0.18</v>
      </c>
      <c r="C52" s="71">
        <f>parameters!G51</f>
        <v>5</v>
      </c>
      <c r="D52" s="73">
        <f>parameters!H51</f>
        <v>-0.18</v>
      </c>
      <c r="E52" s="73">
        <f>parameters!I51</f>
        <v>6.1225614830958487E-2</v>
      </c>
      <c r="F52" s="73">
        <f>parameters!J51</f>
        <v>-0.18</v>
      </c>
    </row>
    <row r="53" spans="1:6">
      <c r="A53" s="5" t="str">
        <f>parameters!D52</f>
        <v>Disutility.LG</v>
      </c>
      <c r="B53" s="72">
        <f>parameters!E52</f>
        <v>0</v>
      </c>
      <c r="C53" s="71">
        <f>parameters!G52</f>
        <v>6</v>
      </c>
      <c r="D53" s="73">
        <f>parameters!H52</f>
        <v>0</v>
      </c>
      <c r="E53" s="73">
        <f>parameters!I52</f>
        <v>0</v>
      </c>
      <c r="F53" s="73">
        <f>parameters!J52</f>
        <v>0</v>
      </c>
    </row>
    <row r="54" spans="1:6">
      <c r="A54" s="5" t="str">
        <f>parameters!D53</f>
        <v>Cost.diag.sympt</v>
      </c>
      <c r="B54" s="72">
        <f>parameters!E53</f>
        <v>610.58000000000004</v>
      </c>
      <c r="C54" s="71">
        <f>parameters!G53</f>
        <v>2</v>
      </c>
      <c r="D54" s="73">
        <f>parameters!H53</f>
        <v>100</v>
      </c>
      <c r="E54" s="73">
        <f>parameters!I53</f>
        <v>6.1058000000000003</v>
      </c>
      <c r="F54" s="73">
        <f>parameters!J53</f>
        <v>610.58000000000004</v>
      </c>
    </row>
    <row r="55" spans="1:6">
      <c r="A55" s="5" t="str">
        <f>parameters!D54</f>
        <v>Cost.diag.screen</v>
      </c>
      <c r="B55" s="72">
        <f>parameters!E54</f>
        <v>584.89</v>
      </c>
      <c r="C55" s="71">
        <f>parameters!G54</f>
        <v>2</v>
      </c>
      <c r="D55" s="73">
        <f>parameters!H54</f>
        <v>100</v>
      </c>
      <c r="E55" s="73">
        <f>parameters!I54</f>
        <v>5.8488999999999995</v>
      </c>
      <c r="F55" s="73">
        <f>parameters!J54</f>
        <v>584.89</v>
      </c>
    </row>
    <row r="56" spans="1:6">
      <c r="A56" s="5" t="str">
        <f>parameters!D55</f>
        <v>Cost.treat.intercept</v>
      </c>
      <c r="B56" s="72">
        <f>parameters!E55</f>
        <v>2348.8000000000002</v>
      </c>
      <c r="C56" s="71">
        <f>parameters!G55</f>
        <v>2</v>
      </c>
      <c r="D56" s="73">
        <f>parameters!H55</f>
        <v>100</v>
      </c>
      <c r="E56" s="73">
        <f>parameters!I55</f>
        <v>23.488000000000003</v>
      </c>
      <c r="F56" s="73">
        <f>parameters!J55</f>
        <v>2348.8000000000002</v>
      </c>
    </row>
    <row r="57" spans="1:6">
      <c r="A57" s="5" t="str">
        <f>parameters!D56</f>
        <v>Cost.treat.past.smoke</v>
      </c>
      <c r="B57" s="72">
        <f>parameters!E56</f>
        <v>-57.2</v>
      </c>
      <c r="C57" s="71">
        <f>parameters!G56</f>
        <v>5</v>
      </c>
      <c r="D57" s="73">
        <f>parameters!H56</f>
        <v>-57.2</v>
      </c>
      <c r="E57" s="73">
        <f>parameters!I56</f>
        <v>5.7200000000000006</v>
      </c>
      <c r="F57" s="73">
        <f>parameters!J56</f>
        <v>-57.2</v>
      </c>
    </row>
    <row r="58" spans="1:6">
      <c r="A58" s="5" t="str">
        <f>parameters!D57</f>
        <v>Cost.treat.current.smoke</v>
      </c>
      <c r="B58" s="72">
        <f>parameters!E57</f>
        <v>-242</v>
      </c>
      <c r="C58" s="71">
        <f>parameters!G57</f>
        <v>5</v>
      </c>
      <c r="D58" s="73">
        <f>parameters!H57</f>
        <v>-242</v>
      </c>
      <c r="E58" s="73">
        <f>parameters!I57</f>
        <v>24.200000000000003</v>
      </c>
      <c r="F58" s="73">
        <f>parameters!J57</f>
        <v>-242</v>
      </c>
    </row>
    <row r="59" spans="1:6">
      <c r="A59" s="5" t="str">
        <f>parameters!D58</f>
        <v>Cost.treat.Y2</v>
      </c>
      <c r="B59" s="72">
        <f>parameters!E58</f>
        <v>-921.4</v>
      </c>
      <c r="C59" s="71">
        <f>parameters!G58</f>
        <v>5</v>
      </c>
      <c r="D59" s="73">
        <f>parameters!H58</f>
        <v>-921.4</v>
      </c>
      <c r="E59" s="73">
        <f>parameters!I58</f>
        <v>92.14</v>
      </c>
      <c r="F59" s="73">
        <f>parameters!J58</f>
        <v>-921.4</v>
      </c>
    </row>
    <row r="60" spans="1:6">
      <c r="A60" s="5" t="str">
        <f>parameters!D59</f>
        <v>Cost.treat.Y3</v>
      </c>
      <c r="B60" s="72">
        <f>parameters!E59</f>
        <v>-1514</v>
      </c>
      <c r="C60" s="71">
        <f>parameters!G59</f>
        <v>5</v>
      </c>
      <c r="D60" s="73">
        <f>parameters!H59</f>
        <v>-1514</v>
      </c>
      <c r="E60" s="73">
        <f>parameters!I59</f>
        <v>151.4</v>
      </c>
      <c r="F60" s="73">
        <f>parameters!J59</f>
        <v>-1514</v>
      </c>
    </row>
    <row r="61" spans="1:6">
      <c r="A61" s="5" t="str">
        <f>parameters!D60</f>
        <v>Cost.treat.stage1</v>
      </c>
      <c r="B61" s="72">
        <f>parameters!E60</f>
        <v>1446.8</v>
      </c>
      <c r="C61" s="71">
        <f>parameters!G60</f>
        <v>5</v>
      </c>
      <c r="D61" s="73">
        <f>parameters!H60</f>
        <v>1446.8</v>
      </c>
      <c r="E61" s="73">
        <f>parameters!I60</f>
        <v>144.68</v>
      </c>
      <c r="F61" s="73">
        <f>parameters!J60</f>
        <v>1446.8</v>
      </c>
    </row>
    <row r="62" spans="1:6">
      <c r="A62" s="5" t="str">
        <f>parameters!D61</f>
        <v>Cost.treat.stage2</v>
      </c>
      <c r="B62" s="72">
        <f>parameters!E61</f>
        <v>1676.1</v>
      </c>
      <c r="C62" s="71">
        <f>parameters!G61</f>
        <v>5</v>
      </c>
      <c r="D62" s="73">
        <f>parameters!H61</f>
        <v>1676.1</v>
      </c>
      <c r="E62" s="73">
        <f>parameters!I61</f>
        <v>167.61</v>
      </c>
      <c r="F62" s="73">
        <f>parameters!J61</f>
        <v>1676.1</v>
      </c>
    </row>
    <row r="63" spans="1:6">
      <c r="A63" s="5" t="str">
        <f>parameters!D62</f>
        <v>Cost.treat.stage3</v>
      </c>
      <c r="B63" s="72">
        <f>parameters!E62</f>
        <v>3956.7</v>
      </c>
      <c r="C63" s="71">
        <f>parameters!G62</f>
        <v>5</v>
      </c>
      <c r="D63" s="73">
        <f>parameters!H62</f>
        <v>3956.7</v>
      </c>
      <c r="E63" s="73">
        <f>parameters!I62</f>
        <v>395.67</v>
      </c>
      <c r="F63" s="73">
        <f>parameters!J62</f>
        <v>3956.7</v>
      </c>
    </row>
    <row r="64" spans="1:6">
      <c r="A64" s="5" t="str">
        <f>parameters!D63</f>
        <v>Cost.treat.stage4</v>
      </c>
      <c r="B64" s="72">
        <f>parameters!E63</f>
        <v>5406.9</v>
      </c>
      <c r="C64" s="71">
        <f>parameters!G63</f>
        <v>5</v>
      </c>
      <c r="D64" s="73">
        <f>parameters!H63</f>
        <v>5406.9</v>
      </c>
      <c r="E64" s="73">
        <f>parameters!I63</f>
        <v>540.68999999999994</v>
      </c>
      <c r="F64" s="73">
        <f>parameters!J63</f>
        <v>5406.9</v>
      </c>
    </row>
    <row r="65" spans="1:6">
      <c r="A65" s="5" t="str">
        <f>parameters!D64</f>
        <v>Cost.treat.LG</v>
      </c>
      <c r="B65" s="72">
        <f>parameters!E64</f>
        <v>1217.4000000000001</v>
      </c>
      <c r="C65" s="71">
        <f>parameters!G64</f>
        <v>5</v>
      </c>
      <c r="D65" s="73">
        <f>parameters!H64</f>
        <v>1217.4000000000001</v>
      </c>
      <c r="E65" s="73">
        <f>parameters!I64</f>
        <v>121.74000000000001</v>
      </c>
      <c r="F65" s="73">
        <f>parameters!J64</f>
        <v>1217.4000000000001</v>
      </c>
    </row>
    <row r="66" spans="1:6">
      <c r="A66" s="5" t="str">
        <f>parameters!D65</f>
        <v>Cost.surv.Y4.5</v>
      </c>
      <c r="B66" s="72">
        <f>parameters!E65</f>
        <v>401</v>
      </c>
      <c r="C66" s="71">
        <f>parameters!G65</f>
        <v>2</v>
      </c>
      <c r="D66" s="73">
        <f>parameters!H65</f>
        <v>100</v>
      </c>
      <c r="E66" s="73">
        <f>parameters!I65</f>
        <v>4.01</v>
      </c>
      <c r="F66" s="73">
        <f>parameters!J65</f>
        <v>401</v>
      </c>
    </row>
    <row r="67" spans="1:6">
      <c r="A67" s="5" t="str">
        <f>parameters!D66</f>
        <v>Cost.dipstick.invite</v>
      </c>
      <c r="B67" s="72">
        <f>parameters!E66</f>
        <v>8.57</v>
      </c>
      <c r="C67" s="71">
        <f>parameters!G66</f>
        <v>2</v>
      </c>
      <c r="D67" s="73">
        <f>parameters!H66</f>
        <v>100</v>
      </c>
      <c r="E67" s="73">
        <f>parameters!I66</f>
        <v>8.5699999999999998E-2</v>
      </c>
      <c r="F67" s="73">
        <f>parameters!J66</f>
        <v>8.57</v>
      </c>
    </row>
    <row r="68" spans="1:6">
      <c r="A68" s="5" t="str">
        <f>parameters!D67</f>
        <v>Cost.ad.dipstick</v>
      </c>
      <c r="B68" s="72">
        <f>parameters!E67</f>
        <v>1.3</v>
      </c>
      <c r="C68" s="71">
        <f>parameters!G67</f>
        <v>2</v>
      </c>
      <c r="D68" s="73">
        <f>parameters!H67</f>
        <v>100</v>
      </c>
      <c r="E68" s="73">
        <f>parameters!I67</f>
        <v>1.3000000000000001E-2</v>
      </c>
      <c r="F68" s="73">
        <f>parameters!J67</f>
        <v>1.3</v>
      </c>
    </row>
    <row r="69" spans="1:6">
      <c r="A69" s="5" t="str">
        <f>parameters!D68</f>
        <v>Cost.dipstick.positive</v>
      </c>
      <c r="B69" s="72">
        <f>parameters!E68</f>
        <v>11.8</v>
      </c>
      <c r="C69" s="71">
        <f>parameters!G68</f>
        <v>2</v>
      </c>
      <c r="D69" s="73">
        <f>parameters!H68</f>
        <v>100</v>
      </c>
      <c r="E69" s="73">
        <f>parameters!I68</f>
        <v>0.11800000000000001</v>
      </c>
      <c r="F69" s="73">
        <f>parameters!J68</f>
        <v>11.8</v>
      </c>
    </row>
    <row r="70" spans="1:6">
      <c r="A70" s="5" t="str">
        <f>parameters!D69</f>
        <v>Cost.dipstick</v>
      </c>
      <c r="B70" s="72">
        <f>parameters!E69</f>
        <v>3.86</v>
      </c>
      <c r="C70" s="71">
        <f>parameters!G69</f>
        <v>2</v>
      </c>
      <c r="D70" s="73">
        <f>parameters!H69</f>
        <v>100</v>
      </c>
      <c r="E70" s="73">
        <f>parameters!I69</f>
        <v>3.8599999999999995E-2</v>
      </c>
      <c r="F70" s="73">
        <f>parameters!J69</f>
        <v>3.86</v>
      </c>
    </row>
    <row r="71" spans="1:6">
      <c r="A71" s="5"/>
      <c r="B71" s="69"/>
      <c r="C71" s="5"/>
      <c r="D71" s="69"/>
      <c r="E71" s="69"/>
      <c r="F71" s="69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F33-7270-4213-838D-9B3F1B62F32F}">
  <dimension ref="A1:L108"/>
  <sheetViews>
    <sheetView workbookViewId="0">
      <selection activeCell="O17" sqref="O17"/>
    </sheetView>
  </sheetViews>
  <sheetFormatPr defaultRowHeight="15"/>
  <cols>
    <col min="5" max="5" width="26.28515625" bestFit="1" customWidth="1"/>
  </cols>
  <sheetData>
    <row r="1" spans="1:12">
      <c r="A1" s="7" t="s">
        <v>90</v>
      </c>
      <c r="B1" s="7"/>
      <c r="C1" s="7"/>
      <c r="E1" s="8"/>
      <c r="F1" s="8"/>
      <c r="G1" s="8"/>
      <c r="H1" s="9"/>
      <c r="I1" s="9"/>
      <c r="J1" s="8"/>
      <c r="K1" s="121"/>
      <c r="L1" s="122"/>
    </row>
    <row r="2" spans="1:12">
      <c r="A2" s="7"/>
      <c r="B2" s="7"/>
      <c r="C2" s="7"/>
      <c r="E2" s="8"/>
      <c r="F2" s="8"/>
      <c r="G2" s="8"/>
      <c r="H2" s="9"/>
      <c r="I2" s="9"/>
      <c r="J2" s="8"/>
      <c r="K2" s="8"/>
      <c r="L2" s="8"/>
    </row>
    <row r="3" spans="1:12">
      <c r="A3" s="7" t="s">
        <v>91</v>
      </c>
      <c r="B3" s="7"/>
      <c r="C3" s="7"/>
      <c r="E3" s="8"/>
      <c r="F3" s="8"/>
      <c r="H3" s="10"/>
      <c r="I3" s="10"/>
      <c r="L3" s="11" t="s">
        <v>92</v>
      </c>
    </row>
    <row r="4" spans="1:12">
      <c r="A4" s="12" t="s">
        <v>93</v>
      </c>
      <c r="B4" s="7"/>
      <c r="C4" s="7"/>
      <c r="E4" s="8"/>
      <c r="F4" s="8"/>
      <c r="H4" s="10"/>
      <c r="I4" s="10"/>
      <c r="L4" s="13"/>
    </row>
    <row r="5" spans="1:12">
      <c r="A5" s="8"/>
      <c r="B5" s="9"/>
      <c r="C5" s="9"/>
      <c r="D5" s="8"/>
      <c r="E5" s="8"/>
      <c r="F5" s="8"/>
      <c r="H5" s="10"/>
      <c r="I5" s="10"/>
    </row>
    <row r="6" spans="1:12">
      <c r="A6" s="14" t="s">
        <v>94</v>
      </c>
      <c r="B6" s="123" t="s">
        <v>95</v>
      </c>
      <c r="C6" s="123"/>
      <c r="D6" s="123"/>
      <c r="E6" s="123"/>
      <c r="F6" s="123"/>
      <c r="G6" s="15"/>
      <c r="H6" s="123" t="s">
        <v>96</v>
      </c>
      <c r="I6" s="123"/>
      <c r="J6" s="123"/>
      <c r="K6" s="123"/>
      <c r="L6" s="123"/>
    </row>
    <row r="7" spans="1:12" ht="18.75">
      <c r="A7" s="16" t="s">
        <v>97</v>
      </c>
      <c r="B7" s="17" t="s">
        <v>98</v>
      </c>
      <c r="C7" s="17" t="s">
        <v>99</v>
      </c>
      <c r="D7" s="18" t="s">
        <v>100</v>
      </c>
      <c r="E7" s="18" t="s">
        <v>101</v>
      </c>
      <c r="F7" s="18" t="s">
        <v>102</v>
      </c>
      <c r="G7" s="19"/>
      <c r="H7" s="20" t="s">
        <v>103</v>
      </c>
      <c r="I7" s="20" t="s">
        <v>104</v>
      </c>
      <c r="J7" s="21" t="s">
        <v>105</v>
      </c>
      <c r="K7" s="21" t="s">
        <v>106</v>
      </c>
      <c r="L7" s="21" t="s">
        <v>107</v>
      </c>
    </row>
    <row r="8" spans="1:12">
      <c r="A8" s="8">
        <v>0</v>
      </c>
      <c r="B8" s="22">
        <v>4.2529999999999998E-3</v>
      </c>
      <c r="C8" s="22">
        <v>4.2440000000000004E-3</v>
      </c>
      <c r="D8" s="23">
        <v>100000</v>
      </c>
      <c r="E8" s="23">
        <v>424.4</v>
      </c>
      <c r="F8" s="24">
        <v>79.33</v>
      </c>
      <c r="G8" t="s">
        <v>108</v>
      </c>
      <c r="H8" s="22">
        <v>3.5249999999999999E-3</v>
      </c>
      <c r="I8" s="22">
        <v>3.519E-3</v>
      </c>
      <c r="J8" s="23">
        <v>100000</v>
      </c>
      <c r="K8" s="23">
        <v>351.9</v>
      </c>
      <c r="L8" s="24">
        <v>83.12</v>
      </c>
    </row>
    <row r="9" spans="1:12">
      <c r="A9" s="8">
        <v>1</v>
      </c>
      <c r="B9" s="22">
        <v>2.31E-4</v>
      </c>
      <c r="C9" s="22">
        <v>2.31E-4</v>
      </c>
      <c r="D9" s="23">
        <v>99575.6</v>
      </c>
      <c r="E9" s="23">
        <v>23</v>
      </c>
      <c r="F9" s="24">
        <v>78.67</v>
      </c>
      <c r="G9" t="s">
        <v>108</v>
      </c>
      <c r="H9" s="22">
        <v>2.1100000000000001E-4</v>
      </c>
      <c r="I9" s="22">
        <v>2.1100000000000001E-4</v>
      </c>
      <c r="J9" s="23">
        <v>99648.1</v>
      </c>
      <c r="K9" s="23">
        <v>21</v>
      </c>
      <c r="L9" s="24">
        <v>82.42</v>
      </c>
    </row>
    <row r="10" spans="1:12">
      <c r="A10" s="8">
        <v>2</v>
      </c>
      <c r="B10" s="22">
        <v>1.2799999999999999E-4</v>
      </c>
      <c r="C10" s="22">
        <v>1.2799999999999999E-4</v>
      </c>
      <c r="D10" s="23">
        <v>99552.5</v>
      </c>
      <c r="E10" s="23">
        <v>12.7</v>
      </c>
      <c r="F10" s="24">
        <v>77.69</v>
      </c>
      <c r="G10" t="s">
        <v>108</v>
      </c>
      <c r="H10" s="22">
        <v>1.13E-4</v>
      </c>
      <c r="I10" s="22">
        <v>1.13E-4</v>
      </c>
      <c r="J10" s="23">
        <v>99627.1</v>
      </c>
      <c r="K10" s="23">
        <v>11.3</v>
      </c>
      <c r="L10" s="24">
        <v>81.430000000000007</v>
      </c>
    </row>
    <row r="11" spans="1:12">
      <c r="A11" s="8">
        <v>3</v>
      </c>
      <c r="B11" s="22">
        <v>9.8999999999999994E-5</v>
      </c>
      <c r="C11" s="22">
        <v>9.8999999999999994E-5</v>
      </c>
      <c r="D11" s="23">
        <v>99539.8</v>
      </c>
      <c r="E11" s="23">
        <v>9.8000000000000007</v>
      </c>
      <c r="F11" s="24">
        <v>76.7</v>
      </c>
      <c r="G11" t="s">
        <v>108</v>
      </c>
      <c r="H11" s="22">
        <v>9.2999999999999997E-5</v>
      </c>
      <c r="I11" s="22">
        <v>9.2999999999999997E-5</v>
      </c>
      <c r="J11" s="23">
        <v>99615.9</v>
      </c>
      <c r="K11" s="23">
        <v>9.1999999999999993</v>
      </c>
      <c r="L11" s="24">
        <v>80.44</v>
      </c>
    </row>
    <row r="12" spans="1:12">
      <c r="A12" s="8">
        <v>4</v>
      </c>
      <c r="B12" s="22">
        <v>9.0000000000000006E-5</v>
      </c>
      <c r="C12" s="22">
        <v>9.0000000000000006E-5</v>
      </c>
      <c r="D12" s="23">
        <v>99530</v>
      </c>
      <c r="E12" s="23">
        <v>8.9</v>
      </c>
      <c r="F12" s="24">
        <v>75.709999999999994</v>
      </c>
      <c r="G12" t="s">
        <v>108</v>
      </c>
      <c r="H12" s="22">
        <v>6.0999999999999999E-5</v>
      </c>
      <c r="I12" s="22">
        <v>6.0999999999999999E-5</v>
      </c>
      <c r="J12" s="23">
        <v>99606.6</v>
      </c>
      <c r="K12" s="23">
        <v>6</v>
      </c>
      <c r="L12" s="24">
        <v>79.45</v>
      </c>
    </row>
    <row r="13" spans="1:12">
      <c r="A13" s="8">
        <v>5</v>
      </c>
      <c r="B13" s="22">
        <v>7.7000000000000001E-5</v>
      </c>
      <c r="C13" s="22">
        <v>7.7000000000000001E-5</v>
      </c>
      <c r="D13" s="23">
        <v>99521.1</v>
      </c>
      <c r="E13" s="23">
        <v>7.6</v>
      </c>
      <c r="F13" s="24">
        <v>74.709999999999994</v>
      </c>
      <c r="G13" t="s">
        <v>108</v>
      </c>
      <c r="H13" s="22">
        <v>7.8999999999999996E-5</v>
      </c>
      <c r="I13" s="22">
        <v>7.8999999999999996E-5</v>
      </c>
      <c r="J13" s="23">
        <v>99600.6</v>
      </c>
      <c r="K13" s="23">
        <v>7.8</v>
      </c>
      <c r="L13" s="24">
        <v>78.45</v>
      </c>
    </row>
    <row r="14" spans="1:12">
      <c r="A14" s="8">
        <v>6</v>
      </c>
      <c r="B14" s="22">
        <v>8.1000000000000004E-5</v>
      </c>
      <c r="C14" s="22">
        <v>8.1000000000000004E-5</v>
      </c>
      <c r="D14" s="23">
        <v>99513.4</v>
      </c>
      <c r="E14" s="23">
        <v>8</v>
      </c>
      <c r="F14" s="24">
        <v>73.72</v>
      </c>
      <c r="G14" t="s">
        <v>108</v>
      </c>
      <c r="H14" s="22">
        <v>6.8999999999999997E-5</v>
      </c>
      <c r="I14" s="22">
        <v>6.8999999999999997E-5</v>
      </c>
      <c r="J14" s="23">
        <v>99592.7</v>
      </c>
      <c r="K14" s="23">
        <v>6.9</v>
      </c>
      <c r="L14" s="24">
        <v>77.459999999999994</v>
      </c>
    </row>
    <row r="15" spans="1:12">
      <c r="A15" s="8">
        <v>7</v>
      </c>
      <c r="B15" s="22">
        <v>6.7999999999999999E-5</v>
      </c>
      <c r="C15" s="22">
        <v>6.7999999999999999E-5</v>
      </c>
      <c r="D15" s="23">
        <v>99505.4</v>
      </c>
      <c r="E15" s="23">
        <v>6.8</v>
      </c>
      <c r="F15" s="24">
        <v>72.73</v>
      </c>
      <c r="G15" t="s">
        <v>108</v>
      </c>
      <c r="H15" s="22">
        <v>5.1E-5</v>
      </c>
      <c r="I15" s="22">
        <v>5.1E-5</v>
      </c>
      <c r="J15" s="23">
        <v>99585.8</v>
      </c>
      <c r="K15" s="23">
        <v>5</v>
      </c>
      <c r="L15" s="24">
        <v>76.47</v>
      </c>
    </row>
    <row r="16" spans="1:12">
      <c r="A16" s="8">
        <v>8</v>
      </c>
      <c r="B16" s="22">
        <v>6.4999999999999994E-5</v>
      </c>
      <c r="C16" s="22">
        <v>6.4999999999999994E-5</v>
      </c>
      <c r="D16" s="23">
        <v>99498.6</v>
      </c>
      <c r="E16" s="23">
        <v>6.4</v>
      </c>
      <c r="F16" s="24">
        <v>71.73</v>
      </c>
      <c r="G16" t="s">
        <v>108</v>
      </c>
      <c r="H16" s="22">
        <v>5.3000000000000001E-5</v>
      </c>
      <c r="I16" s="22">
        <v>5.3000000000000001E-5</v>
      </c>
      <c r="J16" s="23">
        <v>99580.800000000003</v>
      </c>
      <c r="K16" s="23">
        <v>5.2</v>
      </c>
      <c r="L16" s="24">
        <v>75.47</v>
      </c>
    </row>
    <row r="17" spans="1:12">
      <c r="A17" s="8">
        <v>9</v>
      </c>
      <c r="B17" s="22">
        <v>6.2000000000000003E-5</v>
      </c>
      <c r="C17" s="22">
        <v>6.2000000000000003E-5</v>
      </c>
      <c r="D17" s="23">
        <v>99492.2</v>
      </c>
      <c r="E17" s="23">
        <v>6.2</v>
      </c>
      <c r="F17" s="24">
        <v>70.739999999999995</v>
      </c>
      <c r="G17" t="s">
        <v>108</v>
      </c>
      <c r="H17" s="22">
        <v>5.5999999999999999E-5</v>
      </c>
      <c r="I17" s="22">
        <v>5.5999999999999999E-5</v>
      </c>
      <c r="J17" s="23">
        <v>99575.6</v>
      </c>
      <c r="K17" s="23">
        <v>5.5</v>
      </c>
      <c r="L17" s="24">
        <v>74.47</v>
      </c>
    </row>
    <row r="18" spans="1:12">
      <c r="A18" s="8">
        <v>10</v>
      </c>
      <c r="B18" s="22">
        <v>7.2999999999999999E-5</v>
      </c>
      <c r="C18" s="22">
        <v>7.2999999999999999E-5</v>
      </c>
      <c r="D18" s="23">
        <v>99486</v>
      </c>
      <c r="E18" s="23">
        <v>7.3</v>
      </c>
      <c r="F18" s="24">
        <v>69.739999999999995</v>
      </c>
      <c r="G18" t="s">
        <v>108</v>
      </c>
      <c r="H18" s="22">
        <v>6.4999999999999994E-5</v>
      </c>
      <c r="I18" s="22">
        <v>6.4999999999999994E-5</v>
      </c>
      <c r="J18" s="23">
        <v>99570</v>
      </c>
      <c r="K18" s="23">
        <v>6.5</v>
      </c>
      <c r="L18" s="24">
        <v>73.48</v>
      </c>
    </row>
    <row r="19" spans="1:12">
      <c r="A19" s="8">
        <v>11</v>
      </c>
      <c r="B19" s="22">
        <v>7.3999999999999996E-5</v>
      </c>
      <c r="C19" s="22">
        <v>7.3999999999999996E-5</v>
      </c>
      <c r="D19" s="23">
        <v>99478.7</v>
      </c>
      <c r="E19" s="23">
        <v>7.3</v>
      </c>
      <c r="F19" s="24">
        <v>68.75</v>
      </c>
      <c r="G19" t="s">
        <v>108</v>
      </c>
      <c r="H19" s="22">
        <v>5.5999999999999999E-5</v>
      </c>
      <c r="I19" s="22">
        <v>5.5999999999999999E-5</v>
      </c>
      <c r="J19" s="23">
        <v>99563.6</v>
      </c>
      <c r="K19" s="23">
        <v>5.6</v>
      </c>
      <c r="L19" s="24">
        <v>72.48</v>
      </c>
    </row>
    <row r="20" spans="1:12">
      <c r="A20" s="8">
        <v>12</v>
      </c>
      <c r="B20" s="22">
        <v>1.02E-4</v>
      </c>
      <c r="C20" s="22">
        <v>1.02E-4</v>
      </c>
      <c r="D20" s="23">
        <v>99471.4</v>
      </c>
      <c r="E20" s="23">
        <v>10.1</v>
      </c>
      <c r="F20" s="24">
        <v>67.75</v>
      </c>
      <c r="G20" t="s">
        <v>108</v>
      </c>
      <c r="H20" s="22">
        <v>5.3999999999999998E-5</v>
      </c>
      <c r="I20" s="22">
        <v>5.3999999999999998E-5</v>
      </c>
      <c r="J20" s="23">
        <v>99558</v>
      </c>
      <c r="K20" s="23">
        <v>5.3</v>
      </c>
      <c r="L20" s="24">
        <v>71.489999999999995</v>
      </c>
    </row>
    <row r="21" spans="1:12">
      <c r="A21" s="8">
        <v>13</v>
      </c>
      <c r="B21" s="22">
        <v>1.16E-4</v>
      </c>
      <c r="C21" s="22">
        <v>1.16E-4</v>
      </c>
      <c r="D21" s="23">
        <v>99461.2</v>
      </c>
      <c r="E21" s="23">
        <v>11.5</v>
      </c>
      <c r="F21" s="24">
        <v>66.760000000000005</v>
      </c>
      <c r="G21" t="s">
        <v>108</v>
      </c>
      <c r="H21" s="22">
        <v>8.7999999999999998E-5</v>
      </c>
      <c r="I21" s="22">
        <v>8.7999999999999998E-5</v>
      </c>
      <c r="J21" s="23">
        <v>99552.7</v>
      </c>
      <c r="K21" s="23">
        <v>8.6999999999999993</v>
      </c>
      <c r="L21" s="24">
        <v>70.489999999999995</v>
      </c>
    </row>
    <row r="22" spans="1:12">
      <c r="A22" s="8">
        <v>14</v>
      </c>
      <c r="B22" s="22">
        <v>1.2400000000000001E-4</v>
      </c>
      <c r="C22" s="22">
        <v>1.2400000000000001E-4</v>
      </c>
      <c r="D22" s="23">
        <v>99449.7</v>
      </c>
      <c r="E22" s="23">
        <v>12.3</v>
      </c>
      <c r="F22" s="24">
        <v>65.760000000000005</v>
      </c>
      <c r="G22" t="s">
        <v>108</v>
      </c>
      <c r="H22" s="22">
        <v>9.3999999999999994E-5</v>
      </c>
      <c r="I22" s="22">
        <v>9.3999999999999994E-5</v>
      </c>
      <c r="J22" s="23">
        <v>99544</v>
      </c>
      <c r="K22" s="23">
        <v>9.4</v>
      </c>
      <c r="L22" s="24">
        <v>69.5</v>
      </c>
    </row>
    <row r="23" spans="1:12">
      <c r="A23" s="8">
        <v>15</v>
      </c>
      <c r="B23" s="22">
        <v>1.6899999999999999E-4</v>
      </c>
      <c r="C23" s="22">
        <v>1.6899999999999999E-4</v>
      </c>
      <c r="D23" s="23">
        <v>99437.4</v>
      </c>
      <c r="E23" s="23">
        <v>16.8</v>
      </c>
      <c r="F23" s="24">
        <v>64.77</v>
      </c>
      <c r="G23" t="s">
        <v>108</v>
      </c>
      <c r="H23" s="22">
        <v>1.02E-4</v>
      </c>
      <c r="I23" s="22">
        <v>1.02E-4</v>
      </c>
      <c r="J23" s="23">
        <v>99534.6</v>
      </c>
      <c r="K23" s="23">
        <v>10.199999999999999</v>
      </c>
      <c r="L23" s="24">
        <v>68.5</v>
      </c>
    </row>
    <row r="24" spans="1:12">
      <c r="A24" s="8">
        <v>16</v>
      </c>
      <c r="B24" s="22">
        <v>1.9000000000000001E-4</v>
      </c>
      <c r="C24" s="22">
        <v>1.9000000000000001E-4</v>
      </c>
      <c r="D24" s="23">
        <v>99420.5</v>
      </c>
      <c r="E24" s="23">
        <v>18.899999999999999</v>
      </c>
      <c r="F24" s="24">
        <v>63.78</v>
      </c>
      <c r="G24" t="s">
        <v>108</v>
      </c>
      <c r="H24" s="22">
        <v>1.2899999999999999E-4</v>
      </c>
      <c r="I24" s="22">
        <v>1.2899999999999999E-4</v>
      </c>
      <c r="J24" s="23">
        <v>99524.4</v>
      </c>
      <c r="K24" s="23">
        <v>12.9</v>
      </c>
      <c r="L24" s="24">
        <v>67.510000000000005</v>
      </c>
    </row>
    <row r="25" spans="1:12">
      <c r="A25" s="8">
        <v>17</v>
      </c>
      <c r="B25" s="22">
        <v>2.8400000000000002E-4</v>
      </c>
      <c r="C25" s="22">
        <v>2.8400000000000002E-4</v>
      </c>
      <c r="D25" s="23">
        <v>99401.600000000006</v>
      </c>
      <c r="E25" s="23">
        <v>28.2</v>
      </c>
      <c r="F25" s="24">
        <v>62.8</v>
      </c>
      <c r="G25" t="s">
        <v>108</v>
      </c>
      <c r="H25" s="22">
        <v>1.5699999999999999E-4</v>
      </c>
      <c r="I25" s="22">
        <v>1.5699999999999999E-4</v>
      </c>
      <c r="J25" s="23">
        <v>99511.6</v>
      </c>
      <c r="K25" s="23">
        <v>15.6</v>
      </c>
      <c r="L25" s="24">
        <v>66.52</v>
      </c>
    </row>
    <row r="26" spans="1:12">
      <c r="A26" s="8">
        <v>18</v>
      </c>
      <c r="B26" s="22">
        <v>3.7300000000000001E-4</v>
      </c>
      <c r="C26" s="22">
        <v>3.7300000000000001E-4</v>
      </c>
      <c r="D26" s="23">
        <v>99373.4</v>
      </c>
      <c r="E26" s="23">
        <v>37.1</v>
      </c>
      <c r="F26" s="24">
        <v>61.81</v>
      </c>
      <c r="G26" t="s">
        <v>108</v>
      </c>
      <c r="H26" s="22">
        <v>2.05E-4</v>
      </c>
      <c r="I26" s="22">
        <v>2.05E-4</v>
      </c>
      <c r="J26" s="23">
        <v>99496</v>
      </c>
      <c r="K26" s="23">
        <v>20.399999999999999</v>
      </c>
      <c r="L26" s="24">
        <v>65.53</v>
      </c>
    </row>
    <row r="27" spans="1:12">
      <c r="A27" s="8">
        <v>19</v>
      </c>
      <c r="B27" s="22">
        <v>4.15E-4</v>
      </c>
      <c r="C27" s="22">
        <v>4.15E-4</v>
      </c>
      <c r="D27" s="23">
        <v>99336.3</v>
      </c>
      <c r="E27" s="23">
        <v>41.2</v>
      </c>
      <c r="F27" s="24">
        <v>60.84</v>
      </c>
      <c r="G27" t="s">
        <v>108</v>
      </c>
      <c r="H27" s="22">
        <v>2.02E-4</v>
      </c>
      <c r="I27" s="22">
        <v>2.02E-4</v>
      </c>
      <c r="J27" s="23">
        <v>99475.5</v>
      </c>
      <c r="K27" s="23">
        <v>20.100000000000001</v>
      </c>
      <c r="L27" s="24">
        <v>64.540000000000006</v>
      </c>
    </row>
    <row r="28" spans="1:12">
      <c r="A28" s="8">
        <v>20</v>
      </c>
      <c r="B28" s="22">
        <v>5.2400000000000005E-4</v>
      </c>
      <c r="C28" s="22">
        <v>5.2400000000000005E-4</v>
      </c>
      <c r="D28" s="23">
        <v>99295.1</v>
      </c>
      <c r="E28" s="23">
        <v>52</v>
      </c>
      <c r="F28" s="24">
        <v>59.86</v>
      </c>
      <c r="G28" t="s">
        <v>108</v>
      </c>
      <c r="H28" s="22">
        <v>1.7699999999999999E-4</v>
      </c>
      <c r="I28" s="22">
        <v>1.7699999999999999E-4</v>
      </c>
      <c r="J28" s="23">
        <v>99455.5</v>
      </c>
      <c r="K28" s="23">
        <v>17.600000000000001</v>
      </c>
      <c r="L28" s="24">
        <v>63.56</v>
      </c>
    </row>
    <row r="29" spans="1:12">
      <c r="A29" s="8">
        <v>21</v>
      </c>
      <c r="B29" s="22">
        <v>4.73E-4</v>
      </c>
      <c r="C29" s="22">
        <v>4.73E-4</v>
      </c>
      <c r="D29" s="23">
        <v>99243.1</v>
      </c>
      <c r="E29" s="23">
        <v>47</v>
      </c>
      <c r="F29" s="24">
        <v>58.89</v>
      </c>
      <c r="G29" t="s">
        <v>108</v>
      </c>
      <c r="H29" s="22">
        <v>1.95E-4</v>
      </c>
      <c r="I29" s="22">
        <v>1.95E-4</v>
      </c>
      <c r="J29" s="23">
        <v>99437.9</v>
      </c>
      <c r="K29" s="23">
        <v>19.399999999999999</v>
      </c>
      <c r="L29" s="24">
        <v>62.57</v>
      </c>
    </row>
    <row r="30" spans="1:12">
      <c r="A30" s="8">
        <v>22</v>
      </c>
      <c r="B30" s="22">
        <v>4.6299999999999998E-4</v>
      </c>
      <c r="C30" s="22">
        <v>4.6299999999999998E-4</v>
      </c>
      <c r="D30" s="23">
        <v>99196.1</v>
      </c>
      <c r="E30" s="23">
        <v>45.9</v>
      </c>
      <c r="F30" s="24">
        <v>57.92</v>
      </c>
      <c r="G30" t="s">
        <v>108</v>
      </c>
      <c r="H30" s="22">
        <v>2.32E-4</v>
      </c>
      <c r="I30" s="22">
        <v>2.32E-4</v>
      </c>
      <c r="J30" s="23">
        <v>99418.5</v>
      </c>
      <c r="K30" s="23">
        <v>23.1</v>
      </c>
      <c r="L30" s="24">
        <v>61.58</v>
      </c>
    </row>
    <row r="31" spans="1:12">
      <c r="A31" s="8">
        <v>23</v>
      </c>
      <c r="B31" s="22">
        <v>4.7800000000000002E-4</v>
      </c>
      <c r="C31" s="22">
        <v>4.7800000000000002E-4</v>
      </c>
      <c r="D31" s="23">
        <v>99150.3</v>
      </c>
      <c r="E31" s="23">
        <v>47.4</v>
      </c>
      <c r="F31" s="24">
        <v>56.95</v>
      </c>
      <c r="G31" t="s">
        <v>108</v>
      </c>
      <c r="H31" s="22">
        <v>2.0000000000000001E-4</v>
      </c>
      <c r="I31" s="22">
        <v>2.0000000000000001E-4</v>
      </c>
      <c r="J31" s="23">
        <v>99395.4</v>
      </c>
      <c r="K31" s="23">
        <v>19.8</v>
      </c>
      <c r="L31" s="24">
        <v>60.59</v>
      </c>
    </row>
    <row r="32" spans="1:12">
      <c r="A32" s="8">
        <v>24</v>
      </c>
      <c r="B32" s="22">
        <v>5.1400000000000003E-4</v>
      </c>
      <c r="C32" s="22">
        <v>5.1400000000000003E-4</v>
      </c>
      <c r="D32" s="23">
        <v>99102.8</v>
      </c>
      <c r="E32" s="23">
        <v>51</v>
      </c>
      <c r="F32" s="24">
        <v>55.97</v>
      </c>
      <c r="G32" t="s">
        <v>108</v>
      </c>
      <c r="H32" s="22">
        <v>2.1499999999999999E-4</v>
      </c>
      <c r="I32" s="22">
        <v>2.1499999999999999E-4</v>
      </c>
      <c r="J32" s="23">
        <v>99375.5</v>
      </c>
      <c r="K32" s="23">
        <v>21.4</v>
      </c>
      <c r="L32" s="24">
        <v>59.6</v>
      </c>
    </row>
    <row r="33" spans="1:12">
      <c r="A33" s="8">
        <v>25</v>
      </c>
      <c r="B33" s="22">
        <v>5.4000000000000001E-4</v>
      </c>
      <c r="C33" s="22">
        <v>5.4000000000000001E-4</v>
      </c>
      <c r="D33" s="23">
        <v>99051.9</v>
      </c>
      <c r="E33" s="23">
        <v>53.4</v>
      </c>
      <c r="F33" s="24">
        <v>55</v>
      </c>
      <c r="G33" t="s">
        <v>108</v>
      </c>
      <c r="H33" s="22">
        <v>2.5099999999999998E-4</v>
      </c>
      <c r="I33" s="22">
        <v>2.5099999999999998E-4</v>
      </c>
      <c r="J33" s="23">
        <v>99354.2</v>
      </c>
      <c r="K33" s="23">
        <v>24.9</v>
      </c>
      <c r="L33" s="24">
        <v>58.62</v>
      </c>
    </row>
    <row r="34" spans="1:12">
      <c r="A34" s="8">
        <v>26</v>
      </c>
      <c r="B34" s="22">
        <v>5.6700000000000001E-4</v>
      </c>
      <c r="C34" s="22">
        <v>5.6700000000000001E-4</v>
      </c>
      <c r="D34" s="23">
        <v>98998.399999999994</v>
      </c>
      <c r="E34" s="23">
        <v>56.1</v>
      </c>
      <c r="F34" s="24">
        <v>54.03</v>
      </c>
      <c r="G34" t="s">
        <v>108</v>
      </c>
      <c r="H34" s="22">
        <v>2.5300000000000002E-4</v>
      </c>
      <c r="I34" s="22">
        <v>2.5300000000000002E-4</v>
      </c>
      <c r="J34" s="23">
        <v>99329.2</v>
      </c>
      <c r="K34" s="23">
        <v>25.2</v>
      </c>
      <c r="L34" s="24">
        <v>57.63</v>
      </c>
    </row>
    <row r="35" spans="1:12">
      <c r="A35" s="8">
        <v>27</v>
      </c>
      <c r="B35" s="22">
        <v>5.8500000000000002E-4</v>
      </c>
      <c r="C35" s="22">
        <v>5.8500000000000002E-4</v>
      </c>
      <c r="D35" s="23">
        <v>98942.3</v>
      </c>
      <c r="E35" s="23">
        <v>57.9</v>
      </c>
      <c r="F35" s="24">
        <v>53.06</v>
      </c>
      <c r="G35" t="s">
        <v>108</v>
      </c>
      <c r="H35" s="22">
        <v>2.9E-4</v>
      </c>
      <c r="I35" s="22">
        <v>2.9E-4</v>
      </c>
      <c r="J35" s="23">
        <v>99304.1</v>
      </c>
      <c r="K35" s="23">
        <v>28.8</v>
      </c>
      <c r="L35" s="24">
        <v>56.65</v>
      </c>
    </row>
    <row r="36" spans="1:12">
      <c r="A36" s="8">
        <v>28</v>
      </c>
      <c r="B36" s="22">
        <v>6.29E-4</v>
      </c>
      <c r="C36" s="22">
        <v>6.29E-4</v>
      </c>
      <c r="D36" s="23">
        <v>98884.5</v>
      </c>
      <c r="E36" s="23">
        <v>62.2</v>
      </c>
      <c r="F36" s="24">
        <v>52.09</v>
      </c>
      <c r="G36" t="s">
        <v>108</v>
      </c>
      <c r="H36" s="22">
        <v>2.99E-4</v>
      </c>
      <c r="I36" s="22">
        <v>2.99E-4</v>
      </c>
      <c r="J36" s="23">
        <v>99275.3</v>
      </c>
      <c r="K36" s="23">
        <v>29.7</v>
      </c>
      <c r="L36" s="24">
        <v>55.66</v>
      </c>
    </row>
    <row r="37" spans="1:12">
      <c r="A37" s="8">
        <v>29</v>
      </c>
      <c r="B37" s="22">
        <v>6.5700000000000003E-4</v>
      </c>
      <c r="C37" s="22">
        <v>6.5700000000000003E-4</v>
      </c>
      <c r="D37" s="23">
        <v>98822.3</v>
      </c>
      <c r="E37" s="23">
        <v>64.900000000000006</v>
      </c>
      <c r="F37" s="24">
        <v>51.13</v>
      </c>
      <c r="G37" t="s">
        <v>108</v>
      </c>
      <c r="H37" s="22">
        <v>3.1799999999999998E-4</v>
      </c>
      <c r="I37" s="22">
        <v>3.1799999999999998E-4</v>
      </c>
      <c r="J37" s="23">
        <v>99245.6</v>
      </c>
      <c r="K37" s="23">
        <v>31.6</v>
      </c>
      <c r="L37" s="24">
        <v>54.68</v>
      </c>
    </row>
    <row r="38" spans="1:12">
      <c r="A38" s="8">
        <v>30</v>
      </c>
      <c r="B38" s="22">
        <v>7.2999999999999996E-4</v>
      </c>
      <c r="C38" s="22">
        <v>7.2999999999999996E-4</v>
      </c>
      <c r="D38" s="23">
        <v>98757.4</v>
      </c>
      <c r="E38" s="23">
        <v>72.099999999999994</v>
      </c>
      <c r="F38" s="24">
        <v>50.16</v>
      </c>
      <c r="G38" t="s">
        <v>108</v>
      </c>
      <c r="H38" s="22">
        <v>3.7399999999999998E-4</v>
      </c>
      <c r="I38" s="22">
        <v>3.7399999999999998E-4</v>
      </c>
      <c r="J38" s="23">
        <v>99214</v>
      </c>
      <c r="K38" s="23">
        <v>37.1</v>
      </c>
      <c r="L38" s="24">
        <v>53.7</v>
      </c>
    </row>
    <row r="39" spans="1:12">
      <c r="A39" s="8">
        <v>31</v>
      </c>
      <c r="B39" s="22">
        <v>7.7800000000000005E-4</v>
      </c>
      <c r="C39" s="22">
        <v>7.7800000000000005E-4</v>
      </c>
      <c r="D39" s="23">
        <v>98685.3</v>
      </c>
      <c r="E39" s="23">
        <v>76.8</v>
      </c>
      <c r="F39" s="24">
        <v>49.19</v>
      </c>
      <c r="G39" t="s">
        <v>108</v>
      </c>
      <c r="H39" s="22">
        <v>3.6600000000000001E-4</v>
      </c>
      <c r="I39" s="22">
        <v>3.6600000000000001E-4</v>
      </c>
      <c r="J39" s="23">
        <v>99176.9</v>
      </c>
      <c r="K39" s="23">
        <v>36.299999999999997</v>
      </c>
      <c r="L39" s="24">
        <v>52.72</v>
      </c>
    </row>
    <row r="40" spans="1:12">
      <c r="A40" s="8">
        <v>32</v>
      </c>
      <c r="B40" s="22">
        <v>7.7499999999999997E-4</v>
      </c>
      <c r="C40" s="22">
        <v>7.7499999999999997E-4</v>
      </c>
      <c r="D40" s="23">
        <v>98608.5</v>
      </c>
      <c r="E40" s="23">
        <v>76.400000000000006</v>
      </c>
      <c r="F40" s="24">
        <v>48.23</v>
      </c>
      <c r="G40" t="s">
        <v>108</v>
      </c>
      <c r="H40" s="22">
        <v>4.3800000000000002E-4</v>
      </c>
      <c r="I40" s="22">
        <v>4.37E-4</v>
      </c>
      <c r="J40" s="23">
        <v>99140.5</v>
      </c>
      <c r="K40" s="23">
        <v>43.4</v>
      </c>
      <c r="L40" s="24">
        <v>51.74</v>
      </c>
    </row>
    <row r="41" spans="1:12">
      <c r="A41" s="8">
        <v>33</v>
      </c>
      <c r="B41" s="22">
        <v>8.8800000000000001E-4</v>
      </c>
      <c r="C41" s="22">
        <v>8.8800000000000001E-4</v>
      </c>
      <c r="D41" s="23">
        <v>98532.1</v>
      </c>
      <c r="E41" s="23">
        <v>87.5</v>
      </c>
      <c r="F41" s="24">
        <v>47.27</v>
      </c>
      <c r="G41" t="s">
        <v>108</v>
      </c>
      <c r="H41" s="22">
        <v>4.7199999999999998E-4</v>
      </c>
      <c r="I41" s="22">
        <v>4.7199999999999998E-4</v>
      </c>
      <c r="J41" s="23">
        <v>99097.2</v>
      </c>
      <c r="K41" s="23">
        <v>46.8</v>
      </c>
      <c r="L41" s="24">
        <v>50.76</v>
      </c>
    </row>
    <row r="42" spans="1:12">
      <c r="A42" s="8">
        <v>34</v>
      </c>
      <c r="B42" s="22">
        <v>9.1799999999999998E-4</v>
      </c>
      <c r="C42" s="22">
        <v>9.1699999999999995E-4</v>
      </c>
      <c r="D42" s="23">
        <v>98444.6</v>
      </c>
      <c r="E42" s="23">
        <v>90.3</v>
      </c>
      <c r="F42" s="24">
        <v>46.31</v>
      </c>
      <c r="G42" t="s">
        <v>108</v>
      </c>
      <c r="H42" s="22">
        <v>5.4900000000000001E-4</v>
      </c>
      <c r="I42" s="22">
        <v>5.4900000000000001E-4</v>
      </c>
      <c r="J42" s="23">
        <v>99050.4</v>
      </c>
      <c r="K42" s="23">
        <v>54.4</v>
      </c>
      <c r="L42" s="24">
        <v>49.78</v>
      </c>
    </row>
    <row r="43" spans="1:12">
      <c r="A43" s="8">
        <v>35</v>
      </c>
      <c r="B43" s="22">
        <v>9.8999999999999999E-4</v>
      </c>
      <c r="C43" s="22">
        <v>9.8999999999999999E-4</v>
      </c>
      <c r="D43" s="23">
        <v>98354.3</v>
      </c>
      <c r="E43" s="23">
        <v>97.3</v>
      </c>
      <c r="F43" s="24">
        <v>45.35</v>
      </c>
      <c r="G43" t="s">
        <v>108</v>
      </c>
      <c r="H43" s="22">
        <v>5.5999999999999995E-4</v>
      </c>
      <c r="I43" s="22">
        <v>5.5999999999999995E-4</v>
      </c>
      <c r="J43" s="23">
        <v>98996</v>
      </c>
      <c r="K43" s="23">
        <v>55.4</v>
      </c>
      <c r="L43" s="24">
        <v>48.81</v>
      </c>
    </row>
    <row r="44" spans="1:12">
      <c r="A44" s="8">
        <v>36</v>
      </c>
      <c r="B44" s="22">
        <v>1.0430000000000001E-3</v>
      </c>
      <c r="C44" s="22">
        <v>1.0430000000000001E-3</v>
      </c>
      <c r="D44" s="23">
        <v>98257</v>
      </c>
      <c r="E44" s="23">
        <v>102.4</v>
      </c>
      <c r="F44" s="24">
        <v>44.4</v>
      </c>
      <c r="G44" t="s">
        <v>108</v>
      </c>
      <c r="H44" s="22">
        <v>6.2500000000000001E-4</v>
      </c>
      <c r="I44" s="22">
        <v>6.2500000000000001E-4</v>
      </c>
      <c r="J44" s="23">
        <v>98940.6</v>
      </c>
      <c r="K44" s="23">
        <v>61.8</v>
      </c>
      <c r="L44" s="24">
        <v>47.84</v>
      </c>
    </row>
    <row r="45" spans="1:12">
      <c r="A45" s="8">
        <v>37</v>
      </c>
      <c r="B45" s="22">
        <v>1.258E-3</v>
      </c>
      <c r="C45" s="22">
        <v>1.2570000000000001E-3</v>
      </c>
      <c r="D45" s="23">
        <v>98154.5</v>
      </c>
      <c r="E45" s="23">
        <v>123.4</v>
      </c>
      <c r="F45" s="24">
        <v>43.44</v>
      </c>
      <c r="G45" t="s">
        <v>108</v>
      </c>
      <c r="H45" s="22">
        <v>7.2499999999999995E-4</v>
      </c>
      <c r="I45" s="22">
        <v>7.2400000000000003E-4</v>
      </c>
      <c r="J45" s="23">
        <v>98878.8</v>
      </c>
      <c r="K45" s="23">
        <v>71.599999999999994</v>
      </c>
      <c r="L45" s="24">
        <v>46.87</v>
      </c>
    </row>
    <row r="46" spans="1:12">
      <c r="A46" s="8">
        <v>38</v>
      </c>
      <c r="B46" s="22">
        <v>1.2310000000000001E-3</v>
      </c>
      <c r="C46" s="22">
        <v>1.23E-3</v>
      </c>
      <c r="D46" s="23">
        <v>98031.1</v>
      </c>
      <c r="E46" s="23">
        <v>120.6</v>
      </c>
      <c r="F46" s="24">
        <v>42.5</v>
      </c>
      <c r="G46" t="s">
        <v>108</v>
      </c>
      <c r="H46" s="22">
        <v>7.5699999999999997E-4</v>
      </c>
      <c r="I46" s="22">
        <v>7.5699999999999997E-4</v>
      </c>
      <c r="J46" s="23">
        <v>98807.2</v>
      </c>
      <c r="K46" s="23">
        <v>74.8</v>
      </c>
      <c r="L46" s="24">
        <v>45.9</v>
      </c>
    </row>
    <row r="47" spans="1:12">
      <c r="A47" s="8">
        <v>39</v>
      </c>
      <c r="B47" s="22">
        <v>1.3600000000000001E-3</v>
      </c>
      <c r="C47" s="22">
        <v>1.359E-3</v>
      </c>
      <c r="D47" s="23">
        <v>97910.5</v>
      </c>
      <c r="E47" s="23">
        <v>133</v>
      </c>
      <c r="F47" s="24">
        <v>41.55</v>
      </c>
      <c r="G47" t="s">
        <v>108</v>
      </c>
      <c r="H47" s="22">
        <v>7.9100000000000004E-4</v>
      </c>
      <c r="I47" s="22">
        <v>7.9100000000000004E-4</v>
      </c>
      <c r="J47" s="23">
        <v>98732.4</v>
      </c>
      <c r="K47" s="23">
        <v>78.099999999999994</v>
      </c>
      <c r="L47" s="24">
        <v>44.93</v>
      </c>
    </row>
    <row r="48" spans="1:12">
      <c r="A48" s="8">
        <v>40</v>
      </c>
      <c r="B48" s="22">
        <v>1.488E-3</v>
      </c>
      <c r="C48" s="22">
        <v>1.4859999999999999E-3</v>
      </c>
      <c r="D48" s="23">
        <v>97777.5</v>
      </c>
      <c r="E48" s="23">
        <v>145.30000000000001</v>
      </c>
      <c r="F48" s="24">
        <v>40.61</v>
      </c>
      <c r="G48" t="s">
        <v>108</v>
      </c>
      <c r="H48" s="22">
        <v>8.4900000000000004E-4</v>
      </c>
      <c r="I48" s="22">
        <v>8.4900000000000004E-4</v>
      </c>
      <c r="J48" s="23">
        <v>98654.3</v>
      </c>
      <c r="K48" s="23">
        <v>83.8</v>
      </c>
      <c r="L48" s="24">
        <v>43.97</v>
      </c>
    </row>
    <row r="49" spans="1:12">
      <c r="A49" s="8">
        <v>41</v>
      </c>
      <c r="B49" s="22">
        <v>1.578E-3</v>
      </c>
      <c r="C49" s="22">
        <v>1.5759999999999999E-3</v>
      </c>
      <c r="D49" s="23">
        <v>97632.1</v>
      </c>
      <c r="E49" s="23">
        <v>153.9</v>
      </c>
      <c r="F49" s="24">
        <v>39.659999999999997</v>
      </c>
      <c r="G49" t="s">
        <v>108</v>
      </c>
      <c r="H49" s="22">
        <v>9.4399999999999996E-4</v>
      </c>
      <c r="I49" s="22">
        <v>9.4300000000000004E-4</v>
      </c>
      <c r="J49" s="23">
        <v>98570.5</v>
      </c>
      <c r="K49" s="23">
        <v>93</v>
      </c>
      <c r="L49" s="24">
        <v>43.01</v>
      </c>
    </row>
    <row r="50" spans="1:12">
      <c r="A50" s="8">
        <v>42</v>
      </c>
      <c r="B50" s="22">
        <v>1.719E-3</v>
      </c>
      <c r="C50" s="22">
        <v>1.7179999999999999E-3</v>
      </c>
      <c r="D50" s="23">
        <v>97478.2</v>
      </c>
      <c r="E50" s="23">
        <v>167.4</v>
      </c>
      <c r="F50" s="24">
        <v>38.729999999999997</v>
      </c>
      <c r="G50" t="s">
        <v>108</v>
      </c>
      <c r="H50" s="22">
        <v>1.0579999999999999E-3</v>
      </c>
      <c r="I50" s="22">
        <v>1.0579999999999999E-3</v>
      </c>
      <c r="J50" s="23">
        <v>98477.5</v>
      </c>
      <c r="K50" s="23">
        <v>104.2</v>
      </c>
      <c r="L50" s="24">
        <v>42.05</v>
      </c>
    </row>
    <row r="51" spans="1:12">
      <c r="A51" s="8">
        <v>43</v>
      </c>
      <c r="B51" s="22">
        <v>1.879E-3</v>
      </c>
      <c r="C51" s="22">
        <v>1.8779999999999999E-3</v>
      </c>
      <c r="D51" s="23">
        <v>97310.8</v>
      </c>
      <c r="E51" s="23">
        <v>182.7</v>
      </c>
      <c r="F51" s="24">
        <v>37.79</v>
      </c>
      <c r="G51" t="s">
        <v>108</v>
      </c>
      <c r="H51" s="22">
        <v>1.1490000000000001E-3</v>
      </c>
      <c r="I51" s="22">
        <v>1.1490000000000001E-3</v>
      </c>
      <c r="J51" s="23">
        <v>98373.4</v>
      </c>
      <c r="K51" s="23">
        <v>113</v>
      </c>
      <c r="L51" s="24">
        <v>41.09</v>
      </c>
    </row>
    <row r="52" spans="1:12">
      <c r="A52" s="8">
        <v>44</v>
      </c>
      <c r="B52" s="22">
        <v>2.0760000000000002E-3</v>
      </c>
      <c r="C52" s="22">
        <v>2.0739999999999999E-3</v>
      </c>
      <c r="D52" s="23">
        <v>97128.1</v>
      </c>
      <c r="E52" s="23">
        <v>201.4</v>
      </c>
      <c r="F52" s="24">
        <v>36.86</v>
      </c>
      <c r="G52" t="s">
        <v>108</v>
      </c>
      <c r="H52" s="22">
        <v>1.2999999999999999E-3</v>
      </c>
      <c r="I52" s="22">
        <v>1.2999999999999999E-3</v>
      </c>
      <c r="J52" s="23">
        <v>98260.4</v>
      </c>
      <c r="K52" s="23">
        <v>127.7</v>
      </c>
      <c r="L52" s="24">
        <v>40.14</v>
      </c>
    </row>
    <row r="53" spans="1:12">
      <c r="A53" s="8">
        <v>45</v>
      </c>
      <c r="B53" s="22">
        <v>2.31E-3</v>
      </c>
      <c r="C53" s="22">
        <v>2.307E-3</v>
      </c>
      <c r="D53" s="23">
        <v>96926.7</v>
      </c>
      <c r="E53" s="23">
        <v>223.6</v>
      </c>
      <c r="F53" s="24">
        <v>35.94</v>
      </c>
      <c r="G53" t="s">
        <v>108</v>
      </c>
      <c r="H53" s="22">
        <v>1.418E-3</v>
      </c>
      <c r="I53" s="22">
        <v>1.4170000000000001E-3</v>
      </c>
      <c r="J53" s="23">
        <v>98132.7</v>
      </c>
      <c r="K53" s="23">
        <v>139.1</v>
      </c>
      <c r="L53" s="24">
        <v>39.19</v>
      </c>
    </row>
    <row r="54" spans="1:12">
      <c r="A54" s="8">
        <v>46</v>
      </c>
      <c r="B54" s="22">
        <v>2.4429999999999999E-3</v>
      </c>
      <c r="C54" s="22">
        <v>2.4399999999999999E-3</v>
      </c>
      <c r="D54" s="23">
        <v>96703</v>
      </c>
      <c r="E54" s="23">
        <v>236</v>
      </c>
      <c r="F54" s="24">
        <v>35.020000000000003</v>
      </c>
      <c r="G54" t="s">
        <v>108</v>
      </c>
      <c r="H54" s="22">
        <v>1.5330000000000001E-3</v>
      </c>
      <c r="I54" s="22">
        <v>1.5319999999999999E-3</v>
      </c>
      <c r="J54" s="23">
        <v>97993.600000000006</v>
      </c>
      <c r="K54" s="23">
        <v>150.1</v>
      </c>
      <c r="L54" s="24">
        <v>38.24</v>
      </c>
    </row>
    <row r="55" spans="1:12">
      <c r="A55" s="8">
        <v>47</v>
      </c>
      <c r="B55" s="22">
        <v>2.6410000000000001E-3</v>
      </c>
      <c r="C55" s="22">
        <v>2.6380000000000002E-3</v>
      </c>
      <c r="D55" s="23">
        <v>96467.1</v>
      </c>
      <c r="E55" s="23">
        <v>254.5</v>
      </c>
      <c r="F55" s="24">
        <v>34.1</v>
      </c>
      <c r="G55" t="s">
        <v>108</v>
      </c>
      <c r="H55" s="22">
        <v>1.668E-3</v>
      </c>
      <c r="I55" s="22">
        <v>1.6670000000000001E-3</v>
      </c>
      <c r="J55" s="23">
        <v>97843.5</v>
      </c>
      <c r="K55" s="23">
        <v>163.1</v>
      </c>
      <c r="L55" s="24">
        <v>37.299999999999997</v>
      </c>
    </row>
    <row r="56" spans="1:12">
      <c r="A56" s="8">
        <v>48</v>
      </c>
      <c r="B56" s="22">
        <v>2.8400000000000001E-3</v>
      </c>
      <c r="C56" s="22">
        <v>2.836E-3</v>
      </c>
      <c r="D56" s="23">
        <v>96212.6</v>
      </c>
      <c r="E56" s="23">
        <v>272.89999999999998</v>
      </c>
      <c r="F56" s="24">
        <v>33.19</v>
      </c>
      <c r="G56" t="s">
        <v>108</v>
      </c>
      <c r="H56" s="22">
        <v>1.895E-3</v>
      </c>
      <c r="I56" s="22">
        <v>1.8940000000000001E-3</v>
      </c>
      <c r="J56" s="23">
        <v>97680.4</v>
      </c>
      <c r="K56" s="23">
        <v>185</v>
      </c>
      <c r="L56" s="24">
        <v>36.36</v>
      </c>
    </row>
    <row r="57" spans="1:12">
      <c r="A57" s="8">
        <v>49</v>
      </c>
      <c r="B57" s="22">
        <v>3.15E-3</v>
      </c>
      <c r="C57" s="22">
        <v>3.1449999999999998E-3</v>
      </c>
      <c r="D57" s="23">
        <v>95939.7</v>
      </c>
      <c r="E57" s="23">
        <v>301.8</v>
      </c>
      <c r="F57" s="24">
        <v>32.29</v>
      </c>
      <c r="G57" t="s">
        <v>108</v>
      </c>
      <c r="H57" s="22">
        <v>1.99E-3</v>
      </c>
      <c r="I57" s="22">
        <v>1.9880000000000002E-3</v>
      </c>
      <c r="J57" s="23">
        <v>97495.4</v>
      </c>
      <c r="K57" s="23">
        <v>193.8</v>
      </c>
      <c r="L57" s="24">
        <v>35.43</v>
      </c>
    </row>
    <row r="58" spans="1:12">
      <c r="A58" s="8">
        <v>50</v>
      </c>
      <c r="B58" s="22">
        <v>3.4299999999999999E-3</v>
      </c>
      <c r="C58" s="22">
        <v>3.424E-3</v>
      </c>
      <c r="D58" s="23">
        <v>95638</v>
      </c>
      <c r="E58" s="23">
        <v>327.5</v>
      </c>
      <c r="F58" s="24">
        <v>31.39</v>
      </c>
      <c r="G58" t="s">
        <v>108</v>
      </c>
      <c r="H58" s="22">
        <v>2.1580000000000002E-3</v>
      </c>
      <c r="I58" s="22">
        <v>2.1549999999999998E-3</v>
      </c>
      <c r="J58" s="23">
        <v>97301.6</v>
      </c>
      <c r="K58" s="23">
        <v>209.7</v>
      </c>
      <c r="L58" s="24">
        <v>34.5</v>
      </c>
    </row>
    <row r="59" spans="1:12">
      <c r="A59" s="8">
        <v>51</v>
      </c>
      <c r="B59" s="22">
        <v>3.6979999999999999E-3</v>
      </c>
      <c r="C59" s="22">
        <v>3.6909999999999998E-3</v>
      </c>
      <c r="D59" s="23">
        <v>95310.5</v>
      </c>
      <c r="E59" s="23">
        <v>351.8</v>
      </c>
      <c r="F59" s="24">
        <v>30.49</v>
      </c>
      <c r="G59" t="s">
        <v>108</v>
      </c>
      <c r="H59" s="22">
        <v>2.382E-3</v>
      </c>
      <c r="I59" s="22">
        <v>2.379E-3</v>
      </c>
      <c r="J59" s="23">
        <v>97091.9</v>
      </c>
      <c r="K59" s="23">
        <v>231</v>
      </c>
      <c r="L59" s="24">
        <v>33.57</v>
      </c>
    </row>
    <row r="60" spans="1:12">
      <c r="A60" s="8">
        <v>52</v>
      </c>
      <c r="B60" s="22">
        <v>3.9280000000000001E-3</v>
      </c>
      <c r="C60" s="22">
        <v>3.9199999999999999E-3</v>
      </c>
      <c r="D60" s="23">
        <v>94958.7</v>
      </c>
      <c r="E60" s="23">
        <v>372.2</v>
      </c>
      <c r="F60" s="24">
        <v>29.6</v>
      </c>
      <c r="G60" t="s">
        <v>108</v>
      </c>
      <c r="H60" s="22">
        <v>2.5089999999999999E-3</v>
      </c>
      <c r="I60" s="22">
        <v>2.506E-3</v>
      </c>
      <c r="J60" s="23">
        <v>96860.9</v>
      </c>
      <c r="K60" s="23">
        <v>242.8</v>
      </c>
      <c r="L60" s="24">
        <v>32.65</v>
      </c>
    </row>
    <row r="61" spans="1:12">
      <c r="A61" s="8">
        <v>53</v>
      </c>
      <c r="B61" s="22">
        <v>4.2859999999999999E-3</v>
      </c>
      <c r="C61" s="22">
        <v>4.2770000000000004E-3</v>
      </c>
      <c r="D61" s="23">
        <v>94586.5</v>
      </c>
      <c r="E61" s="23">
        <v>404.5</v>
      </c>
      <c r="F61" s="24">
        <v>28.72</v>
      </c>
      <c r="G61" t="s">
        <v>108</v>
      </c>
      <c r="H61" s="22">
        <v>2.6849999999999999E-3</v>
      </c>
      <c r="I61" s="22">
        <v>2.6819999999999999E-3</v>
      </c>
      <c r="J61" s="23">
        <v>96618.1</v>
      </c>
      <c r="K61" s="23">
        <v>259.10000000000002</v>
      </c>
      <c r="L61" s="24">
        <v>31.73</v>
      </c>
    </row>
    <row r="62" spans="1:12">
      <c r="A62" s="8">
        <v>54</v>
      </c>
      <c r="B62" s="22">
        <v>4.5900000000000003E-3</v>
      </c>
      <c r="C62" s="22">
        <v>4.5789999999999997E-3</v>
      </c>
      <c r="D62" s="23">
        <v>94182</v>
      </c>
      <c r="E62" s="23">
        <v>431.3</v>
      </c>
      <c r="F62" s="24">
        <v>27.84</v>
      </c>
      <c r="G62" t="s">
        <v>108</v>
      </c>
      <c r="H62" s="22">
        <v>2.8400000000000001E-3</v>
      </c>
      <c r="I62" s="22">
        <v>2.836E-3</v>
      </c>
      <c r="J62" s="23">
        <v>96359</v>
      </c>
      <c r="K62" s="23">
        <v>273.2</v>
      </c>
      <c r="L62" s="24">
        <v>30.82</v>
      </c>
    </row>
    <row r="63" spans="1:12">
      <c r="A63" s="8">
        <v>55</v>
      </c>
      <c r="B63" s="22">
        <v>4.8999999999999998E-3</v>
      </c>
      <c r="C63" s="22">
        <v>4.888E-3</v>
      </c>
      <c r="D63" s="23">
        <v>93750.7</v>
      </c>
      <c r="E63" s="23">
        <v>458.3</v>
      </c>
      <c r="F63" s="24">
        <v>26.97</v>
      </c>
      <c r="G63" t="s">
        <v>108</v>
      </c>
      <c r="H63" s="22">
        <v>3.163E-3</v>
      </c>
      <c r="I63" s="22">
        <v>3.1580000000000002E-3</v>
      </c>
      <c r="J63" s="23">
        <v>96085.8</v>
      </c>
      <c r="K63" s="23">
        <v>303.39999999999998</v>
      </c>
      <c r="L63" s="24">
        <v>29.9</v>
      </c>
    </row>
    <row r="64" spans="1:12">
      <c r="A64" s="8">
        <v>56</v>
      </c>
      <c r="B64" s="22">
        <v>5.4409999999999997E-3</v>
      </c>
      <c r="C64" s="22">
        <v>5.4260000000000003E-3</v>
      </c>
      <c r="D64" s="23">
        <v>93292.4</v>
      </c>
      <c r="E64" s="23">
        <v>506.2</v>
      </c>
      <c r="F64" s="24">
        <v>26.1</v>
      </c>
      <c r="G64" t="s">
        <v>108</v>
      </c>
      <c r="H64" s="22">
        <v>3.5230000000000001E-3</v>
      </c>
      <c r="I64" s="22">
        <v>3.5170000000000002E-3</v>
      </c>
      <c r="J64" s="23">
        <v>95782.3</v>
      </c>
      <c r="K64" s="23">
        <v>336.9</v>
      </c>
      <c r="L64" s="24">
        <v>29</v>
      </c>
    </row>
    <row r="65" spans="1:12">
      <c r="A65" s="8">
        <v>57</v>
      </c>
      <c r="B65" s="22">
        <v>5.8989999999999997E-3</v>
      </c>
      <c r="C65" s="22">
        <v>5.8820000000000001E-3</v>
      </c>
      <c r="D65" s="23">
        <v>92786.2</v>
      </c>
      <c r="E65" s="23">
        <v>545.70000000000005</v>
      </c>
      <c r="F65" s="24">
        <v>25.24</v>
      </c>
      <c r="G65" t="s">
        <v>108</v>
      </c>
      <c r="H65" s="22">
        <v>3.79E-3</v>
      </c>
      <c r="I65" s="22">
        <v>3.7829999999999999E-3</v>
      </c>
      <c r="J65" s="23">
        <v>95445.5</v>
      </c>
      <c r="K65" s="23">
        <v>361</v>
      </c>
      <c r="L65" s="24">
        <v>28.1</v>
      </c>
    </row>
    <row r="66" spans="1:12">
      <c r="A66" s="8">
        <v>58</v>
      </c>
      <c r="B66" s="22">
        <v>6.5449999999999996E-3</v>
      </c>
      <c r="C66" s="22">
        <v>6.5230000000000002E-3</v>
      </c>
      <c r="D66" s="23">
        <v>92240.4</v>
      </c>
      <c r="E66" s="23">
        <v>601.70000000000005</v>
      </c>
      <c r="F66" s="24">
        <v>24.38</v>
      </c>
      <c r="G66" t="s">
        <v>108</v>
      </c>
      <c r="H66" s="22">
        <v>4.2189999999999997E-3</v>
      </c>
      <c r="I66" s="22">
        <v>4.2100000000000002E-3</v>
      </c>
      <c r="J66" s="23">
        <v>95084.4</v>
      </c>
      <c r="K66" s="23">
        <v>400.3</v>
      </c>
      <c r="L66" s="24">
        <v>27.2</v>
      </c>
    </row>
    <row r="67" spans="1:12">
      <c r="A67" s="8">
        <v>59</v>
      </c>
      <c r="B67" s="22">
        <v>7.0590000000000002E-3</v>
      </c>
      <c r="C67" s="22">
        <v>7.0349999999999996E-3</v>
      </c>
      <c r="D67" s="23">
        <v>91638.7</v>
      </c>
      <c r="E67" s="23">
        <v>644.6</v>
      </c>
      <c r="F67" s="24">
        <v>23.54</v>
      </c>
      <c r="G67" t="s">
        <v>108</v>
      </c>
      <c r="H67" s="22">
        <v>4.4920000000000003E-3</v>
      </c>
      <c r="I67" s="22">
        <v>4.4819999999999999E-3</v>
      </c>
      <c r="J67" s="23">
        <v>94684.2</v>
      </c>
      <c r="K67" s="23">
        <v>424.3</v>
      </c>
      <c r="L67" s="24">
        <v>26.31</v>
      </c>
    </row>
    <row r="68" spans="1:12">
      <c r="A68" s="8">
        <v>60</v>
      </c>
      <c r="B68" s="22">
        <v>7.7270000000000004E-3</v>
      </c>
      <c r="C68" s="22">
        <v>7.698E-3</v>
      </c>
      <c r="D68" s="23">
        <v>90994.1</v>
      </c>
      <c r="E68" s="23">
        <v>700.5</v>
      </c>
      <c r="F68" s="24">
        <v>22.7</v>
      </c>
      <c r="G68" t="s">
        <v>108</v>
      </c>
      <c r="H68" s="22">
        <v>5.0559999999999997E-3</v>
      </c>
      <c r="I68" s="22">
        <v>5.0429999999999997E-3</v>
      </c>
      <c r="J68" s="23">
        <v>94259.8</v>
      </c>
      <c r="K68" s="23">
        <v>475.3</v>
      </c>
      <c r="L68" s="24">
        <v>25.43</v>
      </c>
    </row>
    <row r="69" spans="1:12">
      <c r="A69" s="8">
        <v>61</v>
      </c>
      <c r="B69" s="22">
        <v>8.3890000000000006E-3</v>
      </c>
      <c r="C69" s="22">
        <v>8.3540000000000003E-3</v>
      </c>
      <c r="D69" s="23">
        <v>90293.6</v>
      </c>
      <c r="E69" s="23">
        <v>754.3</v>
      </c>
      <c r="F69" s="24">
        <v>21.87</v>
      </c>
      <c r="G69" t="s">
        <v>108</v>
      </c>
      <c r="H69" s="22">
        <v>5.4390000000000003E-3</v>
      </c>
      <c r="I69" s="22">
        <v>5.424E-3</v>
      </c>
      <c r="J69" s="23">
        <v>93784.5</v>
      </c>
      <c r="K69" s="23">
        <v>508.7</v>
      </c>
      <c r="L69" s="24">
        <v>24.56</v>
      </c>
    </row>
    <row r="70" spans="1:12">
      <c r="A70" s="8">
        <v>62</v>
      </c>
      <c r="B70" s="22">
        <v>9.3710000000000009E-3</v>
      </c>
      <c r="C70" s="22">
        <v>9.3279999999999995E-3</v>
      </c>
      <c r="D70" s="23">
        <v>89539.3</v>
      </c>
      <c r="E70" s="23">
        <v>835.2</v>
      </c>
      <c r="F70" s="24">
        <v>21.05</v>
      </c>
      <c r="G70" t="s">
        <v>108</v>
      </c>
      <c r="H70" s="22">
        <v>6.254E-3</v>
      </c>
      <c r="I70" s="22">
        <v>6.2350000000000001E-3</v>
      </c>
      <c r="J70" s="23">
        <v>93275.8</v>
      </c>
      <c r="K70" s="23">
        <v>581.5</v>
      </c>
      <c r="L70" s="24">
        <v>23.69</v>
      </c>
    </row>
    <row r="71" spans="1:12">
      <c r="A71" s="8">
        <v>63</v>
      </c>
      <c r="B71" s="22">
        <v>1.0239E-2</v>
      </c>
      <c r="C71" s="22">
        <v>1.0187E-2</v>
      </c>
      <c r="D71" s="23">
        <v>88704.1</v>
      </c>
      <c r="E71" s="23">
        <v>903.6</v>
      </c>
      <c r="F71" s="24">
        <v>20.25</v>
      </c>
      <c r="G71" t="s">
        <v>108</v>
      </c>
      <c r="H71" s="22">
        <v>6.6490000000000004E-3</v>
      </c>
      <c r="I71" s="22">
        <v>6.6270000000000001E-3</v>
      </c>
      <c r="J71" s="23">
        <v>92694.2</v>
      </c>
      <c r="K71" s="23">
        <v>614.29999999999995</v>
      </c>
      <c r="L71" s="24">
        <v>22.83</v>
      </c>
    </row>
    <row r="72" spans="1:12">
      <c r="A72" s="8">
        <v>64</v>
      </c>
      <c r="B72" s="22">
        <v>1.1013E-2</v>
      </c>
      <c r="C72" s="22">
        <v>1.0952E-2</v>
      </c>
      <c r="D72" s="23">
        <v>87800.5</v>
      </c>
      <c r="E72" s="23">
        <v>961.6</v>
      </c>
      <c r="F72" s="24">
        <v>19.45</v>
      </c>
      <c r="G72" t="s">
        <v>108</v>
      </c>
      <c r="H72" s="22">
        <v>7.1159999999999999E-3</v>
      </c>
      <c r="I72" s="22">
        <v>7.0910000000000001E-3</v>
      </c>
      <c r="J72" s="23">
        <v>92080</v>
      </c>
      <c r="K72" s="23">
        <v>653</v>
      </c>
      <c r="L72" s="24">
        <v>21.98</v>
      </c>
    </row>
    <row r="73" spans="1:12">
      <c r="A73" s="8">
        <v>65</v>
      </c>
      <c r="B73" s="22">
        <v>1.2286999999999999E-2</v>
      </c>
      <c r="C73" s="22">
        <v>1.2212000000000001E-2</v>
      </c>
      <c r="D73" s="23">
        <v>86838.9</v>
      </c>
      <c r="E73" s="23">
        <v>1060.5</v>
      </c>
      <c r="F73" s="24">
        <v>18.66</v>
      </c>
      <c r="G73" t="s">
        <v>108</v>
      </c>
      <c r="H73" s="22">
        <v>7.8320000000000004E-3</v>
      </c>
      <c r="I73" s="22">
        <v>7.8019999999999999E-3</v>
      </c>
      <c r="J73" s="23">
        <v>91427</v>
      </c>
      <c r="K73" s="23">
        <v>713.3</v>
      </c>
      <c r="L73" s="24">
        <v>21.14</v>
      </c>
    </row>
    <row r="74" spans="1:12">
      <c r="A74" s="8">
        <v>66</v>
      </c>
      <c r="B74" s="22">
        <v>1.3566999999999999E-2</v>
      </c>
      <c r="C74" s="22">
        <v>1.3476E-2</v>
      </c>
      <c r="D74" s="23">
        <v>85778.4</v>
      </c>
      <c r="E74" s="23">
        <v>1156</v>
      </c>
      <c r="F74" s="24">
        <v>17.89</v>
      </c>
      <c r="G74" t="s">
        <v>108</v>
      </c>
      <c r="H74" s="22">
        <v>8.4960000000000001E-3</v>
      </c>
      <c r="I74" s="22">
        <v>8.4600000000000005E-3</v>
      </c>
      <c r="J74" s="23">
        <v>90713.7</v>
      </c>
      <c r="K74" s="23">
        <v>767.4</v>
      </c>
      <c r="L74" s="24">
        <v>20.3</v>
      </c>
    </row>
    <row r="75" spans="1:12">
      <c r="A75" s="8">
        <v>67</v>
      </c>
      <c r="B75" s="22">
        <v>1.4555E-2</v>
      </c>
      <c r="C75" s="22">
        <v>1.4449999999999999E-2</v>
      </c>
      <c r="D75" s="23">
        <v>84622.5</v>
      </c>
      <c r="E75" s="23">
        <v>1222.8</v>
      </c>
      <c r="F75" s="24">
        <v>17.12</v>
      </c>
      <c r="G75" t="s">
        <v>108</v>
      </c>
      <c r="H75" s="22">
        <v>9.2399999999999999E-3</v>
      </c>
      <c r="I75" s="22">
        <v>9.1970000000000003E-3</v>
      </c>
      <c r="J75" s="23">
        <v>89946.3</v>
      </c>
      <c r="K75" s="23">
        <v>827.3</v>
      </c>
      <c r="L75" s="24">
        <v>19.47</v>
      </c>
    </row>
    <row r="76" spans="1:12">
      <c r="A76" s="8">
        <v>68</v>
      </c>
      <c r="B76" s="22">
        <v>1.6167999999999998E-2</v>
      </c>
      <c r="C76" s="22">
        <v>1.6038E-2</v>
      </c>
      <c r="D76" s="23">
        <v>83399.7</v>
      </c>
      <c r="E76" s="23">
        <v>1337.6</v>
      </c>
      <c r="F76" s="24">
        <v>16.37</v>
      </c>
      <c r="G76" t="s">
        <v>108</v>
      </c>
      <c r="H76" s="22">
        <v>1.0390999999999999E-2</v>
      </c>
      <c r="I76" s="22">
        <v>1.0337000000000001E-2</v>
      </c>
      <c r="J76" s="23">
        <v>89119.1</v>
      </c>
      <c r="K76" s="23">
        <v>921.2</v>
      </c>
      <c r="L76" s="24">
        <v>18.64</v>
      </c>
    </row>
    <row r="77" spans="1:12">
      <c r="A77" s="8">
        <v>69</v>
      </c>
      <c r="B77" s="22">
        <v>1.7765E-2</v>
      </c>
      <c r="C77" s="22">
        <v>1.7609E-2</v>
      </c>
      <c r="D77" s="23">
        <v>82062.100000000006</v>
      </c>
      <c r="E77" s="23">
        <v>1445</v>
      </c>
      <c r="F77" s="24">
        <v>15.62</v>
      </c>
      <c r="G77" t="s">
        <v>108</v>
      </c>
      <c r="H77" s="22">
        <v>1.1042E-2</v>
      </c>
      <c r="I77" s="22">
        <v>1.0980999999999999E-2</v>
      </c>
      <c r="J77" s="23">
        <v>88197.8</v>
      </c>
      <c r="K77" s="23">
        <v>968.5</v>
      </c>
      <c r="L77" s="24">
        <v>17.829999999999998</v>
      </c>
    </row>
    <row r="78" spans="1:12">
      <c r="A78" s="8">
        <v>70</v>
      </c>
      <c r="B78" s="22">
        <v>1.8948E-2</v>
      </c>
      <c r="C78" s="22">
        <v>1.8770999999999999E-2</v>
      </c>
      <c r="D78" s="23">
        <v>80617.100000000006</v>
      </c>
      <c r="E78" s="23">
        <v>1513.2</v>
      </c>
      <c r="F78" s="24">
        <v>14.9</v>
      </c>
      <c r="G78" t="s">
        <v>108</v>
      </c>
      <c r="H78" s="22">
        <v>1.2522999999999999E-2</v>
      </c>
      <c r="I78" s="22">
        <v>1.2444999999999999E-2</v>
      </c>
      <c r="J78" s="23">
        <v>87229.4</v>
      </c>
      <c r="K78" s="23">
        <v>1085.5</v>
      </c>
      <c r="L78" s="24">
        <v>17.03</v>
      </c>
    </row>
    <row r="79" spans="1:12">
      <c r="A79" s="8">
        <v>71</v>
      </c>
      <c r="B79" s="22">
        <v>2.0532999999999999E-2</v>
      </c>
      <c r="C79" s="22">
        <v>2.0324999999999999E-2</v>
      </c>
      <c r="D79" s="23">
        <v>79103.8</v>
      </c>
      <c r="E79" s="23">
        <v>1607.8</v>
      </c>
      <c r="F79" s="24">
        <v>14.17</v>
      </c>
      <c r="G79" t="s">
        <v>108</v>
      </c>
      <c r="H79" s="22">
        <v>1.3297E-2</v>
      </c>
      <c r="I79" s="22">
        <v>1.3209E-2</v>
      </c>
      <c r="J79" s="23">
        <v>86143.8</v>
      </c>
      <c r="K79" s="23">
        <v>1137.9000000000001</v>
      </c>
      <c r="L79" s="24">
        <v>16.23</v>
      </c>
    </row>
    <row r="80" spans="1:12">
      <c r="A80" s="8">
        <v>72</v>
      </c>
      <c r="B80" s="22">
        <v>2.2402999999999999E-2</v>
      </c>
      <c r="C80" s="22">
        <v>2.2155000000000001E-2</v>
      </c>
      <c r="D80" s="23">
        <v>77496.100000000006</v>
      </c>
      <c r="E80" s="23">
        <v>1716.9</v>
      </c>
      <c r="F80" s="24">
        <v>13.45</v>
      </c>
      <c r="G80" t="s">
        <v>108</v>
      </c>
      <c r="H80" s="22">
        <v>1.5105E-2</v>
      </c>
      <c r="I80" s="22">
        <v>1.4992E-2</v>
      </c>
      <c r="J80" s="23">
        <v>85006</v>
      </c>
      <c r="K80" s="23">
        <v>1274.4000000000001</v>
      </c>
      <c r="L80" s="24">
        <v>15.44</v>
      </c>
    </row>
    <row r="81" spans="1:12">
      <c r="A81" s="8">
        <v>73</v>
      </c>
      <c r="B81" s="22">
        <v>2.5666999999999999E-2</v>
      </c>
      <c r="C81" s="22">
        <v>2.5340999999999999E-2</v>
      </c>
      <c r="D81" s="23">
        <v>75779.199999999997</v>
      </c>
      <c r="E81" s="23">
        <v>1920.3</v>
      </c>
      <c r="F81" s="24">
        <v>12.75</v>
      </c>
      <c r="G81" t="s">
        <v>108</v>
      </c>
      <c r="H81" s="22">
        <v>1.6917999999999999E-2</v>
      </c>
      <c r="I81" s="22">
        <v>1.6775999999999999E-2</v>
      </c>
      <c r="J81" s="23">
        <v>83731.600000000006</v>
      </c>
      <c r="K81" s="23">
        <v>1404.7</v>
      </c>
      <c r="L81" s="24">
        <v>14.67</v>
      </c>
    </row>
    <row r="82" spans="1:12">
      <c r="A82" s="8">
        <v>74</v>
      </c>
      <c r="B82" s="22">
        <v>2.8344999999999999E-2</v>
      </c>
      <c r="C82" s="22">
        <v>2.7949000000000002E-2</v>
      </c>
      <c r="D82" s="23">
        <v>73858.8</v>
      </c>
      <c r="E82" s="23">
        <v>2064.3000000000002</v>
      </c>
      <c r="F82" s="24">
        <v>12.07</v>
      </c>
      <c r="G82" t="s">
        <v>108</v>
      </c>
      <c r="H82" s="22">
        <v>1.9264E-2</v>
      </c>
      <c r="I82" s="22">
        <v>1.908E-2</v>
      </c>
      <c r="J82" s="23">
        <v>82326.899999999994</v>
      </c>
      <c r="K82" s="23">
        <v>1570.8</v>
      </c>
      <c r="L82" s="24">
        <v>13.91</v>
      </c>
    </row>
    <row r="83" spans="1:12">
      <c r="A83" s="8">
        <v>75</v>
      </c>
      <c r="B83" s="22">
        <v>3.1973000000000001E-2</v>
      </c>
      <c r="C83" s="22">
        <v>3.1469999999999998E-2</v>
      </c>
      <c r="D83" s="23">
        <v>71794.5</v>
      </c>
      <c r="E83" s="23">
        <v>2259.4</v>
      </c>
      <c r="F83" s="24">
        <v>11.4</v>
      </c>
      <c r="G83" t="s">
        <v>108</v>
      </c>
      <c r="H83" s="22">
        <v>2.1221E-2</v>
      </c>
      <c r="I83" s="22">
        <v>2.0997999999999999E-2</v>
      </c>
      <c r="J83" s="23">
        <v>80756.100000000006</v>
      </c>
      <c r="K83" s="23">
        <v>1695.7</v>
      </c>
      <c r="L83" s="24">
        <v>13.17</v>
      </c>
    </row>
    <row r="84" spans="1:12">
      <c r="A84" s="8">
        <v>76</v>
      </c>
      <c r="B84" s="22">
        <v>3.5626999999999999E-2</v>
      </c>
      <c r="C84" s="22">
        <v>3.5002999999999999E-2</v>
      </c>
      <c r="D84" s="23">
        <v>69535.100000000006</v>
      </c>
      <c r="E84" s="23">
        <v>2433.9</v>
      </c>
      <c r="F84" s="24">
        <v>10.75</v>
      </c>
      <c r="G84" t="s">
        <v>108</v>
      </c>
      <c r="H84" s="22">
        <v>2.3958E-2</v>
      </c>
      <c r="I84" s="22">
        <v>2.3674000000000001E-2</v>
      </c>
      <c r="J84" s="23">
        <v>79060.399999999994</v>
      </c>
      <c r="K84" s="23">
        <v>1871.7</v>
      </c>
      <c r="L84" s="24">
        <v>12.45</v>
      </c>
    </row>
    <row r="85" spans="1:12">
      <c r="A85" s="8">
        <v>77</v>
      </c>
      <c r="B85" s="22">
        <v>4.0077000000000002E-2</v>
      </c>
      <c r="C85" s="22">
        <v>3.9288999999999998E-2</v>
      </c>
      <c r="D85" s="23">
        <v>67101.2</v>
      </c>
      <c r="E85" s="23">
        <v>2636.4</v>
      </c>
      <c r="F85" s="24">
        <v>10.130000000000001</v>
      </c>
      <c r="G85" t="s">
        <v>108</v>
      </c>
      <c r="H85" s="22">
        <v>2.7564999999999999E-2</v>
      </c>
      <c r="I85" s="22">
        <v>2.7191E-2</v>
      </c>
      <c r="J85" s="23">
        <v>77188.600000000006</v>
      </c>
      <c r="K85" s="23">
        <v>2098.8000000000002</v>
      </c>
      <c r="L85" s="24">
        <v>11.74</v>
      </c>
    </row>
    <row r="86" spans="1:12">
      <c r="A86" s="8">
        <v>78</v>
      </c>
      <c r="B86" s="22">
        <v>4.5241000000000003E-2</v>
      </c>
      <c r="C86" s="22">
        <v>4.4240000000000002E-2</v>
      </c>
      <c r="D86" s="23">
        <v>64464.800000000003</v>
      </c>
      <c r="E86" s="23">
        <v>2851.9</v>
      </c>
      <c r="F86" s="24">
        <v>9.52</v>
      </c>
      <c r="G86" t="s">
        <v>108</v>
      </c>
      <c r="H86" s="22">
        <v>3.0957999999999999E-2</v>
      </c>
      <c r="I86" s="22">
        <v>3.0485999999999999E-2</v>
      </c>
      <c r="J86" s="23">
        <v>75089.8</v>
      </c>
      <c r="K86" s="23">
        <v>2289.1999999999998</v>
      </c>
      <c r="L86" s="24">
        <v>11.05</v>
      </c>
    </row>
    <row r="87" spans="1:12">
      <c r="A87" s="8">
        <v>79</v>
      </c>
      <c r="B87" s="22">
        <v>5.0340999999999997E-2</v>
      </c>
      <c r="C87" s="22">
        <v>4.9105000000000003E-2</v>
      </c>
      <c r="D87" s="23">
        <v>61612.9</v>
      </c>
      <c r="E87" s="23">
        <v>3025.5</v>
      </c>
      <c r="F87" s="24">
        <v>8.94</v>
      </c>
      <c r="G87" t="s">
        <v>108</v>
      </c>
      <c r="H87" s="22">
        <v>3.5503E-2</v>
      </c>
      <c r="I87" s="22">
        <v>3.4882999999999997E-2</v>
      </c>
      <c r="J87" s="23">
        <v>72800.600000000006</v>
      </c>
      <c r="K87" s="23">
        <v>2539.5</v>
      </c>
      <c r="L87" s="24">
        <v>10.38</v>
      </c>
    </row>
    <row r="88" spans="1:12">
      <c r="A88" s="8">
        <v>80</v>
      </c>
      <c r="B88" s="22">
        <v>5.6589E-2</v>
      </c>
      <c r="C88" s="22">
        <v>5.5030999999999997E-2</v>
      </c>
      <c r="D88" s="23">
        <v>58587.4</v>
      </c>
      <c r="E88" s="23">
        <v>3224.2</v>
      </c>
      <c r="F88" s="24">
        <v>8.3699999999999992</v>
      </c>
      <c r="G88" t="s">
        <v>108</v>
      </c>
      <c r="H88" s="22">
        <v>3.9482000000000003E-2</v>
      </c>
      <c r="I88" s="22">
        <v>3.8718000000000002E-2</v>
      </c>
      <c r="J88" s="23">
        <v>70261.100000000006</v>
      </c>
      <c r="K88" s="23">
        <v>2720.3</v>
      </c>
      <c r="L88" s="24">
        <v>9.74</v>
      </c>
    </row>
    <row r="89" spans="1:12">
      <c r="A89" s="8">
        <v>81</v>
      </c>
      <c r="B89" s="22">
        <v>6.2951999999999994E-2</v>
      </c>
      <c r="C89" s="22">
        <v>6.1031000000000002E-2</v>
      </c>
      <c r="D89" s="23">
        <v>55363.199999999997</v>
      </c>
      <c r="E89" s="23">
        <v>3378.9</v>
      </c>
      <c r="F89" s="24">
        <v>7.83</v>
      </c>
      <c r="G89" t="s">
        <v>108</v>
      </c>
      <c r="H89" s="22">
        <v>4.4804999999999998E-2</v>
      </c>
      <c r="I89" s="22">
        <v>4.3823000000000001E-2</v>
      </c>
      <c r="J89" s="23">
        <v>67540.7</v>
      </c>
      <c r="K89" s="23">
        <v>2959.9</v>
      </c>
      <c r="L89" s="24">
        <v>9.11</v>
      </c>
    </row>
    <row r="90" spans="1:12">
      <c r="A90" s="8">
        <v>82</v>
      </c>
      <c r="B90" s="22">
        <v>7.0386000000000004E-2</v>
      </c>
      <c r="C90" s="22">
        <v>6.7993999999999999E-2</v>
      </c>
      <c r="D90" s="23">
        <v>51984.4</v>
      </c>
      <c r="E90" s="23">
        <v>3534.6</v>
      </c>
      <c r="F90" s="24">
        <v>7.31</v>
      </c>
      <c r="G90" t="s">
        <v>108</v>
      </c>
      <c r="H90" s="22">
        <v>5.0403000000000003E-2</v>
      </c>
      <c r="I90" s="22">
        <v>4.9163999999999999E-2</v>
      </c>
      <c r="J90" s="23">
        <v>64580.9</v>
      </c>
      <c r="K90" s="23">
        <v>3175</v>
      </c>
      <c r="L90" s="24">
        <v>8.51</v>
      </c>
    </row>
    <row r="91" spans="1:12">
      <c r="A91" s="8">
        <v>83</v>
      </c>
      <c r="B91" s="22">
        <v>7.8944E-2</v>
      </c>
      <c r="C91" s="22">
        <v>7.5946E-2</v>
      </c>
      <c r="D91" s="23">
        <v>48449.8</v>
      </c>
      <c r="E91" s="23">
        <v>3679.6</v>
      </c>
      <c r="F91" s="24">
        <v>6.8</v>
      </c>
      <c r="G91" t="s">
        <v>108</v>
      </c>
      <c r="H91" s="22">
        <v>5.7638000000000002E-2</v>
      </c>
      <c r="I91" s="22">
        <v>5.6023999999999997E-2</v>
      </c>
      <c r="J91" s="23">
        <v>61405.8</v>
      </c>
      <c r="K91" s="23">
        <v>3440.2</v>
      </c>
      <c r="L91" s="24">
        <v>7.92</v>
      </c>
    </row>
    <row r="92" spans="1:12">
      <c r="A92" s="8">
        <v>84</v>
      </c>
      <c r="B92" s="22">
        <v>8.9698E-2</v>
      </c>
      <c r="C92" s="22">
        <v>8.5847999999999994E-2</v>
      </c>
      <c r="D92" s="23">
        <v>44770.2</v>
      </c>
      <c r="E92" s="23">
        <v>3843.4</v>
      </c>
      <c r="F92" s="24">
        <v>6.32</v>
      </c>
      <c r="G92" t="s">
        <v>108</v>
      </c>
      <c r="H92" s="22">
        <v>6.5942000000000001E-2</v>
      </c>
      <c r="I92" s="22">
        <v>6.3838000000000006E-2</v>
      </c>
      <c r="J92" s="23">
        <v>57965.599999999999</v>
      </c>
      <c r="K92" s="23">
        <v>3700.4</v>
      </c>
      <c r="L92" s="24">
        <v>7.36</v>
      </c>
    </row>
    <row r="93" spans="1:12">
      <c r="A93" s="8">
        <v>85</v>
      </c>
      <c r="B93" s="22">
        <v>0.101164</v>
      </c>
      <c r="C93" s="22">
        <v>9.6293000000000004E-2</v>
      </c>
      <c r="D93" s="23">
        <v>40926.800000000003</v>
      </c>
      <c r="E93" s="23">
        <v>3941</v>
      </c>
      <c r="F93" s="24">
        <v>5.87</v>
      </c>
      <c r="G93" t="s">
        <v>108</v>
      </c>
      <c r="H93" s="22">
        <v>7.5344999999999995E-2</v>
      </c>
      <c r="I93" s="22">
        <v>7.2609999999999994E-2</v>
      </c>
      <c r="J93" s="23">
        <v>54265.3</v>
      </c>
      <c r="K93" s="23">
        <v>3940.2</v>
      </c>
      <c r="L93" s="24">
        <v>6.83</v>
      </c>
    </row>
    <row r="94" spans="1:12">
      <c r="A94" s="8">
        <v>86</v>
      </c>
      <c r="B94" s="22">
        <v>0.115448</v>
      </c>
      <c r="C94" s="22">
        <v>0.10914699999999999</v>
      </c>
      <c r="D94" s="23">
        <v>36985.800000000003</v>
      </c>
      <c r="E94" s="23">
        <v>4036.9</v>
      </c>
      <c r="F94" s="24">
        <v>5.44</v>
      </c>
      <c r="G94" t="s">
        <v>108</v>
      </c>
      <c r="H94" s="22">
        <v>8.6765999999999996E-2</v>
      </c>
      <c r="I94" s="22">
        <v>8.3157999999999996E-2</v>
      </c>
      <c r="J94" s="23">
        <v>50325.1</v>
      </c>
      <c r="K94" s="23">
        <v>4184.8999999999996</v>
      </c>
      <c r="L94" s="24">
        <v>6.32</v>
      </c>
    </row>
    <row r="95" spans="1:12">
      <c r="A95" s="8">
        <v>87</v>
      </c>
      <c r="B95" s="22">
        <v>0.129527</v>
      </c>
      <c r="C95" s="22">
        <v>0.12164899999999999</v>
      </c>
      <c r="D95" s="23">
        <v>32948.9</v>
      </c>
      <c r="E95" s="23">
        <v>4008.2</v>
      </c>
      <c r="F95" s="24">
        <v>5.05</v>
      </c>
      <c r="G95" t="s">
        <v>108</v>
      </c>
      <c r="H95" s="22">
        <v>9.9231E-2</v>
      </c>
      <c r="I95" s="22">
        <v>9.4539999999999999E-2</v>
      </c>
      <c r="J95" s="23">
        <v>46140.1</v>
      </c>
      <c r="K95" s="23">
        <v>4362.1000000000004</v>
      </c>
      <c r="L95" s="24">
        <v>5.85</v>
      </c>
    </row>
    <row r="96" spans="1:12">
      <c r="A96" s="8">
        <v>88</v>
      </c>
      <c r="B96" s="22">
        <v>0.14649599999999999</v>
      </c>
      <c r="C96" s="22">
        <v>0.13649800000000001</v>
      </c>
      <c r="D96" s="23">
        <v>28940.7</v>
      </c>
      <c r="E96" s="23">
        <v>3950.3</v>
      </c>
      <c r="F96" s="24">
        <v>4.68</v>
      </c>
      <c r="G96" t="s">
        <v>108</v>
      </c>
      <c r="H96" s="22">
        <v>0.11261699999999999</v>
      </c>
      <c r="I96" s="22">
        <v>0.106614</v>
      </c>
      <c r="J96" s="23">
        <v>41778</v>
      </c>
      <c r="K96" s="23">
        <v>4454.1000000000004</v>
      </c>
      <c r="L96" s="24">
        <v>5.41</v>
      </c>
    </row>
    <row r="97" spans="1:12">
      <c r="A97" s="8">
        <v>89</v>
      </c>
      <c r="B97" s="22">
        <v>0.165959</v>
      </c>
      <c r="C97" s="22">
        <v>0.15324299999999999</v>
      </c>
      <c r="D97" s="23">
        <v>24990.400000000001</v>
      </c>
      <c r="E97" s="23">
        <v>3829.6</v>
      </c>
      <c r="F97" s="24">
        <v>4.34</v>
      </c>
      <c r="G97" t="s">
        <v>108</v>
      </c>
      <c r="H97" s="22">
        <v>0.12767500000000001</v>
      </c>
      <c r="I97" s="22">
        <v>0.12001299999999999</v>
      </c>
      <c r="J97" s="23">
        <v>37323.9</v>
      </c>
      <c r="K97" s="23">
        <v>4479.3999999999996</v>
      </c>
      <c r="L97" s="24">
        <v>5</v>
      </c>
    </row>
    <row r="98" spans="1:12">
      <c r="A98" s="8">
        <v>90</v>
      </c>
      <c r="B98" s="22">
        <v>0.176339</v>
      </c>
      <c r="C98" s="22">
        <v>0.162051</v>
      </c>
      <c r="D98" s="23">
        <v>21160.799999999999</v>
      </c>
      <c r="E98" s="23">
        <v>3429.1</v>
      </c>
      <c r="F98" s="24">
        <v>4.03</v>
      </c>
      <c r="G98" t="s">
        <v>108</v>
      </c>
      <c r="H98" s="22">
        <v>0.14444699999999999</v>
      </c>
      <c r="I98" s="22">
        <v>0.134717</v>
      </c>
      <c r="J98" s="23">
        <v>32844.5</v>
      </c>
      <c r="K98" s="23">
        <v>4424.7</v>
      </c>
      <c r="L98" s="24">
        <v>4.6100000000000003</v>
      </c>
    </row>
    <row r="99" spans="1:12">
      <c r="A99" s="8">
        <v>91</v>
      </c>
      <c r="B99" s="22">
        <v>0.19972500000000001</v>
      </c>
      <c r="C99" s="22">
        <v>0.181591</v>
      </c>
      <c r="D99" s="23">
        <v>17731.7</v>
      </c>
      <c r="E99" s="23">
        <v>3219.9</v>
      </c>
      <c r="F99" s="24">
        <v>3.71</v>
      </c>
      <c r="G99" t="s">
        <v>108</v>
      </c>
      <c r="H99" s="22">
        <v>0.16416900000000001</v>
      </c>
      <c r="I99" s="22">
        <v>0.15171599999999999</v>
      </c>
      <c r="J99" s="23">
        <v>28419.8</v>
      </c>
      <c r="K99" s="23">
        <v>4311.7</v>
      </c>
      <c r="L99" s="24">
        <v>4.25</v>
      </c>
    </row>
    <row r="100" spans="1:12">
      <c r="A100" s="8">
        <v>92</v>
      </c>
      <c r="B100" s="22">
        <v>0.220553</v>
      </c>
      <c r="C100" s="22">
        <v>0.19864699999999999</v>
      </c>
      <c r="D100" s="23">
        <v>14511.8</v>
      </c>
      <c r="E100" s="23">
        <v>2882.7</v>
      </c>
      <c r="F100" s="24">
        <v>3.43</v>
      </c>
      <c r="G100" t="s">
        <v>108</v>
      </c>
      <c r="H100" s="22">
        <v>0.18529399999999999</v>
      </c>
      <c r="I100" s="22">
        <v>0.16958300000000001</v>
      </c>
      <c r="J100" s="23">
        <v>24108.1</v>
      </c>
      <c r="K100" s="23">
        <v>4088.3</v>
      </c>
      <c r="L100" s="24">
        <v>3.92</v>
      </c>
    </row>
    <row r="101" spans="1:12">
      <c r="A101" s="8">
        <v>93</v>
      </c>
      <c r="B101" s="22">
        <v>0.25023699999999999</v>
      </c>
      <c r="C101" s="22">
        <v>0.222409</v>
      </c>
      <c r="D101" s="23">
        <v>11629</v>
      </c>
      <c r="E101" s="23">
        <v>2586.4</v>
      </c>
      <c r="F101" s="24">
        <v>3.15</v>
      </c>
      <c r="G101" t="s">
        <v>108</v>
      </c>
      <c r="H101" s="22">
        <v>0.20777100000000001</v>
      </c>
      <c r="I101" s="22">
        <v>0.188218</v>
      </c>
      <c r="J101" s="23">
        <v>20019.8</v>
      </c>
      <c r="K101" s="23">
        <v>3768.1</v>
      </c>
      <c r="L101" s="24">
        <v>3.62</v>
      </c>
    </row>
    <row r="102" spans="1:12">
      <c r="A102" s="8">
        <v>94</v>
      </c>
      <c r="B102" s="22">
        <v>0.27815499999999999</v>
      </c>
      <c r="C102" s="22">
        <v>0.24419299999999999</v>
      </c>
      <c r="D102" s="23">
        <v>9042.6</v>
      </c>
      <c r="E102" s="23">
        <v>2208.1999999999998</v>
      </c>
      <c r="F102" s="24">
        <v>2.91</v>
      </c>
      <c r="G102" t="s">
        <v>108</v>
      </c>
      <c r="H102" s="22">
        <v>0.229549</v>
      </c>
      <c r="I102" s="22">
        <v>0.20591499999999999</v>
      </c>
      <c r="J102" s="23">
        <v>16251.7</v>
      </c>
      <c r="K102" s="23">
        <v>3346.5</v>
      </c>
      <c r="L102" s="24">
        <v>3.34</v>
      </c>
    </row>
    <row r="103" spans="1:12">
      <c r="A103" s="8">
        <v>95</v>
      </c>
      <c r="B103" s="22">
        <v>0.31165900000000002</v>
      </c>
      <c r="C103" s="22">
        <v>0.26964100000000002</v>
      </c>
      <c r="D103" s="23">
        <v>6834.5</v>
      </c>
      <c r="E103" s="23">
        <v>1842.9</v>
      </c>
      <c r="F103" s="24">
        <v>2.69</v>
      </c>
      <c r="G103" t="s">
        <v>108</v>
      </c>
      <c r="H103" s="22">
        <v>0.25755899999999998</v>
      </c>
      <c r="I103" s="22">
        <v>0.22817499999999999</v>
      </c>
      <c r="J103" s="23">
        <v>12905.2</v>
      </c>
      <c r="K103" s="23">
        <v>2944.6</v>
      </c>
      <c r="L103" s="24">
        <v>3.08</v>
      </c>
    </row>
    <row r="104" spans="1:12">
      <c r="A104" s="8">
        <v>96</v>
      </c>
      <c r="B104" s="22">
        <v>0.34262199999999998</v>
      </c>
      <c r="C104" s="22">
        <v>0.29251199999999999</v>
      </c>
      <c r="D104" s="23">
        <v>4991.6000000000004</v>
      </c>
      <c r="E104" s="23">
        <v>1460.1</v>
      </c>
      <c r="F104" s="24">
        <v>2.5</v>
      </c>
      <c r="G104" t="s">
        <v>108</v>
      </c>
      <c r="H104" s="22">
        <v>0.28797899999999998</v>
      </c>
      <c r="I104" s="22">
        <v>0.25173200000000001</v>
      </c>
      <c r="J104" s="23">
        <v>9960.6</v>
      </c>
      <c r="K104" s="23">
        <v>2507.4</v>
      </c>
      <c r="L104" s="24">
        <v>2.84</v>
      </c>
    </row>
    <row r="105" spans="1:12">
      <c r="A105" s="8">
        <v>97</v>
      </c>
      <c r="B105" s="22">
        <v>0.37279000000000001</v>
      </c>
      <c r="C105" s="22">
        <v>0.31422099999999997</v>
      </c>
      <c r="D105" s="23">
        <v>3531.5</v>
      </c>
      <c r="E105" s="23">
        <v>1109.7</v>
      </c>
      <c r="F105" s="24">
        <v>2.3199999999999998</v>
      </c>
      <c r="G105" t="s">
        <v>108</v>
      </c>
      <c r="H105" s="22">
        <v>0.32170599999999999</v>
      </c>
      <c r="I105" s="22">
        <v>0.27712900000000001</v>
      </c>
      <c r="J105" s="23">
        <v>7453.2</v>
      </c>
      <c r="K105" s="23">
        <v>2065.5</v>
      </c>
      <c r="L105" s="24">
        <v>2.63</v>
      </c>
    </row>
    <row r="106" spans="1:12">
      <c r="A106" s="8">
        <v>98</v>
      </c>
      <c r="B106" s="22">
        <v>0.40275300000000003</v>
      </c>
      <c r="C106" s="22">
        <v>0.33524300000000001</v>
      </c>
      <c r="D106" s="23">
        <v>2421.8000000000002</v>
      </c>
      <c r="E106" s="23">
        <v>811.9</v>
      </c>
      <c r="F106" s="24">
        <v>2.16</v>
      </c>
      <c r="G106" t="s">
        <v>108</v>
      </c>
      <c r="H106" s="22">
        <v>0.35086099999999998</v>
      </c>
      <c r="I106" s="22">
        <v>0.29849599999999998</v>
      </c>
      <c r="J106" s="23">
        <v>5387.7</v>
      </c>
      <c r="K106" s="23">
        <v>1608.2</v>
      </c>
      <c r="L106" s="24">
        <v>2.44</v>
      </c>
    </row>
    <row r="107" spans="1:12">
      <c r="A107" s="8">
        <v>99</v>
      </c>
      <c r="B107" s="22">
        <v>0.46221600000000002</v>
      </c>
      <c r="C107" s="22">
        <v>0.37544699999999998</v>
      </c>
      <c r="D107" s="23">
        <v>1609.9</v>
      </c>
      <c r="E107" s="23">
        <v>604.4</v>
      </c>
      <c r="F107" s="24">
        <v>1.99</v>
      </c>
      <c r="G107" t="s">
        <v>108</v>
      </c>
      <c r="H107" s="22">
        <v>0.38002200000000003</v>
      </c>
      <c r="I107" s="22">
        <v>0.31934299999999999</v>
      </c>
      <c r="J107" s="23">
        <v>3779.5</v>
      </c>
      <c r="K107" s="23">
        <v>1207</v>
      </c>
      <c r="L107" s="24">
        <v>2.27</v>
      </c>
    </row>
    <row r="108" spans="1:12" ht="15.75" thickBot="1">
      <c r="A108" s="25">
        <v>100</v>
      </c>
      <c r="B108">
        <v>0.49589100000000003</v>
      </c>
      <c r="C108">
        <v>0.397366</v>
      </c>
      <c r="D108">
        <v>1005.5</v>
      </c>
      <c r="E108">
        <v>399.5</v>
      </c>
      <c r="F108">
        <v>1.89</v>
      </c>
      <c r="G108" t="s">
        <v>108</v>
      </c>
      <c r="H108">
        <v>0.422514</v>
      </c>
      <c r="I108">
        <v>0.34882299999999999</v>
      </c>
      <c r="J108">
        <v>2572.5</v>
      </c>
      <c r="K108">
        <v>897.4</v>
      </c>
      <c r="L108">
        <v>2.1</v>
      </c>
    </row>
  </sheetData>
  <mergeCells count="3">
    <mergeCell ref="K1:L1"/>
    <mergeCell ref="B6:F6"/>
    <mergeCell ref="H6:L6"/>
  </mergeCells>
  <hyperlinks>
    <hyperlink ref="B7" location="Notation!A4" display="mx" xr:uid="{00E611C3-410B-47F8-832F-59A963436AF5}"/>
    <hyperlink ref="C7" location="Notation!A8" display="qx" xr:uid="{1C7D2490-ABFA-4B09-8FAC-8EFBDD78EA61}"/>
    <hyperlink ref="D7" location="Notation!A11" display="lx" xr:uid="{9AC3117C-968C-4A4D-B82F-3718308856FD}"/>
    <hyperlink ref="E7" location="Notation!A15" display="dx" xr:uid="{3AB76663-0A1A-4E27-92BB-1C3A21E850FD}"/>
    <hyperlink ref="F7" location="Notation!A18" display="ex" xr:uid="{11F792C5-740F-4453-9FA6-7A2BFD687B50}"/>
    <hyperlink ref="I7" location="Notation!A8" display="qx" xr:uid="{16E2319E-34EF-489A-A189-F9255B8C7A88}"/>
    <hyperlink ref="J7" location="Notation!A11" display="lx" xr:uid="{69DE9215-7F31-43CD-8297-3A7C8657D3F8}"/>
    <hyperlink ref="K7" location="Notation!A15" display="dx" xr:uid="{9D7AA7A4-9EBE-4879-895B-D8D04906DFA8}"/>
    <hyperlink ref="L7" location="Notation!A18" display="ex" xr:uid="{0E5C80C3-47EE-45BA-9B0B-40392E612353}"/>
    <hyperlink ref="H7" location="Notation!A4" display="mx" xr:uid="{83D76583-FCEE-40C4-880F-9EF5C8399E0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A1:AK102"/>
  <sheetViews>
    <sheetView workbookViewId="0">
      <selection activeCell="G4" sqref="G4"/>
    </sheetView>
  </sheetViews>
  <sheetFormatPr defaultRowHeight="15"/>
  <cols>
    <col min="2" max="2" width="21" customWidth="1"/>
    <col min="3" max="3" width="20.140625" customWidth="1"/>
    <col min="7" max="7" width="11.5703125" bestFit="1" customWidth="1"/>
    <col min="8" max="8" width="13.7109375" bestFit="1" customWidth="1"/>
    <col min="11" max="12" width="10.5703125" bestFit="1" customWidth="1"/>
    <col min="20" max="20" width="19.42578125" customWidth="1"/>
  </cols>
  <sheetData>
    <row r="1" spans="1:22" ht="30">
      <c r="A1" s="30" t="s">
        <v>14</v>
      </c>
      <c r="B1" s="31" t="s">
        <v>109</v>
      </c>
      <c r="C1" s="31" t="s">
        <v>110</v>
      </c>
      <c r="D1" s="1"/>
      <c r="E1" s="6" t="s">
        <v>344</v>
      </c>
      <c r="F1" s="6"/>
      <c r="G1" s="6"/>
      <c r="H1" s="6"/>
      <c r="K1" s="40" t="s">
        <v>341</v>
      </c>
      <c r="L1" s="40" t="s">
        <v>342</v>
      </c>
      <c r="N1" s="136" t="s">
        <v>343</v>
      </c>
      <c r="O1" s="27"/>
      <c r="P1" s="27"/>
      <c r="Q1" s="27"/>
      <c r="R1" s="27"/>
      <c r="S1">
        <v>100000</v>
      </c>
      <c r="T1" t="s">
        <v>112</v>
      </c>
      <c r="U1">
        <v>1.2</v>
      </c>
      <c r="V1" t="s">
        <v>113</v>
      </c>
    </row>
    <row r="2" spans="1:22">
      <c r="A2" s="32">
        <v>0</v>
      </c>
      <c r="B2" s="33">
        <f>'life tables'!C8</f>
        <v>4.2440000000000004E-3</v>
      </c>
      <c r="C2" s="33">
        <f>'life tables'!I8</f>
        <v>3.519E-3</v>
      </c>
      <c r="E2" s="36" t="s">
        <v>149</v>
      </c>
      <c r="F2" s="6"/>
      <c r="G2" s="6" t="s">
        <v>150</v>
      </c>
      <c r="H2" s="6" t="s">
        <v>151</v>
      </c>
      <c r="K2" s="39"/>
      <c r="L2" s="39"/>
      <c r="N2" s="124" t="s">
        <v>111</v>
      </c>
      <c r="O2" s="122"/>
      <c r="P2" s="122"/>
      <c r="Q2" s="122"/>
      <c r="R2" s="122"/>
      <c r="T2" t="s">
        <v>114</v>
      </c>
      <c r="U2">
        <v>2.76</v>
      </c>
      <c r="V2" t="s">
        <v>115</v>
      </c>
    </row>
    <row r="3" spans="1:22" ht="30.75" thickBot="1">
      <c r="A3" s="32">
        <v>1</v>
      </c>
      <c r="B3" s="33">
        <f>'life tables'!C9</f>
        <v>2.31E-4</v>
      </c>
      <c r="C3" s="33">
        <f>'life tables'!I9</f>
        <v>2.1100000000000001E-4</v>
      </c>
      <c r="E3" s="6">
        <v>1</v>
      </c>
      <c r="F3" s="6"/>
      <c r="G3" s="37">
        <f>HLOOKUP(E3,All_cause_mort,2)</f>
        <v>9.9999999999999995E-7</v>
      </c>
      <c r="H3" s="38">
        <f>HLOOKUP(E3,All_cause_mort,3)</f>
        <v>1.9999999999999999E-6</v>
      </c>
      <c r="K3" s="39">
        <f>B3*(1-G3)</f>
        <v>2.3099976900000001E-4</v>
      </c>
      <c r="L3" s="39">
        <f>C3*(1-H3)</f>
        <v>2.1099957800000001E-4</v>
      </c>
      <c r="N3" s="28" t="s">
        <v>116</v>
      </c>
      <c r="O3" s="28" t="s">
        <v>117</v>
      </c>
      <c r="P3" s="28" t="s">
        <v>118</v>
      </c>
      <c r="Q3" s="28" t="s">
        <v>119</v>
      </c>
      <c r="R3" s="28" t="s">
        <v>120</v>
      </c>
      <c r="T3" t="s">
        <v>121</v>
      </c>
      <c r="U3">
        <v>1</v>
      </c>
      <c r="V3">
        <v>1</v>
      </c>
    </row>
    <row r="4" spans="1:22" ht="15.75" thickTop="1">
      <c r="A4" s="32">
        <v>2</v>
      </c>
      <c r="B4" s="33">
        <f>'life tables'!C10</f>
        <v>1.2799999999999999E-4</v>
      </c>
      <c r="C4" s="33">
        <f>'life tables'!I10</f>
        <v>1.13E-4</v>
      </c>
      <c r="E4" s="6">
        <v>2</v>
      </c>
      <c r="F4" s="6"/>
      <c r="G4" s="37">
        <f t="shared" ref="G4:G34" si="0">HLOOKUP(E4,All_cause_mort,2)</f>
        <v>9.9999999999999995E-7</v>
      </c>
      <c r="H4" s="38">
        <f t="shared" ref="H4:H34" si="1">HLOOKUP(E4,All_cause_mort,3)</f>
        <v>1.9999999999999999E-6</v>
      </c>
      <c r="K4" s="39">
        <f t="shared" ref="K3:K34" si="2">B4*(1-G4)</f>
        <v>1.2799987199999999E-4</v>
      </c>
      <c r="L4" s="39">
        <f t="shared" ref="L3:L34" si="3">C4*(1-H4)</f>
        <v>1.12999774E-4</v>
      </c>
      <c r="N4" s="26" t="s">
        <v>122</v>
      </c>
      <c r="O4" s="102">
        <v>3</v>
      </c>
      <c r="P4" s="103">
        <v>1</v>
      </c>
      <c r="Q4" s="104">
        <v>0.2</v>
      </c>
      <c r="R4" s="105">
        <v>0.1</v>
      </c>
    </row>
    <row r="5" spans="1:22">
      <c r="A5" s="32">
        <v>3</v>
      </c>
      <c r="B5" s="33">
        <f>'life tables'!C11</f>
        <v>9.8999999999999994E-5</v>
      </c>
      <c r="C5" s="33">
        <f>'life tables'!I11</f>
        <v>9.2999999999999997E-5</v>
      </c>
      <c r="E5" s="6">
        <v>3</v>
      </c>
      <c r="F5" s="6"/>
      <c r="G5" s="37">
        <f t="shared" si="0"/>
        <v>9.9999999999999995E-7</v>
      </c>
      <c r="H5" s="38">
        <f>HLOOKUP(E5,All_cause_mort,3)</f>
        <v>1.9999999999999999E-6</v>
      </c>
      <c r="K5" s="39">
        <f t="shared" si="2"/>
        <v>9.8999900999999997E-5</v>
      </c>
      <c r="L5" s="39">
        <f t="shared" si="3"/>
        <v>9.2999814000000009E-5</v>
      </c>
      <c r="N5" s="26" t="s">
        <v>123</v>
      </c>
      <c r="O5" s="102">
        <v>2</v>
      </c>
      <c r="P5" s="103">
        <v>2</v>
      </c>
      <c r="Q5" s="104">
        <v>0.1</v>
      </c>
      <c r="R5" s="105">
        <v>0.1</v>
      </c>
      <c r="T5" s="27" t="s">
        <v>124</v>
      </c>
      <c r="U5" s="27">
        <v>0.88</v>
      </c>
    </row>
    <row r="6" spans="1:22">
      <c r="A6" s="32">
        <v>4</v>
      </c>
      <c r="B6" s="33">
        <f>'life tables'!C12</f>
        <v>9.0000000000000006E-5</v>
      </c>
      <c r="C6" s="33">
        <f>'life tables'!I12</f>
        <v>6.0999999999999999E-5</v>
      </c>
      <c r="E6" s="6">
        <v>4</v>
      </c>
      <c r="F6" s="6"/>
      <c r="G6" s="37">
        <f t="shared" si="0"/>
        <v>9.9999999999999995E-7</v>
      </c>
      <c r="H6" s="38">
        <f t="shared" si="1"/>
        <v>1.9999999999999999E-6</v>
      </c>
      <c r="K6" s="39">
        <f t="shared" si="2"/>
        <v>8.9999909999999999E-5</v>
      </c>
      <c r="L6" s="39">
        <f t="shared" si="3"/>
        <v>6.0999878000000005E-5</v>
      </c>
      <c r="N6" s="26" t="s">
        <v>125</v>
      </c>
      <c r="O6" s="102">
        <v>2</v>
      </c>
      <c r="P6" s="103">
        <v>1</v>
      </c>
      <c r="Q6" s="104">
        <v>0.1</v>
      </c>
      <c r="R6" s="105">
        <v>0.1</v>
      </c>
    </row>
    <row r="7" spans="1:22">
      <c r="A7" s="32">
        <v>5</v>
      </c>
      <c r="B7" s="33">
        <f>'life tables'!C13</f>
        <v>7.7000000000000001E-5</v>
      </c>
      <c r="C7" s="33">
        <f>'life tables'!I13</f>
        <v>7.8999999999999996E-5</v>
      </c>
      <c r="E7" s="6">
        <v>5</v>
      </c>
      <c r="F7" s="6"/>
      <c r="G7" s="37">
        <f t="shared" si="0"/>
        <v>9.9999999999999995E-7</v>
      </c>
      <c r="H7" s="38">
        <f t="shared" si="1"/>
        <v>9.9999999999999995E-7</v>
      </c>
      <c r="K7" s="39">
        <f t="shared" si="2"/>
        <v>7.6999922999999997E-5</v>
      </c>
      <c r="L7" s="39">
        <f t="shared" si="3"/>
        <v>7.8999921E-5</v>
      </c>
      <c r="N7" s="26" t="s">
        <v>126</v>
      </c>
      <c r="O7" s="102">
        <v>2</v>
      </c>
      <c r="P7" s="103">
        <v>0</v>
      </c>
      <c r="Q7" s="104">
        <v>0.1</v>
      </c>
      <c r="R7" s="105">
        <v>0</v>
      </c>
    </row>
    <row r="8" spans="1:22">
      <c r="A8" s="32">
        <v>6</v>
      </c>
      <c r="B8" s="33">
        <f>'life tables'!C14</f>
        <v>8.1000000000000004E-5</v>
      </c>
      <c r="C8" s="33">
        <f>'life tables'!I14</f>
        <v>6.8999999999999997E-5</v>
      </c>
      <c r="E8" s="6">
        <v>6</v>
      </c>
      <c r="F8" s="6"/>
      <c r="G8" s="37">
        <f t="shared" si="0"/>
        <v>9.9999999999999995E-7</v>
      </c>
      <c r="H8" s="38">
        <f t="shared" si="1"/>
        <v>9.9999999999999995E-7</v>
      </c>
      <c r="K8" s="39">
        <f t="shared" si="2"/>
        <v>8.0999919000000002E-5</v>
      </c>
      <c r="L8" s="39">
        <f t="shared" si="3"/>
        <v>6.8999931000000001E-5</v>
      </c>
      <c r="N8" s="26" t="s">
        <v>127</v>
      </c>
      <c r="O8" s="102">
        <v>1</v>
      </c>
      <c r="P8" s="103">
        <v>1</v>
      </c>
      <c r="Q8" s="104">
        <v>0</v>
      </c>
      <c r="R8" s="105">
        <v>0</v>
      </c>
    </row>
    <row r="9" spans="1:22">
      <c r="A9" s="32">
        <v>7</v>
      </c>
      <c r="B9" s="33">
        <f>'life tables'!C15</f>
        <v>6.7999999999999999E-5</v>
      </c>
      <c r="C9" s="33">
        <f>'life tables'!I15</f>
        <v>5.1E-5</v>
      </c>
      <c r="E9" s="6">
        <v>7</v>
      </c>
      <c r="F9" s="6"/>
      <c r="G9" s="37">
        <f t="shared" si="0"/>
        <v>9.9999999999999995E-7</v>
      </c>
      <c r="H9" s="38">
        <f t="shared" si="1"/>
        <v>9.9999999999999995E-7</v>
      </c>
      <c r="K9" s="39">
        <f t="shared" si="2"/>
        <v>6.7999932E-5</v>
      </c>
      <c r="L9" s="39">
        <f t="shared" si="3"/>
        <v>5.0999949E-5</v>
      </c>
      <c r="N9" s="26" t="s">
        <v>128</v>
      </c>
      <c r="O9" s="102">
        <v>1</v>
      </c>
      <c r="P9" s="103">
        <v>2</v>
      </c>
      <c r="Q9" s="104">
        <v>0.1</v>
      </c>
      <c r="R9" s="105">
        <v>0.1</v>
      </c>
    </row>
    <row r="10" spans="1:22">
      <c r="A10" s="32">
        <v>8</v>
      </c>
      <c r="B10" s="33">
        <f>'life tables'!C16</f>
        <v>6.4999999999999994E-5</v>
      </c>
      <c r="C10" s="33">
        <f>'life tables'!I16</f>
        <v>5.3000000000000001E-5</v>
      </c>
      <c r="E10" s="6">
        <v>8</v>
      </c>
      <c r="F10" s="6"/>
      <c r="G10" s="37">
        <f t="shared" si="0"/>
        <v>9.9999999999999995E-7</v>
      </c>
      <c r="H10" s="38">
        <f t="shared" si="1"/>
        <v>9.9999999999999995E-7</v>
      </c>
      <c r="K10" s="39">
        <f t="shared" si="2"/>
        <v>6.4999934999999997E-5</v>
      </c>
      <c r="L10" s="39">
        <f t="shared" si="3"/>
        <v>5.2999947000000002E-5</v>
      </c>
      <c r="N10" s="26" t="s">
        <v>129</v>
      </c>
      <c r="O10" s="102">
        <v>2</v>
      </c>
      <c r="P10" s="103">
        <v>5</v>
      </c>
      <c r="Q10" s="104">
        <v>0.1</v>
      </c>
      <c r="R10" s="105">
        <v>0.2</v>
      </c>
    </row>
    <row r="11" spans="1:22">
      <c r="A11" s="32">
        <v>9</v>
      </c>
      <c r="B11" s="33">
        <f>'life tables'!C17</f>
        <v>6.2000000000000003E-5</v>
      </c>
      <c r="C11" s="33">
        <f>'life tables'!I17</f>
        <v>5.5999999999999999E-5</v>
      </c>
      <c r="E11" s="6">
        <v>9</v>
      </c>
      <c r="F11" s="6"/>
      <c r="G11" s="37">
        <f t="shared" si="0"/>
        <v>9.9999999999999995E-7</v>
      </c>
      <c r="H11" s="38">
        <f t="shared" si="1"/>
        <v>9.9999999999999995E-7</v>
      </c>
      <c r="K11" s="39">
        <f t="shared" si="2"/>
        <v>6.1999938000000006E-5</v>
      </c>
      <c r="L11" s="39">
        <f t="shared" si="3"/>
        <v>5.5999943999999999E-5</v>
      </c>
      <c r="N11" s="26" t="s">
        <v>130</v>
      </c>
      <c r="O11" s="102">
        <v>7</v>
      </c>
      <c r="P11" s="103">
        <v>10</v>
      </c>
      <c r="Q11" s="104">
        <v>0.3</v>
      </c>
      <c r="R11" s="105">
        <v>0.5</v>
      </c>
    </row>
    <row r="12" spans="1:22">
      <c r="A12" s="32">
        <v>10</v>
      </c>
      <c r="B12" s="33">
        <f>'life tables'!C18</f>
        <v>7.2999999999999999E-5</v>
      </c>
      <c r="C12" s="33">
        <f>'life tables'!I18</f>
        <v>6.4999999999999994E-5</v>
      </c>
      <c r="E12" s="6">
        <v>10</v>
      </c>
      <c r="F12" s="6"/>
      <c r="G12" s="37">
        <f t="shared" si="0"/>
        <v>9.9999999999999995E-7</v>
      </c>
      <c r="H12" s="38">
        <f t="shared" si="1"/>
        <v>9.9999999999999995E-7</v>
      </c>
      <c r="K12" s="39">
        <f t="shared" si="2"/>
        <v>7.2999926999999993E-5</v>
      </c>
      <c r="L12" s="39">
        <f t="shared" si="3"/>
        <v>6.4999934999999997E-5</v>
      </c>
      <c r="N12" s="26" t="s">
        <v>131</v>
      </c>
      <c r="O12" s="102">
        <v>7</v>
      </c>
      <c r="P12" s="103">
        <v>23</v>
      </c>
      <c r="Q12" s="104">
        <v>0.3</v>
      </c>
      <c r="R12" s="105">
        <v>1.2</v>
      </c>
    </row>
    <row r="13" spans="1:22">
      <c r="A13" s="32">
        <v>11</v>
      </c>
      <c r="B13" s="33">
        <f>'life tables'!C19</f>
        <v>7.3999999999999996E-5</v>
      </c>
      <c r="C13" s="33">
        <f>'life tables'!I19</f>
        <v>5.5999999999999999E-5</v>
      </c>
      <c r="E13" s="6">
        <v>11</v>
      </c>
      <c r="F13" s="6"/>
      <c r="G13" s="37">
        <f t="shared" si="0"/>
        <v>9.9999999999999995E-7</v>
      </c>
      <c r="H13" s="38">
        <f t="shared" si="1"/>
        <v>9.9999999999999995E-7</v>
      </c>
      <c r="K13" s="39">
        <f t="shared" si="2"/>
        <v>7.3999925999999994E-5</v>
      </c>
      <c r="L13" s="39">
        <f t="shared" si="3"/>
        <v>5.5999943999999999E-5</v>
      </c>
      <c r="N13" s="26" t="s">
        <v>132</v>
      </c>
      <c r="O13" s="102">
        <v>25</v>
      </c>
      <c r="P13" s="103">
        <v>70</v>
      </c>
      <c r="Q13" s="104">
        <v>1.1000000000000001</v>
      </c>
      <c r="R13" s="105">
        <v>3.1</v>
      </c>
    </row>
    <row r="14" spans="1:22">
      <c r="A14" s="32">
        <v>12</v>
      </c>
      <c r="B14" s="33">
        <f>'life tables'!C20</f>
        <v>1.02E-4</v>
      </c>
      <c r="C14" s="33">
        <f>'life tables'!I20</f>
        <v>5.3999999999999998E-5</v>
      </c>
      <c r="E14" s="6">
        <v>12</v>
      </c>
      <c r="F14" s="6"/>
      <c r="G14" s="37">
        <f t="shared" si="0"/>
        <v>9.9999999999999995E-7</v>
      </c>
      <c r="H14" s="38">
        <f t="shared" si="1"/>
        <v>9.9999999999999995E-7</v>
      </c>
      <c r="K14" s="39">
        <f t="shared" si="2"/>
        <v>1.01999898E-4</v>
      </c>
      <c r="L14" s="39">
        <f t="shared" si="3"/>
        <v>5.3999945999999997E-5</v>
      </c>
      <c r="N14" s="26" t="s">
        <v>133</v>
      </c>
      <c r="O14" s="102">
        <v>43</v>
      </c>
      <c r="P14" s="103">
        <v>122</v>
      </c>
      <c r="Q14" s="104">
        <v>1.8</v>
      </c>
      <c r="R14" s="105">
        <v>5.3</v>
      </c>
    </row>
    <row r="15" spans="1:22">
      <c r="A15" s="32">
        <v>13</v>
      </c>
      <c r="B15" s="33">
        <f>'life tables'!C21</f>
        <v>1.16E-4</v>
      </c>
      <c r="C15" s="33">
        <f>'life tables'!I21</f>
        <v>8.7999999999999998E-5</v>
      </c>
      <c r="E15" s="6">
        <v>13</v>
      </c>
      <c r="F15" s="6"/>
      <c r="G15" s="37">
        <f t="shared" si="0"/>
        <v>9.9999999999999995E-7</v>
      </c>
      <c r="H15" s="38">
        <f t="shared" si="1"/>
        <v>9.9999999999999995E-7</v>
      </c>
      <c r="K15" s="39">
        <f t="shared" si="2"/>
        <v>1.15999884E-4</v>
      </c>
      <c r="L15" s="39">
        <f t="shared" si="3"/>
        <v>8.7999911999999997E-5</v>
      </c>
      <c r="N15" s="26" t="s">
        <v>134</v>
      </c>
      <c r="O15" s="102">
        <v>76</v>
      </c>
      <c r="P15" s="103">
        <v>190</v>
      </c>
      <c r="Q15" s="104">
        <v>3.5</v>
      </c>
      <c r="R15" s="105">
        <v>9</v>
      </c>
    </row>
    <row r="16" spans="1:22">
      <c r="A16" s="32">
        <v>14</v>
      </c>
      <c r="B16" s="33">
        <f>'life tables'!C22</f>
        <v>1.2400000000000001E-4</v>
      </c>
      <c r="C16" s="33">
        <f>'life tables'!I22</f>
        <v>9.3999999999999994E-5</v>
      </c>
      <c r="E16" s="6">
        <v>14</v>
      </c>
      <c r="F16" s="6"/>
      <c r="G16" s="37">
        <f t="shared" si="0"/>
        <v>9.9999999999999995E-7</v>
      </c>
      <c r="H16" s="38">
        <f t="shared" si="1"/>
        <v>9.9999999999999995E-7</v>
      </c>
      <c r="K16" s="39">
        <f t="shared" si="2"/>
        <v>1.2399987600000001E-4</v>
      </c>
      <c r="L16" s="39">
        <f t="shared" si="3"/>
        <v>9.3999905999999991E-5</v>
      </c>
      <c r="N16" s="26" t="s">
        <v>135</v>
      </c>
      <c r="O16" s="102">
        <v>116</v>
      </c>
      <c r="P16" s="103">
        <v>269</v>
      </c>
      <c r="Q16" s="104">
        <v>6.2</v>
      </c>
      <c r="R16" s="105">
        <v>15</v>
      </c>
    </row>
    <row r="17" spans="1:37">
      <c r="A17" s="32">
        <v>15</v>
      </c>
      <c r="B17" s="33">
        <f>'life tables'!C23</f>
        <v>1.6899999999999999E-4</v>
      </c>
      <c r="C17" s="33">
        <f>'life tables'!I23</f>
        <v>1.02E-4</v>
      </c>
      <c r="E17" s="6">
        <v>15</v>
      </c>
      <c r="F17" s="6"/>
      <c r="G17" s="37">
        <f t="shared" si="0"/>
        <v>0</v>
      </c>
      <c r="H17" s="38">
        <f t="shared" si="1"/>
        <v>9.9999999999999995E-7</v>
      </c>
      <c r="K17" s="39">
        <f t="shared" si="2"/>
        <v>1.6899999999999999E-4</v>
      </c>
      <c r="L17" s="39">
        <f t="shared" si="3"/>
        <v>1.01999898E-4</v>
      </c>
      <c r="N17" s="26" t="s">
        <v>136</v>
      </c>
      <c r="O17" s="102">
        <v>179</v>
      </c>
      <c r="P17" s="103">
        <v>348</v>
      </c>
      <c r="Q17" s="104">
        <v>10.199999999999999</v>
      </c>
      <c r="R17" s="105">
        <v>21.1</v>
      </c>
    </row>
    <row r="18" spans="1:37">
      <c r="A18" s="32">
        <v>16</v>
      </c>
      <c r="B18" s="33">
        <f>'life tables'!C24</f>
        <v>1.9000000000000001E-4</v>
      </c>
      <c r="C18" s="33">
        <f>'life tables'!I24</f>
        <v>1.2899999999999999E-4</v>
      </c>
      <c r="E18" s="6">
        <v>16</v>
      </c>
      <c r="F18" s="6"/>
      <c r="G18" s="37">
        <f t="shared" si="0"/>
        <v>0</v>
      </c>
      <c r="H18" s="38">
        <f t="shared" si="1"/>
        <v>9.9999999999999995E-7</v>
      </c>
      <c r="K18" s="39">
        <f t="shared" si="2"/>
        <v>1.9000000000000001E-4</v>
      </c>
      <c r="L18" s="39">
        <f t="shared" si="3"/>
        <v>1.2899987099999999E-4</v>
      </c>
      <c r="N18" s="26" t="s">
        <v>137</v>
      </c>
      <c r="O18" s="102">
        <v>246</v>
      </c>
      <c r="P18" s="103">
        <v>461</v>
      </c>
      <c r="Q18" s="104">
        <v>14.6</v>
      </c>
      <c r="R18" s="105">
        <v>29.9</v>
      </c>
    </row>
    <row r="19" spans="1:37">
      <c r="A19" s="32">
        <v>17</v>
      </c>
      <c r="B19" s="33">
        <f>'life tables'!C25</f>
        <v>2.8400000000000002E-4</v>
      </c>
      <c r="C19" s="33">
        <f>'life tables'!I25</f>
        <v>1.5699999999999999E-4</v>
      </c>
      <c r="E19" s="6">
        <v>17</v>
      </c>
      <c r="F19" s="6"/>
      <c r="G19" s="37">
        <f t="shared" si="0"/>
        <v>0</v>
      </c>
      <c r="H19" s="38">
        <f t="shared" si="1"/>
        <v>9.9999999999999995E-7</v>
      </c>
      <c r="K19" s="39">
        <f t="shared" si="2"/>
        <v>2.8400000000000002E-4</v>
      </c>
      <c r="L19" s="39">
        <f t="shared" si="3"/>
        <v>1.56999843E-4</v>
      </c>
      <c r="N19" s="26" t="s">
        <v>138</v>
      </c>
      <c r="O19" s="102">
        <v>275</v>
      </c>
      <c r="P19" s="103">
        <v>457</v>
      </c>
      <c r="Q19" s="104">
        <v>22.7</v>
      </c>
      <c r="R19" s="105">
        <v>44.1</v>
      </c>
    </row>
    <row r="20" spans="1:37">
      <c r="A20" s="32">
        <v>18</v>
      </c>
      <c r="B20" s="33">
        <f>'life tables'!C26</f>
        <v>3.7300000000000001E-4</v>
      </c>
      <c r="C20" s="33">
        <f>'life tables'!I26</f>
        <v>2.05E-4</v>
      </c>
      <c r="E20" s="6">
        <v>18</v>
      </c>
      <c r="F20" s="6"/>
      <c r="G20" s="37">
        <f t="shared" si="0"/>
        <v>0</v>
      </c>
      <c r="H20" s="38">
        <f t="shared" si="1"/>
        <v>9.9999999999999995E-7</v>
      </c>
      <c r="K20" s="39">
        <f t="shared" si="2"/>
        <v>3.7300000000000001E-4</v>
      </c>
      <c r="L20" s="39">
        <f t="shared" si="3"/>
        <v>2.04999795E-4</v>
      </c>
      <c r="N20" s="26" t="s">
        <v>139</v>
      </c>
      <c r="O20" s="102">
        <v>302</v>
      </c>
      <c r="P20" s="103">
        <v>444</v>
      </c>
      <c r="Q20" s="104">
        <v>32</v>
      </c>
      <c r="R20" s="105">
        <v>60.7</v>
      </c>
    </row>
    <row r="21" spans="1:37">
      <c r="A21" s="32">
        <v>19</v>
      </c>
      <c r="B21" s="33">
        <f>'life tables'!C27</f>
        <v>4.15E-4</v>
      </c>
      <c r="C21" s="33">
        <f>'life tables'!I27</f>
        <v>2.02E-4</v>
      </c>
      <c r="E21" s="6">
        <v>19</v>
      </c>
      <c r="F21" s="6"/>
      <c r="G21" s="37">
        <f t="shared" si="0"/>
        <v>0</v>
      </c>
      <c r="H21" s="38">
        <f t="shared" si="1"/>
        <v>9.9999999999999995E-7</v>
      </c>
      <c r="K21" s="39">
        <f t="shared" si="2"/>
        <v>4.15E-4</v>
      </c>
      <c r="L21" s="39">
        <f t="shared" si="3"/>
        <v>2.01999798E-4</v>
      </c>
      <c r="N21" s="26" t="s">
        <v>140</v>
      </c>
      <c r="O21" s="102">
        <v>285</v>
      </c>
      <c r="P21" s="103">
        <v>344</v>
      </c>
      <c r="Q21" s="104">
        <v>45.7</v>
      </c>
      <c r="R21" s="105">
        <v>85.4</v>
      </c>
    </row>
    <row r="22" spans="1:37">
      <c r="A22" s="32">
        <v>20</v>
      </c>
      <c r="B22" s="33">
        <f>'life tables'!C28</f>
        <v>5.2400000000000005E-4</v>
      </c>
      <c r="C22" s="33">
        <f>'life tables'!I28</f>
        <v>1.7699999999999999E-4</v>
      </c>
      <c r="E22" s="6">
        <v>20</v>
      </c>
      <c r="F22" s="6"/>
      <c r="G22" s="37">
        <f t="shared" si="0"/>
        <v>0</v>
      </c>
      <c r="H22" s="38">
        <f t="shared" si="1"/>
        <v>0</v>
      </c>
      <c r="K22" s="39">
        <f t="shared" si="2"/>
        <v>5.2400000000000005E-4</v>
      </c>
      <c r="L22" s="39">
        <f t="shared" si="3"/>
        <v>1.7699999999999999E-4</v>
      </c>
      <c r="N22" s="26" t="s">
        <v>141</v>
      </c>
      <c r="O22" s="102">
        <v>199</v>
      </c>
      <c r="P22" s="103">
        <v>188</v>
      </c>
      <c r="Q22" s="104">
        <v>49.1</v>
      </c>
      <c r="R22" s="105">
        <v>101.4</v>
      </c>
    </row>
    <row r="23" spans="1:37" ht="15.75" thickBot="1">
      <c r="A23" s="32">
        <v>21</v>
      </c>
      <c r="B23" s="33">
        <f>'life tables'!C29</f>
        <v>4.73E-4</v>
      </c>
      <c r="C23" s="33">
        <f>'life tables'!I29</f>
        <v>1.95E-4</v>
      </c>
      <c r="E23" s="6">
        <v>21</v>
      </c>
      <c r="F23" s="6"/>
      <c r="G23" s="37">
        <f t="shared" si="0"/>
        <v>0</v>
      </c>
      <c r="H23" s="38">
        <f t="shared" si="1"/>
        <v>0</v>
      </c>
      <c r="K23" s="39">
        <f t="shared" si="2"/>
        <v>4.73E-4</v>
      </c>
      <c r="L23" s="39">
        <f t="shared" si="3"/>
        <v>1.95E-4</v>
      </c>
      <c r="N23" s="26" t="s">
        <v>142</v>
      </c>
      <c r="O23" s="102">
        <v>1772</v>
      </c>
      <c r="P23" s="103">
        <v>2937</v>
      </c>
      <c r="Q23" s="104">
        <v>5.0999999999999996</v>
      </c>
      <c r="R23" s="105">
        <v>10.4</v>
      </c>
    </row>
    <row r="24" spans="1:37">
      <c r="A24" s="32">
        <v>22</v>
      </c>
      <c r="B24" s="33">
        <f>'life tables'!C30</f>
        <v>4.6299999999999998E-4</v>
      </c>
      <c r="C24" s="33">
        <f>'life tables'!I30</f>
        <v>2.32E-4</v>
      </c>
      <c r="E24" s="6">
        <v>22</v>
      </c>
      <c r="F24" s="6"/>
      <c r="G24" s="37">
        <f t="shared" si="0"/>
        <v>0</v>
      </c>
      <c r="H24" s="38">
        <f t="shared" si="1"/>
        <v>0</v>
      </c>
      <c r="K24" s="39">
        <f t="shared" si="2"/>
        <v>4.6299999999999998E-4</v>
      </c>
      <c r="L24" s="39">
        <f t="shared" si="3"/>
        <v>2.32E-4</v>
      </c>
      <c r="O24" s="106" t="s">
        <v>147</v>
      </c>
      <c r="P24" s="107"/>
      <c r="Q24" s="107"/>
      <c r="R24" s="108">
        <v>0.1</v>
      </c>
      <c r="S24" s="108">
        <v>0.1</v>
      </c>
      <c r="T24" s="108">
        <v>0.1</v>
      </c>
      <c r="U24" s="108">
        <v>0</v>
      </c>
      <c r="V24" s="108">
        <v>0</v>
      </c>
      <c r="W24" s="108">
        <v>0.1</v>
      </c>
      <c r="X24" s="108">
        <v>0.2</v>
      </c>
      <c r="Y24" s="108">
        <v>0.5</v>
      </c>
      <c r="Z24" s="108">
        <v>1.2</v>
      </c>
      <c r="AA24" s="108">
        <v>3.1</v>
      </c>
      <c r="AB24" s="108">
        <v>5.3</v>
      </c>
      <c r="AC24" s="108">
        <v>9</v>
      </c>
      <c r="AD24" s="108">
        <v>15</v>
      </c>
      <c r="AE24" s="108">
        <v>21.1</v>
      </c>
      <c r="AF24" s="108">
        <v>29.9</v>
      </c>
      <c r="AG24" s="108">
        <v>44.1</v>
      </c>
      <c r="AH24" s="108">
        <v>60.7</v>
      </c>
      <c r="AI24" s="108">
        <v>85.4</v>
      </c>
      <c r="AJ24" s="109">
        <v>101.4</v>
      </c>
    </row>
    <row r="25" spans="1:37">
      <c r="A25" s="32">
        <v>23</v>
      </c>
      <c r="B25" s="33">
        <f>'life tables'!C31</f>
        <v>4.7800000000000002E-4</v>
      </c>
      <c r="C25" s="33">
        <f>'life tables'!I31</f>
        <v>2.0000000000000001E-4</v>
      </c>
      <c r="E25" s="6">
        <v>23</v>
      </c>
      <c r="F25" s="6"/>
      <c r="G25" s="37">
        <f t="shared" si="0"/>
        <v>0</v>
      </c>
      <c r="H25" s="38">
        <f t="shared" si="1"/>
        <v>0</v>
      </c>
      <c r="K25" s="39">
        <f t="shared" si="2"/>
        <v>4.7800000000000002E-4</v>
      </c>
      <c r="L25" s="39">
        <f t="shared" si="3"/>
        <v>2.0000000000000001E-4</v>
      </c>
      <c r="O25" s="110" t="s">
        <v>148</v>
      </c>
      <c r="P25" s="111"/>
      <c r="Q25" s="111"/>
      <c r="R25" s="112">
        <v>0.2</v>
      </c>
      <c r="S25" s="112">
        <v>0.1</v>
      </c>
      <c r="T25" s="112">
        <v>0.1</v>
      </c>
      <c r="U25" s="112">
        <v>0.1</v>
      </c>
      <c r="V25" s="112">
        <v>0</v>
      </c>
      <c r="W25" s="112">
        <v>0.1</v>
      </c>
      <c r="X25" s="112">
        <v>0.1</v>
      </c>
      <c r="Y25" s="112">
        <v>0.3</v>
      </c>
      <c r="Z25" s="112">
        <v>0.3</v>
      </c>
      <c r="AA25" s="112">
        <v>1.1000000000000001</v>
      </c>
      <c r="AB25" s="112">
        <v>1.8</v>
      </c>
      <c r="AC25" s="112">
        <v>3.5</v>
      </c>
      <c r="AD25" s="112">
        <v>6.2</v>
      </c>
      <c r="AE25" s="112">
        <v>10.199999999999999</v>
      </c>
      <c r="AF25" s="112">
        <v>14.6</v>
      </c>
      <c r="AG25" s="112">
        <v>22.7</v>
      </c>
      <c r="AH25" s="112">
        <v>32</v>
      </c>
      <c r="AI25" s="112">
        <v>45.7</v>
      </c>
      <c r="AJ25" s="113">
        <v>49.1</v>
      </c>
      <c r="AK25" s="29"/>
    </row>
    <row r="26" spans="1:37">
      <c r="A26" s="32">
        <v>24</v>
      </c>
      <c r="B26" s="33">
        <f>'life tables'!C32</f>
        <v>5.1400000000000003E-4</v>
      </c>
      <c r="C26" s="33">
        <f>'life tables'!I32</f>
        <v>2.1499999999999999E-4</v>
      </c>
      <c r="E26" s="6">
        <v>24</v>
      </c>
      <c r="F26" s="6"/>
      <c r="G26" s="37">
        <f t="shared" si="0"/>
        <v>0</v>
      </c>
      <c r="H26" s="38">
        <f t="shared" si="1"/>
        <v>0</v>
      </c>
      <c r="K26" s="39">
        <f t="shared" si="2"/>
        <v>5.1400000000000003E-4</v>
      </c>
      <c r="L26" s="39">
        <f t="shared" si="3"/>
        <v>2.1499999999999999E-4</v>
      </c>
      <c r="O26" s="110" t="s">
        <v>143</v>
      </c>
      <c r="P26" s="111"/>
      <c r="Q26" s="111">
        <v>0</v>
      </c>
      <c r="R26" s="111">
        <v>1</v>
      </c>
      <c r="S26" s="111">
        <v>5</v>
      </c>
      <c r="T26" s="111">
        <v>10</v>
      </c>
      <c r="U26" s="111">
        <v>15</v>
      </c>
      <c r="V26" s="111">
        <v>20</v>
      </c>
      <c r="W26" s="111">
        <v>25</v>
      </c>
      <c r="X26" s="111">
        <v>30</v>
      </c>
      <c r="Y26" s="111">
        <v>35</v>
      </c>
      <c r="Z26" s="111">
        <v>40</v>
      </c>
      <c r="AA26" s="111">
        <v>45</v>
      </c>
      <c r="AB26" s="111">
        <v>50</v>
      </c>
      <c r="AC26" s="111">
        <v>55</v>
      </c>
      <c r="AD26" s="111">
        <v>60</v>
      </c>
      <c r="AE26" s="111">
        <v>65</v>
      </c>
      <c r="AF26" s="111">
        <v>70</v>
      </c>
      <c r="AG26" s="111">
        <v>75</v>
      </c>
      <c r="AH26" s="111">
        <v>80</v>
      </c>
      <c r="AI26" s="111">
        <v>85</v>
      </c>
      <c r="AJ26" s="114">
        <v>90</v>
      </c>
    </row>
    <row r="27" spans="1:37">
      <c r="A27" s="32">
        <v>25</v>
      </c>
      <c r="B27" s="33">
        <f>'life tables'!C33</f>
        <v>5.4000000000000001E-4</v>
      </c>
      <c r="C27" s="33">
        <f>'life tables'!I33</f>
        <v>2.5099999999999998E-4</v>
      </c>
      <c r="E27" s="6">
        <v>25</v>
      </c>
      <c r="F27" s="6"/>
      <c r="G27" s="37">
        <f t="shared" si="0"/>
        <v>9.9999999999999995E-7</v>
      </c>
      <c r="H27" s="38">
        <f t="shared" si="1"/>
        <v>9.9999999999999995E-7</v>
      </c>
      <c r="K27" s="39">
        <f t="shared" si="2"/>
        <v>5.3999946E-4</v>
      </c>
      <c r="L27" s="39">
        <f t="shared" si="3"/>
        <v>2.5099974899999995E-4</v>
      </c>
      <c r="O27" s="110" t="s">
        <v>146</v>
      </c>
      <c r="P27" s="115" t="s">
        <v>144</v>
      </c>
      <c r="Q27" s="111">
        <v>0</v>
      </c>
      <c r="R27" s="111">
        <f>R24/$S$1</f>
        <v>9.9999999999999995E-7</v>
      </c>
      <c r="S27" s="111">
        <f t="shared" ref="R27:AJ27" si="4">S24/$S$1</f>
        <v>9.9999999999999995E-7</v>
      </c>
      <c r="T27" s="111">
        <f t="shared" si="4"/>
        <v>9.9999999999999995E-7</v>
      </c>
      <c r="U27" s="111">
        <f t="shared" si="4"/>
        <v>0</v>
      </c>
      <c r="V27" s="111">
        <f t="shared" si="4"/>
        <v>0</v>
      </c>
      <c r="W27" s="111">
        <f t="shared" si="4"/>
        <v>9.9999999999999995E-7</v>
      </c>
      <c r="X27" s="111">
        <f t="shared" si="4"/>
        <v>1.9999999999999999E-6</v>
      </c>
      <c r="Y27" s="111">
        <f t="shared" si="4"/>
        <v>5.0000000000000004E-6</v>
      </c>
      <c r="Z27" s="111">
        <f t="shared" si="4"/>
        <v>1.2E-5</v>
      </c>
      <c r="AA27" s="111">
        <f t="shared" si="4"/>
        <v>3.1000000000000001E-5</v>
      </c>
      <c r="AB27" s="111">
        <f t="shared" si="4"/>
        <v>5.3000000000000001E-5</v>
      </c>
      <c r="AC27" s="111">
        <f t="shared" si="4"/>
        <v>9.0000000000000006E-5</v>
      </c>
      <c r="AD27" s="111">
        <f t="shared" si="4"/>
        <v>1.4999999999999999E-4</v>
      </c>
      <c r="AE27" s="111">
        <f t="shared" si="4"/>
        <v>2.1100000000000001E-4</v>
      </c>
      <c r="AF27" s="111">
        <f t="shared" si="4"/>
        <v>2.99E-4</v>
      </c>
      <c r="AG27" s="111">
        <f t="shared" si="4"/>
        <v>4.4100000000000004E-4</v>
      </c>
      <c r="AH27" s="111">
        <f t="shared" si="4"/>
        <v>6.0700000000000001E-4</v>
      </c>
      <c r="AI27" s="111">
        <f t="shared" si="4"/>
        <v>8.5400000000000005E-4</v>
      </c>
      <c r="AJ27" s="114">
        <f t="shared" si="4"/>
        <v>1.0140000000000001E-3</v>
      </c>
    </row>
    <row r="28" spans="1:37">
      <c r="A28" s="32">
        <v>26</v>
      </c>
      <c r="B28" s="33">
        <f>'life tables'!C34</f>
        <v>5.6700000000000001E-4</v>
      </c>
      <c r="C28" s="33">
        <f>'life tables'!I34</f>
        <v>2.5300000000000002E-4</v>
      </c>
      <c r="E28" s="6">
        <v>26</v>
      </c>
      <c r="F28" s="6"/>
      <c r="G28" s="37">
        <f t="shared" si="0"/>
        <v>9.9999999999999995E-7</v>
      </c>
      <c r="H28" s="38">
        <f t="shared" si="1"/>
        <v>9.9999999999999995E-7</v>
      </c>
      <c r="K28" s="39">
        <f t="shared" si="2"/>
        <v>5.66999433E-4</v>
      </c>
      <c r="L28" s="39">
        <f t="shared" si="3"/>
        <v>2.52999747E-4</v>
      </c>
      <c r="O28" s="110"/>
      <c r="P28" s="115" t="s">
        <v>145</v>
      </c>
      <c r="Q28" s="111">
        <v>0</v>
      </c>
      <c r="R28" s="111">
        <f>R25/$S$1</f>
        <v>1.9999999999999999E-6</v>
      </c>
      <c r="S28" s="111">
        <f t="shared" ref="S28:AJ28" si="5">S25/$S$1</f>
        <v>9.9999999999999995E-7</v>
      </c>
      <c r="T28" s="111">
        <f t="shared" si="5"/>
        <v>9.9999999999999995E-7</v>
      </c>
      <c r="U28" s="111">
        <f t="shared" si="5"/>
        <v>9.9999999999999995E-7</v>
      </c>
      <c r="V28" s="111">
        <f t="shared" si="5"/>
        <v>0</v>
      </c>
      <c r="W28" s="111">
        <f t="shared" si="5"/>
        <v>9.9999999999999995E-7</v>
      </c>
      <c r="X28" s="111">
        <f t="shared" si="5"/>
        <v>9.9999999999999995E-7</v>
      </c>
      <c r="Y28" s="111">
        <f t="shared" si="5"/>
        <v>3.0000000000000001E-6</v>
      </c>
      <c r="Z28" s="111">
        <f t="shared" si="5"/>
        <v>3.0000000000000001E-6</v>
      </c>
      <c r="AA28" s="111">
        <f t="shared" si="5"/>
        <v>1.1000000000000001E-5</v>
      </c>
      <c r="AB28" s="111">
        <f t="shared" si="5"/>
        <v>1.8E-5</v>
      </c>
      <c r="AC28" s="111">
        <f t="shared" si="5"/>
        <v>3.4999999999999997E-5</v>
      </c>
      <c r="AD28" s="111">
        <f t="shared" si="5"/>
        <v>6.2000000000000003E-5</v>
      </c>
      <c r="AE28" s="111">
        <f t="shared" si="5"/>
        <v>1.02E-4</v>
      </c>
      <c r="AF28" s="111">
        <f t="shared" si="5"/>
        <v>1.46E-4</v>
      </c>
      <c r="AG28" s="111">
        <f t="shared" si="5"/>
        <v>2.2699999999999999E-4</v>
      </c>
      <c r="AH28" s="111">
        <f t="shared" si="5"/>
        <v>3.2000000000000003E-4</v>
      </c>
      <c r="AI28" s="111">
        <f t="shared" si="5"/>
        <v>4.5700000000000005E-4</v>
      </c>
      <c r="AJ28" s="114">
        <f t="shared" si="5"/>
        <v>4.9100000000000001E-4</v>
      </c>
    </row>
    <row r="29" spans="1:37" ht="15.75" thickBot="1">
      <c r="A29" s="32">
        <v>27</v>
      </c>
      <c r="B29" s="33">
        <f>'life tables'!C35</f>
        <v>5.8500000000000002E-4</v>
      </c>
      <c r="C29" s="33">
        <f>'life tables'!I35</f>
        <v>2.9E-4</v>
      </c>
      <c r="E29" s="6">
        <v>27</v>
      </c>
      <c r="F29" s="6"/>
      <c r="G29" s="37">
        <f t="shared" si="0"/>
        <v>9.9999999999999995E-7</v>
      </c>
      <c r="H29" s="38">
        <f t="shared" si="1"/>
        <v>9.9999999999999995E-7</v>
      </c>
      <c r="K29" s="39">
        <f t="shared" si="2"/>
        <v>5.8499941499999997E-4</v>
      </c>
      <c r="L29" s="39">
        <f t="shared" si="3"/>
        <v>2.8999970999999997E-4</v>
      </c>
      <c r="O29" s="116"/>
      <c r="P29" s="117"/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8"/>
    </row>
    <row r="30" spans="1:37">
      <c r="A30" s="32">
        <v>28</v>
      </c>
      <c r="B30" s="33">
        <f>'life tables'!C36</f>
        <v>6.29E-4</v>
      </c>
      <c r="C30" s="33">
        <f>'life tables'!I36</f>
        <v>2.99E-4</v>
      </c>
      <c r="E30" s="6">
        <v>28</v>
      </c>
      <c r="F30" s="6"/>
      <c r="G30" s="37">
        <f t="shared" si="0"/>
        <v>9.9999999999999995E-7</v>
      </c>
      <c r="H30" s="38">
        <f t="shared" si="1"/>
        <v>9.9999999999999995E-7</v>
      </c>
      <c r="K30" s="39">
        <f t="shared" si="2"/>
        <v>6.2899937100000002E-4</v>
      </c>
      <c r="L30" s="39">
        <f t="shared" si="3"/>
        <v>2.9899970100000001E-4</v>
      </c>
    </row>
    <row r="31" spans="1:37">
      <c r="A31" s="32">
        <v>29</v>
      </c>
      <c r="B31" s="33">
        <f>'life tables'!C37</f>
        <v>6.5700000000000003E-4</v>
      </c>
      <c r="C31" s="33">
        <f>'life tables'!I37</f>
        <v>3.1799999999999998E-4</v>
      </c>
      <c r="E31" s="6">
        <v>29</v>
      </c>
      <c r="F31" s="6"/>
      <c r="G31" s="37">
        <f t="shared" si="0"/>
        <v>9.9999999999999995E-7</v>
      </c>
      <c r="H31" s="38">
        <f t="shared" si="1"/>
        <v>9.9999999999999995E-7</v>
      </c>
      <c r="K31" s="39">
        <f t="shared" si="2"/>
        <v>6.5699934300000006E-4</v>
      </c>
      <c r="L31" s="39">
        <f t="shared" si="3"/>
        <v>3.1799968199999995E-4</v>
      </c>
    </row>
    <row r="32" spans="1:37">
      <c r="A32" s="32">
        <v>30</v>
      </c>
      <c r="B32" s="33">
        <f>'life tables'!C38</f>
        <v>7.2999999999999996E-4</v>
      </c>
      <c r="C32" s="33">
        <f>'life tables'!I38</f>
        <v>3.7399999999999998E-4</v>
      </c>
      <c r="E32" s="6">
        <v>30</v>
      </c>
      <c r="F32" s="6"/>
      <c r="G32" s="37">
        <f t="shared" si="0"/>
        <v>1.9999999999999999E-6</v>
      </c>
      <c r="H32" s="38">
        <f t="shared" si="1"/>
        <v>9.9999999999999995E-7</v>
      </c>
      <c r="K32" s="39">
        <f t="shared" si="2"/>
        <v>7.2999854000000005E-4</v>
      </c>
      <c r="L32" s="39">
        <f t="shared" si="3"/>
        <v>3.7399962599999996E-4</v>
      </c>
    </row>
    <row r="33" spans="1:12">
      <c r="A33" s="32">
        <v>31</v>
      </c>
      <c r="B33" s="33">
        <f>'life tables'!C39</f>
        <v>7.7800000000000005E-4</v>
      </c>
      <c r="C33" s="33">
        <f>'life tables'!I39</f>
        <v>3.6600000000000001E-4</v>
      </c>
      <c r="E33" s="6">
        <v>31</v>
      </c>
      <c r="F33" s="6"/>
      <c r="G33" s="37">
        <f t="shared" si="0"/>
        <v>1.9999999999999999E-6</v>
      </c>
      <c r="H33" s="38">
        <f t="shared" si="1"/>
        <v>9.9999999999999995E-7</v>
      </c>
      <c r="K33" s="39">
        <f t="shared" si="2"/>
        <v>7.7799844400000008E-4</v>
      </c>
      <c r="L33" s="39">
        <f t="shared" si="3"/>
        <v>3.65999634E-4</v>
      </c>
    </row>
    <row r="34" spans="1:12">
      <c r="A34" s="32">
        <v>32</v>
      </c>
      <c r="B34" s="33">
        <f>'life tables'!C40</f>
        <v>7.7499999999999997E-4</v>
      </c>
      <c r="C34" s="33">
        <f>'life tables'!I40</f>
        <v>4.37E-4</v>
      </c>
      <c r="E34" s="6">
        <v>32</v>
      </c>
      <c r="F34" s="6"/>
      <c r="G34" s="37">
        <f t="shared" si="0"/>
        <v>1.9999999999999999E-6</v>
      </c>
      <c r="H34" s="38">
        <f t="shared" si="1"/>
        <v>9.9999999999999995E-7</v>
      </c>
      <c r="K34" s="39">
        <f t="shared" si="2"/>
        <v>7.7499844999999999E-4</v>
      </c>
      <c r="L34" s="39">
        <f t="shared" si="3"/>
        <v>4.3699956300000001E-4</v>
      </c>
    </row>
    <row r="35" spans="1:12">
      <c r="A35" s="32">
        <v>33</v>
      </c>
      <c r="B35" s="33">
        <f>'life tables'!C41</f>
        <v>8.8800000000000001E-4</v>
      </c>
      <c r="C35" s="33">
        <f>'life tables'!I41</f>
        <v>4.7199999999999998E-4</v>
      </c>
      <c r="E35" s="6">
        <v>33</v>
      </c>
      <c r="F35" s="6"/>
      <c r="G35" s="37">
        <f t="shared" ref="G35:G66" si="6">HLOOKUP(E35,All_cause_mort,2)</f>
        <v>1.9999999999999999E-6</v>
      </c>
      <c r="H35" s="38">
        <f t="shared" ref="H35:H66" si="7">HLOOKUP(E35,All_cause_mort,3)</f>
        <v>9.9999999999999995E-7</v>
      </c>
      <c r="K35" s="39">
        <f t="shared" ref="K35:K66" si="8">B35*(1-G35)</f>
        <v>8.8799822400000006E-4</v>
      </c>
      <c r="L35" s="39">
        <f t="shared" ref="L35:L66" si="9">C35*(1-H35)</f>
        <v>4.7199952799999997E-4</v>
      </c>
    </row>
    <row r="36" spans="1:12">
      <c r="A36" s="32">
        <v>34</v>
      </c>
      <c r="B36" s="33">
        <f>'life tables'!C42</f>
        <v>9.1699999999999995E-4</v>
      </c>
      <c r="C36" s="33">
        <f>'life tables'!I42</f>
        <v>5.4900000000000001E-4</v>
      </c>
      <c r="E36" s="6">
        <v>34</v>
      </c>
      <c r="F36" s="6"/>
      <c r="G36" s="37">
        <f t="shared" si="6"/>
        <v>1.9999999999999999E-6</v>
      </c>
      <c r="H36" s="38">
        <f t="shared" si="7"/>
        <v>9.9999999999999995E-7</v>
      </c>
      <c r="K36" s="39">
        <f t="shared" si="8"/>
        <v>9.1699816600000002E-4</v>
      </c>
      <c r="L36" s="39">
        <f t="shared" si="9"/>
        <v>5.4899945100000003E-4</v>
      </c>
    </row>
    <row r="37" spans="1:12">
      <c r="A37" s="32">
        <v>35</v>
      </c>
      <c r="B37" s="33">
        <f>'life tables'!C43</f>
        <v>9.8999999999999999E-4</v>
      </c>
      <c r="C37" s="33">
        <f>'life tables'!I43</f>
        <v>5.5999999999999995E-4</v>
      </c>
      <c r="E37" s="6">
        <v>35</v>
      </c>
      <c r="F37" s="6"/>
      <c r="G37" s="37">
        <f t="shared" si="6"/>
        <v>5.0000000000000004E-6</v>
      </c>
      <c r="H37" s="38">
        <f t="shared" si="7"/>
        <v>3.0000000000000001E-6</v>
      </c>
      <c r="K37" s="39">
        <f t="shared" si="8"/>
        <v>9.8999505000000004E-4</v>
      </c>
      <c r="L37" s="39">
        <f t="shared" si="9"/>
        <v>5.5999831999999994E-4</v>
      </c>
    </row>
    <row r="38" spans="1:12">
      <c r="A38" s="32">
        <v>36</v>
      </c>
      <c r="B38" s="33">
        <f>'life tables'!C44</f>
        <v>1.0430000000000001E-3</v>
      </c>
      <c r="C38" s="33">
        <f>'life tables'!I44</f>
        <v>6.2500000000000001E-4</v>
      </c>
      <c r="E38" s="6">
        <v>36</v>
      </c>
      <c r="F38" s="6"/>
      <c r="G38" s="37">
        <f t="shared" si="6"/>
        <v>5.0000000000000004E-6</v>
      </c>
      <c r="H38" s="38">
        <f t="shared" si="7"/>
        <v>3.0000000000000001E-6</v>
      </c>
      <c r="K38" s="39">
        <f t="shared" si="8"/>
        <v>1.0429947850000001E-3</v>
      </c>
      <c r="L38" s="39">
        <f t="shared" si="9"/>
        <v>6.2499812500000002E-4</v>
      </c>
    </row>
    <row r="39" spans="1:12">
      <c r="A39" s="32">
        <v>37</v>
      </c>
      <c r="B39" s="33">
        <f>'life tables'!C45</f>
        <v>1.2570000000000001E-3</v>
      </c>
      <c r="C39" s="33">
        <f>'life tables'!I45</f>
        <v>7.2400000000000003E-4</v>
      </c>
      <c r="E39" s="6">
        <v>37</v>
      </c>
      <c r="F39" s="6"/>
      <c r="G39" s="37">
        <f t="shared" si="6"/>
        <v>5.0000000000000004E-6</v>
      </c>
      <c r="H39" s="38">
        <f t="shared" si="7"/>
        <v>3.0000000000000001E-6</v>
      </c>
      <c r="K39" s="39">
        <f t="shared" si="8"/>
        <v>1.256993715E-3</v>
      </c>
      <c r="L39" s="39">
        <f t="shared" si="9"/>
        <v>7.2399782800000004E-4</v>
      </c>
    </row>
    <row r="40" spans="1:12">
      <c r="A40" s="32">
        <v>38</v>
      </c>
      <c r="B40" s="33">
        <f>'life tables'!C46</f>
        <v>1.23E-3</v>
      </c>
      <c r="C40" s="33">
        <f>'life tables'!I46</f>
        <v>7.5699999999999997E-4</v>
      </c>
      <c r="E40" s="6">
        <v>38</v>
      </c>
      <c r="F40" s="6"/>
      <c r="G40" s="37">
        <f t="shared" si="6"/>
        <v>5.0000000000000004E-6</v>
      </c>
      <c r="H40" s="38">
        <f t="shared" si="7"/>
        <v>3.0000000000000001E-6</v>
      </c>
      <c r="K40" s="39">
        <f t="shared" si="8"/>
        <v>1.2299938499999998E-3</v>
      </c>
      <c r="L40" s="39">
        <f t="shared" si="9"/>
        <v>7.5699772899999994E-4</v>
      </c>
    </row>
    <row r="41" spans="1:12">
      <c r="A41" s="32">
        <v>39</v>
      </c>
      <c r="B41" s="33">
        <f>'life tables'!C47</f>
        <v>1.359E-3</v>
      </c>
      <c r="C41" s="33">
        <f>'life tables'!I47</f>
        <v>7.9100000000000004E-4</v>
      </c>
      <c r="E41" s="6">
        <v>39</v>
      </c>
      <c r="F41" s="6"/>
      <c r="G41" s="37">
        <f t="shared" si="6"/>
        <v>5.0000000000000004E-6</v>
      </c>
      <c r="H41" s="38">
        <f t="shared" si="7"/>
        <v>3.0000000000000001E-6</v>
      </c>
      <c r="K41" s="39">
        <f t="shared" si="8"/>
        <v>1.358993205E-3</v>
      </c>
      <c r="L41" s="39">
        <f t="shared" si="9"/>
        <v>7.9099762700000009E-4</v>
      </c>
    </row>
    <row r="42" spans="1:12">
      <c r="A42" s="32">
        <v>40</v>
      </c>
      <c r="B42" s="33">
        <f>'life tables'!C48</f>
        <v>1.4859999999999999E-3</v>
      </c>
      <c r="C42" s="33">
        <f>'life tables'!I48</f>
        <v>8.4900000000000004E-4</v>
      </c>
      <c r="E42" s="6">
        <v>40</v>
      </c>
      <c r="F42" s="6"/>
      <c r="G42" s="37">
        <f t="shared" si="6"/>
        <v>1.2E-5</v>
      </c>
      <c r="H42" s="38">
        <f t="shared" si="7"/>
        <v>3.0000000000000001E-6</v>
      </c>
      <c r="K42" s="39">
        <f t="shared" si="8"/>
        <v>1.4859821679999998E-3</v>
      </c>
      <c r="L42" s="39">
        <f t="shared" si="9"/>
        <v>8.4899745300000002E-4</v>
      </c>
    </row>
    <row r="43" spans="1:12">
      <c r="A43" s="32">
        <v>41</v>
      </c>
      <c r="B43" s="33">
        <f>'life tables'!C49</f>
        <v>1.5759999999999999E-3</v>
      </c>
      <c r="C43" s="33">
        <f>'life tables'!I49</f>
        <v>9.4300000000000004E-4</v>
      </c>
      <c r="E43" s="6">
        <v>41</v>
      </c>
      <c r="F43" s="6"/>
      <c r="G43" s="37">
        <f t="shared" si="6"/>
        <v>1.2E-5</v>
      </c>
      <c r="H43" s="38">
        <f t="shared" si="7"/>
        <v>3.0000000000000001E-6</v>
      </c>
      <c r="K43" s="39">
        <f t="shared" si="8"/>
        <v>1.5759810879999998E-3</v>
      </c>
      <c r="L43" s="39">
        <f t="shared" si="9"/>
        <v>9.4299717100000007E-4</v>
      </c>
    </row>
    <row r="44" spans="1:12">
      <c r="A44" s="32">
        <v>42</v>
      </c>
      <c r="B44" s="33">
        <f>'life tables'!C50</f>
        <v>1.7179999999999999E-3</v>
      </c>
      <c r="C44" s="33">
        <f>'life tables'!I50</f>
        <v>1.0579999999999999E-3</v>
      </c>
      <c r="E44" s="6">
        <v>42</v>
      </c>
      <c r="F44" s="6"/>
      <c r="G44" s="37">
        <f t="shared" si="6"/>
        <v>1.2E-5</v>
      </c>
      <c r="H44" s="38">
        <f t="shared" si="7"/>
        <v>3.0000000000000001E-6</v>
      </c>
      <c r="K44" s="39">
        <f t="shared" si="8"/>
        <v>1.7179793839999999E-3</v>
      </c>
      <c r="L44" s="39">
        <f t="shared" si="9"/>
        <v>1.057996826E-3</v>
      </c>
    </row>
    <row r="45" spans="1:12">
      <c r="A45" s="32">
        <v>43</v>
      </c>
      <c r="B45" s="33">
        <f>'life tables'!C51</f>
        <v>1.8779999999999999E-3</v>
      </c>
      <c r="C45" s="33">
        <f>'life tables'!I51</f>
        <v>1.1490000000000001E-3</v>
      </c>
      <c r="E45" s="6">
        <v>43</v>
      </c>
      <c r="F45" s="6"/>
      <c r="G45" s="37">
        <f t="shared" si="6"/>
        <v>1.2E-5</v>
      </c>
      <c r="H45" s="38">
        <f t="shared" si="7"/>
        <v>3.0000000000000001E-6</v>
      </c>
      <c r="K45" s="39">
        <f t="shared" si="8"/>
        <v>1.877977464E-3</v>
      </c>
      <c r="L45" s="39">
        <f t="shared" si="9"/>
        <v>1.1489965530000002E-3</v>
      </c>
    </row>
    <row r="46" spans="1:12">
      <c r="A46" s="32">
        <v>44</v>
      </c>
      <c r="B46" s="33">
        <f>'life tables'!C52</f>
        <v>2.0739999999999999E-3</v>
      </c>
      <c r="C46" s="33">
        <f>'life tables'!I52</f>
        <v>1.2999999999999999E-3</v>
      </c>
      <c r="E46" s="6">
        <v>44</v>
      </c>
      <c r="F46" s="6"/>
      <c r="G46" s="37">
        <f t="shared" si="6"/>
        <v>1.2E-5</v>
      </c>
      <c r="H46" s="38">
        <f t="shared" si="7"/>
        <v>3.0000000000000001E-6</v>
      </c>
      <c r="K46" s="39">
        <f t="shared" si="8"/>
        <v>2.073975112E-3</v>
      </c>
      <c r="L46" s="39">
        <f t="shared" si="9"/>
        <v>1.2999960999999999E-3</v>
      </c>
    </row>
    <row r="47" spans="1:12">
      <c r="A47" s="32">
        <v>45</v>
      </c>
      <c r="B47" s="33">
        <f>'life tables'!C53</f>
        <v>2.307E-3</v>
      </c>
      <c r="C47" s="33">
        <f>'life tables'!I53</f>
        <v>1.4170000000000001E-3</v>
      </c>
      <c r="E47" s="6">
        <v>45</v>
      </c>
      <c r="F47" s="6"/>
      <c r="G47" s="37">
        <f t="shared" si="6"/>
        <v>3.1000000000000001E-5</v>
      </c>
      <c r="H47" s="38">
        <f t="shared" si="7"/>
        <v>1.1000000000000001E-5</v>
      </c>
      <c r="K47" s="39">
        <f t="shared" si="8"/>
        <v>2.306928483E-3</v>
      </c>
      <c r="L47" s="39">
        <f t="shared" si="9"/>
        <v>1.4169844130000001E-3</v>
      </c>
    </row>
    <row r="48" spans="1:12">
      <c r="A48" s="32">
        <v>46</v>
      </c>
      <c r="B48" s="33">
        <f>'life tables'!C54</f>
        <v>2.4399999999999999E-3</v>
      </c>
      <c r="C48" s="33">
        <f>'life tables'!I54</f>
        <v>1.5319999999999999E-3</v>
      </c>
      <c r="E48" s="6">
        <v>46</v>
      </c>
      <c r="F48" s="6"/>
      <c r="G48" s="37">
        <f t="shared" si="6"/>
        <v>3.1000000000000001E-5</v>
      </c>
      <c r="H48" s="38">
        <f t="shared" si="7"/>
        <v>1.1000000000000001E-5</v>
      </c>
      <c r="K48" s="39">
        <f t="shared" si="8"/>
        <v>2.4399243599999999E-3</v>
      </c>
      <c r="L48" s="39">
        <f t="shared" si="9"/>
        <v>1.5319831480000001E-3</v>
      </c>
    </row>
    <row r="49" spans="1:12">
      <c r="A49" s="32">
        <v>47</v>
      </c>
      <c r="B49" s="33">
        <f>'life tables'!C55</f>
        <v>2.6380000000000002E-3</v>
      </c>
      <c r="C49" s="33">
        <f>'life tables'!I55</f>
        <v>1.6670000000000001E-3</v>
      </c>
      <c r="E49" s="6">
        <v>47</v>
      </c>
      <c r="F49" s="6"/>
      <c r="G49" s="37">
        <f t="shared" si="6"/>
        <v>3.1000000000000001E-5</v>
      </c>
      <c r="H49" s="38">
        <f t="shared" si="7"/>
        <v>1.1000000000000001E-5</v>
      </c>
      <c r="K49" s="39">
        <f t="shared" si="8"/>
        <v>2.6379182220000004E-3</v>
      </c>
      <c r="L49" s="39">
        <f t="shared" si="9"/>
        <v>1.6669816630000001E-3</v>
      </c>
    </row>
    <row r="50" spans="1:12">
      <c r="A50" s="32">
        <v>48</v>
      </c>
      <c r="B50" s="33">
        <f>'life tables'!C56</f>
        <v>2.836E-3</v>
      </c>
      <c r="C50" s="33">
        <f>'life tables'!I56</f>
        <v>1.8940000000000001E-3</v>
      </c>
      <c r="E50" s="6">
        <v>48</v>
      </c>
      <c r="F50" s="6"/>
      <c r="G50" s="37">
        <f t="shared" si="6"/>
        <v>3.1000000000000001E-5</v>
      </c>
      <c r="H50" s="38">
        <f t="shared" si="7"/>
        <v>1.1000000000000001E-5</v>
      </c>
      <c r="K50" s="39">
        <f t="shared" si="8"/>
        <v>2.835912084E-3</v>
      </c>
      <c r="L50" s="39">
        <f t="shared" si="9"/>
        <v>1.893979166E-3</v>
      </c>
    </row>
    <row r="51" spans="1:12">
      <c r="A51" s="32">
        <v>49</v>
      </c>
      <c r="B51" s="33">
        <f>'life tables'!C57</f>
        <v>3.1449999999999998E-3</v>
      </c>
      <c r="C51" s="33">
        <f>'life tables'!I57</f>
        <v>1.9880000000000002E-3</v>
      </c>
      <c r="E51" s="6">
        <v>49</v>
      </c>
      <c r="F51" s="6"/>
      <c r="G51" s="37">
        <f t="shared" si="6"/>
        <v>3.1000000000000001E-5</v>
      </c>
      <c r="H51" s="38">
        <f t="shared" si="7"/>
        <v>1.1000000000000001E-5</v>
      </c>
      <c r="K51" s="39">
        <f t="shared" si="8"/>
        <v>3.1449025049999999E-3</v>
      </c>
      <c r="L51" s="39">
        <f t="shared" si="9"/>
        <v>1.9879781320000004E-3</v>
      </c>
    </row>
    <row r="52" spans="1:12">
      <c r="A52" s="32">
        <v>50</v>
      </c>
      <c r="B52" s="33">
        <f>'life tables'!C58</f>
        <v>3.424E-3</v>
      </c>
      <c r="C52" s="33">
        <f>'life tables'!I58</f>
        <v>2.1549999999999998E-3</v>
      </c>
      <c r="E52" s="6">
        <v>50</v>
      </c>
      <c r="F52" s="6"/>
      <c r="G52" s="37">
        <f t="shared" si="6"/>
        <v>5.3000000000000001E-5</v>
      </c>
      <c r="H52" s="38">
        <f t="shared" si="7"/>
        <v>1.8E-5</v>
      </c>
      <c r="K52" s="39">
        <f t="shared" si="8"/>
        <v>3.423818528E-3</v>
      </c>
      <c r="L52" s="39">
        <f t="shared" si="9"/>
        <v>2.15496121E-3</v>
      </c>
    </row>
    <row r="53" spans="1:12">
      <c r="A53" s="32">
        <v>51</v>
      </c>
      <c r="B53" s="33">
        <f>'life tables'!C59</f>
        <v>3.6909999999999998E-3</v>
      </c>
      <c r="C53" s="33">
        <f>'life tables'!I59</f>
        <v>2.379E-3</v>
      </c>
      <c r="E53" s="6">
        <v>51</v>
      </c>
      <c r="F53" s="6"/>
      <c r="G53" s="37">
        <f t="shared" si="6"/>
        <v>5.3000000000000001E-5</v>
      </c>
      <c r="H53" s="38">
        <f t="shared" si="7"/>
        <v>1.8E-5</v>
      </c>
      <c r="K53" s="39">
        <f t="shared" si="8"/>
        <v>3.690804377E-3</v>
      </c>
      <c r="L53" s="39">
        <f t="shared" si="9"/>
        <v>2.3789571780000003E-3</v>
      </c>
    </row>
    <row r="54" spans="1:12">
      <c r="A54" s="32">
        <v>52</v>
      </c>
      <c r="B54" s="33">
        <f>'life tables'!C60</f>
        <v>3.9199999999999999E-3</v>
      </c>
      <c r="C54" s="33">
        <f>'life tables'!I60</f>
        <v>2.506E-3</v>
      </c>
      <c r="E54" s="6">
        <v>52</v>
      </c>
      <c r="F54" s="6"/>
      <c r="G54" s="37">
        <f t="shared" si="6"/>
        <v>5.3000000000000001E-5</v>
      </c>
      <c r="H54" s="38">
        <f t="shared" si="7"/>
        <v>1.8E-5</v>
      </c>
      <c r="K54" s="39">
        <f t="shared" si="8"/>
        <v>3.91979224E-3</v>
      </c>
      <c r="L54" s="39">
        <f t="shared" si="9"/>
        <v>2.5059548920000002E-3</v>
      </c>
    </row>
    <row r="55" spans="1:12">
      <c r="A55" s="32">
        <v>53</v>
      </c>
      <c r="B55" s="33">
        <f>'life tables'!C61</f>
        <v>4.2770000000000004E-3</v>
      </c>
      <c r="C55" s="33">
        <f>'life tables'!I61</f>
        <v>2.6819999999999999E-3</v>
      </c>
      <c r="E55" s="6">
        <v>53</v>
      </c>
      <c r="F55" s="6"/>
      <c r="G55" s="37">
        <f t="shared" si="6"/>
        <v>5.3000000000000001E-5</v>
      </c>
      <c r="H55" s="38">
        <f t="shared" si="7"/>
        <v>1.8E-5</v>
      </c>
      <c r="K55" s="39">
        <f t="shared" si="8"/>
        <v>4.2767733190000002E-3</v>
      </c>
      <c r="L55" s="39">
        <f t="shared" si="9"/>
        <v>2.6819517239999998E-3</v>
      </c>
    </row>
    <row r="56" spans="1:12">
      <c r="A56" s="32">
        <v>54</v>
      </c>
      <c r="B56" s="33">
        <f>'life tables'!C62</f>
        <v>4.5789999999999997E-3</v>
      </c>
      <c r="C56" s="33">
        <f>'life tables'!I62</f>
        <v>2.836E-3</v>
      </c>
      <c r="E56" s="6">
        <v>54</v>
      </c>
      <c r="F56" s="6"/>
      <c r="G56" s="37">
        <f t="shared" si="6"/>
        <v>5.3000000000000001E-5</v>
      </c>
      <c r="H56" s="38">
        <f t="shared" si="7"/>
        <v>1.8E-5</v>
      </c>
      <c r="K56" s="39">
        <f t="shared" si="8"/>
        <v>4.5787573130000002E-3</v>
      </c>
      <c r="L56" s="39">
        <f t="shared" si="9"/>
        <v>2.8359489520000001E-3</v>
      </c>
    </row>
    <row r="57" spans="1:12">
      <c r="A57" s="32">
        <v>55</v>
      </c>
      <c r="B57" s="33">
        <f>'life tables'!C63</f>
        <v>4.888E-3</v>
      </c>
      <c r="C57" s="33">
        <f>'life tables'!I63</f>
        <v>3.1580000000000002E-3</v>
      </c>
      <c r="E57" s="6">
        <v>55</v>
      </c>
      <c r="F57" s="6"/>
      <c r="G57" s="37">
        <f t="shared" si="6"/>
        <v>9.0000000000000006E-5</v>
      </c>
      <c r="H57" s="38">
        <f t="shared" si="7"/>
        <v>3.4999999999999997E-5</v>
      </c>
      <c r="K57" s="39">
        <f t="shared" si="8"/>
        <v>4.8875600799999997E-3</v>
      </c>
      <c r="L57" s="39">
        <f t="shared" si="9"/>
        <v>3.1578894700000004E-3</v>
      </c>
    </row>
    <row r="58" spans="1:12">
      <c r="A58" s="32">
        <v>56</v>
      </c>
      <c r="B58" s="33">
        <f>'life tables'!C64</f>
        <v>5.4260000000000003E-3</v>
      </c>
      <c r="C58" s="33">
        <f>'life tables'!I64</f>
        <v>3.5170000000000002E-3</v>
      </c>
      <c r="E58" s="6">
        <v>56</v>
      </c>
      <c r="F58" s="6"/>
      <c r="G58" s="37">
        <f t="shared" si="6"/>
        <v>9.0000000000000006E-5</v>
      </c>
      <c r="H58" s="38">
        <f t="shared" si="7"/>
        <v>3.4999999999999997E-5</v>
      </c>
      <c r="K58" s="39">
        <f t="shared" si="8"/>
        <v>5.42551166E-3</v>
      </c>
      <c r="L58" s="39">
        <f t="shared" si="9"/>
        <v>3.5168769050000002E-3</v>
      </c>
    </row>
    <row r="59" spans="1:12">
      <c r="A59" s="32">
        <v>57</v>
      </c>
      <c r="B59" s="33">
        <f>'life tables'!C65</f>
        <v>5.8820000000000001E-3</v>
      </c>
      <c r="C59" s="33">
        <f>'life tables'!I65</f>
        <v>3.7829999999999999E-3</v>
      </c>
      <c r="E59" s="6">
        <v>57</v>
      </c>
      <c r="F59" s="6"/>
      <c r="G59" s="37">
        <f t="shared" si="6"/>
        <v>9.0000000000000006E-5</v>
      </c>
      <c r="H59" s="38">
        <f t="shared" si="7"/>
        <v>3.4999999999999997E-5</v>
      </c>
      <c r="K59" s="39">
        <f t="shared" si="8"/>
        <v>5.8814706199999999E-3</v>
      </c>
      <c r="L59" s="39">
        <f t="shared" si="9"/>
        <v>3.7828675949999999E-3</v>
      </c>
    </row>
    <row r="60" spans="1:12">
      <c r="A60" s="32">
        <v>58</v>
      </c>
      <c r="B60" s="33">
        <f>'life tables'!C66</f>
        <v>6.5230000000000002E-3</v>
      </c>
      <c r="C60" s="33">
        <f>'life tables'!I66</f>
        <v>4.2100000000000002E-3</v>
      </c>
      <c r="E60" s="6">
        <v>58</v>
      </c>
      <c r="F60" s="6"/>
      <c r="G60" s="37">
        <f t="shared" si="6"/>
        <v>9.0000000000000006E-5</v>
      </c>
      <c r="H60" s="38">
        <f t="shared" si="7"/>
        <v>3.4999999999999997E-5</v>
      </c>
      <c r="K60" s="39">
        <f t="shared" si="8"/>
        <v>6.5224129299999998E-3</v>
      </c>
      <c r="L60" s="39">
        <f t="shared" si="9"/>
        <v>4.20985265E-3</v>
      </c>
    </row>
    <row r="61" spans="1:12">
      <c r="A61" s="32">
        <v>59</v>
      </c>
      <c r="B61" s="33">
        <f>'life tables'!C67</f>
        <v>7.0349999999999996E-3</v>
      </c>
      <c r="C61" s="33">
        <f>'life tables'!I67</f>
        <v>4.4819999999999999E-3</v>
      </c>
      <c r="E61" s="6">
        <v>59</v>
      </c>
      <c r="F61" s="6"/>
      <c r="G61" s="37">
        <f t="shared" si="6"/>
        <v>9.0000000000000006E-5</v>
      </c>
      <c r="H61" s="38">
        <f t="shared" si="7"/>
        <v>3.4999999999999997E-5</v>
      </c>
      <c r="K61" s="39">
        <f t="shared" si="8"/>
        <v>7.0343668499999994E-3</v>
      </c>
      <c r="L61" s="39">
        <f t="shared" si="9"/>
        <v>4.4818431299999996E-3</v>
      </c>
    </row>
    <row r="62" spans="1:12">
      <c r="A62" s="32">
        <v>60</v>
      </c>
      <c r="B62" s="33">
        <f>'life tables'!C68</f>
        <v>7.698E-3</v>
      </c>
      <c r="C62" s="33">
        <f>'life tables'!I68</f>
        <v>5.0429999999999997E-3</v>
      </c>
      <c r="E62" s="6">
        <v>60</v>
      </c>
      <c r="F62" s="6"/>
      <c r="G62" s="37">
        <f t="shared" si="6"/>
        <v>1.4999999999999999E-4</v>
      </c>
      <c r="H62" s="38">
        <f t="shared" si="7"/>
        <v>6.2000000000000003E-5</v>
      </c>
      <c r="K62" s="39">
        <f t="shared" si="8"/>
        <v>7.6968453000000004E-3</v>
      </c>
      <c r="L62" s="39">
        <f t="shared" si="9"/>
        <v>5.0426873340000001E-3</v>
      </c>
    </row>
    <row r="63" spans="1:12">
      <c r="A63" s="32">
        <v>61</v>
      </c>
      <c r="B63" s="33">
        <f>'life tables'!C69</f>
        <v>8.3540000000000003E-3</v>
      </c>
      <c r="C63" s="33">
        <f>'life tables'!I69</f>
        <v>5.424E-3</v>
      </c>
      <c r="E63" s="6">
        <v>61</v>
      </c>
      <c r="F63" s="6"/>
      <c r="G63" s="37">
        <f t="shared" si="6"/>
        <v>1.4999999999999999E-4</v>
      </c>
      <c r="H63" s="38">
        <f t="shared" si="7"/>
        <v>6.2000000000000003E-5</v>
      </c>
      <c r="K63" s="39">
        <f t="shared" si="8"/>
        <v>8.352746900000001E-3</v>
      </c>
      <c r="L63" s="39">
        <f t="shared" si="9"/>
        <v>5.4236637120000002E-3</v>
      </c>
    </row>
    <row r="64" spans="1:12">
      <c r="A64" s="32">
        <v>62</v>
      </c>
      <c r="B64" s="33">
        <f>'life tables'!C70</f>
        <v>9.3279999999999995E-3</v>
      </c>
      <c r="C64" s="33">
        <f>'life tables'!I70</f>
        <v>6.2350000000000001E-3</v>
      </c>
      <c r="E64" s="6">
        <v>62</v>
      </c>
      <c r="F64" s="6"/>
      <c r="G64" s="37">
        <f t="shared" si="6"/>
        <v>1.4999999999999999E-4</v>
      </c>
      <c r="H64" s="38">
        <f t="shared" si="7"/>
        <v>6.2000000000000003E-5</v>
      </c>
      <c r="K64" s="39">
        <f t="shared" si="8"/>
        <v>9.3266007999999994E-3</v>
      </c>
      <c r="L64" s="39">
        <f t="shared" si="9"/>
        <v>6.23461343E-3</v>
      </c>
    </row>
    <row r="65" spans="1:12">
      <c r="A65" s="32">
        <v>63</v>
      </c>
      <c r="B65" s="33">
        <f>'life tables'!C71</f>
        <v>1.0187E-2</v>
      </c>
      <c r="C65" s="33">
        <f>'life tables'!I71</f>
        <v>6.6270000000000001E-3</v>
      </c>
      <c r="E65" s="6">
        <v>63</v>
      </c>
      <c r="F65" s="6"/>
      <c r="G65" s="37">
        <f t="shared" si="6"/>
        <v>1.4999999999999999E-4</v>
      </c>
      <c r="H65" s="38">
        <f t="shared" si="7"/>
        <v>6.2000000000000003E-5</v>
      </c>
      <c r="K65" s="39">
        <f t="shared" si="8"/>
        <v>1.018547195E-2</v>
      </c>
      <c r="L65" s="39">
        <f t="shared" si="9"/>
        <v>6.6265891259999999E-3</v>
      </c>
    </row>
    <row r="66" spans="1:12">
      <c r="A66" s="32">
        <v>64</v>
      </c>
      <c r="B66" s="33">
        <f>'life tables'!C72</f>
        <v>1.0952E-2</v>
      </c>
      <c r="C66" s="33">
        <f>'life tables'!I72</f>
        <v>7.0910000000000001E-3</v>
      </c>
      <c r="E66" s="6">
        <v>64</v>
      </c>
      <c r="F66" s="6"/>
      <c r="G66" s="37">
        <f t="shared" si="6"/>
        <v>1.4999999999999999E-4</v>
      </c>
      <c r="H66" s="38">
        <f t="shared" si="7"/>
        <v>6.2000000000000003E-5</v>
      </c>
      <c r="K66" s="39">
        <f t="shared" si="8"/>
        <v>1.09503572E-2</v>
      </c>
      <c r="L66" s="39">
        <f t="shared" si="9"/>
        <v>7.0905603580000004E-3</v>
      </c>
    </row>
    <row r="67" spans="1:12">
      <c r="A67" s="32">
        <v>65</v>
      </c>
      <c r="B67" s="33">
        <f>'life tables'!C73</f>
        <v>1.2212000000000001E-2</v>
      </c>
      <c r="C67" s="33">
        <f>'life tables'!I73</f>
        <v>7.8019999999999999E-3</v>
      </c>
      <c r="E67" s="6">
        <v>65</v>
      </c>
      <c r="F67" s="6"/>
      <c r="G67" s="37">
        <f t="shared" ref="G67:G102" si="10">HLOOKUP(E67,All_cause_mort,2)</f>
        <v>2.1100000000000001E-4</v>
      </c>
      <c r="H67" s="38">
        <f t="shared" ref="H67:H102" si="11">HLOOKUP(E67,All_cause_mort,3)</f>
        <v>1.02E-4</v>
      </c>
      <c r="K67" s="39">
        <f t="shared" ref="K67:K102" si="12">B67*(1-G67)</f>
        <v>1.2209423268000001E-2</v>
      </c>
      <c r="L67" s="39">
        <f t="shared" ref="L67:L102" si="13">C67*(1-H67)</f>
        <v>7.8012041959999992E-3</v>
      </c>
    </row>
    <row r="68" spans="1:12">
      <c r="A68" s="32">
        <v>66</v>
      </c>
      <c r="B68" s="33">
        <f>'life tables'!C74</f>
        <v>1.3476E-2</v>
      </c>
      <c r="C68" s="33">
        <f>'life tables'!I74</f>
        <v>8.4600000000000005E-3</v>
      </c>
      <c r="E68" s="6">
        <v>66</v>
      </c>
      <c r="F68" s="6"/>
      <c r="G68" s="37">
        <f t="shared" si="10"/>
        <v>2.1100000000000001E-4</v>
      </c>
      <c r="H68" s="38">
        <f t="shared" si="11"/>
        <v>1.02E-4</v>
      </c>
      <c r="K68" s="39">
        <f t="shared" si="12"/>
        <v>1.3473156564000001E-2</v>
      </c>
      <c r="L68" s="39">
        <f t="shared" si="13"/>
        <v>8.4591370799999999E-3</v>
      </c>
    </row>
    <row r="69" spans="1:12">
      <c r="A69" s="32">
        <v>67</v>
      </c>
      <c r="B69" s="33">
        <f>'life tables'!C75</f>
        <v>1.4449999999999999E-2</v>
      </c>
      <c r="C69" s="33">
        <f>'life tables'!I75</f>
        <v>9.1970000000000003E-3</v>
      </c>
      <c r="E69" s="6">
        <v>67</v>
      </c>
      <c r="F69" s="6"/>
      <c r="G69" s="37">
        <f t="shared" si="10"/>
        <v>2.1100000000000001E-4</v>
      </c>
      <c r="H69" s="38">
        <f t="shared" si="11"/>
        <v>1.02E-4</v>
      </c>
      <c r="K69" s="39">
        <f t="shared" si="12"/>
        <v>1.444695105E-2</v>
      </c>
      <c r="L69" s="39">
        <f t="shared" si="13"/>
        <v>9.1960619059999991E-3</v>
      </c>
    </row>
    <row r="70" spans="1:12">
      <c r="A70" s="32">
        <v>68</v>
      </c>
      <c r="B70" s="33">
        <f>'life tables'!C76</f>
        <v>1.6038E-2</v>
      </c>
      <c r="C70" s="33">
        <f>'life tables'!I76</f>
        <v>1.0337000000000001E-2</v>
      </c>
      <c r="E70" s="6">
        <v>68</v>
      </c>
      <c r="F70" s="6"/>
      <c r="G70" s="37">
        <f t="shared" si="10"/>
        <v>2.1100000000000001E-4</v>
      </c>
      <c r="H70" s="38">
        <f t="shared" si="11"/>
        <v>1.02E-4</v>
      </c>
      <c r="K70" s="39">
        <f t="shared" si="12"/>
        <v>1.6034615982000001E-2</v>
      </c>
      <c r="L70" s="39">
        <f t="shared" si="13"/>
        <v>1.0335945626000001E-2</v>
      </c>
    </row>
    <row r="71" spans="1:12">
      <c r="A71" s="32">
        <v>69</v>
      </c>
      <c r="B71" s="33">
        <f>'life tables'!C77</f>
        <v>1.7609E-2</v>
      </c>
      <c r="C71" s="33">
        <f>'life tables'!I77</f>
        <v>1.0980999999999999E-2</v>
      </c>
      <c r="E71" s="6">
        <v>69</v>
      </c>
      <c r="F71" s="6"/>
      <c r="G71" s="37">
        <f t="shared" si="10"/>
        <v>2.1100000000000001E-4</v>
      </c>
      <c r="H71" s="38">
        <f t="shared" si="11"/>
        <v>1.02E-4</v>
      </c>
      <c r="K71" s="39">
        <f t="shared" si="12"/>
        <v>1.7605284501000001E-2</v>
      </c>
      <c r="L71" s="39">
        <f t="shared" si="13"/>
        <v>1.0979879937999999E-2</v>
      </c>
    </row>
    <row r="72" spans="1:12">
      <c r="A72" s="32">
        <v>70</v>
      </c>
      <c r="B72" s="33">
        <f>'life tables'!C78</f>
        <v>1.8770999999999999E-2</v>
      </c>
      <c r="C72" s="33">
        <f>'life tables'!I78</f>
        <v>1.2444999999999999E-2</v>
      </c>
      <c r="E72" s="6">
        <v>70</v>
      </c>
      <c r="F72" s="6"/>
      <c r="G72" s="37">
        <f t="shared" si="10"/>
        <v>2.99E-4</v>
      </c>
      <c r="H72" s="38">
        <f t="shared" si="11"/>
        <v>1.46E-4</v>
      </c>
      <c r="K72" s="39">
        <f t="shared" si="12"/>
        <v>1.8765387470999997E-2</v>
      </c>
      <c r="L72" s="39">
        <f t="shared" si="13"/>
        <v>1.2443183029999999E-2</v>
      </c>
    </row>
    <row r="73" spans="1:12">
      <c r="A73" s="32">
        <v>71</v>
      </c>
      <c r="B73" s="33">
        <f>'life tables'!C79</f>
        <v>2.0324999999999999E-2</v>
      </c>
      <c r="C73" s="33">
        <f>'life tables'!I79</f>
        <v>1.3209E-2</v>
      </c>
      <c r="E73" s="6">
        <v>71</v>
      </c>
      <c r="F73" s="6"/>
      <c r="G73" s="37">
        <f t="shared" si="10"/>
        <v>2.99E-4</v>
      </c>
      <c r="H73" s="38">
        <f t="shared" si="11"/>
        <v>1.46E-4</v>
      </c>
      <c r="K73" s="39">
        <f t="shared" si="12"/>
        <v>2.0318922824999999E-2</v>
      </c>
      <c r="L73" s="39">
        <f t="shared" si="13"/>
        <v>1.3207071486E-2</v>
      </c>
    </row>
    <row r="74" spans="1:12">
      <c r="A74" s="32">
        <v>72</v>
      </c>
      <c r="B74" s="33">
        <f>'life tables'!C80</f>
        <v>2.2155000000000001E-2</v>
      </c>
      <c r="C74" s="33">
        <f>'life tables'!I80</f>
        <v>1.4992E-2</v>
      </c>
      <c r="E74" s="6">
        <v>72</v>
      </c>
      <c r="F74" s="6"/>
      <c r="G74" s="37">
        <f t="shared" si="10"/>
        <v>2.99E-4</v>
      </c>
      <c r="H74" s="38">
        <f t="shared" si="11"/>
        <v>1.46E-4</v>
      </c>
      <c r="K74" s="39">
        <f t="shared" si="12"/>
        <v>2.2148375655E-2</v>
      </c>
      <c r="L74" s="39">
        <f t="shared" si="13"/>
        <v>1.4989811168E-2</v>
      </c>
    </row>
    <row r="75" spans="1:12">
      <c r="A75" s="32">
        <v>73</v>
      </c>
      <c r="B75" s="33">
        <f>'life tables'!C81</f>
        <v>2.5340999999999999E-2</v>
      </c>
      <c r="C75" s="33">
        <f>'life tables'!I81</f>
        <v>1.6775999999999999E-2</v>
      </c>
      <c r="E75" s="6">
        <v>73</v>
      </c>
      <c r="F75" s="6"/>
      <c r="G75" s="37">
        <f t="shared" si="10"/>
        <v>2.99E-4</v>
      </c>
      <c r="H75" s="38">
        <f t="shared" si="11"/>
        <v>1.46E-4</v>
      </c>
      <c r="K75" s="39">
        <f t="shared" si="12"/>
        <v>2.5333423040999999E-2</v>
      </c>
      <c r="L75" s="39">
        <f t="shared" si="13"/>
        <v>1.6773550703999999E-2</v>
      </c>
    </row>
    <row r="76" spans="1:12">
      <c r="A76" s="32">
        <v>74</v>
      </c>
      <c r="B76" s="33">
        <f>'life tables'!C82</f>
        <v>2.7949000000000002E-2</v>
      </c>
      <c r="C76" s="33">
        <f>'life tables'!I82</f>
        <v>1.908E-2</v>
      </c>
      <c r="E76" s="6">
        <v>74</v>
      </c>
      <c r="F76" s="6"/>
      <c r="G76" s="37">
        <f t="shared" si="10"/>
        <v>2.99E-4</v>
      </c>
      <c r="H76" s="38">
        <f t="shared" si="11"/>
        <v>1.46E-4</v>
      </c>
      <c r="K76" s="39">
        <f t="shared" si="12"/>
        <v>2.7940643248999999E-2</v>
      </c>
      <c r="L76" s="39">
        <f t="shared" si="13"/>
        <v>1.9077214320000001E-2</v>
      </c>
    </row>
    <row r="77" spans="1:12">
      <c r="A77" s="32">
        <v>75</v>
      </c>
      <c r="B77" s="33">
        <f>'life tables'!C83</f>
        <v>3.1469999999999998E-2</v>
      </c>
      <c r="C77" s="33">
        <f>'life tables'!I83</f>
        <v>2.0997999999999999E-2</v>
      </c>
      <c r="E77" s="6">
        <v>75</v>
      </c>
      <c r="F77" s="6"/>
      <c r="G77" s="37">
        <f t="shared" si="10"/>
        <v>4.4100000000000004E-4</v>
      </c>
      <c r="H77" s="38">
        <f t="shared" si="11"/>
        <v>2.2699999999999999E-4</v>
      </c>
      <c r="K77" s="39">
        <f t="shared" si="12"/>
        <v>3.1456121729999995E-2</v>
      </c>
      <c r="L77" s="39">
        <f t="shared" si="13"/>
        <v>2.0993233454000001E-2</v>
      </c>
    </row>
    <row r="78" spans="1:12">
      <c r="A78" s="32">
        <v>76</v>
      </c>
      <c r="B78" s="33">
        <f>'life tables'!C84</f>
        <v>3.5002999999999999E-2</v>
      </c>
      <c r="C78" s="33">
        <f>'life tables'!I84</f>
        <v>2.3674000000000001E-2</v>
      </c>
      <c r="E78" s="6">
        <v>76</v>
      </c>
      <c r="F78" s="6"/>
      <c r="G78" s="37">
        <f t="shared" si="10"/>
        <v>4.4100000000000004E-4</v>
      </c>
      <c r="H78" s="38">
        <f t="shared" si="11"/>
        <v>2.2699999999999999E-4</v>
      </c>
      <c r="K78" s="39">
        <f t="shared" si="12"/>
        <v>3.4987563676999997E-2</v>
      </c>
      <c r="L78" s="39">
        <f t="shared" si="13"/>
        <v>2.3668626002000002E-2</v>
      </c>
    </row>
    <row r="79" spans="1:12">
      <c r="A79" s="32">
        <v>77</v>
      </c>
      <c r="B79" s="33">
        <f>'life tables'!C85</f>
        <v>3.9288999999999998E-2</v>
      </c>
      <c r="C79" s="33">
        <f>'life tables'!I85</f>
        <v>2.7191E-2</v>
      </c>
      <c r="E79" s="6">
        <v>77</v>
      </c>
      <c r="F79" s="6"/>
      <c r="G79" s="37">
        <f t="shared" si="10"/>
        <v>4.4100000000000004E-4</v>
      </c>
      <c r="H79" s="38">
        <f t="shared" si="11"/>
        <v>2.2699999999999999E-4</v>
      </c>
      <c r="K79" s="39">
        <f t="shared" si="12"/>
        <v>3.9271673550999996E-2</v>
      </c>
      <c r="L79" s="39">
        <f t="shared" si="13"/>
        <v>2.7184827643000002E-2</v>
      </c>
    </row>
    <row r="80" spans="1:12">
      <c r="A80" s="32">
        <v>78</v>
      </c>
      <c r="B80" s="33">
        <f>'life tables'!C86</f>
        <v>4.4240000000000002E-2</v>
      </c>
      <c r="C80" s="33">
        <f>'life tables'!I86</f>
        <v>3.0485999999999999E-2</v>
      </c>
      <c r="E80" s="6">
        <v>78</v>
      </c>
      <c r="F80" s="6"/>
      <c r="G80" s="37">
        <f t="shared" si="10"/>
        <v>4.4100000000000004E-4</v>
      </c>
      <c r="H80" s="38">
        <f t="shared" si="11"/>
        <v>2.2699999999999999E-4</v>
      </c>
      <c r="K80" s="39">
        <f t="shared" si="12"/>
        <v>4.4220490160000001E-2</v>
      </c>
      <c r="L80" s="39">
        <f t="shared" si="13"/>
        <v>3.0479079677999999E-2</v>
      </c>
    </row>
    <row r="81" spans="1:12">
      <c r="A81" s="32">
        <v>79</v>
      </c>
      <c r="B81" s="33">
        <f>'life tables'!C87</f>
        <v>4.9105000000000003E-2</v>
      </c>
      <c r="C81" s="33">
        <f>'life tables'!I87</f>
        <v>3.4882999999999997E-2</v>
      </c>
      <c r="E81" s="6">
        <v>79</v>
      </c>
      <c r="F81" s="6"/>
      <c r="G81" s="37">
        <f t="shared" si="10"/>
        <v>4.4100000000000004E-4</v>
      </c>
      <c r="H81" s="38">
        <f t="shared" si="11"/>
        <v>2.2699999999999999E-4</v>
      </c>
      <c r="K81" s="39">
        <f t="shared" si="12"/>
        <v>4.9083344695000003E-2</v>
      </c>
      <c r="L81" s="39">
        <f t="shared" si="13"/>
        <v>3.4875081559000001E-2</v>
      </c>
    </row>
    <row r="82" spans="1:12">
      <c r="A82" s="32">
        <v>80</v>
      </c>
      <c r="B82" s="33">
        <f>'life tables'!C88</f>
        <v>5.5030999999999997E-2</v>
      </c>
      <c r="C82" s="33">
        <f>'life tables'!I88</f>
        <v>3.8718000000000002E-2</v>
      </c>
      <c r="E82" s="6">
        <v>80</v>
      </c>
      <c r="F82" s="6"/>
      <c r="G82" s="37">
        <f t="shared" si="10"/>
        <v>6.0700000000000001E-4</v>
      </c>
      <c r="H82" s="38">
        <f t="shared" si="11"/>
        <v>3.2000000000000003E-4</v>
      </c>
      <c r="K82" s="39">
        <f t="shared" si="12"/>
        <v>5.4997596182999993E-2</v>
      </c>
      <c r="L82" s="39">
        <f t="shared" si="13"/>
        <v>3.870561024E-2</v>
      </c>
    </row>
    <row r="83" spans="1:12">
      <c r="A83" s="32">
        <v>81</v>
      </c>
      <c r="B83" s="33">
        <f>'life tables'!C89</f>
        <v>6.1031000000000002E-2</v>
      </c>
      <c r="C83" s="33">
        <f>'life tables'!I89</f>
        <v>4.3823000000000001E-2</v>
      </c>
      <c r="E83" s="6">
        <v>81</v>
      </c>
      <c r="F83" s="6"/>
      <c r="G83" s="37">
        <f t="shared" si="10"/>
        <v>6.0700000000000001E-4</v>
      </c>
      <c r="H83" s="38">
        <f t="shared" si="11"/>
        <v>3.2000000000000003E-4</v>
      </c>
      <c r="K83" s="39">
        <f t="shared" si="12"/>
        <v>6.0993954183E-2</v>
      </c>
      <c r="L83" s="39">
        <f t="shared" si="13"/>
        <v>4.3808976640000004E-2</v>
      </c>
    </row>
    <row r="84" spans="1:12">
      <c r="A84" s="32">
        <v>82</v>
      </c>
      <c r="B84" s="33">
        <f>'life tables'!C90</f>
        <v>6.7993999999999999E-2</v>
      </c>
      <c r="C84" s="33">
        <f>'life tables'!I90</f>
        <v>4.9163999999999999E-2</v>
      </c>
      <c r="E84" s="6">
        <v>82</v>
      </c>
      <c r="F84" s="6"/>
      <c r="G84" s="37">
        <f t="shared" si="10"/>
        <v>6.0700000000000001E-4</v>
      </c>
      <c r="H84" s="38">
        <f t="shared" si="11"/>
        <v>3.2000000000000003E-4</v>
      </c>
      <c r="K84" s="39">
        <f t="shared" si="12"/>
        <v>6.7952727641999999E-2</v>
      </c>
      <c r="L84" s="39">
        <f t="shared" si="13"/>
        <v>4.9148267519999997E-2</v>
      </c>
    </row>
    <row r="85" spans="1:12">
      <c r="A85" s="32">
        <v>83</v>
      </c>
      <c r="B85" s="33">
        <f>'life tables'!C91</f>
        <v>7.5946E-2</v>
      </c>
      <c r="C85" s="33">
        <f>'life tables'!I91</f>
        <v>5.6023999999999997E-2</v>
      </c>
      <c r="E85" s="6">
        <v>83</v>
      </c>
      <c r="F85" s="6"/>
      <c r="G85" s="37">
        <f t="shared" si="10"/>
        <v>6.0700000000000001E-4</v>
      </c>
      <c r="H85" s="38">
        <f t="shared" si="11"/>
        <v>3.2000000000000003E-4</v>
      </c>
      <c r="K85" s="39">
        <f t="shared" si="12"/>
        <v>7.5899900778000004E-2</v>
      </c>
      <c r="L85" s="39">
        <f t="shared" si="13"/>
        <v>5.6006072319999996E-2</v>
      </c>
    </row>
    <row r="86" spans="1:12">
      <c r="A86" s="32">
        <v>84</v>
      </c>
      <c r="B86" s="33">
        <f>'life tables'!C92</f>
        <v>8.5847999999999994E-2</v>
      </c>
      <c r="C86" s="33">
        <f>'life tables'!I92</f>
        <v>6.3838000000000006E-2</v>
      </c>
      <c r="E86" s="6">
        <v>84</v>
      </c>
      <c r="F86" s="6"/>
      <c r="G86" s="37">
        <f t="shared" si="10"/>
        <v>6.0700000000000001E-4</v>
      </c>
      <c r="H86" s="38">
        <f t="shared" si="11"/>
        <v>3.2000000000000003E-4</v>
      </c>
      <c r="K86" s="39">
        <f t="shared" si="12"/>
        <v>8.5795890263999988E-2</v>
      </c>
      <c r="L86" s="39">
        <f t="shared" si="13"/>
        <v>6.3817571840000004E-2</v>
      </c>
    </row>
    <row r="87" spans="1:12">
      <c r="A87" s="32">
        <v>85</v>
      </c>
      <c r="B87" s="33">
        <f>'life tables'!C93</f>
        <v>9.6293000000000004E-2</v>
      </c>
      <c r="C87" s="33">
        <f>'life tables'!I93</f>
        <v>7.2609999999999994E-2</v>
      </c>
      <c r="E87" s="6">
        <v>85</v>
      </c>
      <c r="F87" s="6"/>
      <c r="G87" s="37">
        <f t="shared" si="10"/>
        <v>8.5400000000000005E-4</v>
      </c>
      <c r="H87" s="38">
        <f t="shared" si="11"/>
        <v>4.5700000000000005E-4</v>
      </c>
      <c r="K87" s="39">
        <f t="shared" si="12"/>
        <v>9.6210765778000001E-2</v>
      </c>
      <c r="L87" s="39">
        <f t="shared" si="13"/>
        <v>7.2576817229999993E-2</v>
      </c>
    </row>
    <row r="88" spans="1:12">
      <c r="A88" s="32">
        <v>86</v>
      </c>
      <c r="B88" s="33">
        <f>'life tables'!C94</f>
        <v>0.10914699999999999</v>
      </c>
      <c r="C88" s="33">
        <f>'life tables'!I94</f>
        <v>8.3157999999999996E-2</v>
      </c>
      <c r="E88" s="6">
        <v>86</v>
      </c>
      <c r="F88" s="6"/>
      <c r="G88" s="37">
        <f t="shared" si="10"/>
        <v>8.5400000000000005E-4</v>
      </c>
      <c r="H88" s="38">
        <f t="shared" si="11"/>
        <v>4.5700000000000005E-4</v>
      </c>
      <c r="K88" s="39">
        <f t="shared" si="12"/>
        <v>0.10905378846199999</v>
      </c>
      <c r="L88" s="39">
        <f t="shared" si="13"/>
        <v>8.3119996793999992E-2</v>
      </c>
    </row>
    <row r="89" spans="1:12">
      <c r="A89" s="32">
        <v>87</v>
      </c>
      <c r="B89" s="33">
        <f>'life tables'!C95</f>
        <v>0.12164899999999999</v>
      </c>
      <c r="C89" s="33">
        <f>'life tables'!I95</f>
        <v>9.4539999999999999E-2</v>
      </c>
      <c r="E89" s="6">
        <v>87</v>
      </c>
      <c r="F89" s="6"/>
      <c r="G89" s="37">
        <f t="shared" si="10"/>
        <v>8.5400000000000005E-4</v>
      </c>
      <c r="H89" s="38">
        <f t="shared" si="11"/>
        <v>4.5700000000000005E-4</v>
      </c>
      <c r="K89" s="39">
        <f t="shared" si="12"/>
        <v>0.12154511175399998</v>
      </c>
      <c r="L89" s="39">
        <f t="shared" si="13"/>
        <v>9.4496795219999999E-2</v>
      </c>
    </row>
    <row r="90" spans="1:12">
      <c r="A90" s="32">
        <v>88</v>
      </c>
      <c r="B90" s="33">
        <f>'life tables'!C96</f>
        <v>0.13649800000000001</v>
      </c>
      <c r="C90" s="33">
        <f>'life tables'!I96</f>
        <v>0.106614</v>
      </c>
      <c r="E90" s="6">
        <v>88</v>
      </c>
      <c r="F90" s="6"/>
      <c r="G90" s="37">
        <f t="shared" si="10"/>
        <v>8.5400000000000005E-4</v>
      </c>
      <c r="H90" s="38">
        <f t="shared" si="11"/>
        <v>4.5700000000000005E-4</v>
      </c>
      <c r="K90" s="39">
        <f t="shared" si="12"/>
        <v>0.13638143070800002</v>
      </c>
      <c r="L90" s="39">
        <f t="shared" si="13"/>
        <v>0.106565277402</v>
      </c>
    </row>
    <row r="91" spans="1:12">
      <c r="A91" s="32">
        <v>89</v>
      </c>
      <c r="B91" s="33">
        <f>'life tables'!C97</f>
        <v>0.15324299999999999</v>
      </c>
      <c r="C91" s="33">
        <f>'life tables'!I97</f>
        <v>0.12001299999999999</v>
      </c>
      <c r="E91" s="6">
        <v>89</v>
      </c>
      <c r="F91" s="6"/>
      <c r="G91" s="37">
        <f t="shared" si="10"/>
        <v>8.5400000000000005E-4</v>
      </c>
      <c r="H91" s="38">
        <f t="shared" si="11"/>
        <v>4.5700000000000005E-4</v>
      </c>
      <c r="K91" s="39">
        <f t="shared" si="12"/>
        <v>0.15311213047799999</v>
      </c>
      <c r="L91" s="39">
        <f t="shared" si="13"/>
        <v>0.119958154059</v>
      </c>
    </row>
    <row r="92" spans="1:12">
      <c r="A92" s="32">
        <v>90</v>
      </c>
      <c r="B92" s="33">
        <f>'life tables'!C98</f>
        <v>0.162051</v>
      </c>
      <c r="C92" s="33">
        <f>'life tables'!I98</f>
        <v>0.134717</v>
      </c>
      <c r="E92" s="6">
        <v>90</v>
      </c>
      <c r="F92" s="6"/>
      <c r="G92" s="37">
        <f t="shared" si="10"/>
        <v>1.0140000000000001E-3</v>
      </c>
      <c r="H92" s="38">
        <f t="shared" si="11"/>
        <v>4.9100000000000001E-4</v>
      </c>
      <c r="K92" s="39">
        <f t="shared" si="12"/>
        <v>0.16188668028600001</v>
      </c>
      <c r="L92" s="39">
        <f t="shared" si="13"/>
        <v>0.134650853953</v>
      </c>
    </row>
    <row r="93" spans="1:12">
      <c r="A93" s="32">
        <v>91</v>
      </c>
      <c r="B93" s="33">
        <f>'life tables'!C99</f>
        <v>0.181591</v>
      </c>
      <c r="C93" s="33">
        <f>'life tables'!I99</f>
        <v>0.15171599999999999</v>
      </c>
      <c r="E93" s="6">
        <v>91</v>
      </c>
      <c r="F93" s="6"/>
      <c r="G93" s="37">
        <f t="shared" si="10"/>
        <v>1.0140000000000001E-3</v>
      </c>
      <c r="H93" s="38">
        <f t="shared" si="11"/>
        <v>4.9100000000000001E-4</v>
      </c>
      <c r="K93" s="39">
        <f t="shared" si="12"/>
        <v>0.18140686672600001</v>
      </c>
      <c r="L93" s="39">
        <f t="shared" si="13"/>
        <v>0.15164150744399998</v>
      </c>
    </row>
    <row r="94" spans="1:12">
      <c r="A94" s="32">
        <v>92</v>
      </c>
      <c r="B94" s="33">
        <f>'life tables'!C100</f>
        <v>0.19864699999999999</v>
      </c>
      <c r="C94" s="33">
        <f>'life tables'!I100</f>
        <v>0.16958300000000001</v>
      </c>
      <c r="E94" s="6">
        <v>92</v>
      </c>
      <c r="F94" s="6"/>
      <c r="G94" s="37">
        <f t="shared" si="10"/>
        <v>1.0140000000000001E-3</v>
      </c>
      <c r="H94" s="38">
        <f t="shared" si="11"/>
        <v>4.9100000000000001E-4</v>
      </c>
      <c r="K94" s="39">
        <f t="shared" si="12"/>
        <v>0.19844557194199999</v>
      </c>
      <c r="L94" s="39">
        <f t="shared" si="13"/>
        <v>0.169499734747</v>
      </c>
    </row>
    <row r="95" spans="1:12">
      <c r="A95" s="32">
        <v>93</v>
      </c>
      <c r="B95" s="33">
        <f>'life tables'!C101</f>
        <v>0.222409</v>
      </c>
      <c r="C95" s="33">
        <f>'life tables'!I101</f>
        <v>0.188218</v>
      </c>
      <c r="E95" s="6">
        <v>93</v>
      </c>
      <c r="F95" s="6"/>
      <c r="G95" s="37">
        <f t="shared" si="10"/>
        <v>1.0140000000000001E-3</v>
      </c>
      <c r="H95" s="38">
        <f t="shared" si="11"/>
        <v>4.9100000000000001E-4</v>
      </c>
      <c r="K95" s="39">
        <f t="shared" si="12"/>
        <v>0.22218347727400001</v>
      </c>
      <c r="L95" s="39">
        <f t="shared" si="13"/>
        <v>0.18812558496199999</v>
      </c>
    </row>
    <row r="96" spans="1:12">
      <c r="A96" s="32">
        <v>94</v>
      </c>
      <c r="B96" s="33">
        <f>'life tables'!C102</f>
        <v>0.24419299999999999</v>
      </c>
      <c r="C96" s="33">
        <f>'life tables'!I102</f>
        <v>0.20591499999999999</v>
      </c>
      <c r="E96" s="6">
        <v>94</v>
      </c>
      <c r="F96" s="6"/>
      <c r="G96" s="37">
        <f t="shared" si="10"/>
        <v>1.0140000000000001E-3</v>
      </c>
      <c r="H96" s="38">
        <f t="shared" si="11"/>
        <v>4.9100000000000001E-4</v>
      </c>
      <c r="K96" s="39">
        <f t="shared" si="12"/>
        <v>0.243945388298</v>
      </c>
      <c r="L96" s="39">
        <f t="shared" si="13"/>
        <v>0.20581389573499997</v>
      </c>
    </row>
    <row r="97" spans="1:12">
      <c r="A97" s="32">
        <v>95</v>
      </c>
      <c r="B97" s="33">
        <f>'life tables'!C103</f>
        <v>0.26964100000000002</v>
      </c>
      <c r="C97" s="33">
        <f>'life tables'!I103</f>
        <v>0.22817499999999999</v>
      </c>
      <c r="E97" s="6">
        <v>95</v>
      </c>
      <c r="F97" s="6"/>
      <c r="G97" s="37">
        <f t="shared" si="10"/>
        <v>1.0140000000000001E-3</v>
      </c>
      <c r="H97" s="38">
        <f t="shared" si="11"/>
        <v>4.9100000000000001E-4</v>
      </c>
      <c r="K97" s="39">
        <f t="shared" si="12"/>
        <v>0.26936758402600003</v>
      </c>
      <c r="L97" s="39">
        <f t="shared" si="13"/>
        <v>0.22806296607499998</v>
      </c>
    </row>
    <row r="98" spans="1:12">
      <c r="A98" s="32">
        <v>96</v>
      </c>
      <c r="B98" s="33">
        <f>'life tables'!C104</f>
        <v>0.29251199999999999</v>
      </c>
      <c r="C98" s="33">
        <f>'life tables'!I104</f>
        <v>0.25173200000000001</v>
      </c>
      <c r="E98" s="6">
        <v>96</v>
      </c>
      <c r="F98" s="6"/>
      <c r="G98" s="37">
        <f t="shared" si="10"/>
        <v>1.0140000000000001E-3</v>
      </c>
      <c r="H98" s="38">
        <f t="shared" si="11"/>
        <v>4.9100000000000001E-4</v>
      </c>
      <c r="K98" s="39">
        <f t="shared" si="12"/>
        <v>0.29221539283199999</v>
      </c>
      <c r="L98" s="39">
        <f t="shared" si="13"/>
        <v>0.25160839958800002</v>
      </c>
    </row>
    <row r="99" spans="1:12">
      <c r="A99" s="32">
        <v>97</v>
      </c>
      <c r="B99" s="33">
        <f>'life tables'!C105</f>
        <v>0.31422099999999997</v>
      </c>
      <c r="C99" s="33">
        <f>'life tables'!I105</f>
        <v>0.27712900000000001</v>
      </c>
      <c r="E99" s="6">
        <v>97</v>
      </c>
      <c r="F99" s="6"/>
      <c r="G99" s="37">
        <f t="shared" si="10"/>
        <v>1.0140000000000001E-3</v>
      </c>
      <c r="H99" s="38">
        <f t="shared" si="11"/>
        <v>4.9100000000000001E-4</v>
      </c>
      <c r="K99" s="39">
        <f t="shared" si="12"/>
        <v>0.31390237990600001</v>
      </c>
      <c r="L99" s="39">
        <f t="shared" si="13"/>
        <v>0.27699292966100003</v>
      </c>
    </row>
    <row r="100" spans="1:12">
      <c r="A100" s="32">
        <v>98</v>
      </c>
      <c r="B100" s="33">
        <f>'life tables'!C106</f>
        <v>0.33524300000000001</v>
      </c>
      <c r="C100" s="33">
        <f>'life tables'!I106</f>
        <v>0.29849599999999998</v>
      </c>
      <c r="E100" s="6">
        <v>98</v>
      </c>
      <c r="F100" s="6"/>
      <c r="G100" s="37">
        <f t="shared" si="10"/>
        <v>1.0140000000000001E-3</v>
      </c>
      <c r="H100" s="38">
        <f t="shared" si="11"/>
        <v>4.9100000000000001E-4</v>
      </c>
      <c r="K100" s="39">
        <f t="shared" si="12"/>
        <v>0.33490306359800004</v>
      </c>
      <c r="L100" s="39">
        <f t="shared" si="13"/>
        <v>0.29834943846399997</v>
      </c>
    </row>
    <row r="101" spans="1:12" ht="15.75" customHeight="1">
      <c r="A101" s="32">
        <v>99</v>
      </c>
      <c r="B101" s="33">
        <f>'life tables'!C107</f>
        <v>0.37544699999999998</v>
      </c>
      <c r="C101" s="33">
        <f>'life tables'!I107</f>
        <v>0.31934299999999999</v>
      </c>
      <c r="E101" s="6">
        <v>99</v>
      </c>
      <c r="F101" s="6"/>
      <c r="G101" s="37">
        <f t="shared" si="10"/>
        <v>1.0140000000000001E-3</v>
      </c>
      <c r="H101" s="38">
        <f t="shared" si="11"/>
        <v>4.9100000000000001E-4</v>
      </c>
      <c r="K101" s="39">
        <f t="shared" si="12"/>
        <v>0.37506629674199998</v>
      </c>
      <c r="L101" s="39">
        <f t="shared" si="13"/>
        <v>0.31918620258699998</v>
      </c>
    </row>
    <row r="102" spans="1:12" ht="15.75" thickBot="1">
      <c r="A102" s="34">
        <v>100</v>
      </c>
      <c r="B102" s="35">
        <f>'life tables'!C108</f>
        <v>0.397366</v>
      </c>
      <c r="C102" s="35">
        <f>'life tables'!I108</f>
        <v>0.34882299999999999</v>
      </c>
      <c r="E102" s="6">
        <v>100</v>
      </c>
      <c r="F102" s="6"/>
      <c r="G102" s="37">
        <f t="shared" si="10"/>
        <v>1.0140000000000001E-3</v>
      </c>
      <c r="H102" s="38">
        <f t="shared" si="11"/>
        <v>4.9100000000000001E-4</v>
      </c>
      <c r="K102" s="39">
        <f t="shared" si="12"/>
        <v>0.39696307087600002</v>
      </c>
      <c r="L102" s="39">
        <f t="shared" si="13"/>
        <v>0.348651727907</v>
      </c>
    </row>
  </sheetData>
  <mergeCells count="1">
    <mergeCell ref="N2:R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4AD-45D3-478F-B01A-B70DE88DEF1E}">
  <dimension ref="A1:A202"/>
  <sheetViews>
    <sheetView workbookViewId="0">
      <selection activeCell="K35" sqref="K35"/>
    </sheetView>
  </sheetViews>
  <sheetFormatPr defaultRowHeight="15"/>
  <cols>
    <col min="1" max="16384" width="9.140625" style="74"/>
  </cols>
  <sheetData>
    <row r="1" spans="1:1">
      <c r="A1" s="74">
        <f>OC_mortality_details!L3</f>
        <v>2.1099957800000001E-4</v>
      </c>
    </row>
    <row r="2" spans="1:1">
      <c r="A2" s="74">
        <f>OC_mortality_details!L4</f>
        <v>1.12999774E-4</v>
      </c>
    </row>
    <row r="3" spans="1:1">
      <c r="A3" s="74">
        <f>OC_mortality_details!L5</f>
        <v>9.2999814000000009E-5</v>
      </c>
    </row>
    <row r="4" spans="1:1">
      <c r="A4" s="74">
        <f>OC_mortality_details!L6</f>
        <v>6.0999878000000005E-5</v>
      </c>
    </row>
    <row r="5" spans="1:1">
      <c r="A5" s="74">
        <f>OC_mortality_details!L7</f>
        <v>7.8999921E-5</v>
      </c>
    </row>
    <row r="6" spans="1:1">
      <c r="A6" s="74">
        <f>OC_mortality_details!L8</f>
        <v>6.8999931000000001E-5</v>
      </c>
    </row>
    <row r="7" spans="1:1">
      <c r="A7" s="74">
        <f>OC_mortality_details!L9</f>
        <v>5.0999949E-5</v>
      </c>
    </row>
    <row r="8" spans="1:1">
      <c r="A8" s="74">
        <f>OC_mortality_details!L10</f>
        <v>5.2999947000000002E-5</v>
      </c>
    </row>
    <row r="9" spans="1:1">
      <c r="A9" s="74">
        <f>OC_mortality_details!L11</f>
        <v>5.5999943999999999E-5</v>
      </c>
    </row>
    <row r="10" spans="1:1">
      <c r="A10" s="74">
        <f>OC_mortality_details!L12</f>
        <v>6.4999934999999997E-5</v>
      </c>
    </row>
    <row r="11" spans="1:1">
      <c r="A11" s="74">
        <f>OC_mortality_details!L13</f>
        <v>5.5999943999999999E-5</v>
      </c>
    </row>
    <row r="12" spans="1:1">
      <c r="A12" s="74">
        <f>OC_mortality_details!L14</f>
        <v>5.3999945999999997E-5</v>
      </c>
    </row>
    <row r="13" spans="1:1">
      <c r="A13" s="74">
        <f>OC_mortality_details!L15</f>
        <v>8.7999911999999997E-5</v>
      </c>
    </row>
    <row r="14" spans="1:1">
      <c r="A14" s="74">
        <f>OC_mortality_details!L16</f>
        <v>9.3999905999999991E-5</v>
      </c>
    </row>
    <row r="15" spans="1:1">
      <c r="A15" s="74">
        <f>OC_mortality_details!L17</f>
        <v>1.01999898E-4</v>
      </c>
    </row>
    <row r="16" spans="1:1">
      <c r="A16" s="74">
        <f>OC_mortality_details!L18</f>
        <v>1.2899987099999999E-4</v>
      </c>
    </row>
    <row r="17" spans="1:1">
      <c r="A17" s="74">
        <f>OC_mortality_details!L19</f>
        <v>1.56999843E-4</v>
      </c>
    </row>
    <row r="18" spans="1:1">
      <c r="A18" s="74">
        <f>OC_mortality_details!L20</f>
        <v>2.04999795E-4</v>
      </c>
    </row>
    <row r="19" spans="1:1">
      <c r="A19" s="74">
        <f>OC_mortality_details!L21</f>
        <v>2.01999798E-4</v>
      </c>
    </row>
    <row r="20" spans="1:1">
      <c r="A20" s="74">
        <f>OC_mortality_details!L22</f>
        <v>1.7699999999999999E-4</v>
      </c>
    </row>
    <row r="21" spans="1:1">
      <c r="A21" s="74">
        <f>OC_mortality_details!L23</f>
        <v>1.95E-4</v>
      </c>
    </row>
    <row r="22" spans="1:1">
      <c r="A22" s="74">
        <f>OC_mortality_details!L24</f>
        <v>2.32E-4</v>
      </c>
    </row>
    <row r="23" spans="1:1">
      <c r="A23" s="74">
        <f>OC_mortality_details!L25</f>
        <v>2.0000000000000001E-4</v>
      </c>
    </row>
    <row r="24" spans="1:1">
      <c r="A24" s="74">
        <f>OC_mortality_details!L26</f>
        <v>2.1499999999999999E-4</v>
      </c>
    </row>
    <row r="25" spans="1:1">
      <c r="A25" s="74">
        <f>OC_mortality_details!L27</f>
        <v>2.5099974899999995E-4</v>
      </c>
    </row>
    <row r="26" spans="1:1">
      <c r="A26" s="74">
        <f>OC_mortality_details!L28</f>
        <v>2.52999747E-4</v>
      </c>
    </row>
    <row r="27" spans="1:1">
      <c r="A27" s="74">
        <f>OC_mortality_details!L29</f>
        <v>2.8999970999999997E-4</v>
      </c>
    </row>
    <row r="28" spans="1:1">
      <c r="A28" s="74">
        <f>OC_mortality_details!L30</f>
        <v>2.9899970100000001E-4</v>
      </c>
    </row>
    <row r="29" spans="1:1">
      <c r="A29" s="74">
        <f>OC_mortality_details!L31</f>
        <v>3.1799968199999995E-4</v>
      </c>
    </row>
    <row r="30" spans="1:1">
      <c r="A30" s="74">
        <f>OC_mortality_details!L32</f>
        <v>3.7399962599999996E-4</v>
      </c>
    </row>
    <row r="31" spans="1:1">
      <c r="A31" s="74">
        <f>OC_mortality_details!L33</f>
        <v>3.65999634E-4</v>
      </c>
    </row>
    <row r="32" spans="1:1">
      <c r="A32" s="74">
        <f>OC_mortality_details!L34</f>
        <v>4.3699956300000001E-4</v>
      </c>
    </row>
    <row r="33" spans="1:1">
      <c r="A33" s="74">
        <f>OC_mortality_details!L35</f>
        <v>4.7199952799999997E-4</v>
      </c>
    </row>
    <row r="34" spans="1:1">
      <c r="A34" s="74">
        <f>OC_mortality_details!L36</f>
        <v>5.4899945100000003E-4</v>
      </c>
    </row>
    <row r="35" spans="1:1">
      <c r="A35" s="74">
        <f>OC_mortality_details!L37</f>
        <v>5.5999831999999994E-4</v>
      </c>
    </row>
    <row r="36" spans="1:1">
      <c r="A36" s="74">
        <f>OC_mortality_details!L38</f>
        <v>6.2499812500000002E-4</v>
      </c>
    </row>
    <row r="37" spans="1:1">
      <c r="A37" s="74">
        <f>OC_mortality_details!L39</f>
        <v>7.2399782800000004E-4</v>
      </c>
    </row>
    <row r="38" spans="1:1">
      <c r="A38" s="74">
        <f>OC_mortality_details!L40</f>
        <v>7.5699772899999994E-4</v>
      </c>
    </row>
    <row r="39" spans="1:1">
      <c r="A39" s="74">
        <f>OC_mortality_details!L41</f>
        <v>7.9099762700000009E-4</v>
      </c>
    </row>
    <row r="40" spans="1:1">
      <c r="A40" s="74">
        <f>OC_mortality_details!L42</f>
        <v>8.4899745300000002E-4</v>
      </c>
    </row>
    <row r="41" spans="1:1">
      <c r="A41" s="74">
        <f>OC_mortality_details!L43</f>
        <v>9.4299717100000007E-4</v>
      </c>
    </row>
    <row r="42" spans="1:1">
      <c r="A42" s="74">
        <f>OC_mortality_details!L44</f>
        <v>1.057996826E-3</v>
      </c>
    </row>
    <row r="43" spans="1:1">
      <c r="A43" s="74">
        <f>OC_mortality_details!L45</f>
        <v>1.1489965530000002E-3</v>
      </c>
    </row>
    <row r="44" spans="1:1">
      <c r="A44" s="74">
        <f>OC_mortality_details!L46</f>
        <v>1.2999960999999999E-3</v>
      </c>
    </row>
    <row r="45" spans="1:1">
      <c r="A45" s="74">
        <f>OC_mortality_details!L47</f>
        <v>1.4169844130000001E-3</v>
      </c>
    </row>
    <row r="46" spans="1:1">
      <c r="A46" s="74">
        <f>OC_mortality_details!L48</f>
        <v>1.5319831480000001E-3</v>
      </c>
    </row>
    <row r="47" spans="1:1">
      <c r="A47" s="74">
        <f>OC_mortality_details!L49</f>
        <v>1.6669816630000001E-3</v>
      </c>
    </row>
    <row r="48" spans="1:1">
      <c r="A48" s="74">
        <f>OC_mortality_details!L50</f>
        <v>1.893979166E-3</v>
      </c>
    </row>
    <row r="49" spans="1:1">
      <c r="A49" s="74">
        <f>OC_mortality_details!L51</f>
        <v>1.9879781320000004E-3</v>
      </c>
    </row>
    <row r="50" spans="1:1">
      <c r="A50" s="74">
        <f>OC_mortality_details!L52</f>
        <v>2.15496121E-3</v>
      </c>
    </row>
    <row r="51" spans="1:1">
      <c r="A51" s="74">
        <f>OC_mortality_details!L53</f>
        <v>2.3789571780000003E-3</v>
      </c>
    </row>
    <row r="52" spans="1:1">
      <c r="A52" s="74">
        <f>OC_mortality_details!L54</f>
        <v>2.5059548920000002E-3</v>
      </c>
    </row>
    <row r="53" spans="1:1">
      <c r="A53" s="74">
        <f>OC_mortality_details!L55</f>
        <v>2.6819517239999998E-3</v>
      </c>
    </row>
    <row r="54" spans="1:1">
      <c r="A54" s="74">
        <f>OC_mortality_details!L56</f>
        <v>2.8359489520000001E-3</v>
      </c>
    </row>
    <row r="55" spans="1:1">
      <c r="A55" s="74">
        <f>OC_mortality_details!L57</f>
        <v>3.1578894700000004E-3</v>
      </c>
    </row>
    <row r="56" spans="1:1">
      <c r="A56" s="74">
        <f>OC_mortality_details!L58</f>
        <v>3.5168769050000002E-3</v>
      </c>
    </row>
    <row r="57" spans="1:1">
      <c r="A57" s="74">
        <f>OC_mortality_details!L59</f>
        <v>3.7828675949999999E-3</v>
      </c>
    </row>
    <row r="58" spans="1:1">
      <c r="A58" s="74">
        <f>OC_mortality_details!L60</f>
        <v>4.20985265E-3</v>
      </c>
    </row>
    <row r="59" spans="1:1">
      <c r="A59" s="74">
        <f>OC_mortality_details!L61</f>
        <v>4.4818431299999996E-3</v>
      </c>
    </row>
    <row r="60" spans="1:1">
      <c r="A60" s="74">
        <f>OC_mortality_details!L62</f>
        <v>5.0426873340000001E-3</v>
      </c>
    </row>
    <row r="61" spans="1:1">
      <c r="A61" s="74">
        <f>OC_mortality_details!L63</f>
        <v>5.4236637120000002E-3</v>
      </c>
    </row>
    <row r="62" spans="1:1">
      <c r="A62" s="74">
        <f>OC_mortality_details!L64</f>
        <v>6.23461343E-3</v>
      </c>
    </row>
    <row r="63" spans="1:1">
      <c r="A63" s="74">
        <f>OC_mortality_details!L65</f>
        <v>6.6265891259999999E-3</v>
      </c>
    </row>
    <row r="64" spans="1:1">
      <c r="A64" s="74">
        <f>OC_mortality_details!L66</f>
        <v>7.0905603580000004E-3</v>
      </c>
    </row>
    <row r="65" spans="1:1">
      <c r="A65" s="74">
        <f>OC_mortality_details!L67</f>
        <v>7.8012041959999992E-3</v>
      </c>
    </row>
    <row r="66" spans="1:1">
      <c r="A66" s="74">
        <f>OC_mortality_details!L68</f>
        <v>8.4591370799999999E-3</v>
      </c>
    </row>
    <row r="67" spans="1:1">
      <c r="A67" s="74">
        <f>OC_mortality_details!L69</f>
        <v>9.1960619059999991E-3</v>
      </c>
    </row>
    <row r="68" spans="1:1">
      <c r="A68" s="74">
        <f>OC_mortality_details!L70</f>
        <v>1.0335945626000001E-2</v>
      </c>
    </row>
    <row r="69" spans="1:1">
      <c r="A69" s="74">
        <f>OC_mortality_details!L71</f>
        <v>1.0979879937999999E-2</v>
      </c>
    </row>
    <row r="70" spans="1:1">
      <c r="A70" s="74">
        <f>OC_mortality_details!L72</f>
        <v>1.2443183029999999E-2</v>
      </c>
    </row>
    <row r="71" spans="1:1">
      <c r="A71" s="74">
        <f>OC_mortality_details!L73</f>
        <v>1.3207071486E-2</v>
      </c>
    </row>
    <row r="72" spans="1:1">
      <c r="A72" s="74">
        <f>OC_mortality_details!L74</f>
        <v>1.4989811168E-2</v>
      </c>
    </row>
    <row r="73" spans="1:1">
      <c r="A73" s="74">
        <f>OC_mortality_details!L75</f>
        <v>1.6773550703999999E-2</v>
      </c>
    </row>
    <row r="74" spans="1:1">
      <c r="A74" s="74">
        <f>OC_mortality_details!L76</f>
        <v>1.9077214320000001E-2</v>
      </c>
    </row>
    <row r="75" spans="1:1">
      <c r="A75" s="74">
        <f>OC_mortality_details!L77</f>
        <v>2.0993233454000001E-2</v>
      </c>
    </row>
    <row r="76" spans="1:1">
      <c r="A76" s="74">
        <f>OC_mortality_details!L78</f>
        <v>2.3668626002000002E-2</v>
      </c>
    </row>
    <row r="77" spans="1:1">
      <c r="A77" s="74">
        <f>OC_mortality_details!L79</f>
        <v>2.7184827643000002E-2</v>
      </c>
    </row>
    <row r="78" spans="1:1">
      <c r="A78" s="74">
        <f>OC_mortality_details!L80</f>
        <v>3.0479079677999999E-2</v>
      </c>
    </row>
    <row r="79" spans="1:1">
      <c r="A79" s="74">
        <f>OC_mortality_details!L81</f>
        <v>3.4875081559000001E-2</v>
      </c>
    </row>
    <row r="80" spans="1:1">
      <c r="A80" s="74">
        <f>OC_mortality_details!L82</f>
        <v>3.870561024E-2</v>
      </c>
    </row>
    <row r="81" spans="1:1">
      <c r="A81" s="74">
        <f>OC_mortality_details!L83</f>
        <v>4.3808976640000004E-2</v>
      </c>
    </row>
    <row r="82" spans="1:1">
      <c r="A82" s="74">
        <f>OC_mortality_details!L84</f>
        <v>4.9148267519999997E-2</v>
      </c>
    </row>
    <row r="83" spans="1:1">
      <c r="A83" s="74">
        <f>OC_mortality_details!L85</f>
        <v>5.6006072319999996E-2</v>
      </c>
    </row>
    <row r="84" spans="1:1">
      <c r="A84" s="74">
        <f>OC_mortality_details!L86</f>
        <v>6.3817571840000004E-2</v>
      </c>
    </row>
    <row r="85" spans="1:1">
      <c r="A85" s="74">
        <f>OC_mortality_details!L87</f>
        <v>7.2576817229999993E-2</v>
      </c>
    </row>
    <row r="86" spans="1:1">
      <c r="A86" s="74">
        <f>OC_mortality_details!L88</f>
        <v>8.3119996793999992E-2</v>
      </c>
    </row>
    <row r="87" spans="1:1">
      <c r="A87" s="74">
        <f>OC_mortality_details!L89</f>
        <v>9.4496795219999999E-2</v>
      </c>
    </row>
    <row r="88" spans="1:1">
      <c r="A88" s="74">
        <f>OC_mortality_details!L90</f>
        <v>0.106565277402</v>
      </c>
    </row>
    <row r="89" spans="1:1">
      <c r="A89" s="74">
        <f>OC_mortality_details!L91</f>
        <v>0.119958154059</v>
      </c>
    </row>
    <row r="90" spans="1:1">
      <c r="A90" s="74">
        <f>OC_mortality_details!L92</f>
        <v>0.134650853953</v>
      </c>
    </row>
    <row r="91" spans="1:1">
      <c r="A91" s="74">
        <f>OC_mortality_details!L93</f>
        <v>0.15164150744399998</v>
      </c>
    </row>
    <row r="92" spans="1:1">
      <c r="A92" s="74">
        <f>OC_mortality_details!L94</f>
        <v>0.169499734747</v>
      </c>
    </row>
    <row r="93" spans="1:1">
      <c r="A93" s="74">
        <f>OC_mortality_details!L95</f>
        <v>0.18812558496199999</v>
      </c>
    </row>
    <row r="94" spans="1:1">
      <c r="A94" s="74">
        <f>OC_mortality_details!L96</f>
        <v>0.20581389573499997</v>
      </c>
    </row>
    <row r="95" spans="1:1">
      <c r="A95" s="74">
        <f>OC_mortality_details!L97</f>
        <v>0.22806296607499998</v>
      </c>
    </row>
    <row r="96" spans="1:1">
      <c r="A96" s="74">
        <f>OC_mortality_details!L98</f>
        <v>0.25160839958800002</v>
      </c>
    </row>
    <row r="97" spans="1:1">
      <c r="A97" s="74">
        <f>OC_mortality_details!L99</f>
        <v>0.27699292966100003</v>
      </c>
    </row>
    <row r="98" spans="1:1">
      <c r="A98" s="74">
        <f>OC_mortality_details!L100</f>
        <v>0.29834943846399997</v>
      </c>
    </row>
    <row r="99" spans="1:1">
      <c r="A99" s="74">
        <f>OC_mortality_details!L101</f>
        <v>0.31918620258699998</v>
      </c>
    </row>
    <row r="100" spans="1:1">
      <c r="A100" s="74">
        <f>OC_mortality_details!L102</f>
        <v>0.348651727907</v>
      </c>
    </row>
    <row r="101" spans="1:1">
      <c r="A101" s="74">
        <v>1</v>
      </c>
    </row>
    <row r="102" spans="1:1">
      <c r="A102" s="74">
        <f>OC_mortality_details!K3</f>
        <v>2.3099976900000001E-4</v>
      </c>
    </row>
    <row r="103" spans="1:1">
      <c r="A103" s="74">
        <f>OC_mortality_details!K4</f>
        <v>1.2799987199999999E-4</v>
      </c>
    </row>
    <row r="104" spans="1:1">
      <c r="A104" s="74">
        <f>OC_mortality_details!K5</f>
        <v>9.8999900999999997E-5</v>
      </c>
    </row>
    <row r="105" spans="1:1">
      <c r="A105" s="74">
        <f>OC_mortality_details!K6</f>
        <v>8.9999909999999999E-5</v>
      </c>
    </row>
    <row r="106" spans="1:1">
      <c r="A106" s="74">
        <f>OC_mortality_details!K7</f>
        <v>7.6999922999999997E-5</v>
      </c>
    </row>
    <row r="107" spans="1:1">
      <c r="A107" s="74">
        <f>OC_mortality_details!K8</f>
        <v>8.0999919000000002E-5</v>
      </c>
    </row>
    <row r="108" spans="1:1">
      <c r="A108" s="74">
        <f>OC_mortality_details!K9</f>
        <v>6.7999932E-5</v>
      </c>
    </row>
    <row r="109" spans="1:1">
      <c r="A109" s="74">
        <f>OC_mortality_details!K10</f>
        <v>6.4999934999999997E-5</v>
      </c>
    </row>
    <row r="110" spans="1:1">
      <c r="A110" s="74">
        <f>OC_mortality_details!K11</f>
        <v>6.1999938000000006E-5</v>
      </c>
    </row>
    <row r="111" spans="1:1">
      <c r="A111" s="74">
        <f>OC_mortality_details!K12</f>
        <v>7.2999926999999993E-5</v>
      </c>
    </row>
    <row r="112" spans="1:1">
      <c r="A112" s="74">
        <f>OC_mortality_details!K13</f>
        <v>7.3999925999999994E-5</v>
      </c>
    </row>
    <row r="113" spans="1:1">
      <c r="A113" s="74">
        <f>OC_mortality_details!K14</f>
        <v>1.01999898E-4</v>
      </c>
    </row>
    <row r="114" spans="1:1">
      <c r="A114" s="74">
        <f>OC_mortality_details!K15</f>
        <v>1.15999884E-4</v>
      </c>
    </row>
    <row r="115" spans="1:1">
      <c r="A115" s="74">
        <f>OC_mortality_details!K16</f>
        <v>1.2399987600000001E-4</v>
      </c>
    </row>
    <row r="116" spans="1:1">
      <c r="A116" s="74">
        <f>OC_mortality_details!K17</f>
        <v>1.6899999999999999E-4</v>
      </c>
    </row>
    <row r="117" spans="1:1">
      <c r="A117" s="74">
        <f>OC_mortality_details!K18</f>
        <v>1.9000000000000001E-4</v>
      </c>
    </row>
    <row r="118" spans="1:1">
      <c r="A118" s="74">
        <f>OC_mortality_details!K19</f>
        <v>2.8400000000000002E-4</v>
      </c>
    </row>
    <row r="119" spans="1:1">
      <c r="A119" s="74">
        <f>OC_mortality_details!K20</f>
        <v>3.7300000000000001E-4</v>
      </c>
    </row>
    <row r="120" spans="1:1">
      <c r="A120" s="74">
        <f>OC_mortality_details!K21</f>
        <v>4.15E-4</v>
      </c>
    </row>
    <row r="121" spans="1:1">
      <c r="A121" s="74">
        <f>OC_mortality_details!K22</f>
        <v>5.2400000000000005E-4</v>
      </c>
    </row>
    <row r="122" spans="1:1">
      <c r="A122" s="74">
        <f>OC_mortality_details!K23</f>
        <v>4.73E-4</v>
      </c>
    </row>
    <row r="123" spans="1:1">
      <c r="A123" s="74">
        <f>OC_mortality_details!K24</f>
        <v>4.6299999999999998E-4</v>
      </c>
    </row>
    <row r="124" spans="1:1">
      <c r="A124" s="74">
        <f>OC_mortality_details!K25</f>
        <v>4.7800000000000002E-4</v>
      </c>
    </row>
    <row r="125" spans="1:1">
      <c r="A125" s="74">
        <f>OC_mortality_details!K26</f>
        <v>5.1400000000000003E-4</v>
      </c>
    </row>
    <row r="126" spans="1:1">
      <c r="A126" s="74">
        <f>OC_mortality_details!K27</f>
        <v>5.3999946E-4</v>
      </c>
    </row>
    <row r="127" spans="1:1">
      <c r="A127" s="74">
        <f>OC_mortality_details!K28</f>
        <v>5.66999433E-4</v>
      </c>
    </row>
    <row r="128" spans="1:1">
      <c r="A128" s="74">
        <f>OC_mortality_details!K29</f>
        <v>5.8499941499999997E-4</v>
      </c>
    </row>
    <row r="129" spans="1:1">
      <c r="A129" s="74">
        <f>OC_mortality_details!K30</f>
        <v>6.2899937100000002E-4</v>
      </c>
    </row>
    <row r="130" spans="1:1">
      <c r="A130" s="74">
        <f>OC_mortality_details!K31</f>
        <v>6.5699934300000006E-4</v>
      </c>
    </row>
    <row r="131" spans="1:1">
      <c r="A131" s="74">
        <f>OC_mortality_details!K32</f>
        <v>7.2999854000000005E-4</v>
      </c>
    </row>
    <row r="132" spans="1:1">
      <c r="A132" s="74">
        <f>OC_mortality_details!K33</f>
        <v>7.7799844400000008E-4</v>
      </c>
    </row>
    <row r="133" spans="1:1">
      <c r="A133" s="74">
        <f>OC_mortality_details!K34</f>
        <v>7.7499844999999999E-4</v>
      </c>
    </row>
    <row r="134" spans="1:1">
      <c r="A134" s="74">
        <f>OC_mortality_details!K35</f>
        <v>8.8799822400000006E-4</v>
      </c>
    </row>
    <row r="135" spans="1:1">
      <c r="A135" s="74">
        <f>OC_mortality_details!K36</f>
        <v>9.1699816600000002E-4</v>
      </c>
    </row>
    <row r="136" spans="1:1">
      <c r="A136" s="74">
        <f>OC_mortality_details!K37</f>
        <v>9.8999505000000004E-4</v>
      </c>
    </row>
    <row r="137" spans="1:1">
      <c r="A137" s="74">
        <f>OC_mortality_details!K38</f>
        <v>1.0429947850000001E-3</v>
      </c>
    </row>
    <row r="138" spans="1:1">
      <c r="A138" s="74">
        <f>OC_mortality_details!K39</f>
        <v>1.256993715E-3</v>
      </c>
    </row>
    <row r="139" spans="1:1">
      <c r="A139" s="74">
        <f>OC_mortality_details!K40</f>
        <v>1.2299938499999998E-3</v>
      </c>
    </row>
    <row r="140" spans="1:1">
      <c r="A140" s="74">
        <f>OC_mortality_details!K41</f>
        <v>1.358993205E-3</v>
      </c>
    </row>
    <row r="141" spans="1:1">
      <c r="A141" s="74">
        <f>OC_mortality_details!K42</f>
        <v>1.4859821679999998E-3</v>
      </c>
    </row>
    <row r="142" spans="1:1">
      <c r="A142" s="74">
        <f>OC_mortality_details!K43</f>
        <v>1.5759810879999998E-3</v>
      </c>
    </row>
    <row r="143" spans="1:1">
      <c r="A143" s="74">
        <f>OC_mortality_details!K44</f>
        <v>1.7179793839999999E-3</v>
      </c>
    </row>
    <row r="144" spans="1:1">
      <c r="A144" s="74">
        <f>OC_mortality_details!K45</f>
        <v>1.877977464E-3</v>
      </c>
    </row>
    <row r="145" spans="1:1">
      <c r="A145" s="74">
        <f>OC_mortality_details!K46</f>
        <v>2.073975112E-3</v>
      </c>
    </row>
    <row r="146" spans="1:1">
      <c r="A146" s="74">
        <f>OC_mortality_details!K47</f>
        <v>2.306928483E-3</v>
      </c>
    </row>
    <row r="147" spans="1:1">
      <c r="A147" s="74">
        <f>OC_mortality_details!K48</f>
        <v>2.4399243599999999E-3</v>
      </c>
    </row>
    <row r="148" spans="1:1">
      <c r="A148" s="74">
        <f>OC_mortality_details!K49</f>
        <v>2.6379182220000004E-3</v>
      </c>
    </row>
    <row r="149" spans="1:1">
      <c r="A149" s="74">
        <f>OC_mortality_details!K50</f>
        <v>2.835912084E-3</v>
      </c>
    </row>
    <row r="150" spans="1:1">
      <c r="A150" s="74">
        <f>OC_mortality_details!K51</f>
        <v>3.1449025049999999E-3</v>
      </c>
    </row>
    <row r="151" spans="1:1">
      <c r="A151" s="74">
        <f>OC_mortality_details!K52</f>
        <v>3.423818528E-3</v>
      </c>
    </row>
    <row r="152" spans="1:1">
      <c r="A152" s="74">
        <f>OC_mortality_details!K53</f>
        <v>3.690804377E-3</v>
      </c>
    </row>
    <row r="153" spans="1:1">
      <c r="A153" s="74">
        <f>OC_mortality_details!K54</f>
        <v>3.91979224E-3</v>
      </c>
    </row>
    <row r="154" spans="1:1">
      <c r="A154" s="74">
        <f>OC_mortality_details!K55</f>
        <v>4.2767733190000002E-3</v>
      </c>
    </row>
    <row r="155" spans="1:1">
      <c r="A155" s="74">
        <f>OC_mortality_details!K56</f>
        <v>4.5787573130000002E-3</v>
      </c>
    </row>
    <row r="156" spans="1:1">
      <c r="A156" s="74">
        <f>OC_mortality_details!K57</f>
        <v>4.8875600799999997E-3</v>
      </c>
    </row>
    <row r="157" spans="1:1">
      <c r="A157" s="74">
        <f>OC_mortality_details!K58</f>
        <v>5.42551166E-3</v>
      </c>
    </row>
    <row r="158" spans="1:1">
      <c r="A158" s="74">
        <f>OC_mortality_details!K59</f>
        <v>5.8814706199999999E-3</v>
      </c>
    </row>
    <row r="159" spans="1:1">
      <c r="A159" s="74">
        <f>OC_mortality_details!K60</f>
        <v>6.5224129299999998E-3</v>
      </c>
    </row>
    <row r="160" spans="1:1">
      <c r="A160" s="74">
        <f>OC_mortality_details!K61</f>
        <v>7.0343668499999994E-3</v>
      </c>
    </row>
    <row r="161" spans="1:1">
      <c r="A161" s="74">
        <f>OC_mortality_details!K62</f>
        <v>7.6968453000000004E-3</v>
      </c>
    </row>
    <row r="162" spans="1:1">
      <c r="A162" s="74">
        <f>OC_mortality_details!K63</f>
        <v>8.352746900000001E-3</v>
      </c>
    </row>
    <row r="163" spans="1:1">
      <c r="A163" s="74">
        <f>OC_mortality_details!K64</f>
        <v>9.3266007999999994E-3</v>
      </c>
    </row>
    <row r="164" spans="1:1">
      <c r="A164" s="74">
        <f>OC_mortality_details!K65</f>
        <v>1.018547195E-2</v>
      </c>
    </row>
    <row r="165" spans="1:1">
      <c r="A165" s="74">
        <f>OC_mortality_details!K66</f>
        <v>1.09503572E-2</v>
      </c>
    </row>
    <row r="166" spans="1:1">
      <c r="A166" s="74">
        <f>OC_mortality_details!K67</f>
        <v>1.2209423268000001E-2</v>
      </c>
    </row>
    <row r="167" spans="1:1">
      <c r="A167" s="74">
        <f>OC_mortality_details!K68</f>
        <v>1.3473156564000001E-2</v>
      </c>
    </row>
    <row r="168" spans="1:1">
      <c r="A168" s="74">
        <f>OC_mortality_details!K69</f>
        <v>1.444695105E-2</v>
      </c>
    </row>
    <row r="169" spans="1:1">
      <c r="A169" s="74">
        <f>OC_mortality_details!K70</f>
        <v>1.6034615982000001E-2</v>
      </c>
    </row>
    <row r="170" spans="1:1">
      <c r="A170" s="74">
        <f>OC_mortality_details!K71</f>
        <v>1.7605284501000001E-2</v>
      </c>
    </row>
    <row r="171" spans="1:1">
      <c r="A171" s="74">
        <f>OC_mortality_details!K72</f>
        <v>1.8765387470999997E-2</v>
      </c>
    </row>
    <row r="172" spans="1:1">
      <c r="A172" s="74">
        <f>OC_mortality_details!K73</f>
        <v>2.0318922824999999E-2</v>
      </c>
    </row>
    <row r="173" spans="1:1">
      <c r="A173" s="74">
        <f>OC_mortality_details!K74</f>
        <v>2.2148375655E-2</v>
      </c>
    </row>
    <row r="174" spans="1:1">
      <c r="A174" s="74">
        <f>OC_mortality_details!K75</f>
        <v>2.5333423040999999E-2</v>
      </c>
    </row>
    <row r="175" spans="1:1">
      <c r="A175" s="74">
        <f>OC_mortality_details!K76</f>
        <v>2.7940643248999999E-2</v>
      </c>
    </row>
    <row r="176" spans="1:1">
      <c r="A176" s="74">
        <f>OC_mortality_details!K77</f>
        <v>3.1456121729999995E-2</v>
      </c>
    </row>
    <row r="177" spans="1:1">
      <c r="A177" s="74">
        <f>OC_mortality_details!K78</f>
        <v>3.4987563676999997E-2</v>
      </c>
    </row>
    <row r="178" spans="1:1">
      <c r="A178" s="74">
        <f>OC_mortality_details!K79</f>
        <v>3.9271673550999996E-2</v>
      </c>
    </row>
    <row r="179" spans="1:1">
      <c r="A179" s="74">
        <f>OC_mortality_details!K80</f>
        <v>4.4220490160000001E-2</v>
      </c>
    </row>
    <row r="180" spans="1:1">
      <c r="A180" s="74">
        <f>OC_mortality_details!K81</f>
        <v>4.9083344695000003E-2</v>
      </c>
    </row>
    <row r="181" spans="1:1">
      <c r="A181" s="74">
        <f>OC_mortality_details!K82</f>
        <v>5.4997596182999993E-2</v>
      </c>
    </row>
    <row r="182" spans="1:1">
      <c r="A182" s="74">
        <f>OC_mortality_details!K83</f>
        <v>6.0993954183E-2</v>
      </c>
    </row>
    <row r="183" spans="1:1">
      <c r="A183" s="74">
        <f>OC_mortality_details!K84</f>
        <v>6.7952727641999999E-2</v>
      </c>
    </row>
    <row r="184" spans="1:1">
      <c r="A184" s="74">
        <f>OC_mortality_details!K85</f>
        <v>7.5899900778000004E-2</v>
      </c>
    </row>
    <row r="185" spans="1:1">
      <c r="A185" s="74">
        <f>OC_mortality_details!K86</f>
        <v>8.5795890263999988E-2</v>
      </c>
    </row>
    <row r="186" spans="1:1">
      <c r="A186" s="74">
        <f>OC_mortality_details!K87</f>
        <v>9.6210765778000001E-2</v>
      </c>
    </row>
    <row r="187" spans="1:1">
      <c r="A187" s="74">
        <f>OC_mortality_details!K88</f>
        <v>0.10905378846199999</v>
      </c>
    </row>
    <row r="188" spans="1:1">
      <c r="A188" s="74">
        <f>OC_mortality_details!K89</f>
        <v>0.12154511175399998</v>
      </c>
    </row>
    <row r="189" spans="1:1">
      <c r="A189" s="74">
        <f>OC_mortality_details!K90</f>
        <v>0.13638143070800002</v>
      </c>
    </row>
    <row r="190" spans="1:1">
      <c r="A190" s="74">
        <f>OC_mortality_details!K91</f>
        <v>0.15311213047799999</v>
      </c>
    </row>
    <row r="191" spans="1:1">
      <c r="A191" s="74">
        <f>OC_mortality_details!K92</f>
        <v>0.16188668028600001</v>
      </c>
    </row>
    <row r="192" spans="1:1">
      <c r="A192" s="74">
        <f>OC_mortality_details!K93</f>
        <v>0.18140686672600001</v>
      </c>
    </row>
    <row r="193" spans="1:1">
      <c r="A193" s="74">
        <f>OC_mortality_details!K94</f>
        <v>0.19844557194199999</v>
      </c>
    </row>
    <row r="194" spans="1:1">
      <c r="A194" s="74">
        <f>OC_mortality_details!K95</f>
        <v>0.22218347727400001</v>
      </c>
    </row>
    <row r="195" spans="1:1">
      <c r="A195" s="74">
        <f>OC_mortality_details!K96</f>
        <v>0.243945388298</v>
      </c>
    </row>
    <row r="196" spans="1:1">
      <c r="A196" s="74">
        <f>OC_mortality_details!K97</f>
        <v>0.26936758402600003</v>
      </c>
    </row>
    <row r="197" spans="1:1">
      <c r="A197" s="74">
        <f>OC_mortality_details!K98</f>
        <v>0.29221539283199999</v>
      </c>
    </row>
    <row r="198" spans="1:1">
      <c r="A198" s="74">
        <f>OC_mortality_details!K99</f>
        <v>0.31390237990600001</v>
      </c>
    </row>
    <row r="199" spans="1:1">
      <c r="A199" s="74">
        <f>OC_mortality_details!K100</f>
        <v>0.33490306359800004</v>
      </c>
    </row>
    <row r="200" spans="1:1">
      <c r="A200" s="74">
        <f>OC_mortality_details!K101</f>
        <v>0.37506629674199998</v>
      </c>
    </row>
    <row r="201" spans="1:1">
      <c r="A201" s="74">
        <f>OC_mortality_details!K102</f>
        <v>0.39696307087600002</v>
      </c>
    </row>
    <row r="202" spans="1:1">
      <c r="A202" s="7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A4F9A-85AC-4C63-802D-5E4D4C3A57E8}">
  <dimension ref="A1:A202"/>
  <sheetViews>
    <sheetView tabSelected="1" workbookViewId="0">
      <selection activeCell="K35" sqref="K35"/>
    </sheetView>
  </sheetViews>
  <sheetFormatPr defaultRowHeight="15"/>
  <sheetData>
    <row r="1" spans="1:1">
      <c r="A1">
        <f>OC_mortality_details!L3</f>
        <v>2.1099957800000001E-4</v>
      </c>
    </row>
    <row r="2" spans="1:1">
      <c r="A2">
        <f>OC_mortality_details!L4</f>
        <v>1.12999774E-4</v>
      </c>
    </row>
    <row r="3" spans="1:1">
      <c r="A3">
        <f>OC_mortality_details!L5</f>
        <v>9.2999814000000009E-5</v>
      </c>
    </row>
    <row r="4" spans="1:1">
      <c r="A4">
        <f>OC_mortality_details!L6</f>
        <v>6.0999878000000005E-5</v>
      </c>
    </row>
    <row r="5" spans="1:1">
      <c r="A5">
        <f>OC_mortality_details!L7</f>
        <v>7.8999921E-5</v>
      </c>
    </row>
    <row r="6" spans="1:1">
      <c r="A6">
        <f>OC_mortality_details!L8</f>
        <v>6.8999931000000001E-5</v>
      </c>
    </row>
    <row r="7" spans="1:1">
      <c r="A7">
        <f>OC_mortality_details!L9</f>
        <v>5.0999949E-5</v>
      </c>
    </row>
    <row r="8" spans="1:1">
      <c r="A8">
        <f>OC_mortality_details!L10</f>
        <v>5.2999947000000002E-5</v>
      </c>
    </row>
    <row r="9" spans="1:1">
      <c r="A9">
        <f>OC_mortality_details!L11</f>
        <v>5.5999943999999999E-5</v>
      </c>
    </row>
    <row r="10" spans="1:1">
      <c r="A10">
        <f>OC_mortality_details!L12</f>
        <v>6.4999934999999997E-5</v>
      </c>
    </row>
    <row r="11" spans="1:1">
      <c r="A11">
        <f>OC_mortality_details!L13</f>
        <v>5.5999943999999999E-5</v>
      </c>
    </row>
    <row r="12" spans="1:1">
      <c r="A12">
        <f>OC_mortality_details!L14</f>
        <v>5.3999945999999997E-5</v>
      </c>
    </row>
    <row r="13" spans="1:1">
      <c r="A13">
        <f>OC_mortality_details!L15</f>
        <v>8.7999911999999997E-5</v>
      </c>
    </row>
    <row r="14" spans="1:1">
      <c r="A14">
        <f>OC_mortality_details!L16</f>
        <v>9.3999905999999991E-5</v>
      </c>
    </row>
    <row r="15" spans="1:1">
      <c r="A15">
        <f>OC_mortality_details!L17</f>
        <v>1.01999898E-4</v>
      </c>
    </row>
    <row r="16" spans="1:1">
      <c r="A16">
        <f>OC_mortality_details!L18</f>
        <v>1.2899987099999999E-4</v>
      </c>
    </row>
    <row r="17" spans="1:1">
      <c r="A17">
        <f>OC_mortality_details!L19</f>
        <v>1.56999843E-4</v>
      </c>
    </row>
    <row r="18" spans="1:1">
      <c r="A18">
        <f>OC_mortality_details!L20</f>
        <v>2.04999795E-4</v>
      </c>
    </row>
    <row r="19" spans="1:1">
      <c r="A19">
        <f>OC_mortality_details!L21</f>
        <v>2.01999798E-4</v>
      </c>
    </row>
    <row r="20" spans="1:1">
      <c r="A20">
        <f>OC_mortality_details!L22</f>
        <v>1.7699999999999999E-4</v>
      </c>
    </row>
    <row r="21" spans="1:1">
      <c r="A21">
        <f>OC_mortality_details!L23</f>
        <v>1.95E-4</v>
      </c>
    </row>
    <row r="22" spans="1:1">
      <c r="A22">
        <f>OC_mortality_details!L24</f>
        <v>2.32E-4</v>
      </c>
    </row>
    <row r="23" spans="1:1">
      <c r="A23">
        <f>OC_mortality_details!L25</f>
        <v>2.0000000000000001E-4</v>
      </c>
    </row>
    <row r="24" spans="1:1">
      <c r="A24">
        <f>OC_mortality_details!L26</f>
        <v>2.1499999999999999E-4</v>
      </c>
    </row>
    <row r="25" spans="1:1">
      <c r="A25">
        <f>OC_mortality_details!L27</f>
        <v>2.5099974899999995E-4</v>
      </c>
    </row>
    <row r="26" spans="1:1">
      <c r="A26">
        <f>OC_mortality_details!L28</f>
        <v>2.52999747E-4</v>
      </c>
    </row>
    <row r="27" spans="1:1">
      <c r="A27">
        <f>OC_mortality_details!L29</f>
        <v>2.8999970999999997E-4</v>
      </c>
    </row>
    <row r="28" spans="1:1">
      <c r="A28">
        <f>OC_mortality_details!L30</f>
        <v>2.9899970100000001E-4</v>
      </c>
    </row>
    <row r="29" spans="1:1">
      <c r="A29">
        <f>OC_mortality_details!L31</f>
        <v>3.1799968199999995E-4</v>
      </c>
    </row>
    <row r="30" spans="1:1">
      <c r="A30">
        <f>OC_mortality_details!L32</f>
        <v>3.7399962599999996E-4</v>
      </c>
    </row>
    <row r="31" spans="1:1">
      <c r="A31">
        <f>OC_mortality_details!L33</f>
        <v>3.65999634E-4</v>
      </c>
    </row>
    <row r="32" spans="1:1">
      <c r="A32">
        <f>OC_mortality_details!L34</f>
        <v>4.3699956300000001E-4</v>
      </c>
    </row>
    <row r="33" spans="1:1">
      <c r="A33">
        <f>OC_mortality_details!L35</f>
        <v>4.7199952799999997E-4</v>
      </c>
    </row>
    <row r="34" spans="1:1">
      <c r="A34">
        <f>OC_mortality_details!L36</f>
        <v>5.4899945100000003E-4</v>
      </c>
    </row>
    <row r="35" spans="1:1">
      <c r="A35">
        <f>OC_mortality_details!L37</f>
        <v>5.5999831999999994E-4</v>
      </c>
    </row>
    <row r="36" spans="1:1">
      <c r="A36">
        <f>OC_mortality_details!L38</f>
        <v>6.2499812500000002E-4</v>
      </c>
    </row>
    <row r="37" spans="1:1">
      <c r="A37">
        <f>OC_mortality_details!L39</f>
        <v>7.2399782800000004E-4</v>
      </c>
    </row>
    <row r="38" spans="1:1">
      <c r="A38">
        <f>OC_mortality_details!L40</f>
        <v>7.5699772899999994E-4</v>
      </c>
    </row>
    <row r="39" spans="1:1">
      <c r="A39">
        <f>OC_mortality_details!L41</f>
        <v>7.9099762700000009E-4</v>
      </c>
    </row>
    <row r="40" spans="1:1">
      <c r="A40">
        <f>OC_mortality_details!L42</f>
        <v>8.4899745300000002E-4</v>
      </c>
    </row>
    <row r="41" spans="1:1">
      <c r="A41">
        <f>OC_mortality_details!L43</f>
        <v>9.4299717100000007E-4</v>
      </c>
    </row>
    <row r="42" spans="1:1">
      <c r="A42">
        <f>OC_mortality_details!L44</f>
        <v>1.057996826E-3</v>
      </c>
    </row>
    <row r="43" spans="1:1">
      <c r="A43">
        <f>OC_mortality_details!L45</f>
        <v>1.1489965530000002E-3</v>
      </c>
    </row>
    <row r="44" spans="1:1">
      <c r="A44">
        <f>OC_mortality_details!L46</f>
        <v>1.2999960999999999E-3</v>
      </c>
    </row>
    <row r="45" spans="1:1">
      <c r="A45">
        <f>OC_mortality_details!L47</f>
        <v>1.4169844130000001E-3</v>
      </c>
    </row>
    <row r="46" spans="1:1">
      <c r="A46">
        <f>OC_mortality_details!L48</f>
        <v>1.5319831480000001E-3</v>
      </c>
    </row>
    <row r="47" spans="1:1">
      <c r="A47">
        <f>OC_mortality_details!L49</f>
        <v>1.6669816630000001E-3</v>
      </c>
    </row>
    <row r="48" spans="1:1">
      <c r="A48">
        <f>OC_mortality_details!L50</f>
        <v>1.893979166E-3</v>
      </c>
    </row>
    <row r="49" spans="1:1">
      <c r="A49">
        <f>OC_mortality_details!L51</f>
        <v>1.9879781320000004E-3</v>
      </c>
    </row>
    <row r="50" spans="1:1">
      <c r="A50">
        <f>OC_mortality_details!L52</f>
        <v>2.15496121E-3</v>
      </c>
    </row>
    <row r="51" spans="1:1">
      <c r="A51">
        <f>OC_mortality_details!L53</f>
        <v>2.3789571780000003E-3</v>
      </c>
    </row>
    <row r="52" spans="1:1">
      <c r="A52">
        <f>OC_mortality_details!L54</f>
        <v>2.5059548920000002E-3</v>
      </c>
    </row>
    <row r="53" spans="1:1">
      <c r="A53">
        <f>OC_mortality_details!L55</f>
        <v>2.6819517239999998E-3</v>
      </c>
    </row>
    <row r="54" spans="1:1">
      <c r="A54">
        <f>OC_mortality_details!L56</f>
        <v>2.8359489520000001E-3</v>
      </c>
    </row>
    <row r="55" spans="1:1">
      <c r="A55">
        <f>OC_mortality_details!L57</f>
        <v>3.1578894700000004E-3</v>
      </c>
    </row>
    <row r="56" spans="1:1">
      <c r="A56">
        <f>OC_mortality_details!L58</f>
        <v>3.5168769050000002E-3</v>
      </c>
    </row>
    <row r="57" spans="1:1">
      <c r="A57">
        <f>OC_mortality_details!L59</f>
        <v>3.7828675949999999E-3</v>
      </c>
    </row>
    <row r="58" spans="1:1">
      <c r="A58">
        <f>OC_mortality_details!L60</f>
        <v>4.20985265E-3</v>
      </c>
    </row>
    <row r="59" spans="1:1">
      <c r="A59">
        <f>OC_mortality_details!L61</f>
        <v>4.4818431299999996E-3</v>
      </c>
    </row>
    <row r="60" spans="1:1">
      <c r="A60">
        <f>OC_mortality_details!L62</f>
        <v>5.0426873340000001E-3</v>
      </c>
    </row>
    <row r="61" spans="1:1">
      <c r="A61">
        <f>OC_mortality_details!L63</f>
        <v>5.4236637120000002E-3</v>
      </c>
    </row>
    <row r="62" spans="1:1">
      <c r="A62">
        <f>OC_mortality_details!L64</f>
        <v>6.23461343E-3</v>
      </c>
    </row>
    <row r="63" spans="1:1">
      <c r="A63">
        <f>OC_mortality_details!L65</f>
        <v>6.6265891259999999E-3</v>
      </c>
    </row>
    <row r="64" spans="1:1">
      <c r="A64">
        <f>OC_mortality_details!L66</f>
        <v>7.0905603580000004E-3</v>
      </c>
    </row>
    <row r="65" spans="1:1">
      <c r="A65">
        <f>OC_mortality_details!L67</f>
        <v>7.8012041959999992E-3</v>
      </c>
    </row>
    <row r="66" spans="1:1">
      <c r="A66">
        <f>OC_mortality_details!L68</f>
        <v>8.4591370799999999E-3</v>
      </c>
    </row>
    <row r="67" spans="1:1">
      <c r="A67">
        <f>OC_mortality_details!L69</f>
        <v>9.1960619059999991E-3</v>
      </c>
    </row>
    <row r="68" spans="1:1">
      <c r="A68">
        <f>OC_mortality_details!L70</f>
        <v>1.0335945626000001E-2</v>
      </c>
    </row>
    <row r="69" spans="1:1">
      <c r="A69">
        <f>OC_mortality_details!L71</f>
        <v>1.0979879937999999E-2</v>
      </c>
    </row>
    <row r="70" spans="1:1">
      <c r="A70">
        <f>OC_mortality_details!L72</f>
        <v>1.2443183029999999E-2</v>
      </c>
    </row>
    <row r="71" spans="1:1">
      <c r="A71">
        <f>OC_mortality_details!L73</f>
        <v>1.3207071486E-2</v>
      </c>
    </row>
    <row r="72" spans="1:1">
      <c r="A72">
        <f>OC_mortality_details!L74</f>
        <v>1.4989811168E-2</v>
      </c>
    </row>
    <row r="73" spans="1:1">
      <c r="A73">
        <f>OC_mortality_details!L75</f>
        <v>1.6773550703999999E-2</v>
      </c>
    </row>
    <row r="74" spans="1:1">
      <c r="A74">
        <f>OC_mortality_details!L76</f>
        <v>1.9077214320000001E-2</v>
      </c>
    </row>
    <row r="75" spans="1:1">
      <c r="A75">
        <f>OC_mortality_details!L77</f>
        <v>2.0993233454000001E-2</v>
      </c>
    </row>
    <row r="76" spans="1:1">
      <c r="A76">
        <f>OC_mortality_details!L78</f>
        <v>2.3668626002000002E-2</v>
      </c>
    </row>
    <row r="77" spans="1:1">
      <c r="A77">
        <f>OC_mortality_details!L79</f>
        <v>2.7184827643000002E-2</v>
      </c>
    </row>
    <row r="78" spans="1:1">
      <c r="A78">
        <f>OC_mortality_details!L80</f>
        <v>3.0479079677999999E-2</v>
      </c>
    </row>
    <row r="79" spans="1:1">
      <c r="A79">
        <f>OC_mortality_details!L81</f>
        <v>3.4875081559000001E-2</v>
      </c>
    </row>
    <row r="80" spans="1:1">
      <c r="A80">
        <f>OC_mortality_details!L82</f>
        <v>3.870561024E-2</v>
      </c>
    </row>
    <row r="81" spans="1:1">
      <c r="A81">
        <f>OC_mortality_details!L83</f>
        <v>4.3808976640000004E-2</v>
      </c>
    </row>
    <row r="82" spans="1:1">
      <c r="A82">
        <f>OC_mortality_details!L84</f>
        <v>4.9148267519999997E-2</v>
      </c>
    </row>
    <row r="83" spans="1:1">
      <c r="A83">
        <f>OC_mortality_details!L85</f>
        <v>5.6006072319999996E-2</v>
      </c>
    </row>
    <row r="84" spans="1:1">
      <c r="A84">
        <f>OC_mortality_details!L86</f>
        <v>6.3817571840000004E-2</v>
      </c>
    </row>
    <row r="85" spans="1:1">
      <c r="A85">
        <f>OC_mortality_details!L87</f>
        <v>7.2576817229999993E-2</v>
      </c>
    </row>
    <row r="86" spans="1:1">
      <c r="A86">
        <f>OC_mortality_details!L88</f>
        <v>8.3119996793999992E-2</v>
      </c>
    </row>
    <row r="87" spans="1:1">
      <c r="A87">
        <f>OC_mortality_details!L89</f>
        <v>9.4496795219999999E-2</v>
      </c>
    </row>
    <row r="88" spans="1:1">
      <c r="A88">
        <f>OC_mortality_details!L90</f>
        <v>0.106565277402</v>
      </c>
    </row>
    <row r="89" spans="1:1">
      <c r="A89">
        <f>OC_mortality_details!L91</f>
        <v>0.119958154059</v>
      </c>
    </row>
    <row r="90" spans="1:1">
      <c r="A90">
        <f>OC_mortality_details!L92</f>
        <v>0.134650853953</v>
      </c>
    </row>
    <row r="91" spans="1:1">
      <c r="A91">
        <f>OC_mortality_details!L93</f>
        <v>0.15164150744399998</v>
      </c>
    </row>
    <row r="92" spans="1:1">
      <c r="A92">
        <f>OC_mortality_details!L94</f>
        <v>0.169499734747</v>
      </c>
    </row>
    <row r="93" spans="1:1">
      <c r="A93">
        <f>OC_mortality_details!L95</f>
        <v>0.18812558496199999</v>
      </c>
    </row>
    <row r="94" spans="1:1">
      <c r="A94">
        <f>OC_mortality_details!L96</f>
        <v>0.20581389573499997</v>
      </c>
    </row>
    <row r="95" spans="1:1">
      <c r="A95">
        <f>OC_mortality_details!L97</f>
        <v>0.22806296607499998</v>
      </c>
    </row>
    <row r="96" spans="1:1">
      <c r="A96">
        <f>OC_mortality_details!L98</f>
        <v>0.25160839958800002</v>
      </c>
    </row>
    <row r="97" spans="1:1">
      <c r="A97">
        <f>OC_mortality_details!L99</f>
        <v>0.27699292966100003</v>
      </c>
    </row>
    <row r="98" spans="1:1">
      <c r="A98">
        <f>OC_mortality_details!L100</f>
        <v>0.29834943846399997</v>
      </c>
    </row>
    <row r="99" spans="1:1">
      <c r="A99">
        <f>OC_mortality_details!L101</f>
        <v>0.31918620258699998</v>
      </c>
    </row>
    <row r="100" spans="1:1">
      <c r="A100">
        <f>OC_mortality_details!L102</f>
        <v>0.348651727907</v>
      </c>
    </row>
    <row r="101" spans="1:1">
      <c r="A101">
        <v>1</v>
      </c>
    </row>
    <row r="102" spans="1:1">
      <c r="A102">
        <f>OC_mortality_details!K3</f>
        <v>2.3099976900000001E-4</v>
      </c>
    </row>
    <row r="103" spans="1:1">
      <c r="A103">
        <f>OC_mortality_details!K4</f>
        <v>1.2799987199999999E-4</v>
      </c>
    </row>
    <row r="104" spans="1:1">
      <c r="A104">
        <f>OC_mortality_details!K5</f>
        <v>9.8999900999999997E-5</v>
      </c>
    </row>
    <row r="105" spans="1:1">
      <c r="A105">
        <f>OC_mortality_details!K6</f>
        <v>8.9999909999999999E-5</v>
      </c>
    </row>
    <row r="106" spans="1:1">
      <c r="A106">
        <f>OC_mortality_details!K7</f>
        <v>7.6999922999999997E-5</v>
      </c>
    </row>
    <row r="107" spans="1:1">
      <c r="A107">
        <f>OC_mortality_details!K8</f>
        <v>8.0999919000000002E-5</v>
      </c>
    </row>
    <row r="108" spans="1:1">
      <c r="A108">
        <f>OC_mortality_details!K9</f>
        <v>6.7999932E-5</v>
      </c>
    </row>
    <row r="109" spans="1:1">
      <c r="A109">
        <f>OC_mortality_details!K10</f>
        <v>6.4999934999999997E-5</v>
      </c>
    </row>
    <row r="110" spans="1:1">
      <c r="A110">
        <f>OC_mortality_details!K11</f>
        <v>6.1999938000000006E-5</v>
      </c>
    </row>
    <row r="111" spans="1:1">
      <c r="A111">
        <f>OC_mortality_details!K12</f>
        <v>7.2999926999999993E-5</v>
      </c>
    </row>
    <row r="112" spans="1:1">
      <c r="A112">
        <f>OC_mortality_details!K13</f>
        <v>7.3999925999999994E-5</v>
      </c>
    </row>
    <row r="113" spans="1:1">
      <c r="A113">
        <f>OC_mortality_details!K14</f>
        <v>1.01999898E-4</v>
      </c>
    </row>
    <row r="114" spans="1:1">
      <c r="A114">
        <f>OC_mortality_details!K15</f>
        <v>1.15999884E-4</v>
      </c>
    </row>
    <row r="115" spans="1:1">
      <c r="A115">
        <f>OC_mortality_details!K16</f>
        <v>1.2399987600000001E-4</v>
      </c>
    </row>
    <row r="116" spans="1:1">
      <c r="A116">
        <f>OC_mortality_details!K17</f>
        <v>1.6899999999999999E-4</v>
      </c>
    </row>
    <row r="117" spans="1:1">
      <c r="A117">
        <f>OC_mortality_details!K18</f>
        <v>1.9000000000000001E-4</v>
      </c>
    </row>
    <row r="118" spans="1:1">
      <c r="A118">
        <f>OC_mortality_details!K19</f>
        <v>2.8400000000000002E-4</v>
      </c>
    </row>
    <row r="119" spans="1:1">
      <c r="A119">
        <f>OC_mortality_details!K20</f>
        <v>3.7300000000000001E-4</v>
      </c>
    </row>
    <row r="120" spans="1:1">
      <c r="A120">
        <f>OC_mortality_details!K21</f>
        <v>4.15E-4</v>
      </c>
    </row>
    <row r="121" spans="1:1">
      <c r="A121">
        <f>OC_mortality_details!K22</f>
        <v>5.2400000000000005E-4</v>
      </c>
    </row>
    <row r="122" spans="1:1">
      <c r="A122">
        <f>OC_mortality_details!K23</f>
        <v>4.73E-4</v>
      </c>
    </row>
    <row r="123" spans="1:1">
      <c r="A123">
        <f>OC_mortality_details!K24</f>
        <v>4.6299999999999998E-4</v>
      </c>
    </row>
    <row r="124" spans="1:1">
      <c r="A124">
        <f>OC_mortality_details!K25</f>
        <v>4.7800000000000002E-4</v>
      </c>
    </row>
    <row r="125" spans="1:1">
      <c r="A125">
        <f>OC_mortality_details!K26</f>
        <v>5.1400000000000003E-4</v>
      </c>
    </row>
    <row r="126" spans="1:1">
      <c r="A126">
        <f>OC_mortality_details!K27</f>
        <v>5.3999946E-4</v>
      </c>
    </row>
    <row r="127" spans="1:1">
      <c r="A127">
        <f>OC_mortality_details!K28</f>
        <v>5.66999433E-4</v>
      </c>
    </row>
    <row r="128" spans="1:1">
      <c r="A128">
        <f>OC_mortality_details!K29</f>
        <v>5.8499941499999997E-4</v>
      </c>
    </row>
    <row r="129" spans="1:1">
      <c r="A129">
        <f>OC_mortality_details!K30</f>
        <v>6.2899937100000002E-4</v>
      </c>
    </row>
    <row r="130" spans="1:1">
      <c r="A130">
        <f>OC_mortality_details!K31</f>
        <v>6.5699934300000006E-4</v>
      </c>
    </row>
    <row r="131" spans="1:1">
      <c r="A131">
        <f>OC_mortality_details!K32</f>
        <v>7.2999854000000005E-4</v>
      </c>
    </row>
    <row r="132" spans="1:1">
      <c r="A132">
        <f>OC_mortality_details!K33</f>
        <v>7.7799844400000008E-4</v>
      </c>
    </row>
    <row r="133" spans="1:1">
      <c r="A133">
        <f>OC_mortality_details!K34</f>
        <v>7.7499844999999999E-4</v>
      </c>
    </row>
    <row r="134" spans="1:1">
      <c r="A134">
        <f>OC_mortality_details!K35</f>
        <v>8.8799822400000006E-4</v>
      </c>
    </row>
    <row r="135" spans="1:1">
      <c r="A135">
        <f>OC_mortality_details!K36</f>
        <v>9.1699816600000002E-4</v>
      </c>
    </row>
    <row r="136" spans="1:1">
      <c r="A136">
        <f>OC_mortality_details!K37</f>
        <v>9.8999505000000004E-4</v>
      </c>
    </row>
    <row r="137" spans="1:1">
      <c r="A137">
        <f>OC_mortality_details!K38</f>
        <v>1.0429947850000001E-3</v>
      </c>
    </row>
    <row r="138" spans="1:1">
      <c r="A138">
        <f>OC_mortality_details!K39</f>
        <v>1.256993715E-3</v>
      </c>
    </row>
    <row r="139" spans="1:1">
      <c r="A139">
        <f>OC_mortality_details!K40</f>
        <v>1.2299938499999998E-3</v>
      </c>
    </row>
    <row r="140" spans="1:1">
      <c r="A140">
        <f>OC_mortality_details!K41</f>
        <v>1.358993205E-3</v>
      </c>
    </row>
    <row r="141" spans="1:1">
      <c r="A141">
        <f>OC_mortality_details!K42</f>
        <v>1.4859821679999998E-3</v>
      </c>
    </row>
    <row r="142" spans="1:1">
      <c r="A142">
        <f>OC_mortality_details!K43</f>
        <v>1.5759810879999998E-3</v>
      </c>
    </row>
    <row r="143" spans="1:1">
      <c r="A143">
        <f>OC_mortality_details!K44</f>
        <v>1.7179793839999999E-3</v>
      </c>
    </row>
    <row r="144" spans="1:1">
      <c r="A144">
        <f>OC_mortality_details!K45</f>
        <v>1.877977464E-3</v>
      </c>
    </row>
    <row r="145" spans="1:1">
      <c r="A145">
        <f>OC_mortality_details!K46</f>
        <v>2.073975112E-3</v>
      </c>
    </row>
    <row r="146" spans="1:1">
      <c r="A146">
        <f>OC_mortality_details!K47</f>
        <v>2.306928483E-3</v>
      </c>
    </row>
    <row r="147" spans="1:1">
      <c r="A147">
        <f>OC_mortality_details!K48</f>
        <v>2.4399243599999999E-3</v>
      </c>
    </row>
    <row r="148" spans="1:1">
      <c r="A148">
        <f>OC_mortality_details!K49</f>
        <v>2.6379182220000004E-3</v>
      </c>
    </row>
    <row r="149" spans="1:1">
      <c r="A149">
        <f>OC_mortality_details!K50</f>
        <v>2.835912084E-3</v>
      </c>
    </row>
    <row r="150" spans="1:1">
      <c r="A150">
        <f>OC_mortality_details!K51</f>
        <v>3.1449025049999999E-3</v>
      </c>
    </row>
    <row r="151" spans="1:1">
      <c r="A151">
        <f>OC_mortality_details!K52</f>
        <v>3.423818528E-3</v>
      </c>
    </row>
    <row r="152" spans="1:1">
      <c r="A152">
        <f>OC_mortality_details!K53</f>
        <v>3.690804377E-3</v>
      </c>
    </row>
    <row r="153" spans="1:1">
      <c r="A153">
        <f>OC_mortality_details!K54</f>
        <v>3.91979224E-3</v>
      </c>
    </row>
    <row r="154" spans="1:1">
      <c r="A154">
        <f>OC_mortality_details!K55</f>
        <v>4.2767733190000002E-3</v>
      </c>
    </row>
    <row r="155" spans="1:1">
      <c r="A155">
        <f>OC_mortality_details!K56</f>
        <v>4.5787573130000002E-3</v>
      </c>
    </row>
    <row r="156" spans="1:1">
      <c r="A156">
        <f>OC_mortality_details!K57</f>
        <v>4.8875600799999997E-3</v>
      </c>
    </row>
    <row r="157" spans="1:1">
      <c r="A157">
        <f>OC_mortality_details!K58</f>
        <v>5.42551166E-3</v>
      </c>
    </row>
    <row r="158" spans="1:1">
      <c r="A158">
        <f>OC_mortality_details!K59</f>
        <v>5.8814706199999999E-3</v>
      </c>
    </row>
    <row r="159" spans="1:1">
      <c r="A159">
        <f>OC_mortality_details!K60</f>
        <v>6.5224129299999998E-3</v>
      </c>
    </row>
    <row r="160" spans="1:1">
      <c r="A160">
        <f>OC_mortality_details!K61</f>
        <v>7.0343668499999994E-3</v>
      </c>
    </row>
    <row r="161" spans="1:1">
      <c r="A161">
        <f>OC_mortality_details!K62</f>
        <v>7.6968453000000004E-3</v>
      </c>
    </row>
    <row r="162" spans="1:1">
      <c r="A162">
        <f>OC_mortality_details!K63</f>
        <v>8.352746900000001E-3</v>
      </c>
    </row>
    <row r="163" spans="1:1">
      <c r="A163">
        <f>OC_mortality_details!K64</f>
        <v>9.3266007999999994E-3</v>
      </c>
    </row>
    <row r="164" spans="1:1">
      <c r="A164">
        <f>OC_mortality_details!K65</f>
        <v>1.018547195E-2</v>
      </c>
    </row>
    <row r="165" spans="1:1">
      <c r="A165">
        <f>OC_mortality_details!K66</f>
        <v>1.09503572E-2</v>
      </c>
    </row>
    <row r="166" spans="1:1">
      <c r="A166">
        <f>OC_mortality_details!K67</f>
        <v>1.2209423268000001E-2</v>
      </c>
    </row>
    <row r="167" spans="1:1">
      <c r="A167">
        <f>OC_mortality_details!K68</f>
        <v>1.3473156564000001E-2</v>
      </c>
    </row>
    <row r="168" spans="1:1">
      <c r="A168">
        <f>OC_mortality_details!K69</f>
        <v>1.444695105E-2</v>
      </c>
    </row>
    <row r="169" spans="1:1">
      <c r="A169">
        <f>OC_mortality_details!K70</f>
        <v>1.6034615982000001E-2</v>
      </c>
    </row>
    <row r="170" spans="1:1">
      <c r="A170">
        <f>OC_mortality_details!K71</f>
        <v>1.7605284501000001E-2</v>
      </c>
    </row>
    <row r="171" spans="1:1">
      <c r="A171">
        <f>OC_mortality_details!K72</f>
        <v>1.8765387470999997E-2</v>
      </c>
    </row>
    <row r="172" spans="1:1">
      <c r="A172">
        <f>OC_mortality_details!K73</f>
        <v>2.0318922824999999E-2</v>
      </c>
    </row>
    <row r="173" spans="1:1">
      <c r="A173">
        <f>OC_mortality_details!K74</f>
        <v>2.2148375655E-2</v>
      </c>
    </row>
    <row r="174" spans="1:1">
      <c r="A174">
        <f>OC_mortality_details!K75</f>
        <v>2.5333423040999999E-2</v>
      </c>
    </row>
    <row r="175" spans="1:1">
      <c r="A175">
        <f>OC_mortality_details!K76</f>
        <v>2.7940643248999999E-2</v>
      </c>
    </row>
    <row r="176" spans="1:1">
      <c r="A176">
        <f>OC_mortality_details!K77</f>
        <v>3.1456121729999995E-2</v>
      </c>
    </row>
    <row r="177" spans="1:1">
      <c r="A177">
        <f>OC_mortality_details!K78</f>
        <v>3.4987563676999997E-2</v>
      </c>
    </row>
    <row r="178" spans="1:1">
      <c r="A178">
        <f>OC_mortality_details!K79</f>
        <v>3.9271673550999996E-2</v>
      </c>
    </row>
    <row r="179" spans="1:1">
      <c r="A179">
        <f>OC_mortality_details!K80</f>
        <v>4.4220490160000001E-2</v>
      </c>
    </row>
    <row r="180" spans="1:1">
      <c r="A180">
        <f>OC_mortality_details!K81</f>
        <v>4.9083344695000003E-2</v>
      </c>
    </row>
    <row r="181" spans="1:1">
      <c r="A181">
        <f>OC_mortality_details!K82</f>
        <v>5.4997596182999993E-2</v>
      </c>
    </row>
    <row r="182" spans="1:1">
      <c r="A182">
        <f>OC_mortality_details!K83</f>
        <v>6.0993954183E-2</v>
      </c>
    </row>
    <row r="183" spans="1:1">
      <c r="A183">
        <f>OC_mortality_details!K84</f>
        <v>6.7952727641999999E-2</v>
      </c>
    </row>
    <row r="184" spans="1:1">
      <c r="A184">
        <f>OC_mortality_details!K85</f>
        <v>7.5899900778000004E-2</v>
      </c>
    </row>
    <row r="185" spans="1:1">
      <c r="A185">
        <f>OC_mortality_details!K86</f>
        <v>8.5795890263999988E-2</v>
      </c>
    </row>
    <row r="186" spans="1:1">
      <c r="A186">
        <f>OC_mortality_details!K87</f>
        <v>9.6210765778000001E-2</v>
      </c>
    </row>
    <row r="187" spans="1:1">
      <c r="A187">
        <f>OC_mortality_details!K88</f>
        <v>0.10905378846199999</v>
      </c>
    </row>
    <row r="188" spans="1:1">
      <c r="A188">
        <f>OC_mortality_details!K89</f>
        <v>0.12154511175399998</v>
      </c>
    </row>
    <row r="189" spans="1:1">
      <c r="A189">
        <f>OC_mortality_details!K90</f>
        <v>0.13638143070800002</v>
      </c>
    </row>
    <row r="190" spans="1:1">
      <c r="A190">
        <f>OC_mortality_details!K91</f>
        <v>0.15311213047799999</v>
      </c>
    </row>
    <row r="191" spans="1:1">
      <c r="A191">
        <f>OC_mortality_details!K92</f>
        <v>0.16188668028600001</v>
      </c>
    </row>
    <row r="192" spans="1:1">
      <c r="A192">
        <f>OC_mortality_details!K93</f>
        <v>0.18140686672600001</v>
      </c>
    </row>
    <row r="193" spans="1:1">
      <c r="A193">
        <f>OC_mortality_details!K94</f>
        <v>0.19844557194199999</v>
      </c>
    </row>
    <row r="194" spans="1:1">
      <c r="A194">
        <f>OC_mortality_details!K95</f>
        <v>0.22218347727400001</v>
      </c>
    </row>
    <row r="195" spans="1:1">
      <c r="A195">
        <f>OC_mortality_details!K96</f>
        <v>0.243945388298</v>
      </c>
    </row>
    <row r="196" spans="1:1">
      <c r="A196">
        <f>OC_mortality_details!K97</f>
        <v>0.26936758402600003</v>
      </c>
    </row>
    <row r="197" spans="1:1">
      <c r="A197">
        <f>OC_mortality_details!K98</f>
        <v>0.29221539283199999</v>
      </c>
    </row>
    <row r="198" spans="1:1">
      <c r="A198">
        <f>OC_mortality_details!K99</f>
        <v>0.31390237990600001</v>
      </c>
    </row>
    <row r="199" spans="1:1">
      <c r="A199">
        <f>OC_mortality_details!K100</f>
        <v>0.33490306359800004</v>
      </c>
    </row>
    <row r="200" spans="1:1">
      <c r="A200">
        <f>OC_mortality_details!K101</f>
        <v>0.37506629674199998</v>
      </c>
    </row>
    <row r="201" spans="1:1">
      <c r="A201">
        <f>OC_mortality_details!K102</f>
        <v>0.39696307087600002</v>
      </c>
    </row>
    <row r="202" spans="1:1">
      <c r="A20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A2DC-A38D-4A85-8FFF-89C4539EE6A2}">
  <dimension ref="A1:G49"/>
  <sheetViews>
    <sheetView workbookViewId="0">
      <selection activeCell="D15" sqref="D15"/>
    </sheetView>
  </sheetViews>
  <sheetFormatPr defaultRowHeight="15"/>
  <cols>
    <col min="1" max="4" width="9.140625" style="41"/>
    <col min="5" max="5" width="9.5703125" style="41" bestFit="1" customWidth="1"/>
    <col min="6" max="16384" width="9.140625" style="41"/>
  </cols>
  <sheetData>
    <row r="1" spans="1:7">
      <c r="A1" s="41" t="s">
        <v>14</v>
      </c>
      <c r="B1" s="41" t="s">
        <v>181</v>
      </c>
      <c r="C1" s="41" t="s">
        <v>182</v>
      </c>
      <c r="D1" s="41" t="s">
        <v>183</v>
      </c>
      <c r="E1" s="41" t="s">
        <v>184</v>
      </c>
      <c r="F1" s="41" t="s">
        <v>185</v>
      </c>
      <c r="G1" s="41" t="s">
        <v>186</v>
      </c>
    </row>
    <row r="2" spans="1:7">
      <c r="A2" s="41">
        <v>25</v>
      </c>
      <c r="B2" s="41">
        <v>0</v>
      </c>
      <c r="C2" s="41">
        <v>1</v>
      </c>
      <c r="D2" s="41">
        <v>100</v>
      </c>
      <c r="E2" s="41">
        <v>100</v>
      </c>
      <c r="F2" s="41">
        <v>100</v>
      </c>
      <c r="G2" s="41">
        <v>100</v>
      </c>
    </row>
    <row r="3" spans="1:7">
      <c r="A3" s="41">
        <v>35</v>
      </c>
      <c r="B3" s="41">
        <v>0</v>
      </c>
      <c r="C3" s="41">
        <v>1</v>
      </c>
      <c r="D3" s="41">
        <v>100</v>
      </c>
      <c r="E3" s="41">
        <v>100</v>
      </c>
      <c r="F3" s="41">
        <v>100</v>
      </c>
      <c r="G3" s="41">
        <v>100</v>
      </c>
    </row>
    <row r="4" spans="1:7">
      <c r="A4" s="41">
        <v>45</v>
      </c>
      <c r="B4" s="41">
        <v>0</v>
      </c>
      <c r="C4" s="41">
        <v>1</v>
      </c>
      <c r="D4" s="41">
        <v>100</v>
      </c>
      <c r="E4" s="41">
        <v>100</v>
      </c>
      <c r="F4" s="41">
        <v>100</v>
      </c>
      <c r="G4" s="41">
        <v>100</v>
      </c>
    </row>
    <row r="5" spans="1:7">
      <c r="A5" s="41">
        <v>55</v>
      </c>
      <c r="B5" s="41">
        <v>0</v>
      </c>
      <c r="C5" s="41">
        <v>1</v>
      </c>
      <c r="D5" s="41">
        <v>100</v>
      </c>
      <c r="E5" s="41">
        <v>100</v>
      </c>
      <c r="F5" s="41">
        <v>100</v>
      </c>
      <c r="G5" s="41">
        <v>100</v>
      </c>
    </row>
    <row r="6" spans="1:7">
      <c r="A6" s="41">
        <v>65</v>
      </c>
      <c r="B6" s="41">
        <v>0</v>
      </c>
      <c r="C6" s="41">
        <v>1</v>
      </c>
      <c r="D6" s="41">
        <v>100</v>
      </c>
      <c r="E6" s="41">
        <v>100</v>
      </c>
      <c r="F6" s="41">
        <v>100</v>
      </c>
      <c r="G6" s="41">
        <v>100</v>
      </c>
    </row>
    <row r="7" spans="1:7">
      <c r="A7" s="41">
        <v>75</v>
      </c>
      <c r="B7" s="41">
        <v>0</v>
      </c>
      <c r="C7" s="41">
        <v>1</v>
      </c>
      <c r="D7" s="41">
        <v>100</v>
      </c>
      <c r="E7" s="41">
        <v>100</v>
      </c>
      <c r="F7" s="41">
        <v>100</v>
      </c>
      <c r="G7" s="41">
        <v>100</v>
      </c>
    </row>
    <row r="8" spans="1:7">
      <c r="A8" s="41">
        <v>25</v>
      </c>
      <c r="B8" s="41">
        <v>0</v>
      </c>
      <c r="C8" s="41">
        <v>0</v>
      </c>
      <c r="D8" s="41">
        <v>100</v>
      </c>
      <c r="E8" s="41">
        <v>100</v>
      </c>
      <c r="F8" s="41">
        <v>100</v>
      </c>
      <c r="G8" s="41">
        <v>100</v>
      </c>
    </row>
    <row r="9" spans="1:7">
      <c r="A9" s="41">
        <v>35</v>
      </c>
      <c r="B9" s="41">
        <v>0</v>
      </c>
      <c r="C9" s="41">
        <v>0</v>
      </c>
      <c r="D9" s="41">
        <v>100</v>
      </c>
      <c r="E9" s="41">
        <v>100</v>
      </c>
      <c r="F9" s="41">
        <v>100</v>
      </c>
      <c r="G9" s="41">
        <v>100</v>
      </c>
    </row>
    <row r="10" spans="1:7">
      <c r="A10" s="41">
        <v>45</v>
      </c>
      <c r="B10" s="41">
        <v>0</v>
      </c>
      <c r="C10" s="41">
        <v>0</v>
      </c>
      <c r="D10" s="41">
        <v>100</v>
      </c>
      <c r="E10" s="41">
        <v>100</v>
      </c>
      <c r="F10" s="41">
        <v>100</v>
      </c>
      <c r="G10" s="41">
        <v>100</v>
      </c>
    </row>
    <row r="11" spans="1:7">
      <c r="A11" s="41">
        <v>55</v>
      </c>
      <c r="B11" s="41">
        <v>0</v>
      </c>
      <c r="C11" s="41">
        <v>0</v>
      </c>
      <c r="D11" s="41">
        <v>100</v>
      </c>
      <c r="E11" s="41">
        <v>100</v>
      </c>
      <c r="F11" s="41">
        <v>100</v>
      </c>
      <c r="G11" s="41">
        <v>100</v>
      </c>
    </row>
    <row r="12" spans="1:7">
      <c r="A12" s="41">
        <v>65</v>
      </c>
      <c r="B12" s="41">
        <v>0</v>
      </c>
      <c r="C12" s="41">
        <v>0</v>
      </c>
      <c r="D12" s="41">
        <v>100</v>
      </c>
      <c r="E12" s="41">
        <v>100</v>
      </c>
      <c r="F12" s="41">
        <v>100</v>
      </c>
      <c r="G12" s="41">
        <v>100</v>
      </c>
    </row>
    <row r="13" spans="1:7">
      <c r="A13" s="41">
        <v>75</v>
      </c>
      <c r="B13" s="41">
        <v>0</v>
      </c>
      <c r="C13" s="41">
        <v>0</v>
      </c>
      <c r="D13" s="41">
        <v>100</v>
      </c>
      <c r="E13" s="41">
        <v>100</v>
      </c>
      <c r="F13" s="41">
        <v>100</v>
      </c>
      <c r="G13" s="41">
        <v>100</v>
      </c>
    </row>
    <row r="14" spans="1:7">
      <c r="A14" s="41">
        <v>25</v>
      </c>
      <c r="B14" s="41">
        <v>1</v>
      </c>
      <c r="C14" s="41">
        <v>1</v>
      </c>
      <c r="D14" s="49">
        <f>Kidney_surv_original!P19</f>
        <v>99.4</v>
      </c>
      <c r="E14" s="49">
        <f>Kidney_surv_original!P30</f>
        <v>98.2</v>
      </c>
      <c r="F14" s="49">
        <f>Kidney_surv_original!P41</f>
        <v>94.8</v>
      </c>
      <c r="G14" s="49">
        <f>Kidney_surv_original!P52</f>
        <v>52.1</v>
      </c>
    </row>
    <row r="15" spans="1:7">
      <c r="A15" s="41">
        <v>35</v>
      </c>
      <c r="B15" s="41">
        <v>1</v>
      </c>
      <c r="C15" s="41">
        <v>1</v>
      </c>
      <c r="D15" s="49">
        <f>Kidney_surv_original!P19</f>
        <v>99.4</v>
      </c>
      <c r="E15" s="49">
        <f>Kidney_surv_original!P30</f>
        <v>98.2</v>
      </c>
      <c r="F15" s="49">
        <f>Kidney_surv_original!P41</f>
        <v>94.8</v>
      </c>
      <c r="G15" s="49">
        <f>Kidney_surv_original!P52</f>
        <v>52.1</v>
      </c>
    </row>
    <row r="16" spans="1:7">
      <c r="A16" s="41">
        <v>45</v>
      </c>
      <c r="B16" s="41">
        <v>1</v>
      </c>
      <c r="C16" s="41">
        <v>1</v>
      </c>
      <c r="D16" s="49">
        <f>Kidney_surv_original!P20</f>
        <v>98.9</v>
      </c>
      <c r="E16" s="49">
        <f>Kidney_surv_original!P31</f>
        <v>98.3</v>
      </c>
      <c r="F16" s="49">
        <f>Kidney_surv_original!P42</f>
        <v>96.4</v>
      </c>
      <c r="G16" s="49">
        <f>Kidney_surv_original!P53</f>
        <v>50.1</v>
      </c>
    </row>
    <row r="17" spans="1:7">
      <c r="A17" s="41">
        <v>55</v>
      </c>
      <c r="B17" s="41">
        <v>1</v>
      </c>
      <c r="C17" s="41">
        <v>1</v>
      </c>
      <c r="D17" s="49">
        <f>Kidney_surv_original!P21</f>
        <v>98.3</v>
      </c>
      <c r="E17" s="49">
        <f>Kidney_surv_original!P32</f>
        <v>97.8</v>
      </c>
      <c r="F17" s="49">
        <f>Kidney_surv_original!P43</f>
        <v>94.5</v>
      </c>
      <c r="G17" s="49">
        <f>Kidney_surv_original!P54</f>
        <v>46.5</v>
      </c>
    </row>
    <row r="18" spans="1:7">
      <c r="A18" s="41">
        <v>65</v>
      </c>
      <c r="B18" s="41">
        <v>1</v>
      </c>
      <c r="C18" s="41">
        <v>1</v>
      </c>
      <c r="D18" s="49">
        <f>Kidney_surv_original!P22</f>
        <v>97.6</v>
      </c>
      <c r="E18" s="49">
        <f>Kidney_surv_original!P33</f>
        <v>93</v>
      </c>
      <c r="F18" s="49">
        <f>Kidney_surv_original!P44</f>
        <v>95.2</v>
      </c>
      <c r="G18" s="49">
        <f>Kidney_surv_original!P55</f>
        <v>41.5</v>
      </c>
    </row>
    <row r="19" spans="1:7">
      <c r="A19" s="41">
        <v>75</v>
      </c>
      <c r="B19" s="41">
        <v>1</v>
      </c>
      <c r="C19" s="41">
        <v>1</v>
      </c>
      <c r="D19" s="49">
        <f>Kidney_surv_original!P23</f>
        <v>89.9</v>
      </c>
      <c r="E19" s="49">
        <f>Kidney_surv_original!P34</f>
        <v>83.6</v>
      </c>
      <c r="F19" s="49">
        <f>Kidney_surv_original!P45</f>
        <v>87.2</v>
      </c>
      <c r="G19" s="49">
        <f>Kidney_surv_original!P56</f>
        <v>29.3</v>
      </c>
    </row>
    <row r="20" spans="1:7">
      <c r="A20" s="41">
        <v>25</v>
      </c>
      <c r="B20" s="41">
        <v>1</v>
      </c>
      <c r="C20" s="41">
        <v>0</v>
      </c>
      <c r="D20" s="49">
        <f>Kidney_surv_original!P24</f>
        <v>99.8</v>
      </c>
      <c r="E20" s="49">
        <f>Kidney_surv_original!P35</f>
        <v>98.1</v>
      </c>
      <c r="F20" s="49">
        <f>Kidney_surv_original!P46</f>
        <v>96.6</v>
      </c>
      <c r="G20" s="49">
        <f>Kidney_surv_original!P57</f>
        <v>43.058349609375</v>
      </c>
    </row>
    <row r="21" spans="1:7">
      <c r="A21" s="41">
        <v>35</v>
      </c>
      <c r="B21" s="41">
        <v>1</v>
      </c>
      <c r="C21" s="41">
        <v>0</v>
      </c>
      <c r="D21" s="49">
        <f>Kidney_surv_original!P24</f>
        <v>99.8</v>
      </c>
      <c r="E21" s="41">
        <f>Kidney_surv_original!P35</f>
        <v>98.1</v>
      </c>
      <c r="F21" s="49">
        <f>Kidney_surv_original!P46</f>
        <v>96.6</v>
      </c>
      <c r="G21" s="49">
        <f>Kidney_surv_original!P57</f>
        <v>43.058349609375</v>
      </c>
    </row>
    <row r="22" spans="1:7">
      <c r="A22" s="41">
        <v>45</v>
      </c>
      <c r="B22" s="41">
        <v>1</v>
      </c>
      <c r="C22" s="41">
        <v>0</v>
      </c>
      <c r="D22" s="49">
        <f>Kidney_surv_original!P25</f>
        <v>99.8</v>
      </c>
      <c r="E22" s="49">
        <f>Kidney_surv_original!P36</f>
        <v>99</v>
      </c>
      <c r="F22" s="49">
        <f>Kidney_surv_original!P47</f>
        <v>92</v>
      </c>
      <c r="G22" s="49">
        <f>Kidney_surv_original!P58</f>
        <v>45.5</v>
      </c>
    </row>
    <row r="23" spans="1:7">
      <c r="A23" s="41">
        <v>55</v>
      </c>
      <c r="B23" s="41">
        <v>1</v>
      </c>
      <c r="C23" s="41">
        <v>0</v>
      </c>
      <c r="D23" s="49">
        <f>Kidney_surv_original!P26</f>
        <v>99.1</v>
      </c>
      <c r="E23" s="49">
        <f>Kidney_surv_original!P37</f>
        <v>97.1</v>
      </c>
      <c r="F23" s="49">
        <f>Kidney_surv_original!P48</f>
        <v>93</v>
      </c>
      <c r="G23" s="49">
        <f>Kidney_surv_original!P59</f>
        <v>45.8</v>
      </c>
    </row>
    <row r="24" spans="1:7">
      <c r="A24" s="41">
        <v>65</v>
      </c>
      <c r="B24" s="41">
        <v>1</v>
      </c>
      <c r="C24" s="41">
        <v>0</v>
      </c>
      <c r="D24" s="49">
        <f>Kidney_surv_original!P27</f>
        <v>97.2</v>
      </c>
      <c r="E24" s="49">
        <f>Kidney_surv_original!P38</f>
        <v>93.9</v>
      </c>
      <c r="F24" s="49">
        <f>Kidney_surv_original!P49</f>
        <v>93.1</v>
      </c>
      <c r="G24" s="49">
        <f>Kidney_surv_original!P60</f>
        <v>40.299999999999997</v>
      </c>
    </row>
    <row r="25" spans="1:7">
      <c r="A25" s="41">
        <v>75</v>
      </c>
      <c r="B25" s="41">
        <v>1</v>
      </c>
      <c r="C25" s="41">
        <v>0</v>
      </c>
      <c r="D25" s="49">
        <f>Kidney_surv_original!P28</f>
        <v>90.6</v>
      </c>
      <c r="E25" s="49">
        <f>Kidney_surv_original!P39</f>
        <v>85</v>
      </c>
      <c r="F25" s="49">
        <f>Kidney_surv_original!P50</f>
        <v>83.6</v>
      </c>
      <c r="G25" s="49">
        <f>Kidney_surv_original!P61</f>
        <v>24.2</v>
      </c>
    </row>
    <row r="26" spans="1:7">
      <c r="A26" s="41">
        <v>25</v>
      </c>
      <c r="B26" s="41">
        <v>5</v>
      </c>
      <c r="C26" s="41">
        <v>1</v>
      </c>
      <c r="D26" s="49">
        <f>Kidney_surv_original!Q19</f>
        <v>97.2</v>
      </c>
      <c r="E26" s="49">
        <f>Kidney_surv_original!Q30</f>
        <v>84.4</v>
      </c>
      <c r="F26" s="49">
        <f>Kidney_surv_original!Q41</f>
        <v>81.099999999999994</v>
      </c>
      <c r="G26" s="49">
        <f>Kidney_surv_original!Q52</f>
        <v>19.600000000000001</v>
      </c>
    </row>
    <row r="27" spans="1:7">
      <c r="A27" s="41">
        <v>35</v>
      </c>
      <c r="B27" s="41">
        <v>5</v>
      </c>
      <c r="C27" s="41">
        <v>1</v>
      </c>
      <c r="D27" s="49">
        <f>Kidney_surv_original!Q19</f>
        <v>97.2</v>
      </c>
      <c r="E27" s="49">
        <f>Kidney_surv_original!Q30</f>
        <v>84.4</v>
      </c>
      <c r="F27" s="49">
        <f>Kidney_surv_original!Q41</f>
        <v>81.099999999999994</v>
      </c>
      <c r="G27" s="49">
        <f>Kidney_surv_original!Q52</f>
        <v>19.600000000000001</v>
      </c>
    </row>
    <row r="28" spans="1:7">
      <c r="A28" s="41">
        <v>45</v>
      </c>
      <c r="B28" s="41">
        <v>5</v>
      </c>
      <c r="C28" s="41">
        <v>1</v>
      </c>
      <c r="D28" s="49">
        <f>Kidney_surv_original!Q20</f>
        <v>95.8</v>
      </c>
      <c r="E28" s="49">
        <f>Kidney_surv_original!Q31</f>
        <v>87.5</v>
      </c>
      <c r="F28" s="49">
        <f>Kidney_surv_original!Q42</f>
        <v>81.099999999999994</v>
      </c>
      <c r="G28" s="49">
        <f>Kidney_surv_original!Q53</f>
        <v>17.399999999999999</v>
      </c>
    </row>
    <row r="29" spans="1:7">
      <c r="A29" s="41">
        <v>55</v>
      </c>
      <c r="B29" s="41">
        <v>5</v>
      </c>
      <c r="C29" s="41">
        <v>1</v>
      </c>
      <c r="D29" s="49">
        <f>Kidney_surv_original!Q21</f>
        <v>91.8</v>
      </c>
      <c r="E29" s="49">
        <f>Kidney_surv_original!Q32</f>
        <v>92.4</v>
      </c>
      <c r="F29" s="49">
        <f>Kidney_surv_original!Q43</f>
        <v>79.7</v>
      </c>
      <c r="G29" s="49">
        <f>Kidney_surv_original!Q54</f>
        <v>16.7</v>
      </c>
    </row>
    <row r="30" spans="1:7">
      <c r="A30" s="41">
        <v>65</v>
      </c>
      <c r="B30" s="41">
        <v>5</v>
      </c>
      <c r="C30" s="41">
        <v>1</v>
      </c>
      <c r="D30" s="49">
        <f>Kidney_surv_original!Q22</f>
        <v>89.1</v>
      </c>
      <c r="E30" s="49">
        <f>Kidney_surv_original!Q33</f>
        <v>81.5</v>
      </c>
      <c r="F30" s="49">
        <f>Kidney_surv_original!Q44</f>
        <v>77.400000000000006</v>
      </c>
      <c r="G30" s="49">
        <f>Kidney_surv_original!Q55</f>
        <v>13.5</v>
      </c>
    </row>
    <row r="31" spans="1:7">
      <c r="A31" s="41">
        <v>75</v>
      </c>
      <c r="B31" s="41">
        <v>5</v>
      </c>
      <c r="C31" s="41">
        <v>1</v>
      </c>
      <c r="D31" s="49">
        <f>Kidney_surv_original!Q23</f>
        <v>72.5</v>
      </c>
      <c r="E31" s="49">
        <f>Kidney_surv_original!Q34</f>
        <v>56.2</v>
      </c>
      <c r="F31" s="49">
        <f>Kidney_surv_original!Q45</f>
        <v>66.599999999999994</v>
      </c>
      <c r="G31" s="49">
        <f>Kidney_surv_original!Q56</f>
        <v>6.1</v>
      </c>
    </row>
    <row r="32" spans="1:7">
      <c r="A32" s="41">
        <v>25</v>
      </c>
      <c r="B32" s="41">
        <v>5</v>
      </c>
      <c r="C32" s="41">
        <v>0</v>
      </c>
      <c r="D32" s="49">
        <f>Kidney_surv_original!Q24</f>
        <v>98.3</v>
      </c>
      <c r="E32" s="49">
        <f>Kidney_surv_original!Q35</f>
        <v>91.8</v>
      </c>
      <c r="F32" s="49">
        <f>Kidney_surv_original!Q46</f>
        <v>77.099999999999994</v>
      </c>
      <c r="G32" s="49">
        <f>Kidney_surv_original!Q57</f>
        <v>18.5</v>
      </c>
    </row>
    <row r="33" spans="1:7">
      <c r="A33" s="41">
        <v>35</v>
      </c>
      <c r="B33" s="41">
        <v>5</v>
      </c>
      <c r="C33" s="41">
        <v>0</v>
      </c>
      <c r="D33" s="49">
        <f>Kidney_surv_original!Q24</f>
        <v>98.3</v>
      </c>
      <c r="E33" s="49">
        <f>Kidney_surv_original!Q35</f>
        <v>91.8</v>
      </c>
      <c r="F33" s="49">
        <f>Kidney_surv_original!Q46</f>
        <v>77.099999999999994</v>
      </c>
      <c r="G33" s="49">
        <f>Kidney_surv_original!Q57</f>
        <v>18.5</v>
      </c>
    </row>
    <row r="34" spans="1:7">
      <c r="A34" s="41">
        <v>45</v>
      </c>
      <c r="B34" s="41">
        <v>5</v>
      </c>
      <c r="C34" s="41">
        <v>0</v>
      </c>
      <c r="D34" s="49">
        <f>Kidney_surv_original!Q25</f>
        <v>98.3</v>
      </c>
      <c r="E34" s="49">
        <f>Kidney_surv_original!Q36</f>
        <v>91.8</v>
      </c>
      <c r="F34" s="49">
        <f>Kidney_surv_original!Q47</f>
        <v>77.099999999999994</v>
      </c>
      <c r="G34" s="49">
        <f>Kidney_surv_original!Q58</f>
        <v>18.5</v>
      </c>
    </row>
    <row r="35" spans="1:7">
      <c r="A35" s="41">
        <v>55</v>
      </c>
      <c r="B35" s="41">
        <v>5</v>
      </c>
      <c r="C35" s="41">
        <v>0</v>
      </c>
      <c r="D35" s="49">
        <f>Kidney_surv_original!Q26</f>
        <v>94.5</v>
      </c>
      <c r="E35" s="49">
        <f>Kidney_surv_original!Q37</f>
        <v>87.8</v>
      </c>
      <c r="F35" s="49">
        <f>Kidney_surv_original!Q48</f>
        <v>76.900000000000006</v>
      </c>
      <c r="G35" s="49">
        <f>Kidney_surv_original!Q59</f>
        <v>16.899999999999999</v>
      </c>
    </row>
    <row r="36" spans="1:7">
      <c r="A36" s="41">
        <v>65</v>
      </c>
      <c r="B36" s="41">
        <v>5</v>
      </c>
      <c r="C36" s="41">
        <v>0</v>
      </c>
      <c r="D36" s="49">
        <f>Kidney_surv_original!Q27</f>
        <v>90.4</v>
      </c>
      <c r="E36" s="49">
        <f>Kidney_surv_original!Q38</f>
        <v>81.3</v>
      </c>
      <c r="F36" s="49">
        <f>Kidney_surv_original!Q49</f>
        <v>77.599999999999994</v>
      </c>
      <c r="G36" s="49">
        <f>Kidney_surv_original!Q60</f>
        <v>13.7</v>
      </c>
    </row>
    <row r="37" spans="1:7">
      <c r="A37" s="41">
        <v>75</v>
      </c>
      <c r="B37" s="41">
        <v>5</v>
      </c>
      <c r="C37" s="41">
        <v>0</v>
      </c>
      <c r="D37" s="49">
        <f>Kidney_surv_original!Q28</f>
        <v>76</v>
      </c>
      <c r="E37" s="49">
        <f>Kidney_surv_original!Q39</f>
        <v>58.5</v>
      </c>
      <c r="F37" s="49">
        <f>Kidney_surv_original!Q50</f>
        <v>61.4</v>
      </c>
      <c r="G37" s="49">
        <f>Kidney_surv_original!Q61</f>
        <v>8.3000000000000007</v>
      </c>
    </row>
    <row r="38" spans="1:7">
      <c r="A38" s="41">
        <v>25</v>
      </c>
      <c r="B38" s="41">
        <v>10</v>
      </c>
      <c r="C38" s="41">
        <v>1</v>
      </c>
      <c r="D38" s="49">
        <f>Kidney_surv_original!R19</f>
        <v>78.917868338557994</v>
      </c>
      <c r="E38" s="49">
        <f>Kidney_surv_original!R30</f>
        <v>68.525391849529782</v>
      </c>
      <c r="F38" s="49">
        <f>Kidney_surv_original!R41</f>
        <v>65.846081504702198</v>
      </c>
      <c r="G38" s="49">
        <f>Kidney_surv_original!R52</f>
        <v>15.913479623824452</v>
      </c>
    </row>
    <row r="39" spans="1:7">
      <c r="A39" s="41">
        <v>35</v>
      </c>
      <c r="B39" s="41">
        <v>10</v>
      </c>
      <c r="C39" s="41">
        <v>1</v>
      </c>
      <c r="D39" s="49">
        <f>Kidney_surv_original!R19</f>
        <v>78.917868338557994</v>
      </c>
      <c r="E39" s="49">
        <f>Kidney_surv_original!R30</f>
        <v>68.525391849529782</v>
      </c>
      <c r="F39" s="49">
        <f>Kidney_surv_original!R41</f>
        <v>65.846081504702198</v>
      </c>
      <c r="G39" s="49">
        <f>Kidney_surv_original!R52</f>
        <v>15.913479623824452</v>
      </c>
    </row>
    <row r="40" spans="1:7">
      <c r="A40" s="41">
        <v>45</v>
      </c>
      <c r="B40" s="41">
        <v>10</v>
      </c>
      <c r="C40" s="41">
        <v>1</v>
      </c>
      <c r="D40" s="49">
        <f>Kidney_surv_original!R20</f>
        <v>77.781191222570527</v>
      </c>
      <c r="E40" s="49">
        <f>Kidney_surv_original!R31</f>
        <v>71.042319749216304</v>
      </c>
      <c r="F40" s="49">
        <f>Kidney_surv_original!R42</f>
        <v>65.846081504702198</v>
      </c>
      <c r="G40" s="49">
        <f>Kidney_surv_original!R53</f>
        <v>14.127272727272727</v>
      </c>
    </row>
    <row r="41" spans="1:7">
      <c r="A41" s="41">
        <v>55</v>
      </c>
      <c r="B41" s="41">
        <v>10</v>
      </c>
      <c r="C41" s="41">
        <v>1</v>
      </c>
      <c r="D41" s="49">
        <f>Kidney_surv_original!R21</f>
        <v>74.533542319749216</v>
      </c>
      <c r="E41" s="49">
        <f>Kidney_surv_original!R32</f>
        <v>75.020689655172418</v>
      </c>
      <c r="F41" s="49">
        <f>Kidney_surv_original!R43</f>
        <v>64.709404388714731</v>
      </c>
      <c r="G41" s="49">
        <f>Kidney_surv_original!R54</f>
        <v>13.558934169278997</v>
      </c>
    </row>
    <row r="42" spans="1:7">
      <c r="A42" s="41">
        <v>65</v>
      </c>
      <c r="B42" s="41">
        <v>10</v>
      </c>
      <c r="C42" s="41">
        <v>1</v>
      </c>
      <c r="D42" s="49">
        <f>Kidney_surv_original!R22</f>
        <v>72.34137931034482</v>
      </c>
      <c r="E42" s="49">
        <f>Kidney_surv_original!R33</f>
        <v>66.170846394984324</v>
      </c>
      <c r="F42" s="49">
        <f>Kidney_surv_original!R44</f>
        <v>62.842006269592481</v>
      </c>
      <c r="G42" s="49">
        <f>Kidney_surv_original!R55</f>
        <v>10.960815047021944</v>
      </c>
    </row>
    <row r="43" spans="1:7">
      <c r="A43" s="41">
        <v>75</v>
      </c>
      <c r="B43" s="41">
        <v>10</v>
      </c>
      <c r="C43" s="41">
        <v>1</v>
      </c>
      <c r="D43" s="49">
        <f>Kidney_surv_original!R23</f>
        <v>58.863636363636367</v>
      </c>
      <c r="E43" s="49">
        <f>Kidney_surv_original!R34</f>
        <v>45.629467084639501</v>
      </c>
      <c r="F43" s="49">
        <f>Kidney_surv_original!R45</f>
        <v>54.073354231974918</v>
      </c>
      <c r="G43" s="49">
        <f>Kidney_surv_original!R56</f>
        <v>4.9526645768025075</v>
      </c>
    </row>
    <row r="44" spans="1:7">
      <c r="A44" s="41">
        <v>25</v>
      </c>
      <c r="B44" s="41">
        <v>10</v>
      </c>
      <c r="C44" s="41">
        <v>0</v>
      </c>
      <c r="D44" s="49">
        <f>Kidney_surv_original!R24</f>
        <v>79.810971786833861</v>
      </c>
      <c r="E44" s="49">
        <f>Kidney_surv_original!R35</f>
        <v>74.533542319749216</v>
      </c>
      <c r="F44" s="49">
        <f>Kidney_surv_original!R46</f>
        <v>62.598432601880873</v>
      </c>
      <c r="G44" s="49">
        <f>Kidney_surv_original!R57</f>
        <v>15.02037617554859</v>
      </c>
    </row>
    <row r="45" spans="1:7">
      <c r="A45" s="41">
        <v>35</v>
      </c>
      <c r="B45" s="41">
        <v>10</v>
      </c>
      <c r="C45" s="41">
        <v>0</v>
      </c>
      <c r="D45" s="49">
        <f>Kidney_surv_original!R24</f>
        <v>79.810971786833861</v>
      </c>
      <c r="E45" s="49">
        <f>Kidney_surv_original!R35</f>
        <v>74.533542319749216</v>
      </c>
      <c r="F45" s="49">
        <f>Kidney_surv_original!R46</f>
        <v>62.598432601880873</v>
      </c>
      <c r="G45" s="49">
        <f>Kidney_surv_original!R57</f>
        <v>15.02037617554859</v>
      </c>
    </row>
    <row r="46" spans="1:7">
      <c r="A46" s="41">
        <v>45</v>
      </c>
      <c r="B46" s="41">
        <v>10</v>
      </c>
      <c r="C46" s="41">
        <v>0</v>
      </c>
      <c r="D46" s="49">
        <f>Kidney_surv_original!R25</f>
        <v>79.810971786833861</v>
      </c>
      <c r="E46" s="49">
        <f>Kidney_surv_original!R36</f>
        <v>74.533542319749216</v>
      </c>
      <c r="F46" s="49">
        <f>Kidney_surv_original!R47</f>
        <v>62.598432601880873</v>
      </c>
      <c r="G46" s="49">
        <f>Kidney_surv_original!R58</f>
        <v>15.02037617554859</v>
      </c>
    </row>
    <row r="47" spans="1:7">
      <c r="A47" s="41">
        <v>55</v>
      </c>
      <c r="B47" s="41">
        <v>10</v>
      </c>
      <c r="C47" s="41">
        <v>0</v>
      </c>
      <c r="D47" s="49">
        <f>Kidney_surv_original!R26</f>
        <v>76.725705329153612</v>
      </c>
      <c r="E47" s="49">
        <f>Kidney_surv_original!R37</f>
        <v>71.285893416927905</v>
      </c>
      <c r="F47" s="49">
        <f>Kidney_surv_original!R48</f>
        <v>62.436050156739817</v>
      </c>
      <c r="G47" s="49">
        <f>Kidney_surv_original!R59</f>
        <v>13.721316614420061</v>
      </c>
    </row>
    <row r="48" spans="1:7">
      <c r="A48" s="41">
        <v>65</v>
      </c>
      <c r="B48" s="41">
        <v>10</v>
      </c>
      <c r="C48" s="41">
        <v>0</v>
      </c>
      <c r="D48" s="49">
        <f>Kidney_surv_original!R27</f>
        <v>73.396865203761763</v>
      </c>
      <c r="E48" s="49">
        <f>Kidney_surv_original!R38</f>
        <v>66.008463949843261</v>
      </c>
      <c r="F48" s="49">
        <f>Kidney_surv_original!R49</f>
        <v>63.004388714733537</v>
      </c>
      <c r="G48" s="49">
        <f>Kidney_surv_original!R60</f>
        <v>11.123197492163008</v>
      </c>
    </row>
    <row r="49" spans="1:7">
      <c r="A49" s="41">
        <v>75</v>
      </c>
      <c r="B49" s="41">
        <v>10</v>
      </c>
      <c r="C49" s="41">
        <v>0</v>
      </c>
      <c r="D49" s="49">
        <f>Kidney_surv_original!R28</f>
        <v>61.705329153605014</v>
      </c>
      <c r="E49" s="49">
        <f>Kidney_surv_original!R39</f>
        <v>47.496865203761757</v>
      </c>
      <c r="F49" s="49">
        <f>Kidney_surv_original!R50</f>
        <v>49.851410658307209</v>
      </c>
      <c r="G49" s="49">
        <f>Kidney_surv_original!R61</f>
        <v>6.7388714733542328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081C-9872-43C5-8ECE-515554EF391E}">
  <dimension ref="A1:T83"/>
  <sheetViews>
    <sheetView topLeftCell="A25" workbookViewId="0">
      <selection activeCell="A35" sqref="A35:XFD35"/>
    </sheetView>
  </sheetViews>
  <sheetFormatPr defaultRowHeight="15"/>
  <cols>
    <col min="1" max="4" width="9.140625" style="74"/>
    <col min="5" max="5" width="19" style="74" bestFit="1" customWidth="1"/>
    <col min="6" max="16384" width="9.140625" style="74"/>
  </cols>
  <sheetData>
    <row r="1" spans="1:20" ht="15.75" thickBot="1">
      <c r="O1" s="75" t="s">
        <v>313</v>
      </c>
    </row>
    <row r="2" spans="1:20" s="44" customFormat="1" ht="12.75">
      <c r="A2" s="132" t="s">
        <v>152</v>
      </c>
      <c r="B2" s="134" t="s">
        <v>153</v>
      </c>
      <c r="C2" s="135" t="s">
        <v>314</v>
      </c>
      <c r="D2" s="135"/>
      <c r="E2" s="135"/>
      <c r="F2" s="135"/>
      <c r="G2" s="135"/>
      <c r="H2" s="76"/>
      <c r="I2" s="135" t="s">
        <v>315</v>
      </c>
      <c r="J2" s="135"/>
      <c r="K2" s="135"/>
      <c r="L2" s="135"/>
      <c r="M2" s="135"/>
    </row>
    <row r="3" spans="1:20" s="44" customFormat="1" ht="13.5" thickBot="1">
      <c r="A3" s="133"/>
      <c r="B3" s="133"/>
      <c r="C3" s="77" t="s">
        <v>316</v>
      </c>
      <c r="D3" s="77" t="s">
        <v>160</v>
      </c>
      <c r="E3" s="78" t="s">
        <v>174</v>
      </c>
      <c r="F3" s="77" t="s">
        <v>176</v>
      </c>
      <c r="G3" s="78" t="s">
        <v>177</v>
      </c>
      <c r="H3" s="79"/>
      <c r="I3" s="78" t="s">
        <v>316</v>
      </c>
      <c r="J3" s="78" t="s">
        <v>160</v>
      </c>
      <c r="K3" s="78" t="s">
        <v>174</v>
      </c>
      <c r="L3" s="78" t="s">
        <v>176</v>
      </c>
      <c r="M3" s="78" t="s">
        <v>177</v>
      </c>
      <c r="O3" s="80" t="s">
        <v>317</v>
      </c>
      <c r="P3" s="81"/>
      <c r="Q3" s="81"/>
      <c r="R3" s="81"/>
    </row>
    <row r="4" spans="1:20" s="44" customFormat="1" ht="12.75">
      <c r="A4" s="82" t="s">
        <v>318</v>
      </c>
      <c r="B4" s="44" t="s">
        <v>157</v>
      </c>
      <c r="C4" s="83">
        <v>79.2</v>
      </c>
      <c r="D4" s="83">
        <v>95.7</v>
      </c>
      <c r="E4" s="83">
        <v>92.1</v>
      </c>
      <c r="F4" s="83">
        <v>92.8</v>
      </c>
      <c r="G4" s="83">
        <v>40</v>
      </c>
      <c r="H4" s="83"/>
      <c r="I4" s="83">
        <v>62.9</v>
      </c>
      <c r="J4" s="83">
        <v>85.8</v>
      </c>
      <c r="K4" s="83">
        <v>76.2</v>
      </c>
      <c r="L4" s="83">
        <v>75.3</v>
      </c>
      <c r="M4" s="83">
        <v>11.9</v>
      </c>
      <c r="O4" s="127" t="s">
        <v>319</v>
      </c>
      <c r="P4" s="127"/>
      <c r="Q4" s="127"/>
      <c r="R4" s="127"/>
    </row>
    <row r="5" spans="1:20" s="44" customFormat="1" ht="12.75">
      <c r="A5" s="82" t="s">
        <v>318</v>
      </c>
      <c r="B5" s="44" t="s">
        <v>175</v>
      </c>
      <c r="C5" s="83">
        <v>79.599999999999994</v>
      </c>
      <c r="D5" s="83">
        <v>96.2</v>
      </c>
      <c r="E5" s="83">
        <v>92.8</v>
      </c>
      <c r="F5" s="83">
        <v>90.3</v>
      </c>
      <c r="G5" s="83">
        <v>36.5</v>
      </c>
      <c r="H5" s="83"/>
      <c r="I5" s="83">
        <v>65.400000000000006</v>
      </c>
      <c r="J5" s="83">
        <v>88.2</v>
      </c>
      <c r="K5" s="83">
        <v>77</v>
      </c>
      <c r="L5" s="83">
        <v>72.2</v>
      </c>
      <c r="M5" s="83">
        <v>13.2</v>
      </c>
      <c r="O5" s="84" t="s">
        <v>320</v>
      </c>
      <c r="P5" s="81"/>
      <c r="Q5" s="81"/>
      <c r="R5" s="84"/>
    </row>
    <row r="6" spans="1:20" s="44" customFormat="1" ht="12.75">
      <c r="A6" s="85" t="s">
        <v>318</v>
      </c>
      <c r="B6" s="86" t="s">
        <v>179</v>
      </c>
      <c r="C6" s="87">
        <v>79.3</v>
      </c>
      <c r="D6" s="87">
        <v>95.9</v>
      </c>
      <c r="E6" s="87">
        <v>92.4</v>
      </c>
      <c r="F6" s="87">
        <v>91.9</v>
      </c>
      <c r="G6" s="87">
        <v>38.700000000000003</v>
      </c>
      <c r="H6" s="87"/>
      <c r="I6" s="87">
        <v>63.8</v>
      </c>
      <c r="J6" s="87">
        <v>86.8</v>
      </c>
      <c r="K6" s="87">
        <v>76.599999999999994</v>
      </c>
      <c r="L6" s="87">
        <v>74.2</v>
      </c>
      <c r="M6" s="87">
        <v>12.4</v>
      </c>
    </row>
    <row r="8" spans="1:20">
      <c r="A8" s="74" t="s">
        <v>321</v>
      </c>
    </row>
    <row r="10" spans="1:20">
      <c r="A10" s="128" t="s">
        <v>322</v>
      </c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</row>
    <row r="12" spans="1:20">
      <c r="A12" s="129" t="s">
        <v>323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</row>
    <row r="14" spans="1:20" ht="51">
      <c r="A14" s="88" t="s">
        <v>153</v>
      </c>
      <c r="B14" s="89" t="s">
        <v>324</v>
      </c>
      <c r="C14" s="89" t="s">
        <v>325</v>
      </c>
      <c r="D14" s="89" t="s">
        <v>326</v>
      </c>
      <c r="E14" s="89" t="s">
        <v>327</v>
      </c>
      <c r="F14" s="89" t="s">
        <v>328</v>
      </c>
      <c r="I14" s="74" t="s">
        <v>329</v>
      </c>
    </row>
    <row r="15" spans="1:20">
      <c r="A15" s="90" t="s">
        <v>151</v>
      </c>
      <c r="B15" s="91" t="s">
        <v>330</v>
      </c>
      <c r="C15" s="91">
        <v>16359</v>
      </c>
      <c r="D15" s="91">
        <v>79.599999999999994</v>
      </c>
      <c r="E15" s="91">
        <v>79</v>
      </c>
      <c r="F15" s="91">
        <v>80.2</v>
      </c>
      <c r="I15" s="46" t="s">
        <v>170</v>
      </c>
      <c r="J15" s="74">
        <f>D21/D18</f>
        <v>0.81192660550458706</v>
      </c>
    </row>
    <row r="16" spans="1:20">
      <c r="A16" s="90" t="s">
        <v>150</v>
      </c>
      <c r="B16" s="91" t="s">
        <v>330</v>
      </c>
      <c r="C16" s="91">
        <v>27660</v>
      </c>
      <c r="D16" s="91">
        <v>79.2</v>
      </c>
      <c r="E16" s="91">
        <v>78.7</v>
      </c>
      <c r="F16" s="91">
        <v>79.7</v>
      </c>
      <c r="I16" s="47" t="s">
        <v>172</v>
      </c>
      <c r="J16" s="74">
        <f>D22/D19</f>
        <v>0.81399046104928463</v>
      </c>
    </row>
    <row r="17" spans="1:18" ht="27" thickBot="1">
      <c r="A17" s="90" t="s">
        <v>179</v>
      </c>
      <c r="B17" s="91" t="s">
        <v>330</v>
      </c>
      <c r="C17" s="91">
        <v>44019</v>
      </c>
      <c r="D17" s="91">
        <v>79.3</v>
      </c>
      <c r="E17" s="91">
        <v>78.900000000000006</v>
      </c>
      <c r="F17" s="91">
        <v>79.7</v>
      </c>
      <c r="I17" s="74" t="s">
        <v>331</v>
      </c>
      <c r="J17" s="74">
        <f>D23/D20</f>
        <v>0.81191222570532917</v>
      </c>
      <c r="O17" s="43" t="s">
        <v>154</v>
      </c>
      <c r="P17" s="43" t="s">
        <v>167</v>
      </c>
      <c r="Q17" s="43" t="s">
        <v>168</v>
      </c>
      <c r="R17" s="43" t="s">
        <v>169</v>
      </c>
    </row>
    <row r="18" spans="1:18">
      <c r="A18" s="90" t="s">
        <v>151</v>
      </c>
      <c r="B18" s="91" t="s">
        <v>332</v>
      </c>
      <c r="C18" s="91">
        <v>16359</v>
      </c>
      <c r="D18" s="91">
        <v>65.400000000000006</v>
      </c>
      <c r="E18" s="91">
        <v>64.2</v>
      </c>
      <c r="F18" s="91">
        <v>66.599999999999994</v>
      </c>
      <c r="N18" s="44" t="s">
        <v>160</v>
      </c>
    </row>
    <row r="19" spans="1:18">
      <c r="A19" s="90" t="s">
        <v>150</v>
      </c>
      <c r="B19" s="91" t="s">
        <v>332</v>
      </c>
      <c r="C19" s="91">
        <v>27660</v>
      </c>
      <c r="D19" s="91">
        <v>62.9</v>
      </c>
      <c r="E19" s="91">
        <v>61.9</v>
      </c>
      <c r="F19" s="91">
        <v>64</v>
      </c>
      <c r="N19" s="44" t="s">
        <v>157</v>
      </c>
      <c r="O19" s="92" t="s">
        <v>158</v>
      </c>
      <c r="P19" s="45">
        <f>F34</f>
        <v>99.4</v>
      </c>
      <c r="Q19" s="23">
        <f>H34</f>
        <v>97.2</v>
      </c>
      <c r="R19" s="74">
        <f>Q19*$J$17</f>
        <v>78.917868338557994</v>
      </c>
    </row>
    <row r="20" spans="1:18">
      <c r="A20" s="90" t="s">
        <v>179</v>
      </c>
      <c r="B20" s="91" t="s">
        <v>332</v>
      </c>
      <c r="C20" s="91">
        <v>44019</v>
      </c>
      <c r="D20" s="91">
        <v>63.8</v>
      </c>
      <c r="E20" s="91">
        <v>63</v>
      </c>
      <c r="F20" s="91">
        <v>64.5</v>
      </c>
      <c r="N20" s="44"/>
      <c r="O20" s="92" t="s">
        <v>163</v>
      </c>
      <c r="P20" s="45">
        <f t="shared" ref="P20:P23" si="0">F35</f>
        <v>98.9</v>
      </c>
      <c r="Q20" s="23">
        <f t="shared" ref="Q20:Q23" si="1">H35</f>
        <v>95.8</v>
      </c>
      <c r="R20" s="74">
        <f t="shared" ref="R20:R61" si="2">Q20*$J$17</f>
        <v>77.781191222570527</v>
      </c>
    </row>
    <row r="21" spans="1:18">
      <c r="A21" s="90" t="s">
        <v>151</v>
      </c>
      <c r="B21" s="91" t="s">
        <v>333</v>
      </c>
      <c r="C21" s="91">
        <v>26742</v>
      </c>
      <c r="D21" s="91">
        <v>53.1</v>
      </c>
      <c r="E21" s="91">
        <v>50.4</v>
      </c>
      <c r="F21" s="91">
        <v>55.9</v>
      </c>
      <c r="N21" s="44"/>
      <c r="O21" s="92" t="s">
        <v>164</v>
      </c>
      <c r="P21" s="45">
        <f t="shared" si="0"/>
        <v>98.3</v>
      </c>
      <c r="Q21" s="23">
        <f t="shared" si="1"/>
        <v>91.8</v>
      </c>
      <c r="R21" s="74">
        <f t="shared" si="2"/>
        <v>74.533542319749216</v>
      </c>
    </row>
    <row r="22" spans="1:18">
      <c r="A22" s="90" t="s">
        <v>150</v>
      </c>
      <c r="B22" s="91" t="s">
        <v>333</v>
      </c>
      <c r="C22" s="91">
        <v>44458</v>
      </c>
      <c r="D22" s="91">
        <v>51.2</v>
      </c>
      <c r="E22" s="91">
        <v>48.8</v>
      </c>
      <c r="F22" s="91">
        <v>53.6</v>
      </c>
      <c r="N22" s="44"/>
      <c r="O22" s="92" t="s">
        <v>165</v>
      </c>
      <c r="P22" s="45">
        <f t="shared" si="0"/>
        <v>97.6</v>
      </c>
      <c r="Q22" s="23">
        <f t="shared" si="1"/>
        <v>89.1</v>
      </c>
      <c r="R22" s="74">
        <f t="shared" si="2"/>
        <v>72.34137931034482</v>
      </c>
    </row>
    <row r="23" spans="1:18">
      <c r="A23" s="90" t="s">
        <v>179</v>
      </c>
      <c r="B23" s="91" t="s">
        <v>333</v>
      </c>
      <c r="C23" s="91">
        <v>71200</v>
      </c>
      <c r="D23" s="91">
        <v>51.8</v>
      </c>
      <c r="E23" s="91">
        <v>50</v>
      </c>
      <c r="F23" s="91">
        <v>53.7</v>
      </c>
      <c r="O23" s="92" t="s">
        <v>166</v>
      </c>
      <c r="P23" s="45">
        <f t="shared" si="0"/>
        <v>89.9</v>
      </c>
      <c r="Q23" s="23">
        <f t="shared" si="1"/>
        <v>72.5</v>
      </c>
      <c r="R23" s="74">
        <f t="shared" si="2"/>
        <v>58.863636363636367</v>
      </c>
    </row>
    <row r="24" spans="1:18">
      <c r="N24" s="44" t="s">
        <v>175</v>
      </c>
      <c r="O24" s="92" t="s">
        <v>158</v>
      </c>
      <c r="P24" s="23">
        <f>F40</f>
        <v>99.8</v>
      </c>
      <c r="Q24" s="23">
        <f>H40</f>
        <v>98.3</v>
      </c>
      <c r="R24" s="74">
        <f t="shared" si="2"/>
        <v>79.810971786833861</v>
      </c>
    </row>
    <row r="25" spans="1:18">
      <c r="A25" s="93" t="s">
        <v>334</v>
      </c>
      <c r="B25" s="94"/>
      <c r="C25" s="94"/>
      <c r="D25" s="94"/>
      <c r="E25" s="95"/>
      <c r="F25" s="95"/>
      <c r="G25" s="95"/>
      <c r="H25" s="95"/>
      <c r="I25" s="94"/>
      <c r="O25" s="92" t="s">
        <v>163</v>
      </c>
      <c r="P25" s="23">
        <f>F40</f>
        <v>99.8</v>
      </c>
      <c r="Q25" s="23">
        <f>H40</f>
        <v>98.3</v>
      </c>
      <c r="R25" s="74">
        <f t="shared" si="2"/>
        <v>79.810971786833861</v>
      </c>
    </row>
    <row r="26" spans="1:18">
      <c r="A26" s="93" t="s">
        <v>162</v>
      </c>
      <c r="B26" s="94"/>
      <c r="C26" s="94"/>
      <c r="D26" s="94"/>
      <c r="E26" s="95"/>
      <c r="F26" s="95"/>
      <c r="G26" s="95"/>
      <c r="H26" s="95"/>
      <c r="I26" s="94"/>
      <c r="O26" s="92" t="s">
        <v>164</v>
      </c>
      <c r="P26" s="23">
        <f t="shared" ref="P26:P28" si="3">F41</f>
        <v>99.1</v>
      </c>
      <c r="Q26" s="23">
        <f t="shared" ref="Q26:Q28" si="4">H41</f>
        <v>94.5</v>
      </c>
      <c r="R26" s="74">
        <f t="shared" si="2"/>
        <v>76.725705329153612</v>
      </c>
    </row>
    <row r="27" spans="1:18">
      <c r="A27" s="95"/>
      <c r="B27" s="94"/>
      <c r="C27" s="94"/>
      <c r="D27" s="94"/>
      <c r="E27" s="95"/>
      <c r="F27" s="95"/>
      <c r="G27" s="95"/>
      <c r="H27" s="95"/>
      <c r="I27" s="94"/>
      <c r="O27" s="92" t="s">
        <v>165</v>
      </c>
      <c r="P27" s="23">
        <f t="shared" si="3"/>
        <v>97.2</v>
      </c>
      <c r="Q27" s="23">
        <f t="shared" si="4"/>
        <v>90.4</v>
      </c>
      <c r="R27" s="74">
        <f t="shared" si="2"/>
        <v>73.396865203761763</v>
      </c>
    </row>
    <row r="28" spans="1:18">
      <c r="A28" s="130" t="s">
        <v>335</v>
      </c>
      <c r="B28" s="130"/>
      <c r="C28" s="130"/>
      <c r="D28" s="130"/>
      <c r="E28" s="130"/>
      <c r="F28" s="130"/>
      <c r="G28" s="130"/>
      <c r="H28" s="130"/>
      <c r="I28" s="130"/>
      <c r="O28" s="92" t="s">
        <v>166</v>
      </c>
      <c r="P28" s="23">
        <f t="shared" si="3"/>
        <v>90.6</v>
      </c>
      <c r="Q28" s="23">
        <f t="shared" si="4"/>
        <v>76</v>
      </c>
      <c r="R28" s="74">
        <f t="shared" si="2"/>
        <v>61.705329153605014</v>
      </c>
    </row>
    <row r="29" spans="1:18">
      <c r="A29" s="131" t="s">
        <v>336</v>
      </c>
      <c r="B29" s="131"/>
      <c r="C29" s="131"/>
      <c r="D29" s="131"/>
      <c r="E29" s="131"/>
      <c r="F29" s="131"/>
      <c r="G29" s="131"/>
      <c r="H29" s="131"/>
      <c r="I29" s="131"/>
      <c r="N29" s="44" t="s">
        <v>174</v>
      </c>
    </row>
    <row r="30" spans="1:18">
      <c r="A30" s="96" t="s">
        <v>337</v>
      </c>
      <c r="B30" s="97"/>
      <c r="C30" s="97"/>
      <c r="D30" s="97"/>
      <c r="E30" s="97"/>
      <c r="F30" s="97"/>
      <c r="G30" s="97"/>
      <c r="H30" s="97"/>
      <c r="I30" s="97"/>
      <c r="N30" s="44" t="s">
        <v>157</v>
      </c>
      <c r="O30" s="92" t="s">
        <v>158</v>
      </c>
      <c r="P30" s="23">
        <f>F45</f>
        <v>98.2</v>
      </c>
      <c r="Q30" s="23">
        <f>H45</f>
        <v>84.4</v>
      </c>
      <c r="R30" s="74">
        <f t="shared" si="2"/>
        <v>68.525391849529782</v>
      </c>
    </row>
    <row r="31" spans="1:18">
      <c r="A31" s="125" t="s">
        <v>338</v>
      </c>
      <c r="B31" s="125"/>
      <c r="C31" s="125"/>
      <c r="D31" s="125"/>
      <c r="E31" s="125"/>
      <c r="F31" s="125"/>
      <c r="G31" s="125"/>
      <c r="H31" s="125"/>
      <c r="I31" s="125"/>
      <c r="N31" s="44"/>
      <c r="O31" s="92" t="s">
        <v>163</v>
      </c>
      <c r="P31" s="23">
        <f t="shared" ref="P31:P34" si="5">F46</f>
        <v>98.3</v>
      </c>
      <c r="Q31" s="23">
        <f t="shared" ref="Q31:Q34" si="6">H46</f>
        <v>87.5</v>
      </c>
      <c r="R31" s="74">
        <f t="shared" si="2"/>
        <v>71.042319749216304</v>
      </c>
    </row>
    <row r="32" spans="1:18">
      <c r="E32" s="126" t="s">
        <v>161</v>
      </c>
      <c r="F32" s="126"/>
      <c r="G32" s="126" t="s">
        <v>180</v>
      </c>
      <c r="H32" s="126"/>
      <c r="N32" s="44"/>
      <c r="O32" s="92" t="s">
        <v>164</v>
      </c>
      <c r="P32" s="23">
        <f t="shared" si="5"/>
        <v>97.8</v>
      </c>
      <c r="Q32" s="23">
        <f t="shared" si="6"/>
        <v>92.4</v>
      </c>
      <c r="R32" s="74">
        <f t="shared" si="2"/>
        <v>75.020689655172418</v>
      </c>
    </row>
    <row r="33" spans="1:18">
      <c r="A33" s="98" t="s">
        <v>156</v>
      </c>
      <c r="B33" s="98" t="s">
        <v>153</v>
      </c>
      <c r="C33" s="98" t="s">
        <v>155</v>
      </c>
      <c r="D33" s="98" t="s">
        <v>154</v>
      </c>
      <c r="E33" s="98" t="s">
        <v>339</v>
      </c>
      <c r="F33" s="98" t="s">
        <v>340</v>
      </c>
      <c r="G33" s="98" t="s">
        <v>339</v>
      </c>
      <c r="H33" s="98" t="s">
        <v>340</v>
      </c>
      <c r="I33" s="99"/>
      <c r="N33" s="44"/>
      <c r="O33" s="92" t="s">
        <v>165</v>
      </c>
      <c r="P33" s="23">
        <f t="shared" si="5"/>
        <v>93</v>
      </c>
      <c r="Q33" s="23">
        <f t="shared" si="6"/>
        <v>81.5</v>
      </c>
      <c r="R33" s="74">
        <f t="shared" si="2"/>
        <v>66.170846394984324</v>
      </c>
    </row>
    <row r="34" spans="1:18">
      <c r="A34" s="98" t="s">
        <v>160</v>
      </c>
      <c r="B34" s="92" t="s">
        <v>157</v>
      </c>
      <c r="C34" s="98" t="s">
        <v>159</v>
      </c>
      <c r="D34" s="92" t="s">
        <v>158</v>
      </c>
      <c r="E34" s="100">
        <v>710</v>
      </c>
      <c r="F34" s="101">
        <v>99.4</v>
      </c>
      <c r="G34" s="100">
        <v>710</v>
      </c>
      <c r="H34" s="101">
        <v>97.2</v>
      </c>
      <c r="I34" s="99"/>
      <c r="O34" s="92" t="s">
        <v>166</v>
      </c>
      <c r="P34" s="23">
        <f t="shared" si="5"/>
        <v>83.6</v>
      </c>
      <c r="Q34" s="23">
        <f t="shared" si="6"/>
        <v>56.2</v>
      </c>
      <c r="R34" s="74">
        <f t="shared" si="2"/>
        <v>45.629467084639501</v>
      </c>
    </row>
    <row r="35" spans="1:18">
      <c r="A35" s="98"/>
      <c r="B35" s="92"/>
      <c r="C35" s="98"/>
      <c r="D35" s="92" t="s">
        <v>163</v>
      </c>
      <c r="E35" s="100">
        <v>1566</v>
      </c>
      <c r="F35" s="101">
        <v>98.9</v>
      </c>
      <c r="G35" s="100">
        <v>1566</v>
      </c>
      <c r="H35" s="101">
        <v>95.8</v>
      </c>
      <c r="I35" s="99"/>
      <c r="N35" s="44" t="s">
        <v>175</v>
      </c>
      <c r="O35" s="92" t="s">
        <v>158</v>
      </c>
      <c r="P35" s="23">
        <f>F51</f>
        <v>98.1</v>
      </c>
      <c r="Q35" s="23">
        <f>H52</f>
        <v>91.8</v>
      </c>
      <c r="R35" s="74">
        <f t="shared" si="2"/>
        <v>74.533542319749216</v>
      </c>
    </row>
    <row r="36" spans="1:18">
      <c r="A36" s="98"/>
      <c r="B36" s="92"/>
      <c r="C36" s="98"/>
      <c r="D36" s="92" t="s">
        <v>164</v>
      </c>
      <c r="E36" s="100">
        <v>2368</v>
      </c>
      <c r="F36" s="101">
        <v>98.3</v>
      </c>
      <c r="G36" s="100">
        <v>2368</v>
      </c>
      <c r="H36" s="101">
        <v>91.8</v>
      </c>
      <c r="I36" s="99"/>
      <c r="O36" s="92" t="s">
        <v>163</v>
      </c>
      <c r="P36" s="23">
        <f>F53</f>
        <v>99</v>
      </c>
      <c r="Q36" s="23">
        <f>H52</f>
        <v>91.8</v>
      </c>
      <c r="R36" s="74">
        <f t="shared" si="2"/>
        <v>74.533542319749216</v>
      </c>
    </row>
    <row r="37" spans="1:18">
      <c r="A37" s="98"/>
      <c r="B37" s="92"/>
      <c r="C37" s="98"/>
      <c r="D37" s="92" t="s">
        <v>165</v>
      </c>
      <c r="E37" s="100">
        <v>3205</v>
      </c>
      <c r="F37" s="101">
        <v>97.6</v>
      </c>
      <c r="G37" s="100">
        <v>3205</v>
      </c>
      <c r="H37" s="101">
        <v>89.1</v>
      </c>
      <c r="I37" s="99"/>
      <c r="O37" s="92" t="s">
        <v>164</v>
      </c>
      <c r="P37" s="23">
        <f t="shared" ref="P37:P39" si="7">F54</f>
        <v>97.1</v>
      </c>
      <c r="Q37" s="23">
        <f>H54</f>
        <v>87.8</v>
      </c>
      <c r="R37" s="74">
        <f t="shared" si="2"/>
        <v>71.285893416927905</v>
      </c>
    </row>
    <row r="38" spans="1:18">
      <c r="A38" s="98"/>
      <c r="B38" s="92"/>
      <c r="C38" s="98"/>
      <c r="D38" s="92" t="s">
        <v>166</v>
      </c>
      <c r="E38" s="100">
        <v>2926</v>
      </c>
      <c r="F38" s="101">
        <v>89.9</v>
      </c>
      <c r="G38" s="100">
        <v>2926</v>
      </c>
      <c r="H38" s="101">
        <v>72.5</v>
      </c>
      <c r="I38" s="99"/>
      <c r="O38" s="92" t="s">
        <v>165</v>
      </c>
      <c r="P38" s="23">
        <f t="shared" si="7"/>
        <v>93.9</v>
      </c>
      <c r="Q38" s="23">
        <f t="shared" ref="Q38:Q39" si="8">H55</f>
        <v>81.3</v>
      </c>
      <c r="R38" s="74">
        <f t="shared" si="2"/>
        <v>66.008463949843261</v>
      </c>
    </row>
    <row r="39" spans="1:18">
      <c r="A39" s="98"/>
      <c r="B39" s="92"/>
      <c r="C39" s="98"/>
      <c r="D39" s="92" t="s">
        <v>171</v>
      </c>
      <c r="E39" s="100">
        <v>10775</v>
      </c>
      <c r="F39" s="101">
        <v>96</v>
      </c>
      <c r="G39" s="100">
        <v>10775</v>
      </c>
      <c r="H39" s="101">
        <v>86.7</v>
      </c>
      <c r="I39" s="99"/>
      <c r="O39" s="92" t="s">
        <v>166</v>
      </c>
      <c r="P39" s="23">
        <f t="shared" si="7"/>
        <v>85</v>
      </c>
      <c r="Q39" s="23">
        <f t="shared" si="8"/>
        <v>58.5</v>
      </c>
      <c r="R39" s="74">
        <f t="shared" si="2"/>
        <v>47.496865203761757</v>
      </c>
    </row>
    <row r="40" spans="1:18">
      <c r="A40" s="98"/>
      <c r="B40" s="92" t="s">
        <v>175</v>
      </c>
      <c r="C40" s="98" t="s">
        <v>159</v>
      </c>
      <c r="D40" s="92" t="s">
        <v>173</v>
      </c>
      <c r="E40" s="100">
        <v>1393</v>
      </c>
      <c r="F40" s="101">
        <v>99.8</v>
      </c>
      <c r="G40" s="100">
        <v>1393</v>
      </c>
      <c r="H40" s="101">
        <v>98.3</v>
      </c>
      <c r="I40" s="99"/>
      <c r="N40" s="44" t="s">
        <v>176</v>
      </c>
    </row>
    <row r="41" spans="1:18">
      <c r="A41" s="98"/>
      <c r="B41" s="92"/>
      <c r="C41" s="98"/>
      <c r="D41" s="92" t="s">
        <v>164</v>
      </c>
      <c r="E41" s="100">
        <v>1428</v>
      </c>
      <c r="F41" s="101">
        <v>99.1</v>
      </c>
      <c r="G41" s="100">
        <v>1428</v>
      </c>
      <c r="H41" s="101">
        <v>94.5</v>
      </c>
      <c r="I41" s="99"/>
      <c r="N41" s="44" t="s">
        <v>157</v>
      </c>
      <c r="O41" s="92" t="s">
        <v>158</v>
      </c>
      <c r="P41" s="23">
        <f>F57</f>
        <v>94.8</v>
      </c>
      <c r="Q41" s="23">
        <f>H58</f>
        <v>81.099999999999994</v>
      </c>
      <c r="R41" s="74">
        <f t="shared" si="2"/>
        <v>65.846081504702198</v>
      </c>
    </row>
    <row r="42" spans="1:18">
      <c r="A42" s="98"/>
      <c r="B42" s="92"/>
      <c r="C42" s="98"/>
      <c r="D42" s="92" t="s">
        <v>165</v>
      </c>
      <c r="E42" s="100">
        <v>1907</v>
      </c>
      <c r="F42" s="101">
        <v>97.2</v>
      </c>
      <c r="G42" s="100">
        <v>1907</v>
      </c>
      <c r="H42" s="101">
        <v>90.4</v>
      </c>
      <c r="I42" s="99"/>
      <c r="N42" s="44"/>
      <c r="O42" s="92" t="s">
        <v>163</v>
      </c>
      <c r="P42" s="23">
        <f>F59</f>
        <v>96.4</v>
      </c>
      <c r="Q42" s="23">
        <f>H58</f>
        <v>81.099999999999994</v>
      </c>
      <c r="R42" s="74">
        <f t="shared" si="2"/>
        <v>65.846081504702198</v>
      </c>
    </row>
    <row r="43" spans="1:18">
      <c r="A43" s="98"/>
      <c r="B43" s="92"/>
      <c r="C43" s="98"/>
      <c r="D43" s="92" t="s">
        <v>166</v>
      </c>
      <c r="E43" s="100">
        <v>2205</v>
      </c>
      <c r="F43" s="101">
        <v>90.6</v>
      </c>
      <c r="G43" s="100">
        <v>2205</v>
      </c>
      <c r="H43" s="101">
        <v>76</v>
      </c>
      <c r="I43" s="99"/>
      <c r="N43" s="44"/>
      <c r="O43" s="92" t="s">
        <v>164</v>
      </c>
      <c r="P43" s="23">
        <f t="shared" ref="P43:P45" si="9">F60</f>
        <v>94.5</v>
      </c>
      <c r="Q43" s="23">
        <f>H60</f>
        <v>79.7</v>
      </c>
      <c r="R43" s="74">
        <f t="shared" si="2"/>
        <v>64.709404388714731</v>
      </c>
    </row>
    <row r="44" spans="1:18">
      <c r="A44" s="98"/>
      <c r="B44" s="92"/>
      <c r="C44" s="98"/>
      <c r="D44" s="92" t="s">
        <v>171</v>
      </c>
      <c r="E44" s="100">
        <v>6933</v>
      </c>
      <c r="F44" s="101">
        <v>96</v>
      </c>
      <c r="G44" s="100">
        <v>6933</v>
      </c>
      <c r="H44" s="101">
        <v>88.2</v>
      </c>
      <c r="I44" s="99"/>
      <c r="N44" s="44"/>
      <c r="O44" s="92" t="s">
        <v>165</v>
      </c>
      <c r="P44" s="23">
        <f t="shared" si="9"/>
        <v>95.2</v>
      </c>
      <c r="Q44" s="23">
        <f t="shared" ref="Q44:Q45" si="10">H61</f>
        <v>77.400000000000006</v>
      </c>
      <c r="R44" s="74">
        <f t="shared" si="2"/>
        <v>62.842006269592481</v>
      </c>
    </row>
    <row r="45" spans="1:18">
      <c r="A45" s="98" t="s">
        <v>174</v>
      </c>
      <c r="B45" s="92" t="s">
        <v>157</v>
      </c>
      <c r="C45" s="98" t="s">
        <v>159</v>
      </c>
      <c r="D45" s="92" t="s">
        <v>158</v>
      </c>
      <c r="E45" s="100">
        <v>156</v>
      </c>
      <c r="F45" s="101">
        <v>98.2</v>
      </c>
      <c r="G45" s="100">
        <v>156</v>
      </c>
      <c r="H45" s="101">
        <v>84.4</v>
      </c>
      <c r="I45" s="99"/>
      <c r="O45" s="92" t="s">
        <v>166</v>
      </c>
      <c r="P45" s="23">
        <f t="shared" si="9"/>
        <v>87.2</v>
      </c>
      <c r="Q45" s="23">
        <f t="shared" si="10"/>
        <v>66.599999999999994</v>
      </c>
      <c r="R45" s="74">
        <f t="shared" si="2"/>
        <v>54.073354231974918</v>
      </c>
    </row>
    <row r="46" spans="1:18">
      <c r="A46" s="98"/>
      <c r="B46" s="92"/>
      <c r="C46" s="98"/>
      <c r="D46" s="92" t="s">
        <v>163</v>
      </c>
      <c r="E46" s="100">
        <v>344</v>
      </c>
      <c r="F46" s="101">
        <v>98.3</v>
      </c>
      <c r="G46" s="100">
        <v>344</v>
      </c>
      <c r="H46" s="101">
        <v>87.5</v>
      </c>
      <c r="I46" s="99"/>
      <c r="N46" s="44" t="s">
        <v>175</v>
      </c>
      <c r="O46" s="92" t="s">
        <v>158</v>
      </c>
      <c r="P46" s="23">
        <f>F64</f>
        <v>96.6</v>
      </c>
      <c r="Q46" s="23">
        <f>H65</f>
        <v>77.099999999999994</v>
      </c>
      <c r="R46" s="74">
        <f t="shared" si="2"/>
        <v>62.598432601880873</v>
      </c>
    </row>
    <row r="47" spans="1:18">
      <c r="A47" s="98"/>
      <c r="B47" s="92"/>
      <c r="C47" s="98"/>
      <c r="D47" s="92" t="s">
        <v>164</v>
      </c>
      <c r="E47" s="100">
        <v>504</v>
      </c>
      <c r="F47" s="101">
        <v>97.8</v>
      </c>
      <c r="G47" s="100">
        <v>504</v>
      </c>
      <c r="H47" s="101">
        <v>92.4</v>
      </c>
      <c r="I47" s="99"/>
      <c r="O47" s="92" t="s">
        <v>163</v>
      </c>
      <c r="P47" s="23">
        <f>F66</f>
        <v>92</v>
      </c>
      <c r="Q47" s="23">
        <f>H65</f>
        <v>77.099999999999994</v>
      </c>
      <c r="R47" s="74">
        <f t="shared" si="2"/>
        <v>62.598432601880873</v>
      </c>
    </row>
    <row r="48" spans="1:18">
      <c r="A48" s="98"/>
      <c r="B48" s="92"/>
      <c r="C48" s="98"/>
      <c r="D48" s="92" t="s">
        <v>165</v>
      </c>
      <c r="E48" s="100">
        <v>581</v>
      </c>
      <c r="F48" s="101">
        <v>93</v>
      </c>
      <c r="G48" s="100">
        <v>581</v>
      </c>
      <c r="H48" s="101">
        <v>81.5</v>
      </c>
      <c r="I48" s="99"/>
      <c r="O48" s="92" t="s">
        <v>164</v>
      </c>
      <c r="P48" s="23">
        <f t="shared" ref="P48:P50" si="11">F67</f>
        <v>93</v>
      </c>
      <c r="Q48" s="23">
        <f>H67</f>
        <v>76.900000000000006</v>
      </c>
      <c r="R48" s="74">
        <f t="shared" si="2"/>
        <v>62.436050156739817</v>
      </c>
    </row>
    <row r="49" spans="1:18">
      <c r="A49" s="98"/>
      <c r="B49" s="92"/>
      <c r="C49" s="98"/>
      <c r="D49" s="92" t="s">
        <v>166</v>
      </c>
      <c r="E49" s="100">
        <v>508</v>
      </c>
      <c r="F49" s="101">
        <v>83.6</v>
      </c>
      <c r="G49" s="100">
        <v>508</v>
      </c>
      <c r="H49" s="101">
        <v>56.2</v>
      </c>
      <c r="I49" s="99"/>
      <c r="O49" s="92" t="s">
        <v>165</v>
      </c>
      <c r="P49" s="23">
        <f t="shared" si="11"/>
        <v>93.1</v>
      </c>
      <c r="Q49" s="23">
        <f t="shared" ref="Q49:Q50" si="12">H68</f>
        <v>77.599999999999994</v>
      </c>
      <c r="R49" s="74">
        <f t="shared" si="2"/>
        <v>63.004388714733537</v>
      </c>
    </row>
    <row r="50" spans="1:18">
      <c r="A50" s="98"/>
      <c r="B50" s="92"/>
      <c r="C50" s="98"/>
      <c r="D50" s="92" t="s">
        <v>171</v>
      </c>
      <c r="E50" s="100">
        <v>2093</v>
      </c>
      <c r="F50" s="101">
        <v>93.1</v>
      </c>
      <c r="G50" s="100">
        <v>2093</v>
      </c>
      <c r="H50" s="101">
        <v>79.099999999999994</v>
      </c>
      <c r="I50" s="99"/>
      <c r="O50" s="92" t="s">
        <v>166</v>
      </c>
      <c r="P50" s="23">
        <f t="shared" si="11"/>
        <v>83.6</v>
      </c>
      <c r="Q50" s="23">
        <f t="shared" si="12"/>
        <v>61.4</v>
      </c>
      <c r="R50" s="74">
        <f t="shared" si="2"/>
        <v>49.851410658307209</v>
      </c>
    </row>
    <row r="51" spans="1:18">
      <c r="A51" s="98"/>
      <c r="B51" s="92" t="s">
        <v>175</v>
      </c>
      <c r="C51" s="98" t="s">
        <v>159</v>
      </c>
      <c r="D51" s="92" t="s">
        <v>158</v>
      </c>
      <c r="E51" s="100">
        <v>102</v>
      </c>
      <c r="F51" s="101">
        <v>98.1</v>
      </c>
      <c r="G51" s="100" t="s">
        <v>178</v>
      </c>
      <c r="H51" s="101" t="s">
        <v>178</v>
      </c>
      <c r="I51" s="99"/>
      <c r="N51" s="44" t="s">
        <v>177</v>
      </c>
    </row>
    <row r="52" spans="1:18">
      <c r="A52" s="98"/>
      <c r="B52" s="92"/>
      <c r="C52" s="98"/>
      <c r="D52" s="92" t="s">
        <v>173</v>
      </c>
      <c r="E52" s="100" t="s">
        <v>178</v>
      </c>
      <c r="F52" s="101" t="s">
        <v>178</v>
      </c>
      <c r="G52" s="100">
        <v>273</v>
      </c>
      <c r="H52" s="101">
        <v>91.8</v>
      </c>
      <c r="I52" s="99"/>
      <c r="N52" s="44" t="s">
        <v>157</v>
      </c>
      <c r="O52" s="92" t="s">
        <v>158</v>
      </c>
      <c r="P52" s="23">
        <f>F71</f>
        <v>52.1</v>
      </c>
      <c r="Q52" s="23">
        <f>H71</f>
        <v>19.600000000000001</v>
      </c>
      <c r="R52" s="74">
        <f>Q52*$J$17</f>
        <v>15.913479623824452</v>
      </c>
    </row>
    <row r="53" spans="1:18">
      <c r="A53" s="98"/>
      <c r="B53" s="92"/>
      <c r="C53" s="98"/>
      <c r="D53" s="92" t="s">
        <v>163</v>
      </c>
      <c r="E53" s="100">
        <v>171</v>
      </c>
      <c r="F53" s="101">
        <v>99</v>
      </c>
      <c r="G53" s="100" t="s">
        <v>178</v>
      </c>
      <c r="H53" s="101" t="s">
        <v>178</v>
      </c>
      <c r="I53" s="99"/>
      <c r="N53" s="44"/>
      <c r="O53" s="92" t="s">
        <v>163</v>
      </c>
      <c r="P53" s="23">
        <f t="shared" ref="P53:P56" si="13">F72</f>
        <v>50.1</v>
      </c>
      <c r="Q53" s="23">
        <f t="shared" ref="Q53:Q56" si="14">H72</f>
        <v>17.399999999999999</v>
      </c>
      <c r="R53" s="74">
        <f t="shared" si="2"/>
        <v>14.127272727272727</v>
      </c>
    </row>
    <row r="54" spans="1:18">
      <c r="A54" s="98"/>
      <c r="B54" s="92"/>
      <c r="C54" s="98"/>
      <c r="D54" s="92" t="s">
        <v>164</v>
      </c>
      <c r="E54" s="100">
        <v>268</v>
      </c>
      <c r="F54" s="101">
        <v>97.1</v>
      </c>
      <c r="G54" s="100">
        <v>268</v>
      </c>
      <c r="H54" s="101">
        <v>87.8</v>
      </c>
      <c r="I54" s="99"/>
      <c r="N54" s="44"/>
      <c r="O54" s="92" t="s">
        <v>164</v>
      </c>
      <c r="P54" s="23">
        <f t="shared" si="13"/>
        <v>46.5</v>
      </c>
      <c r="Q54" s="23">
        <f t="shared" si="14"/>
        <v>16.7</v>
      </c>
      <c r="R54" s="74">
        <f t="shared" si="2"/>
        <v>13.558934169278997</v>
      </c>
    </row>
    <row r="55" spans="1:18">
      <c r="A55" s="98"/>
      <c r="B55" s="92"/>
      <c r="C55" s="98"/>
      <c r="D55" s="92" t="s">
        <v>165</v>
      </c>
      <c r="E55" s="100">
        <v>333</v>
      </c>
      <c r="F55" s="101">
        <v>93.9</v>
      </c>
      <c r="G55" s="100">
        <v>333</v>
      </c>
      <c r="H55" s="101">
        <v>81.3</v>
      </c>
      <c r="I55" s="99"/>
      <c r="N55" s="44"/>
      <c r="O55" s="92" t="s">
        <v>165</v>
      </c>
      <c r="P55" s="23">
        <f t="shared" si="13"/>
        <v>41.5</v>
      </c>
      <c r="Q55" s="23">
        <f t="shared" si="14"/>
        <v>13.5</v>
      </c>
      <c r="R55" s="74">
        <f t="shared" si="2"/>
        <v>10.960815047021944</v>
      </c>
    </row>
    <row r="56" spans="1:18">
      <c r="A56" s="98"/>
      <c r="B56" s="92"/>
      <c r="C56" s="98"/>
      <c r="D56" s="92" t="s">
        <v>166</v>
      </c>
      <c r="E56" s="100">
        <v>379</v>
      </c>
      <c r="F56" s="101">
        <v>85</v>
      </c>
      <c r="G56" s="100">
        <v>379</v>
      </c>
      <c r="H56" s="101">
        <v>58.5</v>
      </c>
      <c r="I56" s="99"/>
      <c r="O56" s="92" t="s">
        <v>166</v>
      </c>
      <c r="P56" s="23">
        <f t="shared" si="13"/>
        <v>29.3</v>
      </c>
      <c r="Q56" s="23">
        <f t="shared" si="14"/>
        <v>6.1</v>
      </c>
      <c r="R56" s="74">
        <f t="shared" si="2"/>
        <v>4.9526645768025075</v>
      </c>
    </row>
    <row r="57" spans="1:18">
      <c r="A57" s="98" t="s">
        <v>176</v>
      </c>
      <c r="B57" s="92" t="s">
        <v>157</v>
      </c>
      <c r="C57" s="98" t="s">
        <v>159</v>
      </c>
      <c r="D57" s="92" t="s">
        <v>158</v>
      </c>
      <c r="E57" s="100">
        <v>205</v>
      </c>
      <c r="F57" s="101">
        <v>94.8</v>
      </c>
      <c r="G57" s="100" t="s">
        <v>178</v>
      </c>
      <c r="H57" s="101" t="s">
        <v>178</v>
      </c>
      <c r="I57" s="99"/>
      <c r="N57" s="44" t="s">
        <v>175</v>
      </c>
      <c r="O57" s="92" t="s">
        <v>158</v>
      </c>
      <c r="P57" s="23">
        <f>F77</f>
        <v>43.058349609375</v>
      </c>
      <c r="Q57" s="23">
        <f>H78</f>
        <v>18.5</v>
      </c>
      <c r="R57" s="74">
        <f t="shared" si="2"/>
        <v>15.02037617554859</v>
      </c>
    </row>
    <row r="58" spans="1:18">
      <c r="A58" s="98"/>
      <c r="B58" s="92"/>
      <c r="C58" s="98"/>
      <c r="D58" s="92" t="s">
        <v>173</v>
      </c>
      <c r="E58" s="100" t="s">
        <v>178</v>
      </c>
      <c r="F58" s="101" t="s">
        <v>178</v>
      </c>
      <c r="G58" s="100">
        <v>798</v>
      </c>
      <c r="H58" s="101">
        <v>81.099999999999994</v>
      </c>
      <c r="I58" s="99"/>
      <c r="O58" s="92" t="s">
        <v>163</v>
      </c>
      <c r="P58" s="23">
        <f>F79</f>
        <v>45.5</v>
      </c>
      <c r="Q58" s="23">
        <f>H78</f>
        <v>18.5</v>
      </c>
      <c r="R58" s="74">
        <f t="shared" si="2"/>
        <v>15.02037617554859</v>
      </c>
    </row>
    <row r="59" spans="1:18">
      <c r="A59" s="98"/>
      <c r="B59" s="92"/>
      <c r="C59" s="98"/>
      <c r="D59" s="92" t="s">
        <v>163</v>
      </c>
      <c r="E59" s="100">
        <v>593</v>
      </c>
      <c r="F59" s="101">
        <v>96.4</v>
      </c>
      <c r="G59" s="100" t="s">
        <v>178</v>
      </c>
      <c r="H59" s="101" t="s">
        <v>178</v>
      </c>
      <c r="I59" s="99"/>
      <c r="O59" s="92" t="s">
        <v>164</v>
      </c>
      <c r="P59" s="23">
        <f t="shared" ref="P59:P61" si="15">F80</f>
        <v>45.8</v>
      </c>
      <c r="Q59" s="23">
        <f>H80</f>
        <v>16.899999999999999</v>
      </c>
      <c r="R59" s="74">
        <f t="shared" si="2"/>
        <v>13.721316614420061</v>
      </c>
    </row>
    <row r="60" spans="1:18">
      <c r="A60" s="98"/>
      <c r="B60" s="92"/>
      <c r="C60" s="98"/>
      <c r="D60" s="92" t="s">
        <v>164</v>
      </c>
      <c r="E60" s="100">
        <v>1071</v>
      </c>
      <c r="F60" s="101">
        <v>94.5</v>
      </c>
      <c r="G60" s="100">
        <v>1071</v>
      </c>
      <c r="H60" s="101">
        <v>79.7</v>
      </c>
      <c r="I60" s="99"/>
      <c r="O60" s="92" t="s">
        <v>165</v>
      </c>
      <c r="P60" s="23">
        <f t="shared" si="15"/>
        <v>40.299999999999997</v>
      </c>
      <c r="Q60" s="23">
        <f t="shared" ref="Q60:Q61" si="16">H81</f>
        <v>13.7</v>
      </c>
      <c r="R60" s="74">
        <f t="shared" si="2"/>
        <v>11.123197492163008</v>
      </c>
    </row>
    <row r="61" spans="1:18">
      <c r="A61" s="98"/>
      <c r="B61" s="92"/>
      <c r="C61" s="98"/>
      <c r="D61" s="92" t="s">
        <v>165</v>
      </c>
      <c r="E61" s="100">
        <v>1482</v>
      </c>
      <c r="F61" s="101">
        <v>95.2</v>
      </c>
      <c r="G61" s="100">
        <v>1482</v>
      </c>
      <c r="H61" s="101">
        <v>77.400000000000006</v>
      </c>
      <c r="I61" s="99"/>
      <c r="O61" s="92" t="s">
        <v>166</v>
      </c>
      <c r="P61" s="23">
        <f t="shared" si="15"/>
        <v>24.2</v>
      </c>
      <c r="Q61" s="23">
        <f t="shared" si="16"/>
        <v>8.3000000000000007</v>
      </c>
      <c r="R61" s="74">
        <f t="shared" si="2"/>
        <v>6.7388714733542328</v>
      </c>
    </row>
    <row r="62" spans="1:18">
      <c r="A62" s="98"/>
      <c r="B62" s="92"/>
      <c r="C62" s="98"/>
      <c r="D62" s="92" t="s">
        <v>166</v>
      </c>
      <c r="E62" s="100">
        <v>1138</v>
      </c>
      <c r="F62" s="101">
        <v>87.2</v>
      </c>
      <c r="G62" s="100">
        <v>1138</v>
      </c>
      <c r="H62" s="101">
        <v>66.599999999999994</v>
      </c>
      <c r="I62" s="99"/>
    </row>
    <row r="63" spans="1:18">
      <c r="A63" s="98"/>
      <c r="B63" s="92"/>
      <c r="C63" s="98"/>
      <c r="D63" s="92" t="s">
        <v>171</v>
      </c>
      <c r="E63" s="100">
        <v>4489</v>
      </c>
      <c r="F63" s="101">
        <v>93.1</v>
      </c>
      <c r="G63" s="100">
        <v>4489</v>
      </c>
      <c r="H63" s="101">
        <v>75.900000000000006</v>
      </c>
      <c r="I63" s="99"/>
    </row>
    <row r="64" spans="1:18">
      <c r="A64" s="98"/>
      <c r="B64" s="92" t="s">
        <v>175</v>
      </c>
      <c r="C64" s="98" t="s">
        <v>159</v>
      </c>
      <c r="D64" s="92" t="s">
        <v>158</v>
      </c>
      <c r="E64" s="100">
        <v>87</v>
      </c>
      <c r="F64" s="101">
        <v>96.6</v>
      </c>
      <c r="G64" s="100" t="s">
        <v>178</v>
      </c>
      <c r="H64" s="101" t="s">
        <v>178</v>
      </c>
      <c r="I64" s="99"/>
    </row>
    <row r="65" spans="1:9">
      <c r="A65" s="98"/>
      <c r="B65" s="92"/>
      <c r="C65" s="98"/>
      <c r="D65" s="92" t="s">
        <v>173</v>
      </c>
      <c r="E65" s="100" t="s">
        <v>178</v>
      </c>
      <c r="F65" s="101" t="s">
        <v>178</v>
      </c>
      <c r="G65" s="100">
        <v>331</v>
      </c>
      <c r="H65" s="101">
        <v>77.099999999999994</v>
      </c>
      <c r="I65" s="99"/>
    </row>
    <row r="66" spans="1:9">
      <c r="A66" s="98"/>
      <c r="B66" s="92"/>
      <c r="C66" s="98"/>
      <c r="D66" s="92" t="s">
        <v>163</v>
      </c>
      <c r="E66" s="100">
        <v>244</v>
      </c>
      <c r="F66" s="101">
        <v>92</v>
      </c>
      <c r="G66" s="100" t="s">
        <v>178</v>
      </c>
      <c r="H66" s="101" t="s">
        <v>178</v>
      </c>
      <c r="I66" s="99"/>
    </row>
    <row r="67" spans="1:9">
      <c r="A67" s="98"/>
      <c r="B67" s="92"/>
      <c r="C67" s="98"/>
      <c r="D67" s="92" t="s">
        <v>164</v>
      </c>
      <c r="E67" s="100">
        <v>508</v>
      </c>
      <c r="F67" s="101">
        <v>93</v>
      </c>
      <c r="G67" s="100">
        <v>508</v>
      </c>
      <c r="H67" s="101">
        <v>76.900000000000006</v>
      </c>
      <c r="I67" s="99"/>
    </row>
    <row r="68" spans="1:9">
      <c r="A68" s="98"/>
      <c r="B68" s="92"/>
      <c r="C68" s="98"/>
      <c r="D68" s="92" t="s">
        <v>165</v>
      </c>
      <c r="E68" s="100">
        <v>781</v>
      </c>
      <c r="F68" s="101">
        <v>93.1</v>
      </c>
      <c r="G68" s="100">
        <v>781</v>
      </c>
      <c r="H68" s="101">
        <v>77.599999999999994</v>
      </c>
      <c r="I68" s="99"/>
    </row>
    <row r="69" spans="1:9">
      <c r="A69" s="98"/>
      <c r="B69" s="92"/>
      <c r="C69" s="98"/>
      <c r="D69" s="92" t="s">
        <v>166</v>
      </c>
      <c r="E69" s="100">
        <v>720</v>
      </c>
      <c r="F69" s="101">
        <v>83.6</v>
      </c>
      <c r="G69" s="100">
        <v>720</v>
      </c>
      <c r="H69" s="101">
        <v>61.4</v>
      </c>
      <c r="I69" s="99"/>
    </row>
    <row r="70" spans="1:9">
      <c r="A70" s="98"/>
      <c r="B70" s="92"/>
      <c r="C70" s="98"/>
      <c r="D70" s="92" t="s">
        <v>171</v>
      </c>
      <c r="E70" s="100">
        <v>2340</v>
      </c>
      <c r="F70" s="101">
        <v>90.2</v>
      </c>
      <c r="G70" s="100">
        <v>2340</v>
      </c>
      <c r="H70" s="101">
        <v>72.3</v>
      </c>
      <c r="I70" s="99"/>
    </row>
    <row r="71" spans="1:9">
      <c r="A71" s="98" t="s">
        <v>177</v>
      </c>
      <c r="B71" s="92" t="s">
        <v>157</v>
      </c>
      <c r="C71" s="98" t="s">
        <v>159</v>
      </c>
      <c r="D71" s="92" t="s">
        <v>158</v>
      </c>
      <c r="E71" s="100">
        <v>178</v>
      </c>
      <c r="F71" s="101">
        <v>52.1</v>
      </c>
      <c r="G71" s="100">
        <v>178</v>
      </c>
      <c r="H71" s="101">
        <v>19.600000000000001</v>
      </c>
      <c r="I71" s="99"/>
    </row>
    <row r="72" spans="1:9">
      <c r="A72" s="98"/>
      <c r="B72" s="92"/>
      <c r="C72" s="98"/>
      <c r="D72" s="92" t="s">
        <v>163</v>
      </c>
      <c r="E72" s="100">
        <v>669</v>
      </c>
      <c r="F72" s="101">
        <v>50.1</v>
      </c>
      <c r="G72" s="100">
        <v>669</v>
      </c>
      <c r="H72" s="101">
        <v>17.399999999999999</v>
      </c>
      <c r="I72" s="99"/>
    </row>
    <row r="73" spans="1:9">
      <c r="A73" s="98"/>
      <c r="B73" s="92"/>
      <c r="C73" s="98"/>
      <c r="D73" s="92" t="s">
        <v>164</v>
      </c>
      <c r="E73" s="100">
        <v>1359</v>
      </c>
      <c r="F73" s="101">
        <v>46.5</v>
      </c>
      <c r="G73" s="100">
        <v>1359</v>
      </c>
      <c r="H73" s="101">
        <v>16.7</v>
      </c>
      <c r="I73" s="99"/>
    </row>
    <row r="74" spans="1:9">
      <c r="A74" s="98"/>
      <c r="B74" s="92"/>
      <c r="C74" s="98"/>
      <c r="D74" s="92" t="s">
        <v>165</v>
      </c>
      <c r="E74" s="100">
        <v>1789</v>
      </c>
      <c r="F74" s="101">
        <v>41.5</v>
      </c>
      <c r="G74" s="100">
        <v>1789</v>
      </c>
      <c r="H74" s="101">
        <v>13.5</v>
      </c>
      <c r="I74" s="99"/>
    </row>
    <row r="75" spans="1:9">
      <c r="A75" s="98"/>
      <c r="B75" s="92"/>
      <c r="C75" s="98"/>
      <c r="D75" s="92" t="s">
        <v>166</v>
      </c>
      <c r="E75" s="100">
        <v>1913</v>
      </c>
      <c r="F75" s="101">
        <v>29.3</v>
      </c>
      <c r="G75" s="100">
        <v>1913</v>
      </c>
      <c r="H75" s="101">
        <v>6.1</v>
      </c>
      <c r="I75" s="99"/>
    </row>
    <row r="76" spans="1:9">
      <c r="A76" s="98"/>
      <c r="B76" s="92"/>
      <c r="C76" s="98"/>
      <c r="D76" s="92" t="s">
        <v>171</v>
      </c>
      <c r="E76" s="100">
        <v>5908</v>
      </c>
      <c r="F76" s="101">
        <v>40</v>
      </c>
      <c r="G76" s="100">
        <v>5908</v>
      </c>
      <c r="H76" s="101">
        <v>12.3</v>
      </c>
      <c r="I76" s="99"/>
    </row>
    <row r="77" spans="1:9">
      <c r="A77" s="98"/>
      <c r="B77" s="92" t="s">
        <v>175</v>
      </c>
      <c r="C77" s="98" t="s">
        <v>159</v>
      </c>
      <c r="D77" s="92" t="s">
        <v>158</v>
      </c>
      <c r="E77" s="100">
        <v>86</v>
      </c>
      <c r="F77" s="101">
        <v>43.058349609375</v>
      </c>
      <c r="G77" s="100" t="s">
        <v>178</v>
      </c>
      <c r="H77" s="101" t="s">
        <v>178</v>
      </c>
      <c r="I77" s="99"/>
    </row>
    <row r="78" spans="1:9">
      <c r="A78" s="98"/>
      <c r="B78" s="92"/>
      <c r="C78" s="98"/>
      <c r="D78" s="92" t="s">
        <v>173</v>
      </c>
      <c r="E78" s="100" t="s">
        <v>178</v>
      </c>
      <c r="F78" s="101" t="s">
        <v>178</v>
      </c>
      <c r="G78" s="100">
        <v>304</v>
      </c>
      <c r="H78" s="101">
        <v>18.5</v>
      </c>
      <c r="I78" s="99"/>
    </row>
    <row r="79" spans="1:9">
      <c r="A79" s="98"/>
      <c r="B79" s="92"/>
      <c r="C79" s="98"/>
      <c r="D79" s="92" t="s">
        <v>163</v>
      </c>
      <c r="E79" s="100">
        <v>218</v>
      </c>
      <c r="F79" s="101">
        <v>45.5</v>
      </c>
      <c r="G79" s="100" t="s">
        <v>178</v>
      </c>
      <c r="H79" s="101" t="s">
        <v>178</v>
      </c>
      <c r="I79" s="99"/>
    </row>
    <row r="80" spans="1:9">
      <c r="A80" s="98"/>
      <c r="B80" s="92"/>
      <c r="C80" s="98"/>
      <c r="D80" s="92" t="s">
        <v>164</v>
      </c>
      <c r="E80" s="100">
        <v>522</v>
      </c>
      <c r="F80" s="101">
        <v>45.8</v>
      </c>
      <c r="G80" s="100">
        <v>522</v>
      </c>
      <c r="H80" s="101">
        <v>16.899999999999999</v>
      </c>
      <c r="I80" s="99"/>
    </row>
    <row r="81" spans="1:9">
      <c r="A81" s="98"/>
      <c r="B81" s="92"/>
      <c r="C81" s="98"/>
      <c r="D81" s="92" t="s">
        <v>165</v>
      </c>
      <c r="E81" s="100">
        <v>899</v>
      </c>
      <c r="F81" s="101">
        <v>40.299999999999997</v>
      </c>
      <c r="G81" s="100">
        <v>899</v>
      </c>
      <c r="H81" s="101">
        <v>13.7</v>
      </c>
      <c r="I81" s="99"/>
    </row>
    <row r="82" spans="1:9">
      <c r="A82" s="98"/>
      <c r="B82" s="92"/>
      <c r="C82" s="98"/>
      <c r="D82" s="92" t="s">
        <v>166</v>
      </c>
      <c r="E82" s="100">
        <v>1391</v>
      </c>
      <c r="F82" s="101">
        <v>24.2</v>
      </c>
      <c r="G82" s="100">
        <v>1391</v>
      </c>
      <c r="H82" s="101">
        <v>8.3000000000000007</v>
      </c>
      <c r="I82" s="99"/>
    </row>
    <row r="83" spans="1:9">
      <c r="A83" s="98"/>
      <c r="B83" s="92"/>
      <c r="C83" s="98"/>
      <c r="D83" s="92" t="s">
        <v>171</v>
      </c>
      <c r="E83" s="100">
        <v>3116</v>
      </c>
      <c r="F83" s="101">
        <v>34.5</v>
      </c>
      <c r="G83" s="100">
        <v>3116</v>
      </c>
      <c r="H83" s="101">
        <v>12.2</v>
      </c>
      <c r="I83" s="99"/>
    </row>
  </sheetData>
  <mergeCells count="12">
    <mergeCell ref="A2:A3"/>
    <mergeCell ref="B2:B3"/>
    <mergeCell ref="C2:G2"/>
    <mergeCell ref="I2:M2"/>
    <mergeCell ref="A31:I31"/>
    <mergeCell ref="E32:F32"/>
    <mergeCell ref="G32:H32"/>
    <mergeCell ref="O4:R4"/>
    <mergeCell ref="A10:T10"/>
    <mergeCell ref="A12:T12"/>
    <mergeCell ref="A28:I28"/>
    <mergeCell ref="A29:I29"/>
  </mergeCells>
  <hyperlinks>
    <hyperlink ref="O4" r:id="rId1" display="http://www.ons.gov.uk/ons/guide-method/method-quality/quality/quality-information/health-and-social-care/index.html" xr:uid="{170B6BD7-4966-4C46-8D97-3271B02F4C84}"/>
    <hyperlink ref="O4:R4" r:id="rId2" display="Cancer survival statistical bulletins." xr:uid="{43E407C9-BB04-4642-945F-9E1D4670BE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parameters</vt:lpstr>
      <vt:lpstr>extract</vt:lpstr>
      <vt:lpstr>life tables</vt:lpstr>
      <vt:lpstr>OC_mortality_details</vt:lpstr>
      <vt:lpstr>OC_mort_extract_kid.blad</vt:lpstr>
      <vt:lpstr>OC_mort_extract_kidney</vt:lpstr>
      <vt:lpstr>Survival_exp</vt:lpstr>
      <vt:lpstr>Kidney_surv_original</vt:lpstr>
      <vt:lpstr>All_cause_mort</vt:lpstr>
      <vt:lpstr>OC_mortality_details!Death_table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2023-07-13T10:39:17Z</dcterms:modified>
</cp:coreProperties>
</file>