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1780" yWindow="0" windowWidth="22480" windowHeight="16060" tabRatio="500" activeTab="1"/>
  </bookViews>
  <sheets>
    <sheet name="Problem 3" sheetId="1" r:id="rId1"/>
    <sheet name="Problem 4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D3" i="1"/>
  <c r="F3" i="1"/>
  <c r="B18" i="1"/>
  <c r="F14" i="1"/>
  <c r="F16" i="1"/>
  <c r="F8" i="1"/>
  <c r="F1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21" i="1"/>
  <c r="C21" i="1"/>
  <c r="D21" i="1"/>
  <c r="E12" i="2"/>
  <c r="E13" i="2"/>
  <c r="E14" i="2"/>
  <c r="E15" i="2"/>
  <c r="E16" i="2"/>
  <c r="E11" i="2"/>
  <c r="B26" i="2"/>
  <c r="B27" i="2"/>
  <c r="C27" i="2"/>
  <c r="B28" i="2"/>
  <c r="C28" i="2"/>
  <c r="B29" i="2"/>
  <c r="C29" i="2"/>
  <c r="B30" i="2"/>
  <c r="C30" i="2"/>
  <c r="B31" i="2"/>
  <c r="C31" i="2"/>
  <c r="C26" i="2"/>
  <c r="B19" i="2"/>
  <c r="B18" i="2"/>
  <c r="B8" i="2"/>
  <c r="D7" i="2"/>
  <c r="C12" i="2"/>
  <c r="C13" i="2"/>
  <c r="C14" i="2"/>
  <c r="C15" i="2"/>
  <c r="C16" i="2"/>
  <c r="C11" i="2"/>
  <c r="D4" i="2"/>
</calcChain>
</file>

<file path=xl/sharedStrings.xml><?xml version="1.0" encoding="utf-8"?>
<sst xmlns="http://schemas.openxmlformats.org/spreadsheetml/2006/main" count="106" uniqueCount="78">
  <si>
    <t>wi</t>
  </si>
  <si>
    <t>Kxi</t>
  </si>
  <si>
    <t>W1</t>
  </si>
  <si>
    <t>W2</t>
  </si>
  <si>
    <t>Kd</t>
  </si>
  <si>
    <t>n</t>
  </si>
  <si>
    <t>given</t>
  </si>
  <si>
    <t>P1-Q1</t>
  </si>
  <si>
    <t>theta</t>
  </si>
  <si>
    <t>PS2</t>
  </si>
  <si>
    <t>from given data</t>
  </si>
  <si>
    <t>Parameter</t>
  </si>
  <si>
    <t>Source</t>
  </si>
  <si>
    <t>value 1</t>
  </si>
  <si>
    <t>value 2</t>
  </si>
  <si>
    <t>units 2</t>
  </si>
  <si>
    <t>units 1</t>
  </si>
  <si>
    <t>microM</t>
  </si>
  <si>
    <t>1/hr</t>
  </si>
  <si>
    <t>aa/s</t>
  </si>
  <si>
    <t>s</t>
  </si>
  <si>
    <t>protein length</t>
  </si>
  <si>
    <t>aa</t>
  </si>
  <si>
    <t>1/s</t>
  </si>
  <si>
    <t>nmol/gDW</t>
  </si>
  <si>
    <t>&lt;mc&gt;</t>
  </si>
  <si>
    <t>% dryweight</t>
  </si>
  <si>
    <t xml:space="preserve">K_L,i </t>
  </si>
  <si>
    <t>tau_L,I</t>
  </si>
  <si>
    <t xml:space="preserve">k_L,E,I </t>
  </si>
  <si>
    <t xml:space="preserve">R_L,T </t>
  </si>
  <si>
    <t>g/cell</t>
  </si>
  <si>
    <t>IPTG (microM)</t>
  </si>
  <si>
    <t>Kli (tL gain)</t>
  </si>
  <si>
    <t>cell volume</t>
  </si>
  <si>
    <t>micrometer^3/cell</t>
  </si>
  <si>
    <t>L/cell</t>
  </si>
  <si>
    <t>gDW/cell</t>
  </si>
  <si>
    <t>f_I</t>
  </si>
  <si>
    <t>mM</t>
  </si>
  <si>
    <t>p* (microM)</t>
  </si>
  <si>
    <t>u</t>
  </si>
  <si>
    <t>Parameters</t>
  </si>
  <si>
    <t>value</t>
  </si>
  <si>
    <t>units</t>
  </si>
  <si>
    <t>[F6P]</t>
  </si>
  <si>
    <t>[ATP]</t>
  </si>
  <si>
    <t>[PFK] (E1)</t>
  </si>
  <si>
    <t>K_F6P</t>
  </si>
  <si>
    <t>K_ATP</t>
  </si>
  <si>
    <t>kcat</t>
  </si>
  <si>
    <t>r1</t>
  </si>
  <si>
    <t>[3-5-AMP] (mM)</t>
  </si>
  <si>
    <t>overall rate (micro-M/h)</t>
  </si>
  <si>
    <t>overall rate (mM/h)</t>
  </si>
  <si>
    <t>W1 (when I=0)</t>
  </si>
  <si>
    <t>W2 (when I=.99)</t>
  </si>
  <si>
    <t>K</t>
  </si>
  <si>
    <t>Modeled rate</t>
  </si>
  <si>
    <t>95% Confidence (mirco-M/h)</t>
  </si>
  <si>
    <t>95% Confidence (mM/h)</t>
  </si>
  <si>
    <t>(assume dilution term negligible)</t>
  </si>
  <si>
    <t>Description</t>
  </si>
  <si>
    <t>Translation saturation coefficient</t>
  </si>
  <si>
    <t>Translation control function</t>
  </si>
  <si>
    <t>Transcriptional gain</t>
  </si>
  <si>
    <t xml:space="preserve">Moon weighting coeficient </t>
  </si>
  <si>
    <t>Binding constant</t>
  </si>
  <si>
    <t xml:space="preserve">Hill coefficient </t>
  </si>
  <si>
    <t>Mass of E.Coli cell</t>
  </si>
  <si>
    <t>E.Coli cell is 70% water by mass</t>
  </si>
  <si>
    <t>Volume of E.Coli cell</t>
  </si>
  <si>
    <t>Translation characteristic initiation time</t>
  </si>
  <si>
    <t>Degradation rate</t>
  </si>
  <si>
    <t>Translation elongation rate</t>
  </si>
  <si>
    <t>Ribosomal concentration</t>
  </si>
  <si>
    <t>n and K were estimated via guess and check</t>
  </si>
  <si>
    <t>f_i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</si>
</sst>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3" xfId="0" applyBorder="1"/>
    <xf numFmtId="0" fontId="4" fillId="0" borderId="3" xfId="0" applyFont="1" applyBorder="1"/>
    <xf numFmtId="0" fontId="0" fillId="0" borderId="5" xfId="0" applyBorder="1"/>
    <xf numFmtId="0" fontId="0" fillId="0" borderId="4" xfId="0" applyBorder="1"/>
    <xf numFmtId="0" fontId="4" fillId="0" borderId="5" xfId="0" applyFont="1" applyBorder="1"/>
    <xf numFmtId="0" fontId="0" fillId="0" borderId="1" xfId="0" applyBorder="1"/>
    <xf numFmtId="0" fontId="4" fillId="0" borderId="1" xfId="0" applyFont="1" applyBorder="1"/>
    <xf numFmtId="0" fontId="0" fillId="0" borderId="2" xfId="0" applyFill="1" applyBorder="1"/>
    <xf numFmtId="11" fontId="0" fillId="0" borderId="3" xfId="0" applyNumberFormat="1" applyBorder="1"/>
    <xf numFmtId="0" fontId="0" fillId="0" borderId="3" xfId="0" applyFill="1" applyBorder="1"/>
    <xf numFmtId="0" fontId="0" fillId="0" borderId="1" xfId="0" applyFill="1" applyBorder="1"/>
    <xf numFmtId="11" fontId="0" fillId="0" borderId="5" xfId="0" applyNumberFormat="1" applyBorder="1"/>
    <xf numFmtId="0" fontId="0" fillId="0" borderId="4" xfId="0" applyFill="1" applyBorder="1"/>
    <xf numFmtId="0" fontId="0" fillId="0" borderId="0" xfId="0" applyNumberFormat="1"/>
    <xf numFmtId="0" fontId="0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Protein</a:t>
            </a:r>
            <a:r>
              <a:rPr lang="en-US" baseline="0"/>
              <a:t> </a:t>
            </a:r>
            <a:r>
              <a:rPr lang="en-US"/>
              <a:t>i</a:t>
            </a:r>
            <a:r>
              <a:rPr lang="en-US" baseline="0"/>
              <a:t> Concentration as a Funtion of u_i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'Problem 3'!$C$21:$C$67</c:f>
              <c:numCache>
                <c:formatCode>General</c:formatCode>
                <c:ptCount val="47"/>
                <c:pt idx="0">
                  <c:v>0.25</c:v>
                </c:pt>
                <c:pt idx="1">
                  <c:v>0.268790354286899</c:v>
                </c:pt>
                <c:pt idx="2">
                  <c:v>0.314540104875306</c:v>
                </c:pt>
                <c:pt idx="3">
                  <c:v>0.377347678302133</c:v>
                </c:pt>
                <c:pt idx="4">
                  <c:v>0.448817472349153</c:v>
                </c:pt>
                <c:pt idx="5">
                  <c:v>0.522397968502532</c:v>
                </c:pt>
                <c:pt idx="6">
                  <c:v>0.593644587807672</c:v>
                </c:pt>
                <c:pt idx="7">
                  <c:v>0.659967344132555</c:v>
                </c:pt>
                <c:pt idx="8">
                  <c:v>0.720153308449899</c:v>
                </c:pt>
                <c:pt idx="9">
                  <c:v>0.773891513992756</c:v>
                </c:pt>
                <c:pt idx="10">
                  <c:v>0.821399348188186</c:v>
                </c:pt>
                <c:pt idx="11">
                  <c:v>0.86316547647141</c:v>
                </c:pt>
                <c:pt idx="12">
                  <c:v>0.899788744896422</c:v>
                </c:pt>
                <c:pt idx="13">
                  <c:v>0.931885036677355</c:v>
                </c:pt>
                <c:pt idx="14">
                  <c:v>0.960038060148763</c:v>
                </c:pt>
                <c:pt idx="15">
                  <c:v>0.98477673524179</c:v>
                </c:pt>
                <c:pt idx="16">
                  <c:v>1.006567780392154</c:v>
                </c:pt>
                <c:pt idx="17">
                  <c:v>1.025816440552205</c:v>
                </c:pt>
                <c:pt idx="18">
                  <c:v>1.042871178763624</c:v>
                </c:pt>
                <c:pt idx="19">
                  <c:v>1.058029960719409</c:v>
                </c:pt>
                <c:pt idx="20">
                  <c:v>1.071546850630939</c:v>
                </c:pt>
                <c:pt idx="21">
                  <c:v>1.083638272214928</c:v>
                </c:pt>
                <c:pt idx="22">
                  <c:v>1.094488648136524</c:v>
                </c:pt>
                <c:pt idx="23">
                  <c:v>1.104255327223309</c:v>
                </c:pt>
                <c:pt idx="24">
                  <c:v>1.113072810027634</c:v>
                </c:pt>
                <c:pt idx="25">
                  <c:v>1.12105633100424</c:v>
                </c:pt>
                <c:pt idx="26">
                  <c:v>1.12830487383036</c:v>
                </c:pt>
                <c:pt idx="27">
                  <c:v>1.134903699158882</c:v>
                </c:pt>
                <c:pt idx="28">
                  <c:v>1.140926459255253</c:v>
                </c:pt>
                <c:pt idx="29">
                  <c:v>1.146436965893977</c:v>
                </c:pt>
                <c:pt idx="30">
                  <c:v>1.151490668916989</c:v>
                </c:pt>
                <c:pt idx="31">
                  <c:v>1.185102920057552</c:v>
                </c:pt>
                <c:pt idx="32">
                  <c:v>1.202190780352996</c:v>
                </c:pt>
                <c:pt idx="33">
                  <c:v>1.212039224825942</c:v>
                </c:pt>
                <c:pt idx="34">
                  <c:v>1.218233301678112</c:v>
                </c:pt>
                <c:pt idx="35">
                  <c:v>1.222385949999146</c:v>
                </c:pt>
                <c:pt idx="36">
                  <c:v>1.225308641975309</c:v>
                </c:pt>
                <c:pt idx="37">
                  <c:v>1.227445712458733</c:v>
                </c:pt>
                <c:pt idx="38">
                  <c:v>1.23469034598477</c:v>
                </c:pt>
                <c:pt idx="39">
                  <c:v>1.236170964609239</c:v>
                </c:pt>
                <c:pt idx="40">
                  <c:v>1.236719017737722</c:v>
                </c:pt>
                <c:pt idx="41">
                  <c:v>1.236983019897208</c:v>
                </c:pt>
                <c:pt idx="42">
                  <c:v>1.237130976840529</c:v>
                </c:pt>
                <c:pt idx="43">
                  <c:v>1.237222513197754</c:v>
                </c:pt>
                <c:pt idx="44">
                  <c:v>1.237283237603923</c:v>
                </c:pt>
                <c:pt idx="45">
                  <c:v>1.237325670677675</c:v>
                </c:pt>
                <c:pt idx="46">
                  <c:v>1.237356539393556</c:v>
                </c:pt>
              </c:numCache>
            </c:numRef>
          </c:xVal>
          <c:yVal>
            <c:numRef>
              <c:f>'Problem 3'!$D$21:$D$67</c:f>
              <c:numCache>
                <c:formatCode>General</c:formatCode>
                <c:ptCount val="47"/>
                <c:pt idx="0">
                  <c:v>0.0162444071270751</c:v>
                </c:pt>
                <c:pt idx="1">
                  <c:v>0.0174653597874686</c:v>
                </c:pt>
                <c:pt idx="2">
                  <c:v>0.0204380700855495</c:v>
                </c:pt>
                <c:pt idx="3">
                  <c:v>0.0245191572591857</c:v>
                </c:pt>
                <c:pt idx="4">
                  <c:v>0.0291630949863377</c:v>
                </c:pt>
                <c:pt idx="5">
                  <c:v>0.0339441811308483</c:v>
                </c:pt>
                <c:pt idx="6">
                  <c:v>0.03857361749253</c:v>
                </c:pt>
                <c:pt idx="7">
                  <c:v>0.0428831129146549</c:v>
                </c:pt>
                <c:pt idx="8">
                  <c:v>0.0467938541454811</c:v>
                </c:pt>
                <c:pt idx="9">
                  <c:v>0.0502856353019475</c:v>
                </c:pt>
                <c:pt idx="10">
                  <c:v>0.0533725817035321</c:v>
                </c:pt>
                <c:pt idx="11">
                  <c:v>0.0560864456713495</c:v>
                </c:pt>
                <c:pt idx="12">
                  <c:v>0.0584661388018297</c:v>
                </c:pt>
                <c:pt idx="13">
                  <c:v>0.0605516797256651</c:v>
                </c:pt>
                <c:pt idx="14">
                  <c:v>0.0623809964261757</c:v>
                </c:pt>
                <c:pt idx="15">
                  <c:v>0.063988456866158</c:v>
                </c:pt>
                <c:pt idx="16">
                  <c:v>0.0654043873027459</c:v>
                </c:pt>
                <c:pt idx="17">
                  <c:v>0.0666551195919083</c:v>
                </c:pt>
                <c:pt idx="18">
                  <c:v>0.0677632960357162</c:v>
                </c:pt>
                <c:pt idx="19">
                  <c:v>0.0687482777382775</c:v>
                </c:pt>
                <c:pt idx="20">
                  <c:v>0.0696265731895365</c:v>
                </c:pt>
                <c:pt idx="21">
                  <c:v>0.0704122450893582</c:v>
                </c:pt>
                <c:pt idx="22">
                  <c:v>0.071117276785167</c:v>
                </c:pt>
                <c:pt idx="23">
                  <c:v>0.0717518924306279</c:v>
                </c:pt>
                <c:pt idx="24">
                  <c:v>0.0723248315526657</c:v>
                </c:pt>
                <c:pt idx="25">
                  <c:v>0.0728435818128718</c:v>
                </c:pt>
                <c:pt idx="26">
                  <c:v>0.0733145749358539</c:v>
                </c:pt>
                <c:pt idx="27">
                  <c:v>0.0737433509566418</c:v>
                </c:pt>
                <c:pt idx="28">
                  <c:v>0.0741346956247784</c:v>
                </c:pt>
                <c:pt idx="29">
                  <c:v>0.074492755278042</c:v>
                </c:pt>
                <c:pt idx="30">
                  <c:v>0.0748211329156625</c:v>
                </c:pt>
                <c:pt idx="31">
                  <c:v>0.0770051772836017</c:v>
                </c:pt>
                <c:pt idx="32">
                  <c:v>0.0781155059218808</c:v>
                </c:pt>
                <c:pt idx="33">
                  <c:v>0.0787554344882285</c:v>
                </c:pt>
                <c:pt idx="34">
                  <c:v>0.0791579109128807</c:v>
                </c:pt>
                <c:pt idx="35">
                  <c:v>0.0794277401528105</c:v>
                </c:pt>
                <c:pt idx="36">
                  <c:v>0.0796176497462817</c:v>
                </c:pt>
                <c:pt idx="37">
                  <c:v>0.0797565115182497</c:v>
                </c:pt>
                <c:pt idx="38">
                  <c:v>0.0802272506241834</c:v>
                </c:pt>
                <c:pt idx="39">
                  <c:v>0.0803234577111265</c:v>
                </c:pt>
                <c:pt idx="40">
                  <c:v>0.0803590689037119</c:v>
                </c:pt>
                <c:pt idx="41">
                  <c:v>0.0803762231379564</c:v>
                </c:pt>
                <c:pt idx="42">
                  <c:v>0.0803858370292547</c:v>
                </c:pt>
                <c:pt idx="43">
                  <c:v>0.0803917848446695</c:v>
                </c:pt>
                <c:pt idx="44">
                  <c:v>0.080395730572575</c:v>
                </c:pt>
                <c:pt idx="45">
                  <c:v>0.0803984877730777</c:v>
                </c:pt>
                <c:pt idx="46">
                  <c:v>0.0804004935490307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79976"/>
        <c:axId val="2097120088"/>
      </c:scatterChart>
      <c:valAx>
        <c:axId val="2096979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120088"/>
        <c:crosses val="autoZero"/>
        <c:crossBetween val="midCat"/>
      </c:valAx>
      <c:valAx>
        <c:axId val="209712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pi* (microM)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97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Estimated</a:t>
            </a:r>
            <a:r>
              <a:rPr lang="en-US" baseline="0"/>
              <a:t> Model Rate vs. 3'-5'-AMP Concentration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05812217785573"/>
          <c:y val="0.105023187285638"/>
          <c:w val="0.760955977093772"/>
          <c:h val="0.796721655958649"/>
        </c:manualLayout>
      </c:layout>
      <c:scatterChart>
        <c:scatterStyle val="smoothMarker"/>
        <c:varyColors val="0"/>
        <c:ser>
          <c:idx val="1"/>
          <c:order val="1"/>
          <c:tx>
            <c:v>Model</c:v>
          </c:tx>
          <c:marker>
            <c:symbol val="circle"/>
            <c:size val="8"/>
            <c:spPr>
              <a:noFill/>
              <a:ln w="3175" cmpd="sng"/>
            </c:spPr>
          </c:marker>
          <c:errBars>
            <c:errDir val="y"/>
            <c:errBarType val="both"/>
            <c:errValType val="fixedVal"/>
            <c:noEndCap val="0"/>
            <c:val val="0.0"/>
          </c:errBars>
          <c:xVal>
            <c:numRef>
              <c:f>'Problem 4'!$A$26:$A$31</c:f>
              <c:numCache>
                <c:formatCode>General</c:formatCode>
                <c:ptCount val="6"/>
                <c:pt idx="0">
                  <c:v>0.0</c:v>
                </c:pt>
                <c:pt idx="1">
                  <c:v>0.055</c:v>
                </c:pt>
                <c:pt idx="2">
                  <c:v>0.093</c:v>
                </c:pt>
                <c:pt idx="3">
                  <c:v>0.181</c:v>
                </c:pt>
                <c:pt idx="4">
                  <c:v>0.405</c:v>
                </c:pt>
                <c:pt idx="5">
                  <c:v>0.99</c:v>
                </c:pt>
              </c:numCache>
            </c:numRef>
          </c:xVal>
          <c:yVal>
            <c:numRef>
              <c:f>'Problem 4'!$C$26:$C$31</c:f>
              <c:numCache>
                <c:formatCode>General</c:formatCode>
                <c:ptCount val="6"/>
                <c:pt idx="0">
                  <c:v>0.003003</c:v>
                </c:pt>
                <c:pt idx="1">
                  <c:v>0.00875605010694163</c:v>
                </c:pt>
                <c:pt idx="2">
                  <c:v>0.0244078861881335</c:v>
                </c:pt>
                <c:pt idx="3">
                  <c:v>0.0548510441448413</c:v>
                </c:pt>
                <c:pt idx="4">
                  <c:v>0.0672199994502598</c:v>
                </c:pt>
                <c:pt idx="5">
                  <c:v>0.068559589836048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01016"/>
        <c:axId val="2096969960"/>
      </c:scatterChart>
      <c:scatterChart>
        <c:scatterStyle val="lineMarker"/>
        <c:varyColors val="0"/>
        <c:ser>
          <c:idx val="0"/>
          <c:order val="0"/>
          <c:tx>
            <c:v>Measured Rate</c:v>
          </c:tx>
          <c:spPr>
            <a:ln w="47625">
              <a:noFill/>
            </a:ln>
          </c:spPr>
          <c:marker>
            <c:symbol val="triangle"/>
            <c:size val="9"/>
          </c:marker>
          <c:errBars>
            <c:errDir val="y"/>
            <c:errBarType val="both"/>
            <c:errValType val="cust"/>
            <c:noEndCap val="0"/>
            <c:plus>
              <c:numRef>
                <c:f>'Problem 4'!$E$11:$E$16</c:f>
                <c:numCache>
                  <c:formatCode>General</c:formatCode>
                  <c:ptCount val="6"/>
                  <c:pt idx="0">
                    <c:v>0.00059</c:v>
                  </c:pt>
                  <c:pt idx="1">
                    <c:v>0.0012</c:v>
                  </c:pt>
                  <c:pt idx="2">
                    <c:v>0.0057</c:v>
                  </c:pt>
                  <c:pt idx="3">
                    <c:v>0.0102</c:v>
                  </c:pt>
                  <c:pt idx="4">
                    <c:v>0.0118</c:v>
                  </c:pt>
                  <c:pt idx="5">
                    <c:v>0.0133</c:v>
                  </c:pt>
                </c:numCache>
              </c:numRef>
            </c:plus>
            <c:minus>
              <c:numRef>
                <c:f>'Problem 4'!$E$11:$E$16</c:f>
                <c:numCache>
                  <c:formatCode>General</c:formatCode>
                  <c:ptCount val="6"/>
                  <c:pt idx="0">
                    <c:v>0.00059</c:v>
                  </c:pt>
                  <c:pt idx="1">
                    <c:v>0.0012</c:v>
                  </c:pt>
                  <c:pt idx="2">
                    <c:v>0.0057</c:v>
                  </c:pt>
                  <c:pt idx="3">
                    <c:v>0.0102</c:v>
                  </c:pt>
                  <c:pt idx="4">
                    <c:v>0.0118</c:v>
                  </c:pt>
                  <c:pt idx="5">
                    <c:v>0.0133</c:v>
                  </c:pt>
                </c:numCache>
              </c:numRef>
            </c:minus>
            <c:spPr>
              <a:ln w="15875"/>
            </c:spPr>
          </c:errBars>
          <c:xVal>
            <c:numRef>
              <c:f>'Problem 4'!$A$11:$A$16</c:f>
              <c:numCache>
                <c:formatCode>General</c:formatCode>
                <c:ptCount val="6"/>
                <c:pt idx="0">
                  <c:v>0.0</c:v>
                </c:pt>
                <c:pt idx="1">
                  <c:v>0.055</c:v>
                </c:pt>
                <c:pt idx="2">
                  <c:v>0.093</c:v>
                </c:pt>
                <c:pt idx="3">
                  <c:v>0.181</c:v>
                </c:pt>
                <c:pt idx="4">
                  <c:v>0.405</c:v>
                </c:pt>
                <c:pt idx="5">
                  <c:v>0.99</c:v>
                </c:pt>
              </c:numCache>
            </c:numRef>
          </c:xVal>
          <c:yVal>
            <c:numRef>
              <c:f>'Problem 4'!$C$11:$C$16</c:f>
              <c:numCache>
                <c:formatCode>General</c:formatCode>
                <c:ptCount val="6"/>
                <c:pt idx="0">
                  <c:v>0.003003</c:v>
                </c:pt>
                <c:pt idx="1">
                  <c:v>0.006302</c:v>
                </c:pt>
                <c:pt idx="2">
                  <c:v>0.029761</c:v>
                </c:pt>
                <c:pt idx="3">
                  <c:v>0.052002</c:v>
                </c:pt>
                <c:pt idx="4">
                  <c:v>0.060306</c:v>
                </c:pt>
                <c:pt idx="5">
                  <c:v>0.068653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01016"/>
        <c:axId val="2096969960"/>
      </c:scatterChart>
      <c:valAx>
        <c:axId val="2105001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[3'-5'-AMP]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969960"/>
        <c:crosses val="autoZero"/>
        <c:crossBetween val="midCat"/>
      </c:valAx>
      <c:valAx>
        <c:axId val="2096969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Rate (mM/h)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01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19</xdr:row>
      <xdr:rowOff>25400</xdr:rowOff>
    </xdr:from>
    <xdr:to>
      <xdr:col>10</xdr:col>
      <xdr:colOff>431800</xdr:colOff>
      <xdr:row>50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50</xdr:row>
      <xdr:rowOff>50800</xdr:rowOff>
    </xdr:from>
    <xdr:to>
      <xdr:col>10</xdr:col>
      <xdr:colOff>457200</xdr:colOff>
      <xdr:row>54</xdr:row>
      <xdr:rowOff>177800</xdr:rowOff>
    </xdr:to>
    <xdr:sp macro="" textlink="">
      <xdr:nvSpPr>
        <xdr:cNvPr id="5" name="TextBox 4"/>
        <xdr:cNvSpPr txBox="1"/>
      </xdr:nvSpPr>
      <xdr:spPr>
        <a:xfrm>
          <a:off x="4508500" y="9575800"/>
          <a:ext cx="523240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Part c)</a:t>
          </a:r>
          <a:r>
            <a:rPr lang="en-US" sz="1100" b="0"/>
            <a:t>: </a:t>
          </a:r>
          <a:r>
            <a:rPr lang="en-US" sz="1100"/>
            <a:t>If</a:t>
          </a:r>
          <a:r>
            <a:rPr lang="en-US" sz="1100" baseline="0"/>
            <a:t> the polysome amplification constant is increased, the pi* curve as a function of ui moves up. This makes sense because we would expect to see the protein concentration increase as the average number of ribosomes reading a message at any time increases.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16</xdr:row>
      <xdr:rowOff>76200</xdr:rowOff>
    </xdr:from>
    <xdr:to>
      <xdr:col>11</xdr:col>
      <xdr:colOff>254000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45</xdr:row>
      <xdr:rowOff>12700</xdr:rowOff>
    </xdr:from>
    <xdr:to>
      <xdr:col>7</xdr:col>
      <xdr:colOff>685800</xdr:colOff>
      <xdr:row>48</xdr:row>
      <xdr:rowOff>177800</xdr:rowOff>
    </xdr:to>
    <xdr:sp macro="" textlink="">
      <xdr:nvSpPr>
        <xdr:cNvPr id="3" name="TextBox 2"/>
        <xdr:cNvSpPr txBox="1"/>
      </xdr:nvSpPr>
      <xdr:spPr>
        <a:xfrm>
          <a:off x="4025900" y="8394700"/>
          <a:ext cx="59055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Given</a:t>
          </a:r>
          <a:r>
            <a:rPr lang="en-US" sz="1100" baseline="0"/>
            <a:t> that the model seems to fall within the 95% confidence intervals for the measured rates , it appears that the proprosed model can describe the date. Although the model slighlty exceeds the second data point, finer tuning of the parameters may lead to a sligjtly better fit.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B6" sqref="B6"/>
    </sheetView>
  </sheetViews>
  <sheetFormatPr baseColWidth="10" defaultRowHeight="15" x14ac:dyDescent="0"/>
  <cols>
    <col min="1" max="1" width="12.33203125" customWidth="1"/>
    <col min="2" max="2" width="33.1640625" customWidth="1"/>
    <col min="4" max="4" width="16.1640625" customWidth="1"/>
    <col min="6" max="6" width="12.5" customWidth="1"/>
  </cols>
  <sheetData>
    <row r="1" spans="1:7">
      <c r="A1" s="1" t="s">
        <v>11</v>
      </c>
      <c r="B1" s="1" t="s">
        <v>62</v>
      </c>
      <c r="C1" s="1" t="s">
        <v>12</v>
      </c>
      <c r="D1" s="1" t="s">
        <v>13</v>
      </c>
      <c r="E1" s="1" t="s">
        <v>16</v>
      </c>
      <c r="F1" s="1" t="s">
        <v>14</v>
      </c>
      <c r="G1" s="1" t="s">
        <v>15</v>
      </c>
    </row>
    <row r="2" spans="1:7">
      <c r="A2" s="2" t="s">
        <v>27</v>
      </c>
      <c r="B2" s="2" t="s">
        <v>63</v>
      </c>
      <c r="C2" s="7" t="s">
        <v>6</v>
      </c>
      <c r="D2" s="4">
        <v>200</v>
      </c>
      <c r="E2" s="5" t="s">
        <v>17</v>
      </c>
      <c r="F2" s="2"/>
      <c r="G2" s="5"/>
    </row>
    <row r="3" spans="1:7">
      <c r="A3" s="2" t="s">
        <v>8</v>
      </c>
      <c r="B3" s="2" t="s">
        <v>73</v>
      </c>
      <c r="C3" s="7" t="s">
        <v>10</v>
      </c>
      <c r="D3" s="4">
        <f>-LN(0.5)/24</f>
        <v>2.8881132523331052E-2</v>
      </c>
      <c r="E3" s="5" t="s">
        <v>18</v>
      </c>
      <c r="F3" s="2">
        <f>D3/60</f>
        <v>4.8135220872218423E-4</v>
      </c>
      <c r="G3" s="5" t="s">
        <v>23</v>
      </c>
    </row>
    <row r="4" spans="1:7">
      <c r="A4" s="2" t="s">
        <v>28</v>
      </c>
      <c r="B4" s="2" t="s">
        <v>72</v>
      </c>
      <c r="C4" s="7" t="s">
        <v>6</v>
      </c>
      <c r="D4" s="4">
        <v>1.5</v>
      </c>
      <c r="E4" s="5" t="s">
        <v>20</v>
      </c>
      <c r="F4" s="2"/>
      <c r="G4" s="5"/>
    </row>
    <row r="5" spans="1:7">
      <c r="A5" s="2" t="s">
        <v>29</v>
      </c>
      <c r="B5" s="2" t="s">
        <v>74</v>
      </c>
      <c r="C5" s="7" t="s">
        <v>9</v>
      </c>
      <c r="D5" s="4">
        <v>16.5</v>
      </c>
      <c r="E5" s="5" t="s">
        <v>19</v>
      </c>
      <c r="F5" s="2">
        <f>D5/D13</f>
        <v>5.5E-2</v>
      </c>
      <c r="G5" s="5" t="s">
        <v>23</v>
      </c>
    </row>
    <row r="6" spans="1:7">
      <c r="A6" s="3" t="s">
        <v>30</v>
      </c>
      <c r="B6" s="3" t="s">
        <v>75</v>
      </c>
      <c r="C6" s="8" t="s">
        <v>9</v>
      </c>
      <c r="D6" s="6">
        <v>2.2999999999999998</v>
      </c>
      <c r="E6" s="5" t="s">
        <v>17</v>
      </c>
      <c r="F6" s="2"/>
      <c r="G6" s="5"/>
    </row>
    <row r="7" spans="1:7">
      <c r="A7" s="2" t="s">
        <v>0</v>
      </c>
      <c r="B7" s="2" t="s">
        <v>64</v>
      </c>
      <c r="C7" s="7" t="s">
        <v>6</v>
      </c>
      <c r="D7" s="4">
        <v>1</v>
      </c>
      <c r="E7" s="5"/>
      <c r="F7" s="2"/>
      <c r="G7" s="5"/>
    </row>
    <row r="8" spans="1:7">
      <c r="A8" s="2" t="s">
        <v>1</v>
      </c>
      <c r="B8" s="2" t="s">
        <v>65</v>
      </c>
      <c r="C8" s="7" t="s">
        <v>7</v>
      </c>
      <c r="D8" s="4">
        <v>0.57499999999999996</v>
      </c>
      <c r="E8" s="5" t="s">
        <v>24</v>
      </c>
      <c r="F8" s="10">
        <f>D8/1000*F14/F16</f>
        <v>7.4174999999999991E-2</v>
      </c>
      <c r="G8" s="5" t="s">
        <v>17</v>
      </c>
    </row>
    <row r="9" spans="1:7">
      <c r="A9" s="2" t="s">
        <v>2</v>
      </c>
      <c r="B9" s="2" t="s">
        <v>66</v>
      </c>
      <c r="C9" s="7" t="s">
        <v>7</v>
      </c>
      <c r="D9" s="4">
        <v>0.25</v>
      </c>
      <c r="E9" s="5"/>
      <c r="F9" s="2"/>
      <c r="G9" s="5"/>
    </row>
    <row r="10" spans="1:7">
      <c r="A10" s="2" t="s">
        <v>3</v>
      </c>
      <c r="B10" s="2" t="s">
        <v>66</v>
      </c>
      <c r="C10" s="7" t="s">
        <v>7</v>
      </c>
      <c r="D10" s="4">
        <v>98.75</v>
      </c>
      <c r="E10" s="5"/>
      <c r="F10" s="2"/>
      <c r="G10" s="5"/>
    </row>
    <row r="11" spans="1:7">
      <c r="A11" s="2" t="s">
        <v>4</v>
      </c>
      <c r="B11" s="2" t="s">
        <v>67</v>
      </c>
      <c r="C11" s="7" t="s">
        <v>7</v>
      </c>
      <c r="D11" s="4">
        <v>0.09</v>
      </c>
      <c r="E11" s="5" t="s">
        <v>39</v>
      </c>
      <c r="F11" s="2">
        <f>D11*1000</f>
        <v>90</v>
      </c>
      <c r="G11" s="5" t="s">
        <v>17</v>
      </c>
    </row>
    <row r="12" spans="1:7">
      <c r="A12" s="2" t="s">
        <v>5</v>
      </c>
      <c r="B12" s="2" t="s">
        <v>68</v>
      </c>
      <c r="C12" s="7" t="s">
        <v>7</v>
      </c>
      <c r="D12" s="4">
        <v>1.85</v>
      </c>
      <c r="E12" s="5"/>
      <c r="F12" s="2"/>
      <c r="G12" s="5"/>
    </row>
    <row r="13" spans="1:7">
      <c r="A13" s="2" t="s">
        <v>21</v>
      </c>
      <c r="B13" s="2"/>
      <c r="C13" s="7" t="s">
        <v>6</v>
      </c>
      <c r="D13" s="4">
        <v>300</v>
      </c>
      <c r="E13" s="5" t="s">
        <v>22</v>
      </c>
      <c r="F13" s="2"/>
      <c r="G13" s="5"/>
    </row>
    <row r="14" spans="1:7">
      <c r="A14" s="11" t="s">
        <v>25</v>
      </c>
      <c r="B14" s="11" t="s">
        <v>69</v>
      </c>
      <c r="C14" s="12" t="s">
        <v>6</v>
      </c>
      <c r="D14" s="13">
        <v>4.2999999999999999E-13</v>
      </c>
      <c r="E14" s="4" t="s">
        <v>31</v>
      </c>
      <c r="F14" s="10">
        <f>D14*D15</f>
        <v>1.2899999999999998E-13</v>
      </c>
      <c r="G14" s="5" t="s">
        <v>37</v>
      </c>
    </row>
    <row r="15" spans="1:7">
      <c r="A15" s="11" t="s">
        <v>26</v>
      </c>
      <c r="B15" s="11" t="s">
        <v>70</v>
      </c>
      <c r="C15" s="12" t="s">
        <v>6</v>
      </c>
      <c r="D15" s="4">
        <v>0.3</v>
      </c>
      <c r="E15" s="4"/>
      <c r="F15" s="10"/>
      <c r="G15" s="5"/>
    </row>
    <row r="16" spans="1:7">
      <c r="A16" s="11" t="s">
        <v>34</v>
      </c>
      <c r="B16" s="11" t="s">
        <v>71</v>
      </c>
      <c r="C16" s="12" t="s">
        <v>6</v>
      </c>
      <c r="D16" s="14">
        <v>1</v>
      </c>
      <c r="E16" s="4" t="s">
        <v>35</v>
      </c>
      <c r="F16" s="2">
        <f>D16*10^(-15)</f>
        <v>1.0000000000000001E-15</v>
      </c>
      <c r="G16" s="5" t="s">
        <v>36</v>
      </c>
    </row>
    <row r="17" spans="1:4">
      <c r="A17" s="9"/>
    </row>
    <row r="18" spans="1:4">
      <c r="A18" s="9" t="s">
        <v>33</v>
      </c>
      <c r="B18">
        <f>F5*D6/(D4*D2*F3)</f>
        <v>0.87600442882777863</v>
      </c>
      <c r="C18" t="s">
        <v>61</v>
      </c>
    </row>
    <row r="20" spans="1:4">
      <c r="A20" t="s">
        <v>32</v>
      </c>
      <c r="B20" t="s">
        <v>38</v>
      </c>
      <c r="C20" t="s">
        <v>41</v>
      </c>
      <c r="D20" t="s">
        <v>40</v>
      </c>
    </row>
    <row r="21" spans="1:4">
      <c r="A21">
        <v>0</v>
      </c>
      <c r="B21">
        <f t="shared" ref="B21:B67" si="0">A21^$D$12/($F$11^$D$12+A21^$D$12)</f>
        <v>0</v>
      </c>
      <c r="C21">
        <f t="shared" ref="C21:C67" si="1">($D$9+$D$10*B21/(1+$D$9+$D$10*B21))</f>
        <v>0.25</v>
      </c>
      <c r="D21" s="15">
        <f t="shared" ref="D21:D67" si="2">$B$18*$F$8*$D$7*C21</f>
        <v>1.6244407127075117E-2</v>
      </c>
    </row>
    <row r="22" spans="1:4">
      <c r="A22">
        <v>1</v>
      </c>
      <c r="B22">
        <f t="shared" si="0"/>
        <v>2.4240750888384298E-4</v>
      </c>
      <c r="C22">
        <f t="shared" si="1"/>
        <v>0.26879035428689879</v>
      </c>
      <c r="D22" s="15">
        <f t="shared" si="2"/>
        <v>1.7465359787468576E-2</v>
      </c>
    </row>
    <row r="23" spans="1:4">
      <c r="A23">
        <v>2</v>
      </c>
      <c r="B23">
        <f t="shared" si="0"/>
        <v>8.7332803587809979E-4</v>
      </c>
      <c r="C23">
        <f t="shared" si="1"/>
        <v>0.31454010487530654</v>
      </c>
      <c r="D23" s="15">
        <f t="shared" si="2"/>
        <v>2.0438070085549535E-2</v>
      </c>
    </row>
    <row r="24" spans="1:4">
      <c r="A24">
        <v>3</v>
      </c>
      <c r="B24">
        <f t="shared" si="0"/>
        <v>1.8472373106608337E-3</v>
      </c>
      <c r="C24">
        <f t="shared" si="1"/>
        <v>0.37734767830213295</v>
      </c>
      <c r="D24" s="15">
        <f t="shared" si="2"/>
        <v>2.4519157259185666E-2</v>
      </c>
    </row>
    <row r="25" spans="1:4">
      <c r="A25">
        <v>4</v>
      </c>
      <c r="B25">
        <f t="shared" si="0"/>
        <v>3.141202882392247E-3</v>
      </c>
      <c r="C25">
        <f t="shared" si="1"/>
        <v>0.4488174723491527</v>
      </c>
      <c r="D25" s="15">
        <f t="shared" si="2"/>
        <v>2.9163094986337661E-2</v>
      </c>
    </row>
    <row r="26" spans="1:4">
      <c r="A26">
        <v>5</v>
      </c>
      <c r="B26">
        <f t="shared" si="0"/>
        <v>4.7389581136387431E-3</v>
      </c>
      <c r="C26">
        <f t="shared" si="1"/>
        <v>0.52239796850253173</v>
      </c>
      <c r="D26" s="15">
        <f t="shared" si="2"/>
        <v>3.3944181130848357E-2</v>
      </c>
    </row>
    <row r="27" spans="1:4">
      <c r="A27">
        <v>6</v>
      </c>
      <c r="B27">
        <f t="shared" si="0"/>
        <v>6.6274024871782597E-3</v>
      </c>
      <c r="C27">
        <f t="shared" si="1"/>
        <v>0.5936445878076716</v>
      </c>
      <c r="D27" s="15">
        <f t="shared" si="2"/>
        <v>3.8573617492530042E-2</v>
      </c>
    </row>
    <row r="28" spans="1:4">
      <c r="A28">
        <v>7</v>
      </c>
      <c r="B28">
        <f t="shared" si="0"/>
        <v>8.7952081985724542E-3</v>
      </c>
      <c r="C28">
        <f t="shared" si="1"/>
        <v>0.65996734413255542</v>
      </c>
      <c r="D28" s="15">
        <f t="shared" si="2"/>
        <v>4.2883112914654881E-2</v>
      </c>
    </row>
    <row r="29" spans="1:4">
      <c r="A29">
        <v>8</v>
      </c>
      <c r="B29">
        <f t="shared" si="0"/>
        <v>1.1232131476534317E-2</v>
      </c>
      <c r="C29">
        <f t="shared" si="1"/>
        <v>0.72015330844989911</v>
      </c>
      <c r="D29" s="15">
        <f t="shared" si="2"/>
        <v>4.6793854145481061E-2</v>
      </c>
    </row>
    <row r="30" spans="1:4">
      <c r="A30">
        <v>9</v>
      </c>
      <c r="B30">
        <f t="shared" si="0"/>
        <v>1.3928628341453555E-2</v>
      </c>
      <c r="C30">
        <f t="shared" si="1"/>
        <v>0.77389151399275613</v>
      </c>
      <c r="D30" s="15">
        <f t="shared" si="2"/>
        <v>5.0285635301947518E-2</v>
      </c>
    </row>
    <row r="31" spans="1:4">
      <c r="A31">
        <v>10</v>
      </c>
      <c r="B31">
        <f t="shared" si="0"/>
        <v>1.687562328952864E-2</v>
      </c>
      <c r="C31">
        <f t="shared" si="1"/>
        <v>0.82139934818818583</v>
      </c>
      <c r="D31" s="15">
        <f t="shared" si="2"/>
        <v>5.3372581703532082E-2</v>
      </c>
    </row>
    <row r="32" spans="1:4">
      <c r="A32">
        <v>11</v>
      </c>
      <c r="B32">
        <f t="shared" si="0"/>
        <v>2.0064363022632488E-2</v>
      </c>
      <c r="C32">
        <f t="shared" si="1"/>
        <v>0.8631654764714104</v>
      </c>
      <c r="D32" s="15">
        <f t="shared" si="2"/>
        <v>5.6086445671349475E-2</v>
      </c>
    </row>
    <row r="33" spans="1:4">
      <c r="A33">
        <v>12</v>
      </c>
      <c r="B33">
        <f t="shared" si="0"/>
        <v>2.3486321088104389E-2</v>
      </c>
      <c r="C33">
        <f t="shared" si="1"/>
        <v>0.89978874489642235</v>
      </c>
      <c r="D33" s="15">
        <f t="shared" si="2"/>
        <v>5.8466138801829666E-2</v>
      </c>
    </row>
    <row r="34" spans="1:4">
      <c r="A34">
        <v>13</v>
      </c>
      <c r="B34">
        <f t="shared" si="0"/>
        <v>2.7133134733176533E-2</v>
      </c>
      <c r="C34">
        <f t="shared" si="1"/>
        <v>0.93188503667735478</v>
      </c>
      <c r="D34" s="15">
        <f t="shared" si="2"/>
        <v>6.0551679725665115E-2</v>
      </c>
    </row>
    <row r="35" spans="1:4">
      <c r="A35">
        <v>14</v>
      </c>
      <c r="B35">
        <f t="shared" si="0"/>
        <v>3.0996563034438252E-2</v>
      </c>
      <c r="C35">
        <f t="shared" si="1"/>
        <v>0.96003806014876281</v>
      </c>
      <c r="D35" s="15">
        <f t="shared" si="2"/>
        <v>6.2380996426175728E-2</v>
      </c>
    </row>
    <row r="36" spans="1:4">
      <c r="A36">
        <v>15</v>
      </c>
      <c r="B36">
        <f t="shared" si="0"/>
        <v>3.5068459551064461E-2</v>
      </c>
      <c r="C36">
        <f t="shared" si="1"/>
        <v>0.98477673524178977</v>
      </c>
      <c r="D36" s="15">
        <f t="shared" si="2"/>
        <v>6.3988456866157978E-2</v>
      </c>
    </row>
    <row r="37" spans="1:4">
      <c r="A37">
        <v>16</v>
      </c>
      <c r="B37">
        <f t="shared" si="0"/>
        <v>3.9340755148039731E-2</v>
      </c>
      <c r="C37">
        <f t="shared" si="1"/>
        <v>1.0065677803921536</v>
      </c>
      <c r="D37" s="15">
        <f t="shared" si="2"/>
        <v>6.540438730274592E-2</v>
      </c>
    </row>
    <row r="38" spans="1:4">
      <c r="A38">
        <v>17</v>
      </c>
      <c r="B38">
        <f t="shared" si="0"/>
        <v>4.3805448075685531E-2</v>
      </c>
      <c r="C38">
        <f t="shared" si="1"/>
        <v>1.0258164405522054</v>
      </c>
      <c r="D38" s="15">
        <f t="shared" si="2"/>
        <v>6.6655119591908299E-2</v>
      </c>
    </row>
    <row r="39" spans="1:4">
      <c r="A39">
        <v>18</v>
      </c>
      <c r="B39">
        <f t="shared" si="0"/>
        <v>4.8454599292722708E-2</v>
      </c>
      <c r="C39">
        <f t="shared" si="1"/>
        <v>1.0428711787636242</v>
      </c>
      <c r="D39" s="15">
        <f t="shared" si="2"/>
        <v>6.7763296035716181E-2</v>
      </c>
    </row>
    <row r="40" spans="1:4">
      <c r="A40">
        <v>19</v>
      </c>
      <c r="B40">
        <f t="shared" si="0"/>
        <v>5.3280331603873902E-2</v>
      </c>
      <c r="C40">
        <f t="shared" si="1"/>
        <v>1.0580299607194088</v>
      </c>
      <c r="D40" s="15">
        <f t="shared" si="2"/>
        <v>6.8748277738277477E-2</v>
      </c>
    </row>
    <row r="41" spans="1:4">
      <c r="A41">
        <v>20</v>
      </c>
      <c r="B41">
        <f t="shared" si="0"/>
        <v>5.8274831573129043E-2</v>
      </c>
      <c r="C41">
        <f t="shared" si="1"/>
        <v>1.0715468506309394</v>
      </c>
      <c r="D41" s="15">
        <f t="shared" si="2"/>
        <v>6.9626573189536509E-2</v>
      </c>
    </row>
    <row r="42" spans="1:4">
      <c r="A42">
        <v>21</v>
      </c>
      <c r="B42">
        <f t="shared" si="0"/>
        <v>6.3430353441790391E-2</v>
      </c>
      <c r="C42">
        <f t="shared" si="1"/>
        <v>1.083638272214928</v>
      </c>
      <c r="D42" s="15">
        <f t="shared" si="2"/>
        <v>7.0412245089358172E-2</v>
      </c>
    </row>
    <row r="43" spans="1:4">
      <c r="A43">
        <v>22</v>
      </c>
      <c r="B43">
        <f t="shared" si="0"/>
        <v>6.8739224469167512E-2</v>
      </c>
      <c r="C43">
        <f t="shared" si="1"/>
        <v>1.0944886481365241</v>
      </c>
      <c r="D43" s="15">
        <f t="shared" si="2"/>
        <v>7.111727678516705E-2</v>
      </c>
    </row>
    <row r="44" spans="1:4">
      <c r="A44">
        <v>23</v>
      </c>
      <c r="B44">
        <f t="shared" si="0"/>
        <v>7.4193851249816117E-2</v>
      </c>
      <c r="C44">
        <f t="shared" si="1"/>
        <v>1.1042553272233089</v>
      </c>
      <c r="D44" s="15">
        <f t="shared" si="2"/>
        <v>7.1751892430627934E-2</v>
      </c>
    </row>
    <row r="45" spans="1:4">
      <c r="A45">
        <v>24</v>
      </c>
      <c r="B45">
        <f t="shared" si="0"/>
        <v>7.978672666134165E-2</v>
      </c>
      <c r="C45">
        <f t="shared" si="1"/>
        <v>1.1130728100276337</v>
      </c>
      <c r="D45" s="15">
        <f t="shared" si="2"/>
        <v>7.2324831552665683E-2</v>
      </c>
    </row>
    <row r="46" spans="1:4">
      <c r="A46">
        <v>25</v>
      </c>
      <c r="B46">
        <f t="shared" si="0"/>
        <v>8.5510437171950712E-2</v>
      </c>
      <c r="C46">
        <f t="shared" si="1"/>
        <v>1.1210563310042396</v>
      </c>
      <c r="D46" s="15">
        <f t="shared" si="2"/>
        <v>7.2843581812871802E-2</v>
      </c>
    </row>
    <row r="47" spans="1:4">
      <c r="A47">
        <v>26</v>
      </c>
      <c r="B47">
        <f t="shared" si="0"/>
        <v>9.1357670294409443E-2</v>
      </c>
      <c r="C47">
        <f t="shared" si="1"/>
        <v>1.12830487383036</v>
      </c>
      <c r="D47" s="15">
        <f t="shared" si="2"/>
        <v>7.3314574935853957E-2</v>
      </c>
    </row>
    <row r="48" spans="1:4">
      <c r="A48">
        <v>27</v>
      </c>
      <c r="B48">
        <f t="shared" si="0"/>
        <v>9.7321222017755352E-2</v>
      </c>
      <c r="C48">
        <f t="shared" si="1"/>
        <v>1.1349036991588823</v>
      </c>
      <c r="D48" s="15">
        <f t="shared" si="2"/>
        <v>7.3743350956641848E-2</v>
      </c>
    </row>
    <row r="49" spans="1:4">
      <c r="A49">
        <v>28</v>
      </c>
      <c r="B49">
        <f t="shared" si="0"/>
        <v>0.10339400408341672</v>
      </c>
      <c r="C49">
        <f t="shared" si="1"/>
        <v>1.1409264592552528</v>
      </c>
      <c r="D49" s="15">
        <f t="shared" si="2"/>
        <v>7.4134695624778424E-2</v>
      </c>
    </row>
    <row r="50" spans="1:4">
      <c r="A50">
        <v>29</v>
      </c>
      <c r="B50">
        <f t="shared" si="0"/>
        <v>0.10956905100066588</v>
      </c>
      <c r="C50">
        <f t="shared" si="1"/>
        <v>1.1464369658939768</v>
      </c>
      <c r="D50" s="15">
        <f t="shared" si="2"/>
        <v>7.4492755278041958E-2</v>
      </c>
    </row>
    <row r="51" spans="1:4">
      <c r="A51">
        <v>30</v>
      </c>
      <c r="B51">
        <f t="shared" si="0"/>
        <v>0.11583952671927654</v>
      </c>
      <c r="C51">
        <f t="shared" si="1"/>
        <v>1.1514906689169893</v>
      </c>
      <c r="D51" s="15">
        <f t="shared" si="2"/>
        <v>7.482113291566253E-2</v>
      </c>
    </row>
    <row r="52" spans="1:4">
      <c r="A52">
        <v>40</v>
      </c>
      <c r="B52">
        <f t="shared" si="0"/>
        <v>0.18239257966630099</v>
      </c>
      <c r="C52">
        <f t="shared" si="1"/>
        <v>1.1851029200575516</v>
      </c>
      <c r="D52" s="15">
        <f t="shared" si="2"/>
        <v>7.7005177283601692E-2</v>
      </c>
    </row>
    <row r="53" spans="1:4">
      <c r="A53">
        <v>50</v>
      </c>
      <c r="B53">
        <f t="shared" si="0"/>
        <v>0.2521071864707769</v>
      </c>
      <c r="C53">
        <f t="shared" si="1"/>
        <v>1.2021907803529959</v>
      </c>
      <c r="D53" s="15">
        <f t="shared" si="2"/>
        <v>7.811550592188081E-2</v>
      </c>
    </row>
    <row r="54" spans="1:4">
      <c r="A54">
        <v>60</v>
      </c>
      <c r="B54">
        <f t="shared" si="0"/>
        <v>0.32079723479882133</v>
      </c>
      <c r="C54">
        <f t="shared" si="1"/>
        <v>1.2120392248259422</v>
      </c>
      <c r="D54" s="15">
        <f t="shared" si="2"/>
        <v>7.875543448822854E-2</v>
      </c>
    </row>
    <row r="55" spans="1:4">
      <c r="A55">
        <v>70</v>
      </c>
      <c r="B55">
        <f t="shared" si="0"/>
        <v>0.38581654343084104</v>
      </c>
      <c r="C55">
        <f t="shared" si="1"/>
        <v>1.2182333016781124</v>
      </c>
      <c r="D55" s="15">
        <f t="shared" si="2"/>
        <v>7.9157910912880713E-2</v>
      </c>
    </row>
    <row r="56" spans="1:4">
      <c r="A56">
        <v>80</v>
      </c>
      <c r="B56">
        <f t="shared" si="0"/>
        <v>0.4457398647065911</v>
      </c>
      <c r="C56">
        <f t="shared" si="1"/>
        <v>1.2223859499991463</v>
      </c>
      <c r="D56" s="15">
        <f t="shared" si="2"/>
        <v>7.9427740152810483E-2</v>
      </c>
    </row>
    <row r="57" spans="1:4">
      <c r="A57">
        <v>90</v>
      </c>
      <c r="B57">
        <f t="shared" si="0"/>
        <v>0.5</v>
      </c>
      <c r="C57">
        <f t="shared" si="1"/>
        <v>1.2253086419753085</v>
      </c>
      <c r="D57" s="15">
        <f t="shared" si="2"/>
        <v>7.9617649746281743E-2</v>
      </c>
    </row>
    <row r="58" spans="1:4">
      <c r="A58">
        <v>100</v>
      </c>
      <c r="B58">
        <f t="shared" si="0"/>
        <v>0.54857554311189261</v>
      </c>
      <c r="C58">
        <f t="shared" si="1"/>
        <v>1.227445712458733</v>
      </c>
      <c r="D58" s="15">
        <f t="shared" si="2"/>
        <v>7.9756511518249751E-2</v>
      </c>
    </row>
    <row r="59" spans="1:4">
      <c r="A59">
        <v>200</v>
      </c>
      <c r="B59">
        <f t="shared" si="0"/>
        <v>0.81415522172489796</v>
      </c>
      <c r="C59">
        <f t="shared" si="1"/>
        <v>1.2346903459847702</v>
      </c>
      <c r="D59" s="15">
        <f t="shared" si="2"/>
        <v>8.0227250624183372E-2</v>
      </c>
    </row>
    <row r="60" spans="1:4">
      <c r="A60">
        <v>300</v>
      </c>
      <c r="B60">
        <f t="shared" si="0"/>
        <v>0.90267877798224483</v>
      </c>
      <c r="C60">
        <f t="shared" si="1"/>
        <v>1.2361709646092387</v>
      </c>
      <c r="D60" s="15">
        <f t="shared" si="2"/>
        <v>8.0323457711126561E-2</v>
      </c>
    </row>
    <row r="61" spans="1:4">
      <c r="A61">
        <v>400</v>
      </c>
      <c r="B61">
        <f t="shared" si="0"/>
        <v>0.94045108275270284</v>
      </c>
      <c r="C61">
        <f t="shared" si="1"/>
        <v>1.2367190177377221</v>
      </c>
      <c r="D61" s="15">
        <f t="shared" si="2"/>
        <v>8.0359068903711958E-2</v>
      </c>
    </row>
    <row r="62" spans="1:4">
      <c r="A62">
        <v>500</v>
      </c>
      <c r="B62">
        <f t="shared" si="0"/>
        <v>0.95978144311569547</v>
      </c>
      <c r="C62">
        <f t="shared" si="1"/>
        <v>1.236983019897208</v>
      </c>
      <c r="D62" s="15">
        <f t="shared" si="2"/>
        <v>8.0376223137956435E-2</v>
      </c>
    </row>
    <row r="63" spans="1:4">
      <c r="A63">
        <v>600</v>
      </c>
      <c r="B63">
        <f t="shared" si="0"/>
        <v>0.97096171682388355</v>
      </c>
      <c r="C63">
        <f t="shared" si="1"/>
        <v>1.237130976840529</v>
      </c>
      <c r="D63" s="15">
        <f t="shared" si="2"/>
        <v>8.0385837029254753E-2</v>
      </c>
    </row>
    <row r="64" spans="1:4">
      <c r="A64">
        <v>700</v>
      </c>
      <c r="B64">
        <f t="shared" si="0"/>
        <v>0.97800825015411608</v>
      </c>
      <c r="C64">
        <f t="shared" si="1"/>
        <v>1.2372225131977537</v>
      </c>
      <c r="D64" s="15">
        <f t="shared" si="2"/>
        <v>8.0391784844669509E-2</v>
      </c>
    </row>
    <row r="65" spans="1:4">
      <c r="A65">
        <v>800</v>
      </c>
      <c r="B65">
        <f t="shared" si="0"/>
        <v>0.98273882793133571</v>
      </c>
      <c r="C65">
        <f t="shared" si="1"/>
        <v>1.2372832376039233</v>
      </c>
      <c r="D65" s="15">
        <f t="shared" si="2"/>
        <v>8.0395730572574986E-2</v>
      </c>
    </row>
    <row r="66" spans="1:4">
      <c r="A66">
        <v>900</v>
      </c>
      <c r="B66">
        <f t="shared" si="0"/>
        <v>0.98607137165854652</v>
      </c>
      <c r="C66">
        <f t="shared" si="1"/>
        <v>1.2373256706776747</v>
      </c>
      <c r="D66" s="15">
        <f t="shared" si="2"/>
        <v>8.0398487773077676E-2</v>
      </c>
    </row>
    <row r="67" spans="1:4">
      <c r="A67">
        <v>1000</v>
      </c>
      <c r="B67">
        <f t="shared" si="0"/>
        <v>0.98850974681616366</v>
      </c>
      <c r="C67">
        <f t="shared" si="1"/>
        <v>1.2373565393935557</v>
      </c>
      <c r="D67" s="15">
        <f t="shared" si="2"/>
        <v>8.0400493549030713E-2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3" workbookViewId="0">
      <selection activeCell="B25" sqref="B25"/>
    </sheetView>
  </sheetViews>
  <sheetFormatPr baseColWidth="10" defaultRowHeight="15" x14ac:dyDescent="0"/>
  <cols>
    <col min="1" max="1" width="15.1640625" customWidth="1"/>
    <col min="2" max="2" width="20.83203125" customWidth="1"/>
    <col min="3" max="3" width="16.6640625" customWidth="1"/>
    <col min="4" max="4" width="26.5" customWidth="1"/>
    <col min="5" max="5" width="20.5" customWidth="1"/>
  </cols>
  <sheetData>
    <row r="1" spans="1:5">
      <c r="A1" s="1" t="s">
        <v>42</v>
      </c>
      <c r="B1" s="1" t="s">
        <v>43</v>
      </c>
      <c r="C1" s="1" t="s">
        <v>44</v>
      </c>
      <c r="D1" s="1" t="s">
        <v>14</v>
      </c>
      <c r="E1" s="1" t="s">
        <v>15</v>
      </c>
    </row>
    <row r="2" spans="1:5">
      <c r="A2" t="s">
        <v>45</v>
      </c>
      <c r="B2">
        <v>0.1</v>
      </c>
      <c r="C2" t="s">
        <v>39</v>
      </c>
    </row>
    <row r="3" spans="1:5">
      <c r="A3" t="s">
        <v>46</v>
      </c>
      <c r="B3">
        <v>2.2999999999999998</v>
      </c>
      <c r="C3" t="s">
        <v>39</v>
      </c>
    </row>
    <row r="4" spans="1:5">
      <c r="A4" t="s">
        <v>47</v>
      </c>
      <c r="B4">
        <v>0.12</v>
      </c>
      <c r="C4" t="s">
        <v>17</v>
      </c>
      <c r="D4">
        <f>B4/1000</f>
        <v>1.1999999999999999E-4</v>
      </c>
      <c r="E4" t="s">
        <v>39</v>
      </c>
    </row>
    <row r="5" spans="1:5">
      <c r="A5" t="s">
        <v>48</v>
      </c>
      <c r="B5">
        <v>0.11</v>
      </c>
      <c r="C5" t="s">
        <v>39</v>
      </c>
    </row>
    <row r="6" spans="1:5">
      <c r="A6" t="s">
        <v>49</v>
      </c>
      <c r="B6">
        <v>0.42</v>
      </c>
      <c r="C6" t="s">
        <v>39</v>
      </c>
    </row>
    <row r="7" spans="1:5">
      <c r="A7" t="s">
        <v>50</v>
      </c>
      <c r="B7">
        <v>0.4</v>
      </c>
      <c r="C7" t="s">
        <v>23</v>
      </c>
      <c r="D7">
        <f>B7*60</f>
        <v>24</v>
      </c>
      <c r="E7" t="s">
        <v>18</v>
      </c>
    </row>
    <row r="8" spans="1:5">
      <c r="A8" t="s">
        <v>51</v>
      </c>
      <c r="B8">
        <f>D7*B4*(B2/(B5+B2))*(B3/(B3+B6))</f>
        <v>1.1596638655462184</v>
      </c>
    </row>
    <row r="10" spans="1:5">
      <c r="A10" t="s">
        <v>52</v>
      </c>
      <c r="B10" t="s">
        <v>53</v>
      </c>
      <c r="C10" t="s">
        <v>54</v>
      </c>
      <c r="D10" t="s">
        <v>59</v>
      </c>
      <c r="E10" t="s">
        <v>60</v>
      </c>
    </row>
    <row r="11" spans="1:5">
      <c r="A11">
        <v>0</v>
      </c>
      <c r="B11">
        <v>3.0030000000000001</v>
      </c>
      <c r="C11">
        <f>B11/1000</f>
        <v>3.003E-3</v>
      </c>
      <c r="D11">
        <v>0.59</v>
      </c>
      <c r="E11">
        <f>D11/1000</f>
        <v>5.8999999999999992E-4</v>
      </c>
    </row>
    <row r="12" spans="1:5">
      <c r="A12">
        <v>5.5E-2</v>
      </c>
      <c r="B12">
        <v>6.3019999999999996</v>
      </c>
      <c r="C12">
        <f t="shared" ref="C12:C16" si="0">B12/1000</f>
        <v>6.3019999999999994E-3</v>
      </c>
      <c r="D12">
        <v>1.2</v>
      </c>
      <c r="E12">
        <f t="shared" ref="E12:E16" si="1">D12/1000</f>
        <v>1.1999999999999999E-3</v>
      </c>
    </row>
    <row r="13" spans="1:5">
      <c r="A13">
        <v>9.2999999999999999E-2</v>
      </c>
      <c r="B13">
        <v>29.760999999999999</v>
      </c>
      <c r="C13">
        <f t="shared" si="0"/>
        <v>2.9760999999999999E-2</v>
      </c>
      <c r="D13">
        <v>5.7</v>
      </c>
      <c r="E13">
        <f t="shared" si="1"/>
        <v>5.7000000000000002E-3</v>
      </c>
    </row>
    <row r="14" spans="1:5">
      <c r="A14">
        <v>0.18099999999999999</v>
      </c>
      <c r="B14">
        <v>52.002000000000002</v>
      </c>
      <c r="C14">
        <f t="shared" si="0"/>
        <v>5.2002E-2</v>
      </c>
      <c r="D14">
        <v>10.199999999999999</v>
      </c>
      <c r="E14">
        <f t="shared" si="1"/>
        <v>1.0199999999999999E-2</v>
      </c>
    </row>
    <row r="15" spans="1:5">
      <c r="A15">
        <v>0.40500000000000003</v>
      </c>
      <c r="B15">
        <v>60.305999999999997</v>
      </c>
      <c r="C15">
        <f t="shared" si="0"/>
        <v>6.0305999999999998E-2</v>
      </c>
      <c r="D15">
        <v>11.8</v>
      </c>
      <c r="E15">
        <f t="shared" si="1"/>
        <v>1.1800000000000001E-2</v>
      </c>
    </row>
    <row r="16" spans="1:5">
      <c r="A16">
        <v>0.99</v>
      </c>
      <c r="B16">
        <v>68.653000000000006</v>
      </c>
      <c r="C16">
        <f t="shared" si="0"/>
        <v>6.8653000000000006E-2</v>
      </c>
      <c r="D16">
        <v>13.3</v>
      </c>
      <c r="E16">
        <f t="shared" si="1"/>
        <v>1.3300000000000001E-2</v>
      </c>
    </row>
    <row r="18" spans="1:3">
      <c r="A18" s="1" t="s">
        <v>55</v>
      </c>
      <c r="B18">
        <f>C11/(B8-C11)</f>
        <v>2.5962666235637461E-3</v>
      </c>
    </row>
    <row r="19" spans="1:3">
      <c r="A19" s="1" t="s">
        <v>56</v>
      </c>
      <c r="B19">
        <f>(C16*(1+B18)-B8*B18)/(B8-C16)</f>
        <v>6.0329779457222663E-2</v>
      </c>
    </row>
    <row r="20" spans="1:3">
      <c r="A20" s="1"/>
    </row>
    <row r="21" spans="1:3">
      <c r="A21" s="1" t="s">
        <v>5</v>
      </c>
      <c r="B21">
        <v>3.0779999999999998</v>
      </c>
    </row>
    <row r="22" spans="1:3">
      <c r="A22" s="1" t="s">
        <v>57</v>
      </c>
      <c r="B22">
        <v>0.12</v>
      </c>
    </row>
    <row r="23" spans="1:3">
      <c r="A23" s="16" t="s">
        <v>76</v>
      </c>
    </row>
    <row r="25" spans="1:3">
      <c r="A25" t="s">
        <v>52</v>
      </c>
      <c r="B25" t="s">
        <v>77</v>
      </c>
      <c r="C25" t="s">
        <v>58</v>
      </c>
    </row>
    <row r="26" spans="1:3">
      <c r="A26">
        <v>0</v>
      </c>
      <c r="B26">
        <f>A26^$B$21/($B$22^$B$21+A26^$B$21)</f>
        <v>0</v>
      </c>
      <c r="C26">
        <f>$B$8*($B$18+$B$19*B26)/(1+$B$18+$B$19*B26)</f>
        <v>3.0030000000000005E-3</v>
      </c>
    </row>
    <row r="27" spans="1:3">
      <c r="A27">
        <v>5.5E-2</v>
      </c>
      <c r="B27">
        <f t="shared" ref="B27:B31" si="2">A27^$B$21/($B$22^$B$21+A27^$B$21)</f>
        <v>8.3071482837540012E-2</v>
      </c>
      <c r="C27">
        <f t="shared" ref="C27:C31" si="3">$B$8*($B$18+$B$19*B27)/(1+$B$18+$B$19*B27)</f>
        <v>8.7560501069416288E-3</v>
      </c>
    </row>
    <row r="28" spans="1:3">
      <c r="A28">
        <v>9.2999999999999999E-2</v>
      </c>
      <c r="B28">
        <f t="shared" si="2"/>
        <v>0.31333829100385807</v>
      </c>
      <c r="C28">
        <f t="shared" si="3"/>
        <v>2.4407886188133533E-2</v>
      </c>
    </row>
    <row r="29" spans="1:3">
      <c r="A29">
        <v>0.18099999999999999</v>
      </c>
      <c r="B29">
        <f t="shared" si="2"/>
        <v>0.77989837958875596</v>
      </c>
      <c r="C29">
        <f t="shared" si="3"/>
        <v>5.4851044144841349E-2</v>
      </c>
    </row>
    <row r="30" spans="1:3">
      <c r="A30">
        <v>0.40500000000000003</v>
      </c>
      <c r="B30">
        <f t="shared" si="2"/>
        <v>0.97688901062117939</v>
      </c>
      <c r="C30">
        <f t="shared" si="3"/>
        <v>6.7219999450259832E-2</v>
      </c>
    </row>
    <row r="31" spans="1:3">
      <c r="A31">
        <v>0.99</v>
      </c>
      <c r="B31">
        <f t="shared" si="2"/>
        <v>0.99849166020894853</v>
      </c>
      <c r="C31">
        <f t="shared" si="3"/>
        <v>6.8559589836048013E-2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3</vt:lpstr>
      <vt:lpstr>Problem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Reeb</dc:creator>
  <cp:lastModifiedBy>Lena Reeb</cp:lastModifiedBy>
  <dcterms:created xsi:type="dcterms:W3CDTF">2020-05-18T19:17:26Z</dcterms:created>
  <dcterms:modified xsi:type="dcterms:W3CDTF">2020-05-22T02:53:14Z</dcterms:modified>
</cp:coreProperties>
</file>