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6\Desktop\"/>
    </mc:Choice>
  </mc:AlternateContent>
  <bookViews>
    <workbookView xWindow="-15" yWindow="-15" windowWidth="10860" windowHeight="7545" tabRatio="746" activeTab="2"/>
  </bookViews>
  <sheets>
    <sheet name="見積" sheetId="16" r:id="rId1"/>
    <sheet name="課金案" sheetId="14" r:id="rId2"/>
    <sheet name="見積 (2)" sheetId="17" r:id="rId3"/>
  </sheets>
  <calcPr calcId="152511"/>
</workbook>
</file>

<file path=xl/calcChain.xml><?xml version="1.0" encoding="utf-8"?>
<calcChain xmlns="http://schemas.openxmlformats.org/spreadsheetml/2006/main">
  <c r="O6" i="17" l="1"/>
  <c r="S18" i="17" l="1"/>
  <c r="N7" i="17"/>
  <c r="N8" i="17"/>
  <c r="N9" i="17"/>
  <c r="N10" i="17"/>
  <c r="N11" i="17"/>
  <c r="O11" i="17" s="1"/>
  <c r="E8" i="17"/>
  <c r="E9" i="17"/>
  <c r="E10" i="17"/>
  <c r="E11" i="17"/>
  <c r="E7" i="17"/>
  <c r="R1" i="17"/>
  <c r="N6" i="17" l="1"/>
  <c r="O10" i="17"/>
  <c r="O9" i="17"/>
  <c r="O8" i="17"/>
  <c r="O7" i="17"/>
  <c r="D18" i="16"/>
  <c r="C18" i="16"/>
  <c r="G12" i="16"/>
  <c r="O14" i="17" l="1"/>
  <c r="N14" i="17"/>
  <c r="L7" i="16"/>
  <c r="L5" i="16" l="1"/>
  <c r="L6" i="16"/>
  <c r="G7" i="16"/>
  <c r="L11" i="16"/>
  <c r="G40" i="16" l="1"/>
  <c r="G10" i="16"/>
  <c r="K10" i="16" s="1"/>
  <c r="G41" i="16" l="1"/>
  <c r="G39" i="16"/>
  <c r="G38" i="16"/>
  <c r="G37" i="16"/>
  <c r="G36" i="16"/>
  <c r="G35" i="16"/>
  <c r="G6" i="16"/>
  <c r="G8" i="16"/>
  <c r="K8" i="16" s="1"/>
  <c r="K12" i="16" s="1"/>
  <c r="G9" i="16"/>
  <c r="G11" i="16"/>
  <c r="G5" i="16"/>
  <c r="G42" i="16" l="1"/>
  <c r="L8" i="16" l="1"/>
  <c r="M6" i="16"/>
  <c r="N6" i="16" s="1"/>
  <c r="M7" i="16"/>
  <c r="N7" i="16" s="1"/>
  <c r="M11" i="16"/>
  <c r="N11" i="16" s="1"/>
  <c r="L9" i="16"/>
  <c r="M9" i="16" s="1"/>
  <c r="N9" i="16" s="1"/>
  <c r="L10" i="16"/>
  <c r="M10" i="16" s="1"/>
  <c r="N10" i="16" s="1"/>
  <c r="L12" i="16" l="1"/>
  <c r="M12" i="16" s="1"/>
  <c r="M8" i="16"/>
  <c r="N8" i="16" s="1"/>
  <c r="M5" i="16"/>
  <c r="N5" i="16" s="1"/>
  <c r="N12" i="16" l="1"/>
  <c r="E22" i="16" s="1"/>
  <c r="D22" i="16"/>
</calcChain>
</file>

<file path=xl/comments1.xml><?xml version="1.0" encoding="utf-8"?>
<comments xmlns="http://schemas.openxmlformats.org/spreadsheetml/2006/main">
  <authors>
    <author>AutoBVT</author>
  </authors>
  <commentList>
    <comment ref="F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簡単の遷移
</t>
        </r>
      </text>
    </comment>
    <comment ref="G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データ取得あり</t>
        </r>
      </text>
    </comment>
    <comment ref="H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複雑のロジック判定</t>
        </r>
      </text>
    </comment>
    <comment ref="F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更新項目少ない</t>
        </r>
      </text>
    </comment>
    <comment ref="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更新項目多い</t>
        </r>
      </text>
    </comment>
    <comment ref="H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更新項目多い
ロジック判定あり
</t>
        </r>
      </text>
    </comment>
    <comment ref="F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項目少ない
</t>
        </r>
      </text>
    </comment>
    <comment ref="G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項目多い</t>
        </r>
      </text>
    </comment>
    <comment ref="H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新項目多い
ロジック判定あり
</t>
        </r>
      </text>
    </comment>
    <comment ref="F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更新項目少ない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更新項目多い</t>
        </r>
      </text>
    </comment>
    <comment ref="H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更新項目多い
判定ロジックあり
</t>
        </r>
      </text>
    </comment>
    <comment ref="F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簡単なメール送信
内容固定</t>
        </r>
      </text>
    </comment>
    <comment ref="G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内容変更可
</t>
        </r>
      </text>
    </comment>
    <comment ref="H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内容変更可
送信人、受信者 選択ロジックあり</t>
        </r>
      </text>
    </comment>
  </commentList>
</comments>
</file>

<file path=xl/sharedStrings.xml><?xml version="1.0" encoding="utf-8"?>
<sst xmlns="http://schemas.openxmlformats.org/spreadsheetml/2006/main" count="118" uniqueCount="77">
  <si>
    <t>課金（案）</t>
    <rPh sb="0" eb="2">
      <t>カキン</t>
    </rPh>
    <rPh sb="3" eb="4">
      <t>アン</t>
    </rPh>
    <phoneticPr fontId="1"/>
  </si>
  <si>
    <t>会社名</t>
    <rPh sb="0" eb="3">
      <t>カイシャメイ</t>
    </rPh>
    <phoneticPr fontId="1"/>
  </si>
  <si>
    <t>(株)LIXIL</t>
    <rPh sb="0" eb="3">
      <t>カブ</t>
    </rPh>
    <phoneticPr fontId="1"/>
  </si>
  <si>
    <t>形態</t>
    <rPh sb="0" eb="2">
      <t>ケイタイ</t>
    </rPh>
    <phoneticPr fontId="1"/>
  </si>
  <si>
    <t>ユーザー部門で開発</t>
    <rPh sb="4" eb="6">
      <t>ブモン</t>
    </rPh>
    <rPh sb="7" eb="9">
      <t>カイハツ</t>
    </rPh>
    <phoneticPr fontId="1"/>
  </si>
  <si>
    <t>情報システム本部で開発</t>
    <rPh sb="0" eb="2">
      <t>ジョウホウ</t>
    </rPh>
    <rPh sb="6" eb="8">
      <t>ホンブ</t>
    </rPh>
    <rPh sb="9" eb="11">
      <t>カイハツ</t>
    </rPh>
    <phoneticPr fontId="1"/>
  </si>
  <si>
    <t>（上記以外の事業会社）</t>
    <rPh sb="1" eb="3">
      <t>ジョウキ</t>
    </rPh>
    <rPh sb="3" eb="5">
      <t>イガイ</t>
    </rPh>
    <rPh sb="6" eb="8">
      <t>ジギョウ</t>
    </rPh>
    <rPh sb="8" eb="10">
      <t>カイシャ</t>
    </rPh>
    <phoneticPr fontId="1"/>
  </si>
  <si>
    <t>開発ライセンス費用
（月額）</t>
    <rPh sb="0" eb="2">
      <t>カイハツ</t>
    </rPh>
    <rPh sb="7" eb="9">
      <t>ヒヨウ</t>
    </rPh>
    <rPh sb="11" eb="13">
      <t>ゲツガク</t>
    </rPh>
    <phoneticPr fontId="1"/>
  </si>
  <si>
    <t>開発費用
（一括）</t>
    <rPh sb="0" eb="2">
      <t>カイハツ</t>
    </rPh>
    <rPh sb="2" eb="4">
      <t>ヒヨウ</t>
    </rPh>
    <rPh sb="6" eb="8">
      <t>イッカツ</t>
    </rPh>
    <phoneticPr fontId="1"/>
  </si>
  <si>
    <t>運用費用
（月額）</t>
    <rPh sb="0" eb="2">
      <t>ウンヨウ</t>
    </rPh>
    <rPh sb="2" eb="4">
      <t>ヒヨウ</t>
    </rPh>
    <rPh sb="6" eb="8">
      <t>ゲツガク</t>
    </rPh>
    <phoneticPr fontId="1"/>
  </si>
  <si>
    <t>ー</t>
    <phoneticPr fontId="1"/>
  </si>
  <si>
    <t>考え方</t>
    <rPh sb="0" eb="1">
      <t>カンガ</t>
    </rPh>
    <rPh sb="2" eb="3">
      <t>カタ</t>
    </rPh>
    <phoneticPr fontId="1"/>
  </si>
  <si>
    <t>RPAの展開・効果創出を目的とし、情報システム本部負担とする。</t>
    <rPh sb="4" eb="6">
      <t>テンカイ</t>
    </rPh>
    <rPh sb="7" eb="9">
      <t>コウカ</t>
    </rPh>
    <rPh sb="9" eb="11">
      <t>ソウシュツ</t>
    </rPh>
    <rPh sb="12" eb="14">
      <t>モクテキ</t>
    </rPh>
    <rPh sb="17" eb="19">
      <t>ジョウホウ</t>
    </rPh>
    <rPh sb="23" eb="25">
      <t>ホンブ</t>
    </rPh>
    <rPh sb="25" eb="27">
      <t>フタン</t>
    </rPh>
    <phoneticPr fontId="1"/>
  </si>
  <si>
    <t>金額設定の考え方</t>
    <rPh sb="0" eb="2">
      <t>キンガク</t>
    </rPh>
    <rPh sb="2" eb="4">
      <t>セッテイ</t>
    </rPh>
    <rPh sb="5" eb="6">
      <t>カンガ</t>
    </rPh>
    <rPh sb="7" eb="8">
      <t>カタ</t>
    </rPh>
    <phoneticPr fontId="1"/>
  </si>
  <si>
    <t>① 不公平感をなくす。</t>
    <rPh sb="2" eb="6">
      <t>フコウヘイカン</t>
    </rPh>
    <phoneticPr fontId="1"/>
  </si>
  <si>
    <t>　　・ 自分たちで開発しても情報システム本部に依頼しても金額が同じ 　⇒　 × （情報システム本部に開発が集中する、スピード感が鈍る、効果創出が遅くなる）</t>
    <rPh sb="4" eb="6">
      <t>ジブン</t>
    </rPh>
    <rPh sb="9" eb="11">
      <t>カイハツ</t>
    </rPh>
    <rPh sb="14" eb="16">
      <t>ジョウホウ</t>
    </rPh>
    <rPh sb="20" eb="22">
      <t>ホンブ</t>
    </rPh>
    <rPh sb="23" eb="25">
      <t>イライ</t>
    </rPh>
    <rPh sb="28" eb="30">
      <t>キンガク</t>
    </rPh>
    <rPh sb="31" eb="32">
      <t>オナ</t>
    </rPh>
    <rPh sb="41" eb="43">
      <t>ジョウホウ</t>
    </rPh>
    <rPh sb="47" eb="49">
      <t>ホンブ</t>
    </rPh>
    <rPh sb="50" eb="52">
      <t>カイハツ</t>
    </rPh>
    <rPh sb="53" eb="55">
      <t>シュウチュウ</t>
    </rPh>
    <rPh sb="62" eb="63">
      <t>カン</t>
    </rPh>
    <rPh sb="64" eb="65">
      <t>ニブ</t>
    </rPh>
    <rPh sb="67" eb="69">
      <t>コウカ</t>
    </rPh>
    <rPh sb="69" eb="71">
      <t>ソウシュツ</t>
    </rPh>
    <rPh sb="72" eb="73">
      <t>オソ</t>
    </rPh>
    <phoneticPr fontId="1"/>
  </si>
  <si>
    <t>② LIXIL以外の事業会社には、利益供与の疑われないように、費用負担をしていただく。</t>
    <rPh sb="7" eb="9">
      <t>イガイ</t>
    </rPh>
    <rPh sb="10" eb="12">
      <t>ジギョウ</t>
    </rPh>
    <rPh sb="12" eb="14">
      <t>カイシャ</t>
    </rPh>
    <rPh sb="17" eb="19">
      <t>リエキ</t>
    </rPh>
    <rPh sb="19" eb="21">
      <t>キョウヨ</t>
    </rPh>
    <rPh sb="22" eb="23">
      <t>ウタガ</t>
    </rPh>
    <rPh sb="31" eb="33">
      <t>ヒヨウ</t>
    </rPh>
    <rPh sb="33" eb="35">
      <t>フタン</t>
    </rPh>
    <phoneticPr fontId="1"/>
  </si>
  <si>
    <t>　　・ 開発ライセンスをいくら持っても金額が同じ ⇒  × （開発しない人までライセンスを保持してしまう、会社としてのライセンス費用が増える、他の開発者への影響がでる）</t>
    <rPh sb="4" eb="6">
      <t>カイハツ</t>
    </rPh>
    <rPh sb="15" eb="16">
      <t>モ</t>
    </rPh>
    <rPh sb="19" eb="21">
      <t>キンガク</t>
    </rPh>
    <rPh sb="22" eb="23">
      <t>オナ</t>
    </rPh>
    <rPh sb="31" eb="33">
      <t>カイハツ</t>
    </rPh>
    <rPh sb="36" eb="37">
      <t>ヒト</t>
    </rPh>
    <rPh sb="45" eb="47">
      <t>ホジ</t>
    </rPh>
    <rPh sb="53" eb="55">
      <t>カイシャ</t>
    </rPh>
    <rPh sb="64" eb="66">
      <t>ヒヨウ</t>
    </rPh>
    <rPh sb="67" eb="68">
      <t>フ</t>
    </rPh>
    <rPh sb="71" eb="72">
      <t>タ</t>
    </rPh>
    <rPh sb="73" eb="76">
      <t>カイハツシャ</t>
    </rPh>
    <rPh sb="78" eb="80">
      <t>エイキョウ</t>
    </rPh>
    <phoneticPr fontId="1"/>
  </si>
  <si>
    <t>費用算出案</t>
    <rPh sb="0" eb="2">
      <t>ヒヨウ</t>
    </rPh>
    <rPh sb="2" eb="4">
      <t>サンシュツ</t>
    </rPh>
    <rPh sb="4" eb="5">
      <t>アン</t>
    </rPh>
    <phoneticPr fontId="1"/>
  </si>
  <si>
    <t>基本料金</t>
    <rPh sb="0" eb="2">
      <t>キホン</t>
    </rPh>
    <rPh sb="2" eb="4">
      <t>リョウキン</t>
    </rPh>
    <phoneticPr fontId="1"/>
  </si>
  <si>
    <t>1業務あたり</t>
    <rPh sb="1" eb="3">
      <t>ギョウム</t>
    </rPh>
    <phoneticPr fontId="1"/>
  </si>
  <si>
    <t>制作費用</t>
    <rPh sb="0" eb="2">
      <t>セイサク</t>
    </rPh>
    <rPh sb="2" eb="4">
      <t>ヒヨウ</t>
    </rPh>
    <phoneticPr fontId="1"/>
  </si>
  <si>
    <t>参照１サイトあたり</t>
    <rPh sb="0" eb="2">
      <t>サンショウ</t>
    </rPh>
    <phoneticPr fontId="1"/>
  </si>
  <si>
    <t>参照１ファイルあたり</t>
    <rPh sb="0" eb="2">
      <t>サンショウ</t>
    </rPh>
    <phoneticPr fontId="1"/>
  </si>
  <si>
    <t>更新１サイトあたり</t>
    <rPh sb="0" eb="2">
      <t>コウシン</t>
    </rPh>
    <phoneticPr fontId="1"/>
  </si>
  <si>
    <t>更新１ファイルあたり</t>
    <rPh sb="0" eb="2">
      <t>コウシン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</si>
  <si>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</si>
  <si>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</si>
  <si>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</si>
  <si>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※基本料金に打合せ費用等を含む。</t>
    <rPh sb="1" eb="3">
      <t>キホン</t>
    </rPh>
    <rPh sb="3" eb="5">
      <t>リョウキン</t>
    </rPh>
    <rPh sb="6" eb="8">
      <t>ウチアワ</t>
    </rPh>
    <rPh sb="9" eb="11">
      <t>ヒヨウ</t>
    </rPh>
    <rPh sb="11" eb="12">
      <t>ナド</t>
    </rPh>
    <rPh sb="13" eb="14">
      <t>フク</t>
    </rPh>
    <phoneticPr fontId="1"/>
  </si>
  <si>
    <t>メール送信の有無</t>
    <rPh sb="3" eb="5">
      <t>ソウシン</t>
    </rPh>
    <rPh sb="6" eb="8">
      <t>ウム</t>
    </rPh>
    <phoneticPr fontId="1"/>
  </si>
  <si>
    <t>分類</t>
    <rPh sb="0" eb="2">
      <t>ブンルイ</t>
    </rPh>
    <phoneticPr fontId="1"/>
  </si>
  <si>
    <t>内容</t>
    <rPh sb="0" eb="2">
      <t>ナイヨウ</t>
    </rPh>
    <phoneticPr fontId="1"/>
  </si>
  <si>
    <t>計</t>
    <rPh sb="0" eb="1">
      <t>ケイ</t>
    </rPh>
    <phoneticPr fontId="1"/>
  </si>
  <si>
    <t>（例）</t>
    <rPh sb="1" eb="2">
      <t>レイ</t>
    </rPh>
    <phoneticPr fontId="1"/>
  </si>
  <si>
    <t>※ポイントは、着手時に見積もれてユーザーと握れること。（標準工数方式）</t>
    <rPh sb="7" eb="9">
      <t>チャクシュ</t>
    </rPh>
    <rPh sb="9" eb="10">
      <t>ジ</t>
    </rPh>
    <rPh sb="11" eb="13">
      <t>ミツ</t>
    </rPh>
    <rPh sb="21" eb="22">
      <t>ニギ</t>
    </rPh>
    <rPh sb="28" eb="30">
      <t>ヒョウジュン</t>
    </rPh>
    <rPh sb="30" eb="32">
      <t>コウスウ</t>
    </rPh>
    <rPh sb="32" eb="34">
      <t>ホウシキ</t>
    </rPh>
    <phoneticPr fontId="1"/>
  </si>
  <si>
    <t>１．新規開発費（全事業会社共通）</t>
    <rPh sb="2" eb="4">
      <t>シンキ</t>
    </rPh>
    <rPh sb="4" eb="7">
      <t>カイハツヒ</t>
    </rPh>
    <rPh sb="8" eb="9">
      <t>ゼン</t>
    </rPh>
    <rPh sb="9" eb="11">
      <t>ジギョウ</t>
    </rPh>
    <rPh sb="11" eb="13">
      <t>カイシャ</t>
    </rPh>
    <rPh sb="13" eb="15">
      <t>キョウツウ</t>
    </rPh>
    <phoneticPr fontId="1"/>
  </si>
  <si>
    <t>１－１．メンテナンス開発費（全事業会社共通）</t>
    <rPh sb="10" eb="13">
      <t>カイハツヒ</t>
    </rPh>
    <rPh sb="14" eb="15">
      <t>ゼン</t>
    </rPh>
    <rPh sb="15" eb="17">
      <t>ジギョウ</t>
    </rPh>
    <rPh sb="17" eb="19">
      <t>カイシャ</t>
    </rPh>
    <rPh sb="19" eb="21">
      <t>キョウツウ</t>
    </rPh>
    <phoneticPr fontId="1"/>
  </si>
  <si>
    <t>※変更箇所のみ</t>
    <rPh sb="1" eb="3">
      <t>ヘンコウ</t>
    </rPh>
    <rPh sb="3" eb="5">
      <t>カショ</t>
    </rPh>
    <phoneticPr fontId="1"/>
  </si>
  <si>
    <t>（別途見積）
大連 or 情S</t>
    <rPh sb="1" eb="3">
      <t>ベット</t>
    </rPh>
    <rPh sb="3" eb="5">
      <t>ミツモリ</t>
    </rPh>
    <rPh sb="7" eb="9">
      <t>ダイレン</t>
    </rPh>
    <rPh sb="13" eb="14">
      <t>ジョウ</t>
    </rPh>
    <phoneticPr fontId="1"/>
  </si>
  <si>
    <t>DAの有無</t>
    <rPh sb="3" eb="5">
      <t>ウム</t>
    </rPh>
    <phoneticPr fontId="1"/>
  </si>
  <si>
    <t>ユーザー部門での開発を原則とするが、やむを得ない場合は別途見積の上、情報システム本部/大連が開発をする。</t>
    <rPh sb="4" eb="6">
      <t>ブモン</t>
    </rPh>
    <rPh sb="8" eb="10">
      <t>カイハツ</t>
    </rPh>
    <rPh sb="11" eb="13">
      <t>ゲンソク</t>
    </rPh>
    <rPh sb="21" eb="22">
      <t>エ</t>
    </rPh>
    <rPh sb="24" eb="26">
      <t>バアイ</t>
    </rPh>
    <rPh sb="27" eb="29">
      <t>ベット</t>
    </rPh>
    <rPh sb="29" eb="31">
      <t>ミツモリ</t>
    </rPh>
    <rPh sb="32" eb="33">
      <t>ウエ</t>
    </rPh>
    <rPh sb="34" eb="36">
      <t>ジョウホウ</t>
    </rPh>
    <rPh sb="40" eb="42">
      <t>ホンブ</t>
    </rPh>
    <rPh sb="43" eb="45">
      <t>ダイレン</t>
    </rPh>
    <rPh sb="46" eb="48">
      <t>カイハツ</t>
    </rPh>
    <phoneticPr fontId="1"/>
  </si>
  <si>
    <t>金額（元）</t>
    <rPh sb="0" eb="2">
      <t>キンガク</t>
    </rPh>
    <rPh sb="3" eb="4">
      <t>ゲン</t>
    </rPh>
    <phoneticPr fontId="1"/>
  </si>
  <si>
    <t>SE単価</t>
    <rPh sb="2" eb="4">
      <t>タンカ</t>
    </rPh>
    <phoneticPr fontId="1"/>
  </si>
  <si>
    <t>稼働日</t>
    <rPh sb="0" eb="3">
      <t>カドウビ</t>
    </rPh>
    <phoneticPr fontId="1"/>
  </si>
  <si>
    <t>金額（円）</t>
    <rPh sb="0" eb="2">
      <t>キンガク</t>
    </rPh>
    <rPh sb="3" eb="4">
      <t>エン</t>
    </rPh>
    <phoneticPr fontId="1"/>
  </si>
  <si>
    <t>利益（10%)</t>
    <rPh sb="0" eb="2">
      <t>リエキ</t>
    </rPh>
    <phoneticPr fontId="1"/>
  </si>
  <si>
    <t>①数量</t>
    <rPh sb="1" eb="3">
      <t>スウリョウ</t>
    </rPh>
    <phoneticPr fontId="1"/>
  </si>
  <si>
    <t>レート（元/円）</t>
    <rPh sb="4" eb="5">
      <t>ゲン</t>
    </rPh>
    <rPh sb="6" eb="7">
      <t>エン</t>
    </rPh>
    <phoneticPr fontId="1"/>
  </si>
  <si>
    <t>②時間
（hour）</t>
    <rPh sb="1" eb="3">
      <t>ジカン</t>
    </rPh>
    <phoneticPr fontId="1"/>
  </si>
  <si>
    <t>項目№</t>
    <rPh sb="0" eb="2">
      <t>コウモク</t>
    </rPh>
    <phoneticPr fontId="1"/>
  </si>
  <si>
    <t>係数</t>
    <phoneticPr fontId="1"/>
  </si>
  <si>
    <t>・日本側計算方法について、   と私の作業工数 ほぼ同じです、利益がないです</t>
    <phoneticPr fontId="1"/>
  </si>
  <si>
    <t>・RPA様な開発について、私は10回以上の経験がありますので、大連そのたメーバは開発するとき、係数1.2が良いですか</t>
    <rPh sb="4" eb="5">
      <t>ヨウ</t>
    </rPh>
    <rPh sb="6" eb="8">
      <t>カイハツ</t>
    </rPh>
    <rPh sb="13" eb="14">
      <t>ワタシ</t>
    </rPh>
    <rPh sb="17" eb="18">
      <t>カイ</t>
    </rPh>
    <rPh sb="18" eb="20">
      <t>イジョウ</t>
    </rPh>
    <rPh sb="21" eb="23">
      <t>ケイケン</t>
    </rPh>
    <rPh sb="31" eb="33">
      <t>ダイレン</t>
    </rPh>
    <rPh sb="40" eb="42">
      <t>カイハツ</t>
    </rPh>
    <rPh sb="53" eb="54">
      <t>イ</t>
    </rPh>
    <phoneticPr fontId="1"/>
  </si>
  <si>
    <t xml:space="preserve"> 1.利益がありません</t>
    <phoneticPr fontId="1"/>
  </si>
  <si>
    <t xml:space="preserve"> 2.機能別ではなく、</t>
    <rPh sb="3" eb="5">
      <t>キノウ</t>
    </rPh>
    <rPh sb="5" eb="6">
      <t>ベツ</t>
    </rPh>
    <phoneticPr fontId="1"/>
  </si>
  <si>
    <t xml:space="preserve"> 3.難易度がありません</t>
    <phoneticPr fontId="1"/>
  </si>
  <si>
    <t>・日本側計算方法について、下記の問題がありますので、係数1.2~1.5があれば、 簡単の案件適用</t>
    <rPh sb="1" eb="3">
      <t>ニホン</t>
    </rPh>
    <rPh sb="3" eb="4">
      <t>ガワ</t>
    </rPh>
    <rPh sb="4" eb="6">
      <t>ケイサン</t>
    </rPh>
    <rPh sb="6" eb="8">
      <t>ホウホウ</t>
    </rPh>
    <rPh sb="13" eb="15">
      <t>カキ</t>
    </rPh>
    <rPh sb="16" eb="18">
      <t>モンダイ</t>
    </rPh>
    <rPh sb="41" eb="43">
      <t>カンタン</t>
    </rPh>
    <rPh sb="44" eb="46">
      <t>アンケン</t>
    </rPh>
    <rPh sb="46" eb="48">
      <t>テキヨウ</t>
    </rPh>
    <phoneticPr fontId="1"/>
  </si>
  <si>
    <t>ファイル更新・作成</t>
    <rPh sb="4" eb="6">
      <t>コウシン</t>
    </rPh>
    <rPh sb="7" eb="9">
      <t>サクセイ</t>
    </rPh>
    <phoneticPr fontId="1"/>
  </si>
  <si>
    <t>参照ページ数</t>
    <phoneticPr fontId="1"/>
  </si>
  <si>
    <t>更新ページ数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</si>
  <si>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</si>
  <si>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</si>
  <si>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</si>
  <si>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</si>
  <si>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金額（円）</t>
    <rPh sb="3" eb="4">
      <t>エン</t>
    </rPh>
    <phoneticPr fontId="1"/>
  </si>
  <si>
    <t>金額（元）</t>
    <rPh sb="3" eb="4">
      <t>ゲン</t>
    </rPh>
    <phoneticPr fontId="1"/>
  </si>
  <si>
    <t>ファイル取込</t>
    <phoneticPr fontId="1"/>
  </si>
  <si>
    <t>メール送信の有無</t>
    <phoneticPr fontId="1"/>
  </si>
  <si>
    <t>（難易度）係数</t>
    <phoneticPr fontId="1"/>
  </si>
  <si>
    <t>SE単価（日）</t>
    <rPh sb="2" eb="4">
      <t>タンカ</t>
    </rPh>
    <rPh sb="5" eb="6">
      <t>ヒ</t>
    </rPh>
    <phoneticPr fontId="1"/>
  </si>
  <si>
    <t>SE単価（時）</t>
    <rPh sb="2" eb="4">
      <t>タンカ</t>
    </rPh>
    <rPh sb="5" eb="6">
      <t>ジ</t>
    </rPh>
    <phoneticPr fontId="1"/>
  </si>
  <si>
    <t>（難易度）数量</t>
    <rPh sb="5" eb="7">
      <t>スウリョウ</t>
    </rPh>
    <phoneticPr fontId="1"/>
  </si>
  <si>
    <t>内容内容</t>
    <phoneticPr fontId="1"/>
  </si>
  <si>
    <t>単価</t>
    <phoneticPr fontId="1"/>
  </si>
  <si>
    <t>利益</t>
    <phoneticPr fontId="1"/>
  </si>
  <si>
    <t>入力部</t>
    <rPh sb="0" eb="2">
      <t>ニュウリョク</t>
    </rPh>
    <rPh sb="2" eb="3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</si>
</sst>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8" formatCode="&quot;¥&quot;#,##0.00;[Red]&quot;¥&quot;\-#,##0.00"/>
    <numFmt numFmtId="176" formatCode="#,##0.00_ ;[Red]\-#,##0.00\ "/>
    <numFmt numFmtId="178" formatCode="&quot;¥&quot;#,##0_);[Red]\(&quot;¥&quot;#,##0\)"/>
    <numFmt numFmtId="180" formatCode="&quot;¥&quot;#,##0.00_);[Red]\(&quot;¥&quot;#,##0.00\)"/>
  </numFmts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u/>
      <sz val="11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b/>
      <sz val="14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u/>
      <sz val="9"/>
      <color theme="1"/>
      <name val="Meiryo UI"/>
      <family val="3"/>
      <charset val="128"/>
    </font>
    <font>
      <sz val="9"/>
      <color rgb="FF0000FF"/>
      <name val="Meiryo UI"/>
      <family val="3"/>
      <charset val="128"/>
    </font>
    <font>
      <sz val="9"/>
      <color theme="1" tint="0.499984740745262"/>
      <name val="Meiryo UI"/>
      <family val="3"/>
      <charset val="128"/>
    </font>
    <font>
      <b/>
      <sz val="11"/>
      <color rgb="FF0000FF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4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6" fontId="2" fillId="0" borderId="1" xfId="1" applyFont="1" applyBorder="1">
      <alignment vertical="center"/>
    </xf>
    <xf numFmtId="6" fontId="2" fillId="0" borderId="1" xfId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6" fontId="2" fillId="0" borderId="2" xfId="1" applyFont="1" applyBorder="1">
      <alignment vertical="center"/>
    </xf>
    <xf numFmtId="6" fontId="2" fillId="0" borderId="2" xfId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6" fontId="2" fillId="0" borderId="0" xfId="1" applyFont="1">
      <alignment vertical="center"/>
    </xf>
    <xf numFmtId="6" fontId="2" fillId="0" borderId="6" xfId="1" applyFont="1" applyFill="1" applyBorder="1">
      <alignment vertical="center"/>
    </xf>
    <xf numFmtId="6" fontId="2" fillId="0" borderId="5" xfId="1" applyFont="1" applyFill="1" applyBorder="1">
      <alignment vertical="center"/>
    </xf>
    <xf numFmtId="6" fontId="2" fillId="0" borderId="4" xfId="1" applyFont="1" applyFill="1" applyBorder="1">
      <alignment vertical="center"/>
    </xf>
    <xf numFmtId="6" fontId="2" fillId="0" borderId="0" xfId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6" fontId="2" fillId="0" borderId="7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6" fontId="2" fillId="2" borderId="1" xfId="1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8" xfId="0" applyFont="1" applyFill="1" applyBorder="1">
      <alignment vertical="center"/>
    </xf>
    <xf numFmtId="6" fontId="7" fillId="0" borderId="8" xfId="1" applyFont="1" applyFill="1" applyBorder="1">
      <alignment vertical="center"/>
    </xf>
    <xf numFmtId="6" fontId="7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2" borderId="0" xfId="0" applyNumberFormat="1" applyFont="1" applyFill="1" applyAlignment="1">
      <alignment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2" fillId="4" borderId="0" xfId="0" applyFont="1" applyFill="1">
      <alignment vertical="center"/>
    </xf>
    <xf numFmtId="6" fontId="2" fillId="4" borderId="0" xfId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10" fillId="2" borderId="0" xfId="0" applyNumberFormat="1" applyFont="1" applyFill="1" applyAlignment="1">
      <alignment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7" fillId="5" borderId="8" xfId="0" applyFont="1" applyFill="1" applyBorder="1">
      <alignment vertical="center"/>
    </xf>
    <xf numFmtId="0" fontId="2" fillId="5" borderId="4" xfId="0" applyFont="1" applyFill="1" applyBorder="1">
      <alignment vertical="center"/>
    </xf>
    <xf numFmtId="176" fontId="2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6" fontId="2" fillId="4" borderId="1" xfId="1" applyFont="1" applyFill="1" applyBorder="1">
      <alignment vertical="center"/>
    </xf>
    <xf numFmtId="0" fontId="3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2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6" fontId="2" fillId="4" borderId="0" xfId="1" applyFont="1" applyFill="1" applyBorder="1">
      <alignment vertical="center"/>
    </xf>
    <xf numFmtId="3" fontId="13" fillId="4" borderId="1" xfId="0" applyNumberFormat="1" applyFont="1" applyFill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0" fontId="6" fillId="4" borderId="0" xfId="0" applyFont="1" applyFill="1" applyBorder="1">
      <alignment vertical="center"/>
    </xf>
    <xf numFmtId="3" fontId="13" fillId="4" borderId="0" xfId="0" applyNumberFormat="1" applyFont="1" applyFill="1" applyBorder="1">
      <alignment vertical="center"/>
    </xf>
    <xf numFmtId="0" fontId="2" fillId="5" borderId="0" xfId="0" applyFont="1" applyFill="1">
      <alignment vertical="center"/>
    </xf>
    <xf numFmtId="0" fontId="10" fillId="5" borderId="0" xfId="0" applyFont="1" applyFill="1" applyAlignment="1">
      <alignment horizontal="center" vertical="center"/>
    </xf>
    <xf numFmtId="0" fontId="6" fillId="5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6" fontId="2" fillId="5" borderId="0" xfId="1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>
      <alignment vertical="center"/>
    </xf>
    <xf numFmtId="3" fontId="2" fillId="5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12" fillId="4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vertical="center"/>
    </xf>
    <xf numFmtId="3" fontId="2" fillId="4" borderId="0" xfId="0" applyNumberFormat="1" applyFont="1" applyFill="1">
      <alignment vertical="center"/>
    </xf>
    <xf numFmtId="0" fontId="2" fillId="6" borderId="5" xfId="0" applyFont="1" applyFill="1" applyBorder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>
      <alignment vertical="center"/>
    </xf>
    <xf numFmtId="6" fontId="13" fillId="4" borderId="0" xfId="1" applyFont="1" applyFill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15" fillId="4" borderId="0" xfId="0" applyFont="1" applyFill="1" applyBorder="1">
      <alignment vertical="center"/>
    </xf>
    <xf numFmtId="0" fontId="13" fillId="4" borderId="0" xfId="0" applyFont="1" applyFill="1" applyBorder="1">
      <alignment vertical="center"/>
    </xf>
    <xf numFmtId="6" fontId="13" fillId="4" borderId="0" xfId="1" applyFont="1" applyFill="1" applyBorder="1">
      <alignment vertical="center"/>
    </xf>
    <xf numFmtId="0" fontId="13" fillId="4" borderId="0" xfId="0" applyFont="1" applyFill="1" applyAlignment="1">
      <alignment horizontal="center" vertical="center"/>
    </xf>
    <xf numFmtId="176" fontId="13" fillId="4" borderId="0" xfId="0" applyNumberFormat="1" applyFont="1" applyFill="1" applyAlignment="1">
      <alignment horizontal="center" vertical="center"/>
    </xf>
    <xf numFmtId="3" fontId="13" fillId="4" borderId="0" xfId="0" applyNumberFormat="1" applyFont="1" applyFill="1" applyAlignment="1">
      <alignment vertical="center"/>
    </xf>
    <xf numFmtId="3" fontId="13" fillId="4" borderId="0" xfId="0" applyNumberFormat="1" applyFont="1" applyFill="1">
      <alignment vertical="center"/>
    </xf>
    <xf numFmtId="0" fontId="16" fillId="7" borderId="1" xfId="0" applyFont="1" applyFill="1" applyBorder="1">
      <alignment vertical="center"/>
    </xf>
    <xf numFmtId="8" fontId="16" fillId="7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6" fontId="2" fillId="0" borderId="0" xfId="1" applyFont="1" applyFill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6" fontId="2" fillId="0" borderId="0" xfId="1" applyFont="1" applyFill="1" applyBorder="1">
      <alignment vertical="center"/>
    </xf>
    <xf numFmtId="6" fontId="10" fillId="0" borderId="0" xfId="1" applyFont="1">
      <alignment vertical="center"/>
    </xf>
    <xf numFmtId="6" fontId="10" fillId="0" borderId="0" xfId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0" fillId="0" borderId="5" xfId="0" applyFont="1" applyFill="1" applyBorder="1">
      <alignment vertical="center"/>
    </xf>
    <xf numFmtId="180" fontId="10" fillId="0" borderId="5" xfId="1" applyNumberFormat="1" applyFont="1" applyFill="1" applyBorder="1">
      <alignment vertical="center"/>
    </xf>
    <xf numFmtId="178" fontId="10" fillId="0" borderId="5" xfId="0" applyNumberFormat="1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0" fillId="0" borderId="1" xfId="0" applyFont="1" applyFill="1" applyBorder="1">
      <alignment vertical="center"/>
    </xf>
    <xf numFmtId="6" fontId="10" fillId="0" borderId="1" xfId="1" applyFont="1" applyFill="1" applyBorder="1">
      <alignment vertical="center"/>
    </xf>
    <xf numFmtId="0" fontId="10" fillId="0" borderId="0" xfId="0" applyFont="1" applyFill="1">
      <alignment vertical="center"/>
    </xf>
    <xf numFmtId="6" fontId="10" fillId="0" borderId="0" xfId="1" applyFont="1" applyFill="1">
      <alignment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0" borderId="12" xfId="0" applyFont="1" applyFill="1" applyBorder="1">
      <alignment vertical="center"/>
    </xf>
    <xf numFmtId="0" fontId="11" fillId="0" borderId="13" xfId="0" applyFont="1" applyFill="1" applyBorder="1">
      <alignment vertical="center"/>
    </xf>
    <xf numFmtId="6" fontId="10" fillId="0" borderId="7" xfId="1" applyFont="1" applyFill="1" applyBorder="1">
      <alignment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176" fontId="10" fillId="0" borderId="0" xfId="0" applyNumberFormat="1" applyFont="1" applyFill="1" applyAlignment="1">
      <alignment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6" fontId="10" fillId="0" borderId="2" xfId="1" applyFont="1" applyFill="1" applyBorder="1">
      <alignment vertical="center"/>
    </xf>
    <xf numFmtId="0" fontId="11" fillId="0" borderId="4" xfId="0" applyFont="1" applyFill="1" applyBorder="1">
      <alignment vertical="center"/>
    </xf>
    <xf numFmtId="0" fontId="11" fillId="0" borderId="15" xfId="0" applyFont="1" applyFill="1" applyBorder="1">
      <alignment vertical="center"/>
    </xf>
    <xf numFmtId="0" fontId="11" fillId="0" borderId="28" xfId="0" applyFont="1" applyFill="1" applyBorder="1">
      <alignment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78" fontId="10" fillId="0" borderId="14" xfId="1" applyNumberFormat="1" applyFont="1" applyFill="1" applyBorder="1">
      <alignment vertical="center"/>
    </xf>
    <xf numFmtId="178" fontId="10" fillId="0" borderId="14" xfId="0" applyNumberFormat="1" applyFont="1" applyFill="1" applyBorder="1">
      <alignment vertical="center"/>
    </xf>
    <xf numFmtId="6" fontId="10" fillId="0" borderId="31" xfId="1" applyFont="1" applyFill="1" applyBorder="1">
      <alignment vertical="center"/>
    </xf>
    <xf numFmtId="9" fontId="10" fillId="2" borderId="1" xfId="1" applyNumberFormat="1" applyFont="1" applyFill="1" applyBorder="1">
      <alignment vertical="center"/>
    </xf>
    <xf numFmtId="3" fontId="19" fillId="0" borderId="1" xfId="0" applyNumberFormat="1" applyFont="1" applyFill="1" applyBorder="1" applyAlignment="1">
      <alignment horizontal="left" vertical="center"/>
    </xf>
    <xf numFmtId="3" fontId="20" fillId="0" borderId="12" xfId="0" applyNumberFormat="1" applyFont="1" applyFill="1" applyBorder="1">
      <alignment vertical="center"/>
    </xf>
    <xf numFmtId="0" fontId="20" fillId="0" borderId="5" xfId="0" applyFont="1" applyFill="1" applyBorder="1">
      <alignment vertical="center"/>
    </xf>
    <xf numFmtId="0" fontId="20" fillId="0" borderId="12" xfId="0" applyFont="1" applyFill="1" applyBorder="1">
      <alignment vertical="center"/>
    </xf>
    <xf numFmtId="0" fontId="21" fillId="0" borderId="0" xfId="0" applyFont="1">
      <alignment vertical="center"/>
    </xf>
    <xf numFmtId="0" fontId="19" fillId="2" borderId="21" xfId="0" applyFont="1" applyFill="1" applyBorder="1">
      <alignment vertical="center"/>
    </xf>
    <xf numFmtId="0" fontId="19" fillId="2" borderId="5" xfId="0" applyFont="1" applyFill="1" applyBorder="1">
      <alignment vertical="center"/>
    </xf>
    <xf numFmtId="0" fontId="19" fillId="2" borderId="22" xfId="0" applyFont="1" applyFill="1" applyBorder="1">
      <alignment vertical="center"/>
    </xf>
    <xf numFmtId="0" fontId="19" fillId="2" borderId="23" xfId="0" applyFont="1" applyFill="1" applyBorder="1">
      <alignment vertical="center"/>
    </xf>
    <xf numFmtId="0" fontId="19" fillId="2" borderId="24" xfId="0" applyFont="1" applyFill="1" applyBorder="1">
      <alignment vertical="center"/>
    </xf>
    <xf numFmtId="0" fontId="19" fillId="2" borderId="25" xfId="0" applyFont="1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104775</xdr:rowOff>
    </xdr:from>
    <xdr:to>
      <xdr:col>11</xdr:col>
      <xdr:colOff>85725</xdr:colOff>
      <xdr:row>12</xdr:row>
      <xdr:rowOff>66675</xdr:rowOff>
    </xdr:to>
    <xdr:sp macro="" textlink="">
      <xdr:nvSpPr>
        <xdr:cNvPr id="3" name="正方形/長方形 2"/>
        <xdr:cNvSpPr/>
      </xdr:nvSpPr>
      <xdr:spPr>
        <a:xfrm>
          <a:off x="6134100" y="561975"/>
          <a:ext cx="1666875" cy="2324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266702</xdr:colOff>
      <xdr:row>2</xdr:row>
      <xdr:rowOff>133351</xdr:rowOff>
    </xdr:from>
    <xdr:to>
      <xdr:col>24</xdr:col>
      <xdr:colOff>180976</xdr:colOff>
      <xdr:row>13</xdr:row>
      <xdr:rowOff>209551</xdr:rowOff>
    </xdr:to>
    <xdr:sp macro="" textlink="">
      <xdr:nvSpPr>
        <xdr:cNvPr id="2" name="テキスト ボックス 1"/>
        <xdr:cNvSpPr txBox="1"/>
      </xdr:nvSpPr>
      <xdr:spPr>
        <a:xfrm>
          <a:off x="10287002" y="590551"/>
          <a:ext cx="3057524" cy="2667000"/>
        </a:xfrm>
        <a:prstGeom prst="wedgeRectCallout">
          <a:avLst>
            <a:gd name="adj1" fmla="val -58216"/>
            <a:gd name="adj2" fmla="val -21275"/>
          </a:avLst>
        </a:prstGeom>
        <a:solidFill>
          <a:srgbClr val="FFFFCC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実際に発生した数量及び時間を試算してください。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①数量の算出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・業務（今回のテーマ件数＝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で固定）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・サイト（参照、更新）の件数（回数）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・ファイル（参照、更新）の件数（回数）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DA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の有無（有の場合は数量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1,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無の場合は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・メール送信の有無</a:t>
          </a:r>
          <a:r>
            <a:rPr kumimoji="1" lang="ja-JP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（有の場合は数量</a:t>
          </a:r>
          <a:r>
            <a:rPr kumimoji="1"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1,</a:t>
          </a:r>
          <a:r>
            <a:rPr kumimoji="1" lang="ja-JP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無の場合は</a:t>
          </a:r>
          <a:r>
            <a:rPr kumimoji="1"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②上記で発生した工数（時間）</a:t>
          </a:r>
          <a:endParaRPr kumimoji="1"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打合せ、メールでのやり取り、問い合わせの時間は</a:t>
          </a:r>
          <a:endParaRPr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"</a:t>
          </a:r>
          <a:r>
            <a:rPr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項目№</a:t>
          </a:r>
          <a:r>
            <a:rPr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1"</a:t>
          </a:r>
          <a:r>
            <a:rPr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内に入れる事</a:t>
          </a:r>
          <a:endParaRPr lang="ja-JP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266702</xdr:colOff>
      <xdr:row>2</xdr:row>
      <xdr:rowOff>133351</xdr:rowOff>
    </xdr:from>
    <xdr:to>
      <xdr:col>31</xdr:col>
      <xdr:colOff>180976</xdr:colOff>
      <xdr:row>15</xdr:row>
      <xdr:rowOff>209551</xdr:rowOff>
    </xdr:to>
    <xdr:sp macro="" textlink="">
      <xdr:nvSpPr>
        <xdr:cNvPr id="3" name="テキスト ボックス 2"/>
        <xdr:cNvSpPr txBox="1"/>
      </xdr:nvSpPr>
      <xdr:spPr>
        <a:xfrm>
          <a:off x="11258552" y="590551"/>
          <a:ext cx="3476624" cy="2667000"/>
        </a:xfrm>
        <a:prstGeom prst="wedgeRectCallout">
          <a:avLst>
            <a:gd name="adj1" fmla="val -58216"/>
            <a:gd name="adj2" fmla="val -21275"/>
          </a:avLst>
        </a:prstGeom>
        <a:solidFill>
          <a:srgbClr val="FFFFCC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実際に発生した数量及び時間を試算してください。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①数量の算出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・業務（今回のテーマ件数＝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で固定）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・サイト（参照、更新）の件数（回数）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・ファイル（参照、更新）の件数（回数）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DA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の有無（有の場合は数量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1,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無の場合は</a:t>
          </a:r>
          <a:r>
            <a:rPr kumimoji="1" lang="en-US" altLang="ja-JP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・メール送信の有無</a:t>
          </a:r>
          <a:r>
            <a:rPr kumimoji="1" lang="ja-JP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（有の場合は数量</a:t>
          </a:r>
          <a:r>
            <a:rPr kumimoji="1"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1,</a:t>
          </a:r>
          <a:r>
            <a:rPr kumimoji="1" lang="ja-JP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無の場合は</a:t>
          </a:r>
          <a:r>
            <a:rPr kumimoji="1"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②上記で発生した工数（時間）</a:t>
          </a:r>
          <a:endParaRPr kumimoji="1"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打合せ、メールでのやり取り、問い合わせの時間は</a:t>
          </a:r>
          <a:endParaRPr lang="en-US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"</a:t>
          </a:r>
          <a:r>
            <a:rPr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項目№</a:t>
          </a:r>
          <a:r>
            <a:rPr lang="en-US" altLang="ja-JP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1"</a:t>
          </a:r>
          <a:r>
            <a:rPr lang="ja-JP" altLang="en-US" sz="10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内に入れる事</a:t>
          </a:r>
          <a:endParaRPr lang="ja-JP" altLang="ja-JP" sz="10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5603</xdr:colOff>
      <xdr:row>2</xdr:row>
      <xdr:rowOff>22411</xdr:rowOff>
    </xdr:from>
    <xdr:to>
      <xdr:col>12</xdr:col>
      <xdr:colOff>336175</xdr:colOff>
      <xdr:row>2</xdr:row>
      <xdr:rowOff>240924</xdr:rowOff>
    </xdr:to>
    <xdr:sp macro="" textlink="">
      <xdr:nvSpPr>
        <xdr:cNvPr id="4" name="右中かっこ 3"/>
        <xdr:cNvSpPr/>
      </xdr:nvSpPr>
      <xdr:spPr>
        <a:xfrm rot="16200000">
          <a:off x="5546912" y="-61633"/>
          <a:ext cx="218513" cy="1372719"/>
        </a:xfrm>
        <a:prstGeom prst="rightBrace">
          <a:avLst>
            <a:gd name="adj1" fmla="val 97500"/>
            <a:gd name="adj2" fmla="val 49177"/>
          </a:avLst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showGridLines="0" zoomScale="85" zoomScaleNormal="85" workbookViewId="0">
      <selection activeCell="M4" sqref="M4"/>
    </sheetView>
  </sheetViews>
  <sheetFormatPr defaultColWidth="4.125" defaultRowHeight="18" customHeight="1" x14ac:dyDescent="0.15"/>
  <cols>
    <col min="1" max="1" width="4.125" style="28"/>
    <col min="2" max="2" width="4.125" style="5"/>
    <col min="3" max="3" width="19.375" style="1" customWidth="1"/>
    <col min="4" max="4" width="18.75" style="1" customWidth="1"/>
    <col min="5" max="5" width="11.125" style="20" customWidth="1"/>
    <col min="6" max="6" width="10.375" style="1" customWidth="1"/>
    <col min="7" max="7" width="11.125" style="20" customWidth="1"/>
    <col min="8" max="8" width="2.625" style="37" customWidth="1"/>
    <col min="9" max="10" width="6" style="37" bestFit="1" customWidth="1"/>
    <col min="11" max="11" width="12.125" style="37" customWidth="1"/>
    <col min="12" max="12" width="11.25" style="37" customWidth="1"/>
    <col min="13" max="13" width="12.375" style="1" bestFit="1" customWidth="1"/>
    <col min="14" max="14" width="14.875" style="1" bestFit="1" customWidth="1"/>
    <col min="15" max="15" width="4.125" style="1"/>
    <col min="16" max="16" width="9.625" style="1" customWidth="1"/>
    <col min="17" max="16384" width="4.125" style="1"/>
  </cols>
  <sheetData>
    <row r="1" spans="1:14" ht="18" customHeight="1" x14ac:dyDescent="0.15">
      <c r="A1" s="28" t="s">
        <v>18</v>
      </c>
      <c r="K1" s="37" t="s">
        <v>43</v>
      </c>
      <c r="L1" s="39">
        <v>945</v>
      </c>
      <c r="M1" s="40" t="s">
        <v>48</v>
      </c>
      <c r="N1" s="41">
        <v>16.899999999999999</v>
      </c>
    </row>
    <row r="2" spans="1:14" ht="18" customHeight="1" x14ac:dyDescent="0.15">
      <c r="K2" s="37" t="s">
        <v>44</v>
      </c>
      <c r="L2" s="52">
        <v>1</v>
      </c>
    </row>
    <row r="3" spans="1:14" ht="18" customHeight="1" x14ac:dyDescent="0.15">
      <c r="B3" s="5" t="s">
        <v>36</v>
      </c>
      <c r="F3" s="19" t="s">
        <v>34</v>
      </c>
      <c r="G3" s="24" t="s">
        <v>34</v>
      </c>
    </row>
    <row r="4" spans="1:14" s="19" customFormat="1" ht="24" x14ac:dyDescent="0.15">
      <c r="A4" s="29"/>
      <c r="B4" s="27"/>
      <c r="C4" s="25" t="s">
        <v>31</v>
      </c>
      <c r="D4" s="25" t="s">
        <v>32</v>
      </c>
      <c r="E4" s="26" t="s">
        <v>26</v>
      </c>
      <c r="F4" s="25" t="s">
        <v>27</v>
      </c>
      <c r="G4" s="8" t="s">
        <v>28</v>
      </c>
      <c r="H4" s="37"/>
      <c r="I4" s="45" t="s">
        <v>50</v>
      </c>
      <c r="J4" s="46" t="s">
        <v>47</v>
      </c>
      <c r="K4" s="47" t="s">
        <v>49</v>
      </c>
      <c r="L4" s="79" t="s">
        <v>42</v>
      </c>
      <c r="M4" s="80" t="s">
        <v>46</v>
      </c>
      <c r="N4" s="79" t="s">
        <v>45</v>
      </c>
    </row>
    <row r="5" spans="1:14" ht="18" customHeight="1" x14ac:dyDescent="0.15">
      <c r="C5" s="18" t="s">
        <v>19</v>
      </c>
      <c r="D5" s="18" t="s">
        <v>20</v>
      </c>
      <c r="E5" s="21">
        <v>40000</v>
      </c>
      <c r="F5" s="53">
        <v>1</v>
      </c>
      <c r="G5" s="21">
        <f>F5*E5</f>
        <v>40000</v>
      </c>
      <c r="I5" s="45">
        <v>1</v>
      </c>
      <c r="J5" s="51">
        <v>1</v>
      </c>
      <c r="K5" s="57">
        <v>12</v>
      </c>
      <c r="L5" s="81">
        <f>ROUND(($L$1/$L$2/8)*K5,0)</f>
        <v>1418</v>
      </c>
      <c r="M5" s="6">
        <f>L5*1.1</f>
        <v>1559.8000000000002</v>
      </c>
      <c r="N5" s="82">
        <f>M5*$N$1</f>
        <v>26360.620000000003</v>
      </c>
    </row>
    <row r="6" spans="1:14" ht="18" customHeight="1" x14ac:dyDescent="0.15">
      <c r="C6" s="17" t="s">
        <v>21</v>
      </c>
      <c r="D6" s="17" t="s">
        <v>22</v>
      </c>
      <c r="E6" s="22">
        <v>10000</v>
      </c>
      <c r="F6" s="54">
        <v>1</v>
      </c>
      <c r="G6" s="22">
        <f t="shared" ref="G6:G11" si="0">F6*E6</f>
        <v>10000</v>
      </c>
      <c r="I6" s="45">
        <v>2</v>
      </c>
      <c r="J6" s="51">
        <v>1</v>
      </c>
      <c r="K6" s="57">
        <v>8</v>
      </c>
      <c r="L6" s="81">
        <f>ROUND(($L$1/$L$2/8)*K6,0)</f>
        <v>945</v>
      </c>
      <c r="M6" s="6">
        <f t="shared" ref="M6:M11" si="1">L6*1.1</f>
        <v>1039.5</v>
      </c>
      <c r="N6" s="82">
        <f t="shared" ref="N6:N10" si="2">M6*$N$1</f>
        <v>17567.55</v>
      </c>
    </row>
    <row r="7" spans="1:14" ht="18" customHeight="1" x14ac:dyDescent="0.15">
      <c r="C7" s="17"/>
      <c r="D7" s="17" t="s">
        <v>23</v>
      </c>
      <c r="E7" s="22">
        <v>5000</v>
      </c>
      <c r="F7" s="87">
        <v>6</v>
      </c>
      <c r="G7" s="22">
        <f>F7*E7</f>
        <v>30000</v>
      </c>
      <c r="I7" s="45">
        <v>3</v>
      </c>
      <c r="J7" s="51">
        <v>6</v>
      </c>
      <c r="K7" s="57">
        <v>12</v>
      </c>
      <c r="L7" s="81">
        <f>ROUND(($L$1/$L$2/8)*K7,0)</f>
        <v>1418</v>
      </c>
      <c r="M7" s="6">
        <f t="shared" si="1"/>
        <v>1559.8000000000002</v>
      </c>
      <c r="N7" s="82">
        <f t="shared" si="2"/>
        <v>26360.620000000003</v>
      </c>
    </row>
    <row r="8" spans="1:14" ht="18" customHeight="1" x14ac:dyDescent="0.15">
      <c r="C8" s="17"/>
      <c r="D8" s="17" t="s">
        <v>24</v>
      </c>
      <c r="E8" s="22">
        <v>10000</v>
      </c>
      <c r="F8" s="54">
        <v>0</v>
      </c>
      <c r="G8" s="22">
        <f t="shared" si="0"/>
        <v>0</v>
      </c>
      <c r="I8" s="45">
        <v>4</v>
      </c>
      <c r="J8" s="51">
        <v>0</v>
      </c>
      <c r="K8" s="57">
        <f t="shared" ref="K8:K10" si="3">G8/L$1*8</f>
        <v>0</v>
      </c>
      <c r="L8" s="81">
        <f t="shared" ref="L8:L10" si="4">ROUND(($L$1/$L$2/8)*K8,0)</f>
        <v>0</v>
      </c>
      <c r="M8" s="6">
        <f t="shared" si="1"/>
        <v>0</v>
      </c>
      <c r="N8" s="82">
        <f t="shared" si="2"/>
        <v>0</v>
      </c>
    </row>
    <row r="9" spans="1:14" ht="18" customHeight="1" x14ac:dyDescent="0.15">
      <c r="C9" s="17"/>
      <c r="D9" s="17" t="s">
        <v>25</v>
      </c>
      <c r="E9" s="22">
        <v>5000</v>
      </c>
      <c r="F9" s="54">
        <v>1</v>
      </c>
      <c r="G9" s="22">
        <f t="shared" si="0"/>
        <v>5000</v>
      </c>
      <c r="I9" s="45">
        <v>5</v>
      </c>
      <c r="J9" s="51">
        <v>1</v>
      </c>
      <c r="K9" s="57">
        <v>8</v>
      </c>
      <c r="L9" s="81">
        <f t="shared" si="4"/>
        <v>945</v>
      </c>
      <c r="M9" s="6">
        <f t="shared" si="1"/>
        <v>1039.5</v>
      </c>
      <c r="N9" s="82">
        <f t="shared" si="2"/>
        <v>17567.55</v>
      </c>
    </row>
    <row r="10" spans="1:14" s="30" customFormat="1" ht="18" customHeight="1" x14ac:dyDescent="0.15">
      <c r="A10" s="32"/>
      <c r="B10" s="33"/>
      <c r="C10" s="34"/>
      <c r="D10" s="34" t="s">
        <v>40</v>
      </c>
      <c r="E10" s="35">
        <v>20000</v>
      </c>
      <c r="F10" s="55">
        <v>0</v>
      </c>
      <c r="G10" s="35">
        <f t="shared" si="0"/>
        <v>0</v>
      </c>
      <c r="H10" s="38"/>
      <c r="I10" s="45">
        <v>6</v>
      </c>
      <c r="J10" s="58">
        <v>0</v>
      </c>
      <c r="K10" s="57">
        <f t="shared" si="3"/>
        <v>0</v>
      </c>
      <c r="L10" s="81">
        <f t="shared" si="4"/>
        <v>0</v>
      </c>
      <c r="M10" s="6">
        <f t="shared" si="1"/>
        <v>0</v>
      </c>
      <c r="N10" s="82">
        <f t="shared" si="2"/>
        <v>0</v>
      </c>
    </row>
    <row r="11" spans="1:14" ht="18" customHeight="1" x14ac:dyDescent="0.15">
      <c r="C11" s="16"/>
      <c r="D11" s="16" t="s">
        <v>30</v>
      </c>
      <c r="E11" s="23">
        <v>5000</v>
      </c>
      <c r="F11" s="56">
        <v>1</v>
      </c>
      <c r="G11" s="23">
        <f t="shared" si="0"/>
        <v>5000</v>
      </c>
      <c r="I11" s="45">
        <v>7</v>
      </c>
      <c r="J11" s="51">
        <v>1</v>
      </c>
      <c r="K11" s="57">
        <v>8</v>
      </c>
      <c r="L11" s="81">
        <f>ROUND(($L$1/$L$2/8)*K11,0)</f>
        <v>945</v>
      </c>
      <c r="M11" s="6">
        <f t="shared" si="1"/>
        <v>1039.5</v>
      </c>
      <c r="N11" s="82">
        <f>M11*$N$1</f>
        <v>17567.55</v>
      </c>
    </row>
    <row r="12" spans="1:14" ht="18" customHeight="1" x14ac:dyDescent="0.15">
      <c r="C12" s="6" t="s">
        <v>33</v>
      </c>
      <c r="D12" s="6"/>
      <c r="E12" s="7"/>
      <c r="F12" s="6"/>
      <c r="G12" s="59">
        <f>SUM(G5:G11)</f>
        <v>90000</v>
      </c>
      <c r="J12" s="19"/>
      <c r="K12" s="44">
        <f>SUM(K5:K11)</f>
        <v>48</v>
      </c>
      <c r="L12" s="83">
        <f>SUM(L5:L11)</f>
        <v>5671</v>
      </c>
      <c r="M12" s="103">
        <f>L12*1.1</f>
        <v>6238.1</v>
      </c>
      <c r="N12" s="82">
        <f>M12*$N$1</f>
        <v>105423.89</v>
      </c>
    </row>
    <row r="13" spans="1:14" ht="18" customHeight="1" x14ac:dyDescent="0.15">
      <c r="C13" s="1" t="s">
        <v>29</v>
      </c>
      <c r="L13" s="43"/>
      <c r="N13" s="42"/>
    </row>
    <row r="14" spans="1:14" ht="18" customHeight="1" x14ac:dyDescent="0.15">
      <c r="C14" s="1" t="s">
        <v>35</v>
      </c>
    </row>
    <row r="15" spans="1:14" s="48" customFormat="1" ht="18" customHeight="1" x14ac:dyDescent="0.15">
      <c r="A15" s="61"/>
      <c r="B15" s="60"/>
      <c r="E15" s="49"/>
      <c r="G15" s="49"/>
      <c r="H15" s="50"/>
      <c r="I15" s="50"/>
      <c r="J15" s="50"/>
      <c r="K15" s="50"/>
      <c r="L15" s="50"/>
    </row>
    <row r="16" spans="1:14" s="91" customFormat="1" ht="18" customHeight="1" x14ac:dyDescent="0.15">
      <c r="A16" s="88"/>
      <c r="B16" s="89"/>
      <c r="C16" s="90" t="s">
        <v>52</v>
      </c>
      <c r="E16" s="92"/>
      <c r="G16" s="92"/>
      <c r="H16" s="84"/>
      <c r="I16" s="84"/>
      <c r="J16" s="84"/>
      <c r="K16" s="84"/>
      <c r="L16" s="84"/>
    </row>
    <row r="17" spans="1:14" s="91" customFormat="1" ht="18" customHeight="1" x14ac:dyDescent="0.15">
      <c r="A17" s="88"/>
      <c r="B17" s="84"/>
      <c r="C17" s="93" t="s">
        <v>46</v>
      </c>
      <c r="D17" s="66" t="s">
        <v>45</v>
      </c>
      <c r="G17" s="92"/>
      <c r="H17" s="84"/>
      <c r="I17" s="84"/>
      <c r="J17" s="84"/>
      <c r="K17" s="84"/>
    </row>
    <row r="18" spans="1:14" s="91" customFormat="1" ht="18" customHeight="1" x14ac:dyDescent="0.15">
      <c r="A18" s="88"/>
      <c r="C18" s="104">
        <f>G12/N1*1.1</f>
        <v>5857.9881656804737</v>
      </c>
      <c r="D18" s="65">
        <f>C18*N1</f>
        <v>99000</v>
      </c>
      <c r="G18" s="92"/>
      <c r="H18" s="84"/>
      <c r="I18" s="84"/>
      <c r="J18" s="84"/>
      <c r="K18" s="84"/>
    </row>
    <row r="19" spans="1:14" s="91" customFormat="1" ht="18" customHeight="1" x14ac:dyDescent="0.15">
      <c r="A19" s="88"/>
      <c r="C19" s="68"/>
      <c r="D19" s="68"/>
      <c r="G19" s="92"/>
      <c r="H19" s="84"/>
      <c r="I19" s="84"/>
      <c r="J19" s="84"/>
      <c r="K19" s="84"/>
    </row>
    <row r="20" spans="1:14" s="91" customFormat="1" ht="18" customHeight="1" x14ac:dyDescent="0.15">
      <c r="A20" s="88"/>
      <c r="B20" s="89"/>
      <c r="C20" s="90" t="s">
        <v>53</v>
      </c>
      <c r="G20" s="92"/>
      <c r="H20" s="84"/>
      <c r="I20" s="84"/>
      <c r="J20" s="84"/>
      <c r="K20" s="84"/>
    </row>
    <row r="21" spans="1:14" s="91" customFormat="1" ht="18" customHeight="1" x14ac:dyDescent="0.15">
      <c r="A21" s="88"/>
      <c r="B21" s="89"/>
      <c r="C21" s="66" t="s">
        <v>51</v>
      </c>
      <c r="D21" s="93" t="s">
        <v>46</v>
      </c>
      <c r="E21" s="66" t="s">
        <v>45</v>
      </c>
      <c r="G21" s="92"/>
      <c r="H21" s="84"/>
      <c r="I21" s="84"/>
      <c r="J21" s="84"/>
    </row>
    <row r="22" spans="1:14" s="91" customFormat="1" ht="18" customHeight="1" x14ac:dyDescent="0.15">
      <c r="A22" s="88"/>
      <c r="B22" s="89"/>
      <c r="C22" s="94">
        <v>1.2</v>
      </c>
      <c r="D22" s="103">
        <f>$M$12*C22</f>
        <v>7485.72</v>
      </c>
      <c r="E22" s="65">
        <f>$N$12*C22</f>
        <v>126508.66799999999</v>
      </c>
      <c r="G22" s="92"/>
      <c r="H22" s="84"/>
      <c r="J22" s="84"/>
    </row>
    <row r="23" spans="1:14" s="91" customFormat="1" ht="18" customHeight="1" x14ac:dyDescent="0.15">
      <c r="A23" s="88"/>
      <c r="B23" s="89"/>
      <c r="E23" s="92"/>
      <c r="G23" s="92"/>
      <c r="H23" s="84"/>
      <c r="J23" s="84"/>
      <c r="K23" s="84"/>
      <c r="L23" s="84"/>
    </row>
    <row r="24" spans="1:14" s="91" customFormat="1" ht="18" customHeight="1" x14ac:dyDescent="0.15">
      <c r="A24" s="95"/>
      <c r="B24" s="96"/>
      <c r="C24" s="91" t="s">
        <v>57</v>
      </c>
      <c r="D24" s="97"/>
      <c r="E24" s="97"/>
      <c r="F24" s="97"/>
      <c r="G24" s="98"/>
      <c r="H24" s="97"/>
      <c r="I24" s="84"/>
      <c r="J24" s="99"/>
      <c r="K24" s="100"/>
      <c r="L24" s="101"/>
      <c r="N24" s="102"/>
    </row>
    <row r="25" spans="1:14" s="91" customFormat="1" ht="18" customHeight="1" x14ac:dyDescent="0.15">
      <c r="A25" s="95"/>
      <c r="B25" s="96"/>
      <c r="C25" s="97" t="s">
        <v>54</v>
      </c>
      <c r="E25" s="97"/>
      <c r="F25" s="97"/>
      <c r="G25" s="98"/>
      <c r="H25" s="97"/>
      <c r="I25" s="84"/>
      <c r="J25" s="99"/>
      <c r="K25" s="100"/>
      <c r="L25" s="101"/>
      <c r="N25" s="102"/>
    </row>
    <row r="26" spans="1:14" s="91" customFormat="1" ht="18" customHeight="1" x14ac:dyDescent="0.15">
      <c r="A26" s="95"/>
      <c r="B26" s="96"/>
      <c r="C26" s="97" t="s">
        <v>55</v>
      </c>
      <c r="E26" s="98"/>
      <c r="F26" s="97"/>
      <c r="G26" s="98"/>
      <c r="H26" s="97"/>
      <c r="I26" s="84"/>
      <c r="J26" s="99"/>
      <c r="K26" s="100"/>
      <c r="L26" s="101"/>
      <c r="N26" s="102"/>
    </row>
    <row r="27" spans="1:14" s="91" customFormat="1" ht="18" customHeight="1" x14ac:dyDescent="0.15">
      <c r="A27" s="95"/>
      <c r="B27" s="96"/>
      <c r="C27" s="97" t="s">
        <v>56</v>
      </c>
      <c r="E27" s="98"/>
      <c r="F27" s="97"/>
      <c r="G27" s="98"/>
      <c r="H27" s="97"/>
      <c r="I27" s="84"/>
      <c r="J27" s="99"/>
      <c r="K27" s="100"/>
      <c r="L27" s="101"/>
      <c r="N27" s="102"/>
    </row>
    <row r="28" spans="1:14" s="91" customFormat="1" ht="18" customHeight="1" x14ac:dyDescent="0.15">
      <c r="A28" s="95"/>
      <c r="B28" s="96"/>
      <c r="C28" s="97"/>
      <c r="D28" s="97"/>
      <c r="E28" s="98"/>
      <c r="F28" s="97"/>
      <c r="G28" s="98"/>
      <c r="H28" s="97"/>
      <c r="I28" s="84"/>
      <c r="J28" s="99"/>
      <c r="K28" s="100"/>
      <c r="L28" s="101"/>
      <c r="N28" s="102"/>
    </row>
    <row r="29" spans="1:14" s="48" customFormat="1" ht="18" customHeight="1" x14ac:dyDescent="0.15">
      <c r="A29" s="67"/>
      <c r="B29" s="63"/>
      <c r="C29" s="62"/>
      <c r="D29" s="62"/>
      <c r="E29" s="64"/>
      <c r="F29" s="62"/>
      <c r="G29" s="64"/>
      <c r="H29" s="62"/>
      <c r="I29" s="84"/>
      <c r="J29" s="58"/>
      <c r="K29" s="57"/>
      <c r="L29" s="85"/>
      <c r="N29" s="86"/>
    </row>
    <row r="30" spans="1:14" s="48" customFormat="1" ht="18" customHeight="1" x14ac:dyDescent="0.15">
      <c r="A30" s="67"/>
      <c r="B30" s="63"/>
      <c r="C30" s="62"/>
      <c r="D30" s="62"/>
      <c r="E30" s="64"/>
      <c r="F30" s="62"/>
      <c r="G30" s="64"/>
      <c r="H30" s="62"/>
      <c r="I30" s="84"/>
      <c r="J30" s="51"/>
      <c r="K30" s="57"/>
      <c r="L30" s="85"/>
      <c r="N30" s="86"/>
    </row>
    <row r="31" spans="1:14" s="69" customFormat="1" ht="18" customHeight="1" x14ac:dyDescent="0.15">
      <c r="A31" s="71"/>
      <c r="B31" s="72"/>
      <c r="C31" s="73"/>
      <c r="D31" s="73"/>
      <c r="E31" s="74"/>
      <c r="F31" s="73"/>
      <c r="G31" s="74"/>
      <c r="H31" s="73"/>
      <c r="I31" s="70"/>
      <c r="J31" s="75"/>
      <c r="K31" s="77"/>
      <c r="L31" s="78"/>
      <c r="N31" s="76"/>
    </row>
    <row r="33" spans="1:14" ht="18" customHeight="1" x14ac:dyDescent="0.15">
      <c r="B33" s="5" t="s">
        <v>37</v>
      </c>
      <c r="F33" s="19" t="s">
        <v>34</v>
      </c>
      <c r="G33" s="24" t="s">
        <v>34</v>
      </c>
    </row>
    <row r="34" spans="1:14" s="19" customFormat="1" ht="18" customHeight="1" x14ac:dyDescent="0.15">
      <c r="A34" s="29"/>
      <c r="B34" s="27"/>
      <c r="C34" s="25" t="s">
        <v>31</v>
      </c>
      <c r="D34" s="25" t="s">
        <v>32</v>
      </c>
      <c r="E34" s="26" t="s">
        <v>26</v>
      </c>
      <c r="F34" s="25" t="s">
        <v>27</v>
      </c>
      <c r="G34" s="8" t="s">
        <v>28</v>
      </c>
      <c r="H34" s="37"/>
      <c r="I34" s="37"/>
      <c r="J34" s="37"/>
      <c r="K34" s="37"/>
      <c r="L34" s="37"/>
    </row>
    <row r="35" spans="1:14" ht="18" customHeight="1" x14ac:dyDescent="0.15">
      <c r="C35" s="18" t="s">
        <v>19</v>
      </c>
      <c r="D35" s="18" t="s">
        <v>20</v>
      </c>
      <c r="E35" s="21">
        <v>20000</v>
      </c>
      <c r="F35" s="18">
        <v>1</v>
      </c>
      <c r="G35" s="21">
        <f>F35*E35</f>
        <v>20000</v>
      </c>
    </row>
    <row r="36" spans="1:14" ht="18" customHeight="1" x14ac:dyDescent="0.15">
      <c r="C36" s="17" t="s">
        <v>21</v>
      </c>
      <c r="D36" s="17" t="s">
        <v>22</v>
      </c>
      <c r="E36" s="22">
        <v>4000</v>
      </c>
      <c r="F36" s="17">
        <v>1</v>
      </c>
      <c r="G36" s="22">
        <f t="shared" ref="G36:G41" si="5">F36*E36</f>
        <v>4000</v>
      </c>
    </row>
    <row r="37" spans="1:14" ht="18" customHeight="1" x14ac:dyDescent="0.15">
      <c r="C37" s="17" t="s">
        <v>38</v>
      </c>
      <c r="D37" s="17" t="s">
        <v>23</v>
      </c>
      <c r="E37" s="22">
        <v>2000</v>
      </c>
      <c r="F37" s="17">
        <v>0</v>
      </c>
      <c r="G37" s="22">
        <f t="shared" si="5"/>
        <v>0</v>
      </c>
    </row>
    <row r="38" spans="1:14" ht="18" customHeight="1" x14ac:dyDescent="0.15">
      <c r="C38" s="17"/>
      <c r="D38" s="17" t="s">
        <v>24</v>
      </c>
      <c r="E38" s="22">
        <v>4000</v>
      </c>
      <c r="F38" s="17">
        <v>0</v>
      </c>
      <c r="G38" s="22">
        <f t="shared" si="5"/>
        <v>0</v>
      </c>
    </row>
    <row r="39" spans="1:14" ht="18" customHeight="1" x14ac:dyDescent="0.15">
      <c r="C39" s="17"/>
      <c r="D39" s="17" t="s">
        <v>25</v>
      </c>
      <c r="E39" s="22">
        <v>2000</v>
      </c>
      <c r="F39" s="17">
        <v>0</v>
      </c>
      <c r="G39" s="22">
        <f t="shared" si="5"/>
        <v>0</v>
      </c>
    </row>
    <row r="40" spans="1:14" s="30" customFormat="1" ht="18" customHeight="1" x14ac:dyDescent="0.15">
      <c r="A40" s="32"/>
      <c r="B40" s="33"/>
      <c r="C40" s="34"/>
      <c r="D40" s="34" t="s">
        <v>40</v>
      </c>
      <c r="E40" s="35">
        <v>10000</v>
      </c>
      <c r="F40" s="34">
        <v>1</v>
      </c>
      <c r="G40" s="35">
        <f t="shared" si="5"/>
        <v>10000</v>
      </c>
      <c r="H40" s="38"/>
      <c r="I40" s="38"/>
      <c r="J40" s="38"/>
      <c r="K40" s="38"/>
      <c r="L40" s="38"/>
    </row>
    <row r="41" spans="1:14" ht="18" customHeight="1" x14ac:dyDescent="0.15">
      <c r="C41" s="16"/>
      <c r="D41" s="16" t="s">
        <v>30</v>
      </c>
      <c r="E41" s="23">
        <v>2000</v>
      </c>
      <c r="F41" s="16">
        <v>0</v>
      </c>
      <c r="G41" s="23">
        <f t="shared" si="5"/>
        <v>0</v>
      </c>
    </row>
    <row r="42" spans="1:14" ht="18" customHeight="1" x14ac:dyDescent="0.15">
      <c r="C42" s="6" t="s">
        <v>33</v>
      </c>
      <c r="D42" s="6"/>
      <c r="E42" s="7"/>
      <c r="F42" s="6"/>
      <c r="G42" s="7">
        <f>SUM(G35:G41)</f>
        <v>34000</v>
      </c>
    </row>
    <row r="43" spans="1:14" ht="18" customHeight="1" x14ac:dyDescent="0.15">
      <c r="C43" s="1" t="s">
        <v>29</v>
      </c>
    </row>
    <row r="44" spans="1:14" ht="18" customHeight="1" x14ac:dyDescent="0.15">
      <c r="C44" s="1" t="s">
        <v>35</v>
      </c>
    </row>
    <row r="47" spans="1:14" s="19" customFormat="1" ht="18" customHeight="1" x14ac:dyDescent="0.15">
      <c r="A47" s="28"/>
      <c r="B47" s="5"/>
      <c r="C47" s="1"/>
      <c r="D47" s="1"/>
      <c r="E47" s="20"/>
      <c r="F47" s="1"/>
      <c r="G47" s="20"/>
      <c r="H47" s="37"/>
      <c r="I47" s="37"/>
      <c r="J47" s="37"/>
      <c r="K47" s="37"/>
      <c r="L47" s="37"/>
      <c r="M47" s="1"/>
      <c r="N47" s="1"/>
    </row>
    <row r="54" spans="1:14" s="19" customFormat="1" ht="18" customHeight="1" x14ac:dyDescent="0.15">
      <c r="A54" s="28"/>
      <c r="B54" s="5"/>
      <c r="C54" s="1"/>
      <c r="D54" s="1"/>
      <c r="E54" s="20"/>
      <c r="F54" s="1"/>
      <c r="G54" s="20"/>
      <c r="H54" s="37"/>
      <c r="I54" s="37"/>
      <c r="J54" s="37"/>
      <c r="K54" s="37"/>
      <c r="L54" s="37"/>
      <c r="M54" s="1"/>
      <c r="N54" s="1"/>
    </row>
  </sheetData>
  <phoneticPr fontId="1"/>
  <printOptions horizontalCentered="1"/>
  <pageMargins left="0.39370078740157499" right="0.39370078740157499" top="0.59055118110236204" bottom="0.39370078740157499" header="0.31496062992126" footer="0.31496062992126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showGridLines="0" showRowColHeaders="0" zoomScaleNormal="100" workbookViewId="0">
      <selection activeCell="C9" sqref="C9"/>
    </sheetView>
  </sheetViews>
  <sheetFormatPr defaultRowHeight="15.75" x14ac:dyDescent="0.15"/>
  <cols>
    <col min="1" max="1" width="5.25" style="1" customWidth="1"/>
    <col min="2" max="2" width="21.5" style="1" bestFit="1" customWidth="1"/>
    <col min="3" max="3" width="22.625" style="1" bestFit="1" customWidth="1"/>
    <col min="4" max="6" width="16.625" style="1" customWidth="1"/>
    <col min="7" max="7" width="52.875" style="2" customWidth="1"/>
    <col min="8" max="16384" width="9" style="1"/>
  </cols>
  <sheetData>
    <row r="1" spans="1:7" ht="32.25" customHeight="1" x14ac:dyDescent="0.15">
      <c r="A1" s="15" t="s">
        <v>0</v>
      </c>
    </row>
    <row r="2" spans="1:7" ht="32.1" customHeight="1" thickBot="1" x14ac:dyDescent="0.2">
      <c r="B2" s="12" t="s">
        <v>1</v>
      </c>
      <c r="C2" s="12" t="s">
        <v>3</v>
      </c>
      <c r="D2" s="13" t="s">
        <v>7</v>
      </c>
      <c r="E2" s="13" t="s">
        <v>8</v>
      </c>
      <c r="F2" s="13" t="s">
        <v>9</v>
      </c>
      <c r="G2" s="14" t="s">
        <v>11</v>
      </c>
    </row>
    <row r="3" spans="1:7" ht="32.1" customHeight="1" thickTop="1" x14ac:dyDescent="0.15">
      <c r="B3" s="105" t="s">
        <v>2</v>
      </c>
      <c r="C3" s="9" t="s">
        <v>4</v>
      </c>
      <c r="D3" s="10">
        <v>0</v>
      </c>
      <c r="E3" s="11" t="s">
        <v>10</v>
      </c>
      <c r="F3" s="10">
        <v>0</v>
      </c>
      <c r="G3" s="4" t="s">
        <v>12</v>
      </c>
    </row>
    <row r="4" spans="1:7" ht="32.1" customHeight="1" x14ac:dyDescent="0.15">
      <c r="B4" s="106"/>
      <c r="C4" s="6" t="s">
        <v>5</v>
      </c>
      <c r="D4" s="7">
        <v>0</v>
      </c>
      <c r="E4" s="36" t="s">
        <v>39</v>
      </c>
      <c r="F4" s="7">
        <v>0</v>
      </c>
      <c r="G4" s="3" t="s">
        <v>41</v>
      </c>
    </row>
    <row r="5" spans="1:7" ht="32.1" customHeight="1" x14ac:dyDescent="0.15">
      <c r="B5" s="106" t="s">
        <v>6</v>
      </c>
      <c r="C5" s="6" t="s">
        <v>4</v>
      </c>
      <c r="D5" s="31"/>
      <c r="E5" s="8" t="s">
        <v>10</v>
      </c>
      <c r="F5" s="31"/>
      <c r="G5" s="3"/>
    </row>
    <row r="6" spans="1:7" ht="32.1" customHeight="1" x14ac:dyDescent="0.15">
      <c r="B6" s="106"/>
      <c r="C6" s="6" t="s">
        <v>5</v>
      </c>
      <c r="D6" s="7">
        <v>0</v>
      </c>
      <c r="E6" s="36" t="s">
        <v>39</v>
      </c>
      <c r="F6" s="31"/>
      <c r="G6" s="3"/>
    </row>
    <row r="8" spans="1:7" ht="23.25" customHeight="1" x14ac:dyDescent="0.15">
      <c r="B8" s="5" t="s">
        <v>13</v>
      </c>
    </row>
    <row r="9" spans="1:7" ht="23.25" customHeight="1" x14ac:dyDescent="0.15">
      <c r="B9" s="1" t="s">
        <v>14</v>
      </c>
    </row>
    <row r="10" spans="1:7" ht="23.25" customHeight="1" x14ac:dyDescent="0.15">
      <c r="B10" s="1" t="s">
        <v>15</v>
      </c>
    </row>
    <row r="11" spans="1:7" ht="23.25" customHeight="1" x14ac:dyDescent="0.15">
      <c r="B11" s="1" t="s">
        <v>17</v>
      </c>
    </row>
    <row r="12" spans="1:7" ht="23.25" customHeight="1" x14ac:dyDescent="0.15">
      <c r="B12" s="1" t="s">
        <v>16</v>
      </c>
    </row>
  </sheetData>
  <mergeCells count="2">
    <mergeCell ref="B3:B4"/>
    <mergeCell ref="B5:B6"/>
  </mergeCells>
  <phoneticPr fontId="1"/>
  <pageMargins left="0.36" right="0.41" top="0.75" bottom="0.75" header="0.3" footer="0.3"/>
  <pageSetup paperSize="9" scale="93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showGridLines="0" tabSelected="1" zoomScaleNormal="100" workbookViewId="0">
      <selection activeCell="O7" sqref="O7"/>
    </sheetView>
  </sheetViews>
  <sheetFormatPr defaultColWidth="4.125" defaultRowHeight="19.5" x14ac:dyDescent="0.15"/>
  <cols>
    <col min="1" max="1" width="5" style="28" customWidth="1"/>
    <col min="2" max="2" width="5" style="5" customWidth="1"/>
    <col min="3" max="3" width="17.375" style="1" customWidth="1"/>
    <col min="4" max="4" width="12.875" style="1" bestFit="1" customWidth="1"/>
    <col min="5" max="5" width="6.625" style="1" bestFit="1" customWidth="1"/>
    <col min="6" max="13" width="4.625" style="1" customWidth="1"/>
    <col min="14" max="14" width="9.125" style="1" bestFit="1" customWidth="1"/>
    <col min="15" max="15" width="10.375" style="1" bestFit="1" customWidth="1"/>
    <col min="16" max="16" width="7.5" style="20" bestFit="1" customWidth="1"/>
    <col min="17" max="17" width="11.125" style="113" bestFit="1" customWidth="1"/>
    <col min="18" max="18" width="7.5" style="113" customWidth="1"/>
    <col min="19" max="19" width="11.875" style="1" bestFit="1" customWidth="1"/>
    <col min="20" max="20" width="7.5" style="20" bestFit="1" customWidth="1"/>
    <col min="21" max="21" width="2.625" style="37" customWidth="1"/>
    <col min="22" max="22" width="4.125" style="1"/>
    <col min="23" max="23" width="9.625" style="1" customWidth="1"/>
    <col min="24" max="16384" width="4.125" style="1"/>
  </cols>
  <sheetData>
    <row r="1" spans="1:21" x14ac:dyDescent="0.15">
      <c r="A1" s="28" t="s">
        <v>18</v>
      </c>
      <c r="O1" s="37" t="s">
        <v>70</v>
      </c>
      <c r="P1" s="145">
        <v>945</v>
      </c>
      <c r="Q1" s="37" t="s">
        <v>71</v>
      </c>
      <c r="R1" s="159">
        <f>P1/8</f>
        <v>118.125</v>
      </c>
      <c r="S1" s="40" t="s">
        <v>48</v>
      </c>
      <c r="T1" s="146">
        <v>16.899999999999999</v>
      </c>
    </row>
    <row r="2" spans="1:21" x14ac:dyDescent="0.15">
      <c r="K2" s="163" t="s">
        <v>76</v>
      </c>
      <c r="O2" s="37" t="s">
        <v>75</v>
      </c>
      <c r="P2" s="158">
        <v>0.1</v>
      </c>
      <c r="Q2" s="142"/>
      <c r="R2" s="142"/>
      <c r="S2" s="40"/>
      <c r="T2" s="40"/>
    </row>
    <row r="3" spans="1:21" ht="20.25" thickBot="1" x14ac:dyDescent="0.2">
      <c r="B3" s="120" t="s">
        <v>36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118"/>
      <c r="Q3" s="131"/>
      <c r="R3" s="131"/>
      <c r="S3" s="37"/>
      <c r="T3" s="119"/>
    </row>
    <row r="4" spans="1:21" s="109" customFormat="1" x14ac:dyDescent="0.15">
      <c r="A4" s="107"/>
      <c r="B4" s="121"/>
      <c r="C4" s="143" t="s">
        <v>31</v>
      </c>
      <c r="D4" s="143" t="s">
        <v>73</v>
      </c>
      <c r="E4" s="147" t="s">
        <v>74</v>
      </c>
      <c r="F4" s="132" t="s">
        <v>69</v>
      </c>
      <c r="G4" s="133"/>
      <c r="H4" s="133"/>
      <c r="I4" s="133"/>
      <c r="J4" s="137" t="s">
        <v>72</v>
      </c>
      <c r="K4" s="138"/>
      <c r="L4" s="138"/>
      <c r="M4" s="139"/>
      <c r="N4" s="153" t="s">
        <v>66</v>
      </c>
      <c r="O4" s="143" t="s">
        <v>65</v>
      </c>
      <c r="P4" s="108"/>
      <c r="Q4" s="108"/>
      <c r="R4" s="108"/>
    </row>
    <row r="5" spans="1:21" s="109" customFormat="1" x14ac:dyDescent="0.15">
      <c r="A5" s="107"/>
      <c r="B5" s="121"/>
      <c r="C5" s="144"/>
      <c r="D5" s="144"/>
      <c r="E5" s="148"/>
      <c r="F5" s="122" t="s">
        <v>61</v>
      </c>
      <c r="G5" s="122" t="s">
        <v>62</v>
      </c>
      <c r="H5" s="122" t="s">
        <v>63</v>
      </c>
      <c r="I5" s="122" t="s">
        <v>64</v>
      </c>
      <c r="J5" s="140" t="s">
        <v>61</v>
      </c>
      <c r="K5" s="122" t="s">
        <v>62</v>
      </c>
      <c r="L5" s="122" t="s">
        <v>63</v>
      </c>
      <c r="M5" s="141" t="s">
        <v>64</v>
      </c>
      <c r="N5" s="154"/>
      <c r="O5" s="144"/>
      <c r="P5" s="108"/>
      <c r="Q5" s="108"/>
      <c r="R5" s="108"/>
    </row>
    <row r="6" spans="1:21" s="112" customFormat="1" x14ac:dyDescent="0.15">
      <c r="A6" s="110"/>
      <c r="B6" s="123"/>
      <c r="C6" s="124" t="s">
        <v>19</v>
      </c>
      <c r="D6" s="124"/>
      <c r="E6" s="134"/>
      <c r="F6" s="124"/>
      <c r="G6" s="124"/>
      <c r="H6" s="124"/>
      <c r="I6" s="134"/>
      <c r="J6" s="164"/>
      <c r="K6" s="165"/>
      <c r="L6" s="165"/>
      <c r="M6" s="166"/>
      <c r="N6" s="155">
        <f>SUM(N7:N12)*0.2+2000</f>
        <v>2878.3775000000001</v>
      </c>
      <c r="O6" s="125">
        <f>N6*T$1</f>
        <v>48644.579749999997</v>
      </c>
      <c r="P6" s="108"/>
      <c r="Q6" s="108"/>
      <c r="R6" s="108"/>
    </row>
    <row r="7" spans="1:21" s="112" customFormat="1" x14ac:dyDescent="0.15">
      <c r="A7" s="110"/>
      <c r="B7" s="123"/>
      <c r="C7" s="124" t="s">
        <v>21</v>
      </c>
      <c r="D7" s="124" t="s">
        <v>59</v>
      </c>
      <c r="E7" s="160">
        <f>R$1</f>
        <v>118.125</v>
      </c>
      <c r="F7" s="161">
        <v>0.6</v>
      </c>
      <c r="G7" s="161">
        <v>2</v>
      </c>
      <c r="H7" s="161">
        <v>4</v>
      </c>
      <c r="I7" s="162">
        <v>16</v>
      </c>
      <c r="J7" s="164">
        <v>3</v>
      </c>
      <c r="K7" s="165">
        <v>3</v>
      </c>
      <c r="L7" s="165"/>
      <c r="M7" s="166"/>
      <c r="N7" s="155">
        <f>E7*(J7*F7+K7*G7+L7*H7+M7*I7)*(1+P$2)</f>
        <v>1013.5125</v>
      </c>
      <c r="O7" s="125">
        <f>N7*T$1</f>
        <v>17128.361249999998</v>
      </c>
      <c r="P7" s="108"/>
      <c r="Q7" s="108"/>
      <c r="R7" s="108"/>
    </row>
    <row r="8" spans="1:21" s="112" customFormat="1" x14ac:dyDescent="0.15">
      <c r="A8" s="110"/>
      <c r="B8" s="123"/>
      <c r="C8" s="124"/>
      <c r="D8" s="124" t="s">
        <v>60</v>
      </c>
      <c r="E8" s="160">
        <f t="shared" ref="E8:E11" si="0">R$1</f>
        <v>118.125</v>
      </c>
      <c r="F8" s="161">
        <v>2</v>
      </c>
      <c r="G8" s="161">
        <v>4</v>
      </c>
      <c r="H8" s="161">
        <v>8</v>
      </c>
      <c r="I8" s="162">
        <v>16</v>
      </c>
      <c r="J8" s="164"/>
      <c r="K8" s="165"/>
      <c r="L8" s="165"/>
      <c r="M8" s="166"/>
      <c r="N8" s="155">
        <f t="shared" ref="N8:N11" si="1">E8*(J8*F8+K8*G8+L8*H8+M8*I8)*(1+P$2)</f>
        <v>0</v>
      </c>
      <c r="O8" s="125">
        <f>N8*T$1</f>
        <v>0</v>
      </c>
      <c r="P8" s="108"/>
      <c r="Q8" s="108"/>
      <c r="R8" s="108"/>
    </row>
    <row r="9" spans="1:21" s="112" customFormat="1" x14ac:dyDescent="0.15">
      <c r="A9" s="110"/>
      <c r="B9" s="123"/>
      <c r="C9" s="124"/>
      <c r="D9" s="124" t="s">
        <v>67</v>
      </c>
      <c r="E9" s="160">
        <f t="shared" si="0"/>
        <v>118.125</v>
      </c>
      <c r="F9" s="161">
        <v>4</v>
      </c>
      <c r="G9" s="161">
        <v>8</v>
      </c>
      <c r="H9" s="161">
        <v>16</v>
      </c>
      <c r="I9" s="162">
        <v>24</v>
      </c>
      <c r="J9" s="164">
        <v>2</v>
      </c>
      <c r="K9" s="165"/>
      <c r="L9" s="165"/>
      <c r="M9" s="166"/>
      <c r="N9" s="155">
        <f t="shared" si="1"/>
        <v>1039.5</v>
      </c>
      <c r="O9" s="125">
        <f>N9*T$1</f>
        <v>17567.55</v>
      </c>
      <c r="P9" s="108"/>
      <c r="Q9" s="108"/>
      <c r="R9" s="108"/>
    </row>
    <row r="10" spans="1:21" s="112" customFormat="1" x14ac:dyDescent="0.15">
      <c r="A10" s="110"/>
      <c r="B10" s="123"/>
      <c r="C10" s="124"/>
      <c r="D10" s="124" t="s">
        <v>58</v>
      </c>
      <c r="E10" s="160">
        <f t="shared" si="0"/>
        <v>118.125</v>
      </c>
      <c r="F10" s="161">
        <v>6</v>
      </c>
      <c r="G10" s="161">
        <v>8</v>
      </c>
      <c r="H10" s="161">
        <v>14</v>
      </c>
      <c r="I10" s="162">
        <v>16</v>
      </c>
      <c r="J10" s="164">
        <v>1</v>
      </c>
      <c r="K10" s="165"/>
      <c r="L10" s="165"/>
      <c r="M10" s="166"/>
      <c r="N10" s="155">
        <f t="shared" si="1"/>
        <v>779.62500000000011</v>
      </c>
      <c r="O10" s="125">
        <f>N10*T$1</f>
        <v>13175.6625</v>
      </c>
      <c r="P10" s="108"/>
      <c r="Q10" s="108"/>
      <c r="R10" s="108"/>
    </row>
    <row r="11" spans="1:21" s="112" customFormat="1" x14ac:dyDescent="0.15">
      <c r="A11" s="110"/>
      <c r="B11" s="123"/>
      <c r="C11" s="124"/>
      <c r="D11" s="124" t="s">
        <v>68</v>
      </c>
      <c r="E11" s="160">
        <f t="shared" si="0"/>
        <v>118.125</v>
      </c>
      <c r="F11" s="161">
        <v>6</v>
      </c>
      <c r="G11" s="161">
        <v>12</v>
      </c>
      <c r="H11" s="161">
        <v>16</v>
      </c>
      <c r="I11" s="162">
        <v>24</v>
      </c>
      <c r="J11" s="164"/>
      <c r="K11" s="165">
        <v>1</v>
      </c>
      <c r="L11" s="165"/>
      <c r="M11" s="166"/>
      <c r="N11" s="155">
        <f t="shared" si="1"/>
        <v>1559.2500000000002</v>
      </c>
      <c r="O11" s="125">
        <f>N11*T$1</f>
        <v>26351.325000000001</v>
      </c>
      <c r="P11" s="108"/>
      <c r="Q11" s="108"/>
      <c r="R11" s="108"/>
    </row>
    <row r="12" spans="1:21" s="112" customFormat="1" x14ac:dyDescent="0.15">
      <c r="A12" s="110"/>
      <c r="B12" s="123"/>
      <c r="C12" s="124"/>
      <c r="D12" s="124"/>
      <c r="E12" s="134"/>
      <c r="F12" s="124"/>
      <c r="G12" s="124"/>
      <c r="H12" s="124"/>
      <c r="I12" s="134"/>
      <c r="J12" s="164"/>
      <c r="K12" s="165"/>
      <c r="L12" s="165"/>
      <c r="M12" s="166"/>
      <c r="N12" s="156"/>
      <c r="O12" s="126"/>
      <c r="P12" s="108"/>
      <c r="Q12" s="108"/>
      <c r="R12" s="108"/>
    </row>
    <row r="13" spans="1:21" s="112" customFormat="1" ht="20.25" thickBot="1" x14ac:dyDescent="0.2">
      <c r="A13" s="110"/>
      <c r="B13" s="123"/>
      <c r="C13" s="127"/>
      <c r="D13" s="127"/>
      <c r="E13" s="135"/>
      <c r="F13" s="150"/>
      <c r="G13" s="150"/>
      <c r="H13" s="150"/>
      <c r="I13" s="152"/>
      <c r="J13" s="167"/>
      <c r="K13" s="168"/>
      <c r="L13" s="168"/>
      <c r="M13" s="169"/>
      <c r="N13" s="151"/>
      <c r="O13" s="127"/>
      <c r="P13" s="108"/>
      <c r="Q13" s="108"/>
      <c r="R13" s="108"/>
    </row>
    <row r="14" spans="1:21" s="112" customFormat="1" x14ac:dyDescent="0.15">
      <c r="A14" s="110"/>
      <c r="B14" s="123"/>
      <c r="C14" s="128" t="s">
        <v>33</v>
      </c>
      <c r="D14" s="128"/>
      <c r="E14" s="136"/>
      <c r="F14" s="149"/>
      <c r="G14" s="149"/>
      <c r="H14" s="149"/>
      <c r="I14" s="149"/>
      <c r="J14" s="157"/>
      <c r="K14" s="149"/>
      <c r="L14" s="149"/>
      <c r="M14" s="149"/>
      <c r="N14" s="129">
        <f>SUM(N6:N13)</f>
        <v>7270.2650000000003</v>
      </c>
      <c r="O14" s="129">
        <f>SUM(O6:O12)</f>
        <v>122867.4785</v>
      </c>
      <c r="P14" s="108"/>
      <c r="Q14" s="108"/>
      <c r="R14" s="108"/>
    </row>
    <row r="15" spans="1:21" s="112" customFormat="1" x14ac:dyDescent="0.15">
      <c r="A15" s="110"/>
      <c r="B15" s="123"/>
      <c r="C15" s="130" t="s">
        <v>29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1"/>
      <c r="Q15" s="131"/>
      <c r="R15" s="131"/>
      <c r="S15" s="130"/>
      <c r="T15" s="131"/>
      <c r="U15" s="108"/>
    </row>
    <row r="16" spans="1:21" s="112" customFormat="1" x14ac:dyDescent="0.15">
      <c r="A16" s="110"/>
      <c r="B16" s="111"/>
      <c r="C16" s="112" t="s">
        <v>35</v>
      </c>
      <c r="P16" s="113"/>
      <c r="Q16" s="113"/>
      <c r="R16" s="113"/>
      <c r="T16" s="113"/>
      <c r="U16" s="108"/>
    </row>
    <row r="17" spans="1:21" s="112" customFormat="1" x14ac:dyDescent="0.15">
      <c r="A17" s="110"/>
      <c r="B17" s="111"/>
      <c r="P17" s="113"/>
      <c r="Q17" s="113"/>
      <c r="R17" s="113"/>
      <c r="T17" s="113"/>
      <c r="U17" s="108"/>
    </row>
    <row r="18" spans="1:21" s="112" customFormat="1" x14ac:dyDescent="0.15">
      <c r="A18" s="110"/>
      <c r="B18" s="111"/>
      <c r="P18" s="113"/>
      <c r="Q18" s="113"/>
      <c r="R18" s="113"/>
      <c r="S18" s="112">
        <f>7*P1</f>
        <v>6615</v>
      </c>
      <c r="T18" s="113"/>
      <c r="U18" s="108"/>
    </row>
    <row r="19" spans="1:21" s="112" customFormat="1" x14ac:dyDescent="0.15">
      <c r="A19" s="110"/>
      <c r="B19" s="111"/>
      <c r="P19" s="113"/>
      <c r="Q19" s="113"/>
      <c r="R19" s="113"/>
      <c r="T19" s="113"/>
      <c r="U19" s="108"/>
    </row>
    <row r="20" spans="1:21" s="112" customFormat="1" x14ac:dyDescent="0.15">
      <c r="A20" s="110"/>
      <c r="B20" s="111"/>
      <c r="P20" s="113"/>
      <c r="Q20" s="113"/>
      <c r="R20" s="113"/>
      <c r="T20" s="113"/>
      <c r="U20" s="108"/>
    </row>
    <row r="21" spans="1:21" s="112" customFormat="1" x14ac:dyDescent="0.15">
      <c r="A21" s="114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7"/>
      <c r="Q21" s="117"/>
      <c r="R21" s="117"/>
      <c r="S21" s="116"/>
      <c r="T21" s="117"/>
      <c r="U21" s="116"/>
    </row>
    <row r="22" spans="1:21" s="112" customFormat="1" x14ac:dyDescent="0.15">
      <c r="A22" s="114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7"/>
      <c r="Q22" s="117"/>
      <c r="R22" s="117"/>
      <c r="S22" s="116"/>
      <c r="T22" s="117"/>
      <c r="U22" s="116"/>
    </row>
    <row r="23" spans="1:21" s="112" customFormat="1" x14ac:dyDescent="0.15">
      <c r="A23" s="114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7"/>
      <c r="Q23" s="117"/>
      <c r="R23" s="117"/>
      <c r="S23" s="116"/>
      <c r="T23" s="117"/>
      <c r="U23" s="116"/>
    </row>
    <row r="28" spans="1:21" s="19" customFormat="1" x14ac:dyDescent="0.15">
      <c r="A28" s="28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0"/>
      <c r="Q28" s="113"/>
      <c r="R28" s="113"/>
      <c r="S28" s="1"/>
      <c r="T28" s="20"/>
      <c r="U28" s="37"/>
    </row>
  </sheetData>
  <mergeCells count="7">
    <mergeCell ref="N4:N5"/>
    <mergeCell ref="O4:O5"/>
    <mergeCell ref="F4:I4"/>
    <mergeCell ref="J4:M4"/>
    <mergeCell ref="C4:C5"/>
    <mergeCell ref="D4:D5"/>
    <mergeCell ref="E4:E5"/>
  </mergeCells>
  <phoneticPr fontId="1"/>
  <printOptions horizontalCentered="1"/>
  <pageMargins left="0.39370078740157499" right="0.39370078740157499" top="0.59055118110236204" bottom="0.39370078740157499" header="0.31496062992126" footer="0.31496062992126"/>
  <pageSetup paperSize="9" scale="80" orientation="portrait" cellComments="atEn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見積</vt:lpstr>
      <vt:lpstr>課金案</vt:lpstr>
      <vt:lpstr>見積 (2)</vt:lpstr>
    </vt:vector>
  </TitlesOfParts>
  <Company>LIXILグループ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hayashia1</dc:creator>
  <cp:lastModifiedBy>AutoBVT</cp:lastModifiedBy>
  <cp:lastPrinted>2018-07-05T07:22:56Z</cp:lastPrinted>
  <dcterms:created xsi:type="dcterms:W3CDTF">2018-05-07T01:45:14Z</dcterms:created>
  <dcterms:modified xsi:type="dcterms:W3CDTF">2018-11-16T08:57:49Z</dcterms:modified>
</cp:coreProperties>
</file>