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1880" yWindow="4200" windowWidth="37100" windowHeight="21140" tabRatio="500" firstSheet="2" activeTab="2"/>
  </bookViews>
  <sheets>
    <sheet name="建筑、研究" sheetId="1" r:id="rId1"/>
    <sheet name="人名" sheetId="13" r:id="rId2"/>
    <sheet name="地图" sheetId="6" r:id="rId3"/>
    <sheet name="材料" sheetId="3" r:id="rId4"/>
    <sheet name="工作表2" sheetId="18" r:id="rId5"/>
    <sheet name="dungeon" sheetId="17" r:id="rId6"/>
    <sheet name="工作表1" sheetId="14" r:id="rId7"/>
    <sheet name="Achievement" sheetId="16" r:id="rId8"/>
    <sheet name="shop" sheetId="10" r:id="rId9"/>
    <sheet name="怪物" sheetId="8" r:id="rId10"/>
    <sheet name="thief" sheetId="15" r:id="rId11"/>
    <sheet name="技能" sheetId="9" r:id="rId12"/>
    <sheet name="装备" sheetId="11" r:id="rId13"/>
    <sheet name="设定" sheetId="2" r:id="rId14"/>
    <sheet name="规则" sheetId="5" r:id="rId15"/>
    <sheet name="前缀" sheetId="4" r:id="rId16"/>
    <sheet name="作物及酿酒" sheetId="12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26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3" i="6"/>
  <c r="AF215" i="6"/>
  <c r="AG215" i="6"/>
  <c r="AH215" i="6"/>
  <c r="AI215" i="6"/>
  <c r="AJ215" i="6"/>
  <c r="AF117" i="6"/>
  <c r="AG117" i="6"/>
  <c r="AH117" i="6"/>
  <c r="AI117" i="6"/>
  <c r="AJ117" i="6"/>
  <c r="AF118" i="6"/>
  <c r="AG118" i="6"/>
  <c r="AH118" i="6"/>
  <c r="AI118" i="6"/>
  <c r="AJ118" i="6"/>
  <c r="AF119" i="6"/>
  <c r="AG119" i="6"/>
  <c r="AH119" i="6"/>
  <c r="AI119" i="6"/>
  <c r="AJ119" i="6"/>
  <c r="AF120" i="6"/>
  <c r="AG120" i="6"/>
  <c r="AH120" i="6"/>
  <c r="AI120" i="6"/>
  <c r="AJ120" i="6"/>
  <c r="AF121" i="6"/>
  <c r="AG121" i="6"/>
  <c r="AH121" i="6"/>
  <c r="AI121" i="6"/>
  <c r="AJ121" i="6"/>
  <c r="AF122" i="6"/>
  <c r="AG122" i="6"/>
  <c r="AH122" i="6"/>
  <c r="AI122" i="6"/>
  <c r="AJ122" i="6"/>
  <c r="AF123" i="6"/>
  <c r="AG123" i="6"/>
  <c r="AH123" i="6"/>
  <c r="AI123" i="6"/>
  <c r="AJ123" i="6"/>
  <c r="AF124" i="6"/>
  <c r="AG124" i="6"/>
  <c r="AH124" i="6"/>
  <c r="AI124" i="6"/>
  <c r="AJ124" i="6"/>
  <c r="AF125" i="6"/>
  <c r="AG125" i="6"/>
  <c r="AH125" i="6"/>
  <c r="AI125" i="6"/>
  <c r="AJ125" i="6"/>
  <c r="AG126" i="6"/>
  <c r="AH126" i="6"/>
  <c r="AI126" i="6"/>
  <c r="AJ126" i="6"/>
  <c r="AF127" i="6"/>
  <c r="AG127" i="6"/>
  <c r="AH127" i="6"/>
  <c r="AI127" i="6"/>
  <c r="AJ127" i="6"/>
  <c r="AF128" i="6"/>
  <c r="AG128" i="6"/>
  <c r="AH128" i="6"/>
  <c r="AI128" i="6"/>
  <c r="AJ128" i="6"/>
  <c r="AF129" i="6"/>
  <c r="AG129" i="6"/>
  <c r="AH129" i="6"/>
  <c r="AI129" i="6"/>
  <c r="AJ129" i="6"/>
  <c r="AF130" i="6"/>
  <c r="AG130" i="6"/>
  <c r="AH130" i="6"/>
  <c r="AI130" i="6"/>
  <c r="AJ130" i="6"/>
  <c r="AF131" i="6"/>
  <c r="AG131" i="6"/>
  <c r="AH131" i="6"/>
  <c r="AI131" i="6"/>
  <c r="AJ131" i="6"/>
  <c r="AF132" i="6"/>
  <c r="AG132" i="6"/>
  <c r="AH132" i="6"/>
  <c r="AI132" i="6"/>
  <c r="AJ132" i="6"/>
  <c r="AF133" i="6"/>
  <c r="AG133" i="6"/>
  <c r="AH133" i="6"/>
  <c r="AI133" i="6"/>
  <c r="AJ133" i="6"/>
  <c r="AF134" i="6"/>
  <c r="AG134" i="6"/>
  <c r="AH134" i="6"/>
  <c r="AI134" i="6"/>
  <c r="AJ134" i="6"/>
  <c r="AF135" i="6"/>
  <c r="AG135" i="6"/>
  <c r="AH135" i="6"/>
  <c r="AI135" i="6"/>
  <c r="AJ135" i="6"/>
  <c r="AF136" i="6"/>
  <c r="AG136" i="6"/>
  <c r="AH136" i="6"/>
  <c r="AI136" i="6"/>
  <c r="AJ136" i="6"/>
  <c r="AF137" i="6"/>
  <c r="AG137" i="6"/>
  <c r="AH137" i="6"/>
  <c r="AI137" i="6"/>
  <c r="AJ137" i="6"/>
  <c r="AF138" i="6"/>
  <c r="AG138" i="6"/>
  <c r="AH138" i="6"/>
  <c r="AI138" i="6"/>
  <c r="AJ138" i="6"/>
  <c r="AF139" i="6"/>
  <c r="AG139" i="6"/>
  <c r="AH139" i="6"/>
  <c r="AI139" i="6"/>
  <c r="AJ139" i="6"/>
  <c r="AF140" i="6"/>
  <c r="AG140" i="6"/>
  <c r="AH140" i="6"/>
  <c r="AI140" i="6"/>
  <c r="AJ140" i="6"/>
  <c r="AF141" i="6"/>
  <c r="AG141" i="6"/>
  <c r="AH141" i="6"/>
  <c r="AI141" i="6"/>
  <c r="AJ141" i="6"/>
  <c r="AF142" i="6"/>
  <c r="AG142" i="6"/>
  <c r="AH142" i="6"/>
  <c r="AI142" i="6"/>
  <c r="AJ142" i="6"/>
  <c r="AF143" i="6"/>
  <c r="AG143" i="6"/>
  <c r="AH143" i="6"/>
  <c r="AI143" i="6"/>
  <c r="AJ143" i="6"/>
  <c r="AF144" i="6"/>
  <c r="AG144" i="6"/>
  <c r="AH144" i="6"/>
  <c r="AI144" i="6"/>
  <c r="AJ144" i="6"/>
  <c r="AF145" i="6"/>
  <c r="AG145" i="6"/>
  <c r="AH145" i="6"/>
  <c r="AI145" i="6"/>
  <c r="AJ145" i="6"/>
  <c r="AF146" i="6"/>
  <c r="AG146" i="6"/>
  <c r="AH146" i="6"/>
  <c r="AI146" i="6"/>
  <c r="AJ146" i="6"/>
  <c r="AF147" i="6"/>
  <c r="AG147" i="6"/>
  <c r="AH147" i="6"/>
  <c r="AI147" i="6"/>
  <c r="AJ147" i="6"/>
  <c r="AF148" i="6"/>
  <c r="AG148" i="6"/>
  <c r="AH148" i="6"/>
  <c r="AI148" i="6"/>
  <c r="AJ148" i="6"/>
  <c r="AF149" i="6"/>
  <c r="AG149" i="6"/>
  <c r="AH149" i="6"/>
  <c r="AI149" i="6"/>
  <c r="AJ149" i="6"/>
  <c r="AF150" i="6"/>
  <c r="AG150" i="6"/>
  <c r="AH150" i="6"/>
  <c r="AI150" i="6"/>
  <c r="AJ150" i="6"/>
  <c r="AF151" i="6"/>
  <c r="AG151" i="6"/>
  <c r="AH151" i="6"/>
  <c r="AI151" i="6"/>
  <c r="AJ151" i="6"/>
  <c r="AF152" i="6"/>
  <c r="AG152" i="6"/>
  <c r="AH152" i="6"/>
  <c r="AI152" i="6"/>
  <c r="AJ152" i="6"/>
  <c r="AF153" i="6"/>
  <c r="AG153" i="6"/>
  <c r="AH153" i="6"/>
  <c r="AI153" i="6"/>
  <c r="AJ153" i="6"/>
  <c r="AF154" i="6"/>
  <c r="AG154" i="6"/>
  <c r="AH154" i="6"/>
  <c r="AI154" i="6"/>
  <c r="AJ154" i="6"/>
  <c r="AF155" i="6"/>
  <c r="AG155" i="6"/>
  <c r="AH155" i="6"/>
  <c r="AI155" i="6"/>
  <c r="AJ155" i="6"/>
  <c r="AF156" i="6"/>
  <c r="AG156" i="6"/>
  <c r="AH156" i="6"/>
  <c r="AI156" i="6"/>
  <c r="AJ156" i="6"/>
  <c r="AF157" i="6"/>
  <c r="AG157" i="6"/>
  <c r="AH157" i="6"/>
  <c r="AI157" i="6"/>
  <c r="AJ157" i="6"/>
  <c r="AF158" i="6"/>
  <c r="AG158" i="6"/>
  <c r="AH158" i="6"/>
  <c r="AI158" i="6"/>
  <c r="AJ158" i="6"/>
  <c r="AF159" i="6"/>
  <c r="AG159" i="6"/>
  <c r="AH159" i="6"/>
  <c r="AI159" i="6"/>
  <c r="AJ159" i="6"/>
  <c r="AF160" i="6"/>
  <c r="AG160" i="6"/>
  <c r="AH160" i="6"/>
  <c r="AI160" i="6"/>
  <c r="AJ160" i="6"/>
  <c r="AF161" i="6"/>
  <c r="AG161" i="6"/>
  <c r="AH161" i="6"/>
  <c r="AI161" i="6"/>
  <c r="AJ161" i="6"/>
  <c r="AF162" i="6"/>
  <c r="AG162" i="6"/>
  <c r="AH162" i="6"/>
  <c r="AI162" i="6"/>
  <c r="AJ162" i="6"/>
  <c r="AF163" i="6"/>
  <c r="AG163" i="6"/>
  <c r="AH163" i="6"/>
  <c r="AI163" i="6"/>
  <c r="AJ163" i="6"/>
  <c r="AF164" i="6"/>
  <c r="AG164" i="6"/>
  <c r="AH164" i="6"/>
  <c r="AI164" i="6"/>
  <c r="AJ164" i="6"/>
  <c r="AF165" i="6"/>
  <c r="AG165" i="6"/>
  <c r="AH165" i="6"/>
  <c r="AI165" i="6"/>
  <c r="AJ165" i="6"/>
  <c r="AF166" i="6"/>
  <c r="AG166" i="6"/>
  <c r="AH166" i="6"/>
  <c r="AI166" i="6"/>
  <c r="AJ166" i="6"/>
  <c r="AF167" i="6"/>
  <c r="AG167" i="6"/>
  <c r="AH167" i="6"/>
  <c r="AI167" i="6"/>
  <c r="AJ167" i="6"/>
  <c r="AF168" i="6"/>
  <c r="AG168" i="6"/>
  <c r="AH168" i="6"/>
  <c r="AI168" i="6"/>
  <c r="AJ168" i="6"/>
  <c r="AF169" i="6"/>
  <c r="AG169" i="6"/>
  <c r="AH169" i="6"/>
  <c r="AI169" i="6"/>
  <c r="AJ169" i="6"/>
  <c r="AF170" i="6"/>
  <c r="AG170" i="6"/>
  <c r="AH170" i="6"/>
  <c r="AI170" i="6"/>
  <c r="AJ170" i="6"/>
  <c r="AF171" i="6"/>
  <c r="AG171" i="6"/>
  <c r="AH171" i="6"/>
  <c r="AI171" i="6"/>
  <c r="AJ171" i="6"/>
  <c r="AF172" i="6"/>
  <c r="AG172" i="6"/>
  <c r="AH172" i="6"/>
  <c r="AI172" i="6"/>
  <c r="AJ172" i="6"/>
  <c r="AF173" i="6"/>
  <c r="AG173" i="6"/>
  <c r="AH173" i="6"/>
  <c r="AI173" i="6"/>
  <c r="AJ173" i="6"/>
  <c r="AF174" i="6"/>
  <c r="AG174" i="6"/>
  <c r="AH174" i="6"/>
  <c r="AI174" i="6"/>
  <c r="AJ174" i="6"/>
  <c r="AF175" i="6"/>
  <c r="AG175" i="6"/>
  <c r="AH175" i="6"/>
  <c r="AI175" i="6"/>
  <c r="AJ175" i="6"/>
  <c r="AF176" i="6"/>
  <c r="AG176" i="6"/>
  <c r="AH176" i="6"/>
  <c r="AI176" i="6"/>
  <c r="AJ176" i="6"/>
  <c r="AF177" i="6"/>
  <c r="AG177" i="6"/>
  <c r="AH177" i="6"/>
  <c r="AI177" i="6"/>
  <c r="AJ177" i="6"/>
  <c r="AF178" i="6"/>
  <c r="AG178" i="6"/>
  <c r="AH178" i="6"/>
  <c r="AI178" i="6"/>
  <c r="AJ178" i="6"/>
  <c r="AF179" i="6"/>
  <c r="AG179" i="6"/>
  <c r="AH179" i="6"/>
  <c r="AI179" i="6"/>
  <c r="AJ179" i="6"/>
  <c r="AF180" i="6"/>
  <c r="AG180" i="6"/>
  <c r="AH180" i="6"/>
  <c r="AI180" i="6"/>
  <c r="AJ180" i="6"/>
  <c r="AF181" i="6"/>
  <c r="AG181" i="6"/>
  <c r="AH181" i="6"/>
  <c r="AI181" i="6"/>
  <c r="AJ181" i="6"/>
  <c r="AF182" i="6"/>
  <c r="AG182" i="6"/>
  <c r="AH182" i="6"/>
  <c r="AI182" i="6"/>
  <c r="AJ182" i="6"/>
  <c r="AF183" i="6"/>
  <c r="AG183" i="6"/>
  <c r="AH183" i="6"/>
  <c r="AI183" i="6"/>
  <c r="AJ183" i="6"/>
  <c r="AF184" i="6"/>
  <c r="AG184" i="6"/>
  <c r="AH184" i="6"/>
  <c r="AI184" i="6"/>
  <c r="AJ184" i="6"/>
  <c r="AF185" i="6"/>
  <c r="AG185" i="6"/>
  <c r="AH185" i="6"/>
  <c r="AI185" i="6"/>
  <c r="AJ185" i="6"/>
  <c r="AF186" i="6"/>
  <c r="AG186" i="6"/>
  <c r="AH186" i="6"/>
  <c r="AI186" i="6"/>
  <c r="AJ186" i="6"/>
  <c r="AF187" i="6"/>
  <c r="AG187" i="6"/>
  <c r="AH187" i="6"/>
  <c r="AI187" i="6"/>
  <c r="AJ187" i="6"/>
  <c r="AF188" i="6"/>
  <c r="AG188" i="6"/>
  <c r="AH188" i="6"/>
  <c r="AI188" i="6"/>
  <c r="AJ188" i="6"/>
  <c r="AF189" i="6"/>
  <c r="AG189" i="6"/>
  <c r="AH189" i="6"/>
  <c r="AI189" i="6"/>
  <c r="AJ189" i="6"/>
  <c r="AF190" i="6"/>
  <c r="AG190" i="6"/>
  <c r="AH190" i="6"/>
  <c r="AI190" i="6"/>
  <c r="AJ190" i="6"/>
  <c r="AF191" i="6"/>
  <c r="AG191" i="6"/>
  <c r="AH191" i="6"/>
  <c r="AI191" i="6"/>
  <c r="AJ191" i="6"/>
  <c r="AF192" i="6"/>
  <c r="AG192" i="6"/>
  <c r="AH192" i="6"/>
  <c r="AI192" i="6"/>
  <c r="AJ192" i="6"/>
  <c r="AF193" i="6"/>
  <c r="AG193" i="6"/>
  <c r="AH193" i="6"/>
  <c r="AI193" i="6"/>
  <c r="AJ193" i="6"/>
  <c r="AF194" i="6"/>
  <c r="AG194" i="6"/>
  <c r="AH194" i="6"/>
  <c r="AI194" i="6"/>
  <c r="AJ194" i="6"/>
  <c r="AF195" i="6"/>
  <c r="AG195" i="6"/>
  <c r="AH195" i="6"/>
  <c r="AI195" i="6"/>
  <c r="AJ195" i="6"/>
  <c r="AF196" i="6"/>
  <c r="AG196" i="6"/>
  <c r="AH196" i="6"/>
  <c r="AI196" i="6"/>
  <c r="AJ196" i="6"/>
  <c r="AF197" i="6"/>
  <c r="AG197" i="6"/>
  <c r="AH197" i="6"/>
  <c r="AI197" i="6"/>
  <c r="AJ197" i="6"/>
  <c r="AF198" i="6"/>
  <c r="AG198" i="6"/>
  <c r="AH198" i="6"/>
  <c r="AI198" i="6"/>
  <c r="AJ198" i="6"/>
  <c r="AF199" i="6"/>
  <c r="AG199" i="6"/>
  <c r="AH199" i="6"/>
  <c r="AI199" i="6"/>
  <c r="AJ199" i="6"/>
  <c r="AF200" i="6"/>
  <c r="AG200" i="6"/>
  <c r="AH200" i="6"/>
  <c r="AI200" i="6"/>
  <c r="AJ200" i="6"/>
  <c r="AF201" i="6"/>
  <c r="AG201" i="6"/>
  <c r="AH201" i="6"/>
  <c r="AI201" i="6"/>
  <c r="AJ201" i="6"/>
  <c r="AF202" i="6"/>
  <c r="AG202" i="6"/>
  <c r="AH202" i="6"/>
  <c r="AI202" i="6"/>
  <c r="AJ202" i="6"/>
  <c r="AF203" i="6"/>
  <c r="AG203" i="6"/>
  <c r="AH203" i="6"/>
  <c r="AI203" i="6"/>
  <c r="AJ203" i="6"/>
  <c r="AF204" i="6"/>
  <c r="AG204" i="6"/>
  <c r="AH204" i="6"/>
  <c r="AI204" i="6"/>
  <c r="AJ204" i="6"/>
  <c r="AF205" i="6"/>
  <c r="AG205" i="6"/>
  <c r="AH205" i="6"/>
  <c r="AI205" i="6"/>
  <c r="AJ205" i="6"/>
  <c r="AF206" i="6"/>
  <c r="AG206" i="6"/>
  <c r="AH206" i="6"/>
  <c r="AI206" i="6"/>
  <c r="AJ206" i="6"/>
  <c r="AF207" i="6"/>
  <c r="AG207" i="6"/>
  <c r="AH207" i="6"/>
  <c r="AI207" i="6"/>
  <c r="AJ207" i="6"/>
  <c r="AF208" i="6"/>
  <c r="AG208" i="6"/>
  <c r="AH208" i="6"/>
  <c r="AI208" i="6"/>
  <c r="AJ208" i="6"/>
  <c r="AF209" i="6"/>
  <c r="AG209" i="6"/>
  <c r="AH209" i="6"/>
  <c r="AI209" i="6"/>
  <c r="AJ209" i="6"/>
  <c r="AF210" i="6"/>
  <c r="AG210" i="6"/>
  <c r="AH210" i="6"/>
  <c r="AI210" i="6"/>
  <c r="AJ210" i="6"/>
  <c r="AF211" i="6"/>
  <c r="AG211" i="6"/>
  <c r="AH211" i="6"/>
  <c r="AI211" i="6"/>
  <c r="AJ211" i="6"/>
  <c r="AF212" i="6"/>
  <c r="AG212" i="6"/>
  <c r="AH212" i="6"/>
  <c r="AI212" i="6"/>
  <c r="AJ212" i="6"/>
  <c r="AF213" i="6"/>
  <c r="AG213" i="6"/>
  <c r="AH213" i="6"/>
  <c r="AI213" i="6"/>
  <c r="AJ213" i="6"/>
  <c r="AF214" i="6"/>
  <c r="AG214" i="6"/>
  <c r="AH214" i="6"/>
  <c r="AI214" i="6"/>
  <c r="AJ214" i="6"/>
  <c r="AF86" i="6"/>
  <c r="AG86" i="6"/>
  <c r="AH86" i="6"/>
  <c r="AI86" i="6"/>
  <c r="AJ86" i="6"/>
  <c r="AF87" i="6"/>
  <c r="AG87" i="6"/>
  <c r="AH87" i="6"/>
  <c r="AI87" i="6"/>
  <c r="AJ87" i="6"/>
  <c r="AF88" i="6"/>
  <c r="AG88" i="6"/>
  <c r="AH88" i="6"/>
  <c r="AI88" i="6"/>
  <c r="AJ88" i="6"/>
  <c r="AF89" i="6"/>
  <c r="AG89" i="6"/>
  <c r="AH89" i="6"/>
  <c r="AI89" i="6"/>
  <c r="AJ89" i="6"/>
  <c r="AF90" i="6"/>
  <c r="AG90" i="6"/>
  <c r="AH90" i="6"/>
  <c r="AI90" i="6"/>
  <c r="AJ90" i="6"/>
  <c r="AF91" i="6"/>
  <c r="AG91" i="6"/>
  <c r="AH91" i="6"/>
  <c r="AI91" i="6"/>
  <c r="AJ91" i="6"/>
  <c r="AF92" i="6"/>
  <c r="AG92" i="6"/>
  <c r="AH92" i="6"/>
  <c r="AI92" i="6"/>
  <c r="AJ92" i="6"/>
  <c r="AF93" i="6"/>
  <c r="AG93" i="6"/>
  <c r="AH93" i="6"/>
  <c r="AI93" i="6"/>
  <c r="AJ93" i="6"/>
  <c r="AF94" i="6"/>
  <c r="AG94" i="6"/>
  <c r="AH94" i="6"/>
  <c r="AI94" i="6"/>
  <c r="AJ94" i="6"/>
  <c r="AF95" i="6"/>
  <c r="AG95" i="6"/>
  <c r="AH95" i="6"/>
  <c r="AI95" i="6"/>
  <c r="AJ95" i="6"/>
  <c r="AF96" i="6"/>
  <c r="AG96" i="6"/>
  <c r="AH96" i="6"/>
  <c r="AI96" i="6"/>
  <c r="AJ96" i="6"/>
  <c r="AF97" i="6"/>
  <c r="AG97" i="6"/>
  <c r="AH97" i="6"/>
  <c r="AI97" i="6"/>
  <c r="AJ97" i="6"/>
  <c r="AF98" i="6"/>
  <c r="AG98" i="6"/>
  <c r="AH98" i="6"/>
  <c r="AI98" i="6"/>
  <c r="AJ98" i="6"/>
  <c r="AF99" i="6"/>
  <c r="AG99" i="6"/>
  <c r="AH99" i="6"/>
  <c r="AI99" i="6"/>
  <c r="AJ99" i="6"/>
  <c r="AF100" i="6"/>
  <c r="AG100" i="6"/>
  <c r="AH100" i="6"/>
  <c r="AI100" i="6"/>
  <c r="AJ100" i="6"/>
  <c r="AF101" i="6"/>
  <c r="AG101" i="6"/>
  <c r="AH101" i="6"/>
  <c r="AI101" i="6"/>
  <c r="AJ101" i="6"/>
  <c r="AF102" i="6"/>
  <c r="AG102" i="6"/>
  <c r="AH102" i="6"/>
  <c r="AI102" i="6"/>
  <c r="AJ102" i="6"/>
  <c r="AF103" i="6"/>
  <c r="AG103" i="6"/>
  <c r="AH103" i="6"/>
  <c r="AI103" i="6"/>
  <c r="AJ103" i="6"/>
  <c r="AF104" i="6"/>
  <c r="AG104" i="6"/>
  <c r="AH104" i="6"/>
  <c r="AI104" i="6"/>
  <c r="AJ104" i="6"/>
  <c r="AF105" i="6"/>
  <c r="AG105" i="6"/>
  <c r="AH105" i="6"/>
  <c r="AI105" i="6"/>
  <c r="AJ105" i="6"/>
  <c r="AF106" i="6"/>
  <c r="AG106" i="6"/>
  <c r="AH106" i="6"/>
  <c r="AI106" i="6"/>
  <c r="AJ106" i="6"/>
  <c r="AF107" i="6"/>
  <c r="AG107" i="6"/>
  <c r="AH107" i="6"/>
  <c r="AI107" i="6"/>
  <c r="AJ107" i="6"/>
  <c r="AF108" i="6"/>
  <c r="AG108" i="6"/>
  <c r="AH108" i="6"/>
  <c r="AI108" i="6"/>
  <c r="AJ108" i="6"/>
  <c r="AF109" i="6"/>
  <c r="AG109" i="6"/>
  <c r="AH109" i="6"/>
  <c r="AI109" i="6"/>
  <c r="AJ109" i="6"/>
  <c r="AF110" i="6"/>
  <c r="AG110" i="6"/>
  <c r="AH110" i="6"/>
  <c r="AI110" i="6"/>
  <c r="AJ110" i="6"/>
  <c r="AF111" i="6"/>
  <c r="AG111" i="6"/>
  <c r="AH111" i="6"/>
  <c r="AI111" i="6"/>
  <c r="AJ111" i="6"/>
  <c r="AF112" i="6"/>
  <c r="AG112" i="6"/>
  <c r="AH112" i="6"/>
  <c r="AI112" i="6"/>
  <c r="AJ112" i="6"/>
  <c r="AF113" i="6"/>
  <c r="AG113" i="6"/>
  <c r="AH113" i="6"/>
  <c r="AI113" i="6"/>
  <c r="AJ113" i="6"/>
  <c r="AF114" i="6"/>
  <c r="AG114" i="6"/>
  <c r="AH114" i="6"/>
  <c r="AI114" i="6"/>
  <c r="AJ114" i="6"/>
  <c r="AF115" i="6"/>
  <c r="AG115" i="6"/>
  <c r="AH115" i="6"/>
  <c r="AI115" i="6"/>
  <c r="AJ115" i="6"/>
  <c r="AF116" i="6"/>
  <c r="AG116" i="6"/>
  <c r="AH116" i="6"/>
  <c r="AI116" i="6"/>
  <c r="AJ116" i="6"/>
  <c r="AF43" i="6"/>
  <c r="AG43" i="6"/>
  <c r="AH43" i="6"/>
  <c r="AI43" i="6"/>
  <c r="AJ43" i="6"/>
  <c r="AF44" i="6"/>
  <c r="AG44" i="6"/>
  <c r="AH44" i="6"/>
  <c r="AI44" i="6"/>
  <c r="AJ44" i="6"/>
  <c r="AF45" i="6"/>
  <c r="AG45" i="6"/>
  <c r="AH45" i="6"/>
  <c r="AI45" i="6"/>
  <c r="AJ45" i="6"/>
  <c r="AF46" i="6"/>
  <c r="AG46" i="6"/>
  <c r="AH46" i="6"/>
  <c r="AI46" i="6"/>
  <c r="AJ46" i="6"/>
  <c r="AF47" i="6"/>
  <c r="AG47" i="6"/>
  <c r="AH47" i="6"/>
  <c r="AI47" i="6"/>
  <c r="AJ47" i="6"/>
  <c r="AF48" i="6"/>
  <c r="AG48" i="6"/>
  <c r="AH48" i="6"/>
  <c r="AI48" i="6"/>
  <c r="AJ48" i="6"/>
  <c r="AF49" i="6"/>
  <c r="AG49" i="6"/>
  <c r="AH49" i="6"/>
  <c r="AI49" i="6"/>
  <c r="AJ49" i="6"/>
  <c r="AF50" i="6"/>
  <c r="AG50" i="6"/>
  <c r="AH50" i="6"/>
  <c r="AI50" i="6"/>
  <c r="AJ50" i="6"/>
  <c r="AF51" i="6"/>
  <c r="AG51" i="6"/>
  <c r="AH51" i="6"/>
  <c r="AI51" i="6"/>
  <c r="AJ51" i="6"/>
  <c r="AF52" i="6"/>
  <c r="AG52" i="6"/>
  <c r="AH52" i="6"/>
  <c r="AI52" i="6"/>
  <c r="AJ52" i="6"/>
  <c r="AF53" i="6"/>
  <c r="AG53" i="6"/>
  <c r="AH53" i="6"/>
  <c r="AI53" i="6"/>
  <c r="AJ53" i="6"/>
  <c r="AF54" i="6"/>
  <c r="AG54" i="6"/>
  <c r="AH54" i="6"/>
  <c r="AI54" i="6"/>
  <c r="AJ54" i="6"/>
  <c r="AF55" i="6"/>
  <c r="AG55" i="6"/>
  <c r="AH55" i="6"/>
  <c r="AI55" i="6"/>
  <c r="AJ55" i="6"/>
  <c r="AF56" i="6"/>
  <c r="AG56" i="6"/>
  <c r="AH56" i="6"/>
  <c r="AI56" i="6"/>
  <c r="AJ56" i="6"/>
  <c r="AF57" i="6"/>
  <c r="AG57" i="6"/>
  <c r="AH57" i="6"/>
  <c r="AI57" i="6"/>
  <c r="AJ57" i="6"/>
  <c r="AF58" i="6"/>
  <c r="AG58" i="6"/>
  <c r="AH58" i="6"/>
  <c r="AI58" i="6"/>
  <c r="AJ58" i="6"/>
  <c r="AF59" i="6"/>
  <c r="AG59" i="6"/>
  <c r="AH59" i="6"/>
  <c r="AI59" i="6"/>
  <c r="AJ59" i="6"/>
  <c r="AF60" i="6"/>
  <c r="AG60" i="6"/>
  <c r="AH60" i="6"/>
  <c r="AI60" i="6"/>
  <c r="AJ60" i="6"/>
  <c r="AF61" i="6"/>
  <c r="AG61" i="6"/>
  <c r="AH61" i="6"/>
  <c r="AI61" i="6"/>
  <c r="AJ61" i="6"/>
  <c r="AF62" i="6"/>
  <c r="AG62" i="6"/>
  <c r="AH62" i="6"/>
  <c r="AI62" i="6"/>
  <c r="AJ62" i="6"/>
  <c r="AF63" i="6"/>
  <c r="AG63" i="6"/>
  <c r="AH63" i="6"/>
  <c r="AI63" i="6"/>
  <c r="AJ63" i="6"/>
  <c r="AF64" i="6"/>
  <c r="AG64" i="6"/>
  <c r="AH64" i="6"/>
  <c r="AI64" i="6"/>
  <c r="AJ64" i="6"/>
  <c r="AF65" i="6"/>
  <c r="AG65" i="6"/>
  <c r="AH65" i="6"/>
  <c r="AI65" i="6"/>
  <c r="AJ65" i="6"/>
  <c r="AF66" i="6"/>
  <c r="AG66" i="6"/>
  <c r="AH66" i="6"/>
  <c r="AI66" i="6"/>
  <c r="AJ66" i="6"/>
  <c r="AF67" i="6"/>
  <c r="AG67" i="6"/>
  <c r="AH67" i="6"/>
  <c r="AI67" i="6"/>
  <c r="AJ67" i="6"/>
  <c r="AF68" i="6"/>
  <c r="AG68" i="6"/>
  <c r="AH68" i="6"/>
  <c r="AI68" i="6"/>
  <c r="AJ68" i="6"/>
  <c r="AF69" i="6"/>
  <c r="AG69" i="6"/>
  <c r="AH69" i="6"/>
  <c r="AI69" i="6"/>
  <c r="AJ69" i="6"/>
  <c r="AF70" i="6"/>
  <c r="AG70" i="6"/>
  <c r="AH70" i="6"/>
  <c r="AI70" i="6"/>
  <c r="AJ70" i="6"/>
  <c r="AF71" i="6"/>
  <c r="AG71" i="6"/>
  <c r="AH71" i="6"/>
  <c r="AI71" i="6"/>
  <c r="AJ71" i="6"/>
  <c r="AF72" i="6"/>
  <c r="AG72" i="6"/>
  <c r="AH72" i="6"/>
  <c r="AI72" i="6"/>
  <c r="AJ72" i="6"/>
  <c r="AF73" i="6"/>
  <c r="AG73" i="6"/>
  <c r="AH73" i="6"/>
  <c r="AI73" i="6"/>
  <c r="AJ73" i="6"/>
  <c r="AF74" i="6"/>
  <c r="AG74" i="6"/>
  <c r="AH74" i="6"/>
  <c r="AI74" i="6"/>
  <c r="AJ74" i="6"/>
  <c r="AF75" i="6"/>
  <c r="AG75" i="6"/>
  <c r="AH75" i="6"/>
  <c r="AI75" i="6"/>
  <c r="AJ75" i="6"/>
  <c r="AF76" i="6"/>
  <c r="AG76" i="6"/>
  <c r="AH76" i="6"/>
  <c r="AI76" i="6"/>
  <c r="AJ76" i="6"/>
  <c r="AF77" i="6"/>
  <c r="AG77" i="6"/>
  <c r="AH77" i="6"/>
  <c r="AI77" i="6"/>
  <c r="AJ77" i="6"/>
  <c r="AF78" i="6"/>
  <c r="AG78" i="6"/>
  <c r="AH78" i="6"/>
  <c r="AI78" i="6"/>
  <c r="AJ78" i="6"/>
  <c r="AF79" i="6"/>
  <c r="AG79" i="6"/>
  <c r="AH79" i="6"/>
  <c r="AI79" i="6"/>
  <c r="AJ79" i="6"/>
  <c r="AF80" i="6"/>
  <c r="AG80" i="6"/>
  <c r="AH80" i="6"/>
  <c r="AI80" i="6"/>
  <c r="AJ80" i="6"/>
  <c r="AF81" i="6"/>
  <c r="AG81" i="6"/>
  <c r="AH81" i="6"/>
  <c r="AI81" i="6"/>
  <c r="AJ81" i="6"/>
  <c r="AF82" i="6"/>
  <c r="AG82" i="6"/>
  <c r="AH82" i="6"/>
  <c r="AI82" i="6"/>
  <c r="AJ82" i="6"/>
  <c r="AF83" i="6"/>
  <c r="AG83" i="6"/>
  <c r="AH83" i="6"/>
  <c r="AI83" i="6"/>
  <c r="AJ83" i="6"/>
  <c r="AF84" i="6"/>
  <c r="AG84" i="6"/>
  <c r="AH84" i="6"/>
  <c r="AI84" i="6"/>
  <c r="AJ84" i="6"/>
  <c r="AF85" i="6"/>
  <c r="AG85" i="6"/>
  <c r="AH85" i="6"/>
  <c r="AI85" i="6"/>
  <c r="AJ85" i="6"/>
  <c r="AF3" i="6"/>
  <c r="AG3" i="6"/>
  <c r="AH3" i="6"/>
  <c r="AI3" i="6"/>
  <c r="AJ3" i="6"/>
  <c r="AF4" i="6"/>
  <c r="AG4" i="6"/>
  <c r="AH4" i="6"/>
  <c r="AI4" i="6"/>
  <c r="AJ4" i="6"/>
  <c r="AF5" i="6"/>
  <c r="AG5" i="6"/>
  <c r="AH5" i="6"/>
  <c r="AI5" i="6"/>
  <c r="AJ5" i="6"/>
  <c r="AF6" i="6"/>
  <c r="AG6" i="6"/>
  <c r="AH6" i="6"/>
  <c r="AI6" i="6"/>
  <c r="AJ6" i="6"/>
  <c r="AF7" i="6"/>
  <c r="AG7" i="6"/>
  <c r="AH7" i="6"/>
  <c r="AI7" i="6"/>
  <c r="AJ7" i="6"/>
  <c r="AF8" i="6"/>
  <c r="AG8" i="6"/>
  <c r="AH8" i="6"/>
  <c r="AI8" i="6"/>
  <c r="AJ8" i="6"/>
  <c r="AF9" i="6"/>
  <c r="AG9" i="6"/>
  <c r="AH9" i="6"/>
  <c r="AI9" i="6"/>
  <c r="AJ9" i="6"/>
  <c r="AF10" i="6"/>
  <c r="AG10" i="6"/>
  <c r="AH10" i="6"/>
  <c r="AI10" i="6"/>
  <c r="AJ10" i="6"/>
  <c r="AF11" i="6"/>
  <c r="AG11" i="6"/>
  <c r="AH11" i="6"/>
  <c r="AI11" i="6"/>
  <c r="AJ11" i="6"/>
  <c r="AF12" i="6"/>
  <c r="AG12" i="6"/>
  <c r="AH12" i="6"/>
  <c r="AI12" i="6"/>
  <c r="AJ12" i="6"/>
  <c r="AF13" i="6"/>
  <c r="AG13" i="6"/>
  <c r="AH13" i="6"/>
  <c r="AI13" i="6"/>
  <c r="AJ13" i="6"/>
  <c r="AF14" i="6"/>
  <c r="AG14" i="6"/>
  <c r="AH14" i="6"/>
  <c r="AI14" i="6"/>
  <c r="AJ14" i="6"/>
  <c r="AF15" i="6"/>
  <c r="AG15" i="6"/>
  <c r="AH15" i="6"/>
  <c r="AI15" i="6"/>
  <c r="AJ15" i="6"/>
  <c r="AF16" i="6"/>
  <c r="AG16" i="6"/>
  <c r="AH16" i="6"/>
  <c r="AI16" i="6"/>
  <c r="AJ16" i="6"/>
  <c r="AF17" i="6"/>
  <c r="AG17" i="6"/>
  <c r="AH17" i="6"/>
  <c r="AI17" i="6"/>
  <c r="AJ17" i="6"/>
  <c r="AF18" i="6"/>
  <c r="AG18" i="6"/>
  <c r="AH18" i="6"/>
  <c r="AI18" i="6"/>
  <c r="AJ18" i="6"/>
  <c r="AF19" i="6"/>
  <c r="AG19" i="6"/>
  <c r="AH19" i="6"/>
  <c r="AI19" i="6"/>
  <c r="AJ19" i="6"/>
  <c r="AF20" i="6"/>
  <c r="AG20" i="6"/>
  <c r="AH20" i="6"/>
  <c r="AI20" i="6"/>
  <c r="AJ20" i="6"/>
  <c r="AF21" i="6"/>
  <c r="AG21" i="6"/>
  <c r="AH21" i="6"/>
  <c r="AI21" i="6"/>
  <c r="AJ21" i="6"/>
  <c r="AF22" i="6"/>
  <c r="AG22" i="6"/>
  <c r="AH22" i="6"/>
  <c r="AI22" i="6"/>
  <c r="AJ22" i="6"/>
  <c r="AF23" i="6"/>
  <c r="AG23" i="6"/>
  <c r="AH23" i="6"/>
  <c r="AI23" i="6"/>
  <c r="AJ23" i="6"/>
  <c r="AF24" i="6"/>
  <c r="AG24" i="6"/>
  <c r="AH24" i="6"/>
  <c r="AI24" i="6"/>
  <c r="AJ24" i="6"/>
  <c r="AF25" i="6"/>
  <c r="AG25" i="6"/>
  <c r="AH25" i="6"/>
  <c r="AI25" i="6"/>
  <c r="AJ25" i="6"/>
  <c r="AF26" i="6"/>
  <c r="AG26" i="6"/>
  <c r="AH26" i="6"/>
  <c r="AI26" i="6"/>
  <c r="AJ26" i="6"/>
  <c r="AF27" i="6"/>
  <c r="AG27" i="6"/>
  <c r="AH27" i="6"/>
  <c r="AI27" i="6"/>
  <c r="AJ27" i="6"/>
  <c r="AF28" i="6"/>
  <c r="AG28" i="6"/>
  <c r="AH28" i="6"/>
  <c r="AI28" i="6"/>
  <c r="AJ28" i="6"/>
  <c r="AF29" i="6"/>
  <c r="AG29" i="6"/>
  <c r="AH29" i="6"/>
  <c r="AI29" i="6"/>
  <c r="AJ29" i="6"/>
  <c r="AF30" i="6"/>
  <c r="AG30" i="6"/>
  <c r="AH30" i="6"/>
  <c r="AI30" i="6"/>
  <c r="AJ30" i="6"/>
  <c r="AF31" i="6"/>
  <c r="AG31" i="6"/>
  <c r="AH31" i="6"/>
  <c r="AI31" i="6"/>
  <c r="AJ31" i="6"/>
  <c r="AF32" i="6"/>
  <c r="AG32" i="6"/>
  <c r="AH32" i="6"/>
  <c r="AI32" i="6"/>
  <c r="AJ32" i="6"/>
  <c r="AF33" i="6"/>
  <c r="AG33" i="6"/>
  <c r="AH33" i="6"/>
  <c r="AI33" i="6"/>
  <c r="AJ33" i="6"/>
  <c r="AF34" i="6"/>
  <c r="AG34" i="6"/>
  <c r="AH34" i="6"/>
  <c r="AI34" i="6"/>
  <c r="AJ34" i="6"/>
  <c r="AF35" i="6"/>
  <c r="AG35" i="6"/>
  <c r="AH35" i="6"/>
  <c r="AI35" i="6"/>
  <c r="AJ35" i="6"/>
  <c r="AF36" i="6"/>
  <c r="AG36" i="6"/>
  <c r="AH36" i="6"/>
  <c r="AI36" i="6"/>
  <c r="AJ36" i="6"/>
  <c r="AF37" i="6"/>
  <c r="AG37" i="6"/>
  <c r="AH37" i="6"/>
  <c r="AI37" i="6"/>
  <c r="AJ37" i="6"/>
  <c r="AF38" i="6"/>
  <c r="AG38" i="6"/>
  <c r="AH38" i="6"/>
  <c r="AI38" i="6"/>
  <c r="AJ38" i="6"/>
  <c r="AF39" i="6"/>
  <c r="AG39" i="6"/>
  <c r="AH39" i="6"/>
  <c r="AI39" i="6"/>
  <c r="AJ39" i="6"/>
  <c r="AF40" i="6"/>
  <c r="AG40" i="6"/>
  <c r="AH40" i="6"/>
  <c r="AI40" i="6"/>
  <c r="AJ40" i="6"/>
  <c r="AF41" i="6"/>
  <c r="AG41" i="6"/>
  <c r="AH41" i="6"/>
  <c r="AI41" i="6"/>
  <c r="AJ41" i="6"/>
  <c r="AF42" i="6"/>
  <c r="AG42" i="6"/>
  <c r="AH42" i="6"/>
  <c r="AI42" i="6"/>
  <c r="AJ42" i="6"/>
  <c r="AG2" i="6"/>
  <c r="AH2" i="6"/>
  <c r="AI2" i="6"/>
  <c r="AJ2" i="6"/>
  <c r="AF2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AP3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" i="6"/>
  <c r="T134" i="6"/>
  <c r="U134" i="6"/>
  <c r="V134" i="6"/>
  <c r="T135" i="6"/>
  <c r="U135" i="6"/>
  <c r="V135" i="6"/>
  <c r="T136" i="6"/>
  <c r="U136" i="6"/>
  <c r="V136" i="6"/>
  <c r="T137" i="6"/>
  <c r="U137" i="6"/>
  <c r="V137" i="6"/>
  <c r="T138" i="6"/>
  <c r="U138" i="6"/>
  <c r="V138" i="6"/>
  <c r="T139" i="6"/>
  <c r="U139" i="6"/>
  <c r="V139" i="6"/>
  <c r="T140" i="6"/>
  <c r="U140" i="6"/>
  <c r="V140" i="6"/>
  <c r="T141" i="6"/>
  <c r="U141" i="6"/>
  <c r="V141" i="6"/>
  <c r="T142" i="6"/>
  <c r="U142" i="6"/>
  <c r="V142" i="6"/>
  <c r="T143" i="6"/>
  <c r="U143" i="6"/>
  <c r="V143" i="6"/>
  <c r="T144" i="6"/>
  <c r="U144" i="6"/>
  <c r="V144" i="6"/>
  <c r="T145" i="6"/>
  <c r="U145" i="6"/>
  <c r="V145" i="6"/>
  <c r="T146" i="6"/>
  <c r="U146" i="6"/>
  <c r="V146" i="6"/>
  <c r="T147" i="6"/>
  <c r="U147" i="6"/>
  <c r="V147" i="6"/>
  <c r="T148" i="6"/>
  <c r="U148" i="6"/>
  <c r="V148" i="6"/>
  <c r="T149" i="6"/>
  <c r="U149" i="6"/>
  <c r="V149" i="6"/>
  <c r="T150" i="6"/>
  <c r="U150" i="6"/>
  <c r="V150" i="6"/>
  <c r="T151" i="6"/>
  <c r="U151" i="6"/>
  <c r="V151" i="6"/>
  <c r="T152" i="6"/>
  <c r="U152" i="6"/>
  <c r="V152" i="6"/>
  <c r="T105" i="6"/>
  <c r="U105" i="6"/>
  <c r="V105" i="6"/>
  <c r="T106" i="6"/>
  <c r="U106" i="6"/>
  <c r="V106" i="6"/>
  <c r="T107" i="6"/>
  <c r="U107" i="6"/>
  <c r="V107" i="6"/>
  <c r="T108" i="6"/>
  <c r="U108" i="6"/>
  <c r="V108" i="6"/>
  <c r="T109" i="6"/>
  <c r="U109" i="6"/>
  <c r="V109" i="6"/>
  <c r="T110" i="6"/>
  <c r="U110" i="6"/>
  <c r="V110" i="6"/>
  <c r="T111" i="6"/>
  <c r="U111" i="6"/>
  <c r="V111" i="6"/>
  <c r="T112" i="6"/>
  <c r="U112" i="6"/>
  <c r="V112" i="6"/>
  <c r="T113" i="6"/>
  <c r="U113" i="6"/>
  <c r="V113" i="6"/>
  <c r="T114" i="6"/>
  <c r="U114" i="6"/>
  <c r="V114" i="6"/>
  <c r="T115" i="6"/>
  <c r="U115" i="6"/>
  <c r="V115" i="6"/>
  <c r="T116" i="6"/>
  <c r="U116" i="6"/>
  <c r="V116" i="6"/>
  <c r="T117" i="6"/>
  <c r="U117" i="6"/>
  <c r="V117" i="6"/>
  <c r="T118" i="6"/>
  <c r="U118" i="6"/>
  <c r="V118" i="6"/>
  <c r="T119" i="6"/>
  <c r="U119" i="6"/>
  <c r="V119" i="6"/>
  <c r="T120" i="6"/>
  <c r="U120" i="6"/>
  <c r="V120" i="6"/>
  <c r="T121" i="6"/>
  <c r="U121" i="6"/>
  <c r="V121" i="6"/>
  <c r="T122" i="6"/>
  <c r="U122" i="6"/>
  <c r="V122" i="6"/>
  <c r="T123" i="6"/>
  <c r="U123" i="6"/>
  <c r="V123" i="6"/>
  <c r="T124" i="6"/>
  <c r="U124" i="6"/>
  <c r="V124" i="6"/>
  <c r="T125" i="6"/>
  <c r="U125" i="6"/>
  <c r="V125" i="6"/>
  <c r="T126" i="6"/>
  <c r="U126" i="6"/>
  <c r="V126" i="6"/>
  <c r="T127" i="6"/>
  <c r="U127" i="6"/>
  <c r="V127" i="6"/>
  <c r="T128" i="6"/>
  <c r="U128" i="6"/>
  <c r="V128" i="6"/>
  <c r="T129" i="6"/>
  <c r="U129" i="6"/>
  <c r="V129" i="6"/>
  <c r="T130" i="6"/>
  <c r="U130" i="6"/>
  <c r="V130" i="6"/>
  <c r="T131" i="6"/>
  <c r="U131" i="6"/>
  <c r="V131" i="6"/>
  <c r="T132" i="6"/>
  <c r="U132" i="6"/>
  <c r="V132" i="6"/>
  <c r="T133" i="6"/>
  <c r="U133" i="6"/>
  <c r="V133" i="6"/>
  <c r="T86" i="6"/>
  <c r="U86" i="6"/>
  <c r="V86" i="6"/>
  <c r="T87" i="6"/>
  <c r="U87" i="6"/>
  <c r="V87" i="6"/>
  <c r="T88" i="6"/>
  <c r="U88" i="6"/>
  <c r="V88" i="6"/>
  <c r="T89" i="6"/>
  <c r="U89" i="6"/>
  <c r="V89" i="6"/>
  <c r="T90" i="6"/>
  <c r="U90" i="6"/>
  <c r="V90" i="6"/>
  <c r="T91" i="6"/>
  <c r="U91" i="6"/>
  <c r="V91" i="6"/>
  <c r="T92" i="6"/>
  <c r="U92" i="6"/>
  <c r="V92" i="6"/>
  <c r="T93" i="6"/>
  <c r="U93" i="6"/>
  <c r="V93" i="6"/>
  <c r="T94" i="6"/>
  <c r="U94" i="6"/>
  <c r="V94" i="6"/>
  <c r="T95" i="6"/>
  <c r="U95" i="6"/>
  <c r="V95" i="6"/>
  <c r="T96" i="6"/>
  <c r="U96" i="6"/>
  <c r="V96" i="6"/>
  <c r="T97" i="6"/>
  <c r="U97" i="6"/>
  <c r="V97" i="6"/>
  <c r="T98" i="6"/>
  <c r="U98" i="6"/>
  <c r="V98" i="6"/>
  <c r="T99" i="6"/>
  <c r="U99" i="6"/>
  <c r="V99" i="6"/>
  <c r="T100" i="6"/>
  <c r="U100" i="6"/>
  <c r="V100" i="6"/>
  <c r="T101" i="6"/>
  <c r="U101" i="6"/>
  <c r="V101" i="6"/>
  <c r="T102" i="6"/>
  <c r="U102" i="6"/>
  <c r="V102" i="6"/>
  <c r="T103" i="6"/>
  <c r="U103" i="6"/>
  <c r="V103" i="6"/>
  <c r="T104" i="6"/>
  <c r="U104" i="6"/>
  <c r="V104" i="6"/>
  <c r="T60" i="6"/>
  <c r="U60" i="6"/>
  <c r="V60" i="6"/>
  <c r="T61" i="6"/>
  <c r="U61" i="6"/>
  <c r="V61" i="6"/>
  <c r="T62" i="6"/>
  <c r="U62" i="6"/>
  <c r="V62" i="6"/>
  <c r="T63" i="6"/>
  <c r="U63" i="6"/>
  <c r="V63" i="6"/>
  <c r="T64" i="6"/>
  <c r="U64" i="6"/>
  <c r="V64" i="6"/>
  <c r="T65" i="6"/>
  <c r="U65" i="6"/>
  <c r="V65" i="6"/>
  <c r="T66" i="6"/>
  <c r="U66" i="6"/>
  <c r="V66" i="6"/>
  <c r="T67" i="6"/>
  <c r="U67" i="6"/>
  <c r="V67" i="6"/>
  <c r="T68" i="6"/>
  <c r="U68" i="6"/>
  <c r="V68" i="6"/>
  <c r="T69" i="6"/>
  <c r="U69" i="6"/>
  <c r="V69" i="6"/>
  <c r="T70" i="6"/>
  <c r="U70" i="6"/>
  <c r="V70" i="6"/>
  <c r="T71" i="6"/>
  <c r="U71" i="6"/>
  <c r="V71" i="6"/>
  <c r="T72" i="6"/>
  <c r="U72" i="6"/>
  <c r="V72" i="6"/>
  <c r="U73" i="6"/>
  <c r="V73" i="6"/>
  <c r="T74" i="6"/>
  <c r="U74" i="6"/>
  <c r="V74" i="6"/>
  <c r="T75" i="6"/>
  <c r="U75" i="6"/>
  <c r="V75" i="6"/>
  <c r="T76" i="6"/>
  <c r="U76" i="6"/>
  <c r="V76" i="6"/>
  <c r="T77" i="6"/>
  <c r="U77" i="6"/>
  <c r="V77" i="6"/>
  <c r="T78" i="6"/>
  <c r="U78" i="6"/>
  <c r="V78" i="6"/>
  <c r="T79" i="6"/>
  <c r="U79" i="6"/>
  <c r="V79" i="6"/>
  <c r="T80" i="6"/>
  <c r="U80" i="6"/>
  <c r="V80" i="6"/>
  <c r="T81" i="6"/>
  <c r="U81" i="6"/>
  <c r="V81" i="6"/>
  <c r="T82" i="6"/>
  <c r="U82" i="6"/>
  <c r="V82" i="6"/>
  <c r="T83" i="6"/>
  <c r="U83" i="6"/>
  <c r="V83" i="6"/>
  <c r="T84" i="6"/>
  <c r="U84" i="6"/>
  <c r="V84" i="6"/>
  <c r="T85" i="6"/>
  <c r="U85" i="6"/>
  <c r="V85" i="6"/>
  <c r="T28" i="6"/>
  <c r="U28" i="6"/>
  <c r="V28" i="6"/>
  <c r="T29" i="6"/>
  <c r="U29" i="6"/>
  <c r="V29" i="6"/>
  <c r="T30" i="6"/>
  <c r="U30" i="6"/>
  <c r="V30" i="6"/>
  <c r="T31" i="6"/>
  <c r="U31" i="6"/>
  <c r="V31" i="6"/>
  <c r="T32" i="6"/>
  <c r="U32" i="6"/>
  <c r="V32" i="6"/>
  <c r="T33" i="6"/>
  <c r="U33" i="6"/>
  <c r="V33" i="6"/>
  <c r="T34" i="6"/>
  <c r="U34" i="6"/>
  <c r="V34" i="6"/>
  <c r="T35" i="6"/>
  <c r="U35" i="6"/>
  <c r="V35" i="6"/>
  <c r="T36" i="6"/>
  <c r="U36" i="6"/>
  <c r="V36" i="6"/>
  <c r="T37" i="6"/>
  <c r="U37" i="6"/>
  <c r="V37" i="6"/>
  <c r="T38" i="6"/>
  <c r="U38" i="6"/>
  <c r="V38" i="6"/>
  <c r="T39" i="6"/>
  <c r="U39" i="6"/>
  <c r="V39" i="6"/>
  <c r="T40" i="6"/>
  <c r="U40" i="6"/>
  <c r="V40" i="6"/>
  <c r="T41" i="6"/>
  <c r="U41" i="6"/>
  <c r="V41" i="6"/>
  <c r="T42" i="6"/>
  <c r="U42" i="6"/>
  <c r="V42" i="6"/>
  <c r="T43" i="6"/>
  <c r="U43" i="6"/>
  <c r="V43" i="6"/>
  <c r="T44" i="6"/>
  <c r="U44" i="6"/>
  <c r="V44" i="6"/>
  <c r="T45" i="6"/>
  <c r="U45" i="6"/>
  <c r="V45" i="6"/>
  <c r="T46" i="6"/>
  <c r="U46" i="6"/>
  <c r="V46" i="6"/>
  <c r="T47" i="6"/>
  <c r="U47" i="6"/>
  <c r="V47" i="6"/>
  <c r="T48" i="6"/>
  <c r="U48" i="6"/>
  <c r="V48" i="6"/>
  <c r="T49" i="6"/>
  <c r="U49" i="6"/>
  <c r="V49" i="6"/>
  <c r="T50" i="6"/>
  <c r="U50" i="6"/>
  <c r="V50" i="6"/>
  <c r="T51" i="6"/>
  <c r="U51" i="6"/>
  <c r="V51" i="6"/>
  <c r="T52" i="6"/>
  <c r="U52" i="6"/>
  <c r="V52" i="6"/>
  <c r="T53" i="6"/>
  <c r="U53" i="6"/>
  <c r="V53" i="6"/>
  <c r="T54" i="6"/>
  <c r="U54" i="6"/>
  <c r="V54" i="6"/>
  <c r="T55" i="6"/>
  <c r="U55" i="6"/>
  <c r="V55" i="6"/>
  <c r="T56" i="6"/>
  <c r="U56" i="6"/>
  <c r="V56" i="6"/>
  <c r="T57" i="6"/>
  <c r="U57" i="6"/>
  <c r="V57" i="6"/>
  <c r="T58" i="6"/>
  <c r="U58" i="6"/>
  <c r="V58" i="6"/>
  <c r="T59" i="6"/>
  <c r="U59" i="6"/>
  <c r="V59" i="6"/>
  <c r="T4" i="6"/>
  <c r="U4" i="6"/>
  <c r="V4" i="6"/>
  <c r="T5" i="6"/>
  <c r="U5" i="6"/>
  <c r="V5" i="6"/>
  <c r="T6" i="6"/>
  <c r="U6" i="6"/>
  <c r="V6" i="6"/>
  <c r="T7" i="6"/>
  <c r="U7" i="6"/>
  <c r="V7" i="6"/>
  <c r="T8" i="6"/>
  <c r="U8" i="6"/>
  <c r="V8" i="6"/>
  <c r="T9" i="6"/>
  <c r="U9" i="6"/>
  <c r="V9" i="6"/>
  <c r="T10" i="6"/>
  <c r="U10" i="6"/>
  <c r="V10" i="6"/>
  <c r="T11" i="6"/>
  <c r="U11" i="6"/>
  <c r="V11" i="6"/>
  <c r="T12" i="6"/>
  <c r="U12" i="6"/>
  <c r="V12" i="6"/>
  <c r="T13" i="6"/>
  <c r="U13" i="6"/>
  <c r="V13" i="6"/>
  <c r="T14" i="6"/>
  <c r="U14" i="6"/>
  <c r="V14" i="6"/>
  <c r="T15" i="6"/>
  <c r="U15" i="6"/>
  <c r="V15" i="6"/>
  <c r="T16" i="6"/>
  <c r="U16" i="6"/>
  <c r="V16" i="6"/>
  <c r="T17" i="6"/>
  <c r="U17" i="6"/>
  <c r="V17" i="6"/>
  <c r="T18" i="6"/>
  <c r="U18" i="6"/>
  <c r="V18" i="6"/>
  <c r="T19" i="6"/>
  <c r="U19" i="6"/>
  <c r="V19" i="6"/>
  <c r="T20" i="6"/>
  <c r="U20" i="6"/>
  <c r="V20" i="6"/>
  <c r="T21" i="6"/>
  <c r="U21" i="6"/>
  <c r="V21" i="6"/>
  <c r="T22" i="6"/>
  <c r="U22" i="6"/>
  <c r="V22" i="6"/>
  <c r="T23" i="6"/>
  <c r="U23" i="6"/>
  <c r="V23" i="6"/>
  <c r="T24" i="6"/>
  <c r="U24" i="6"/>
  <c r="V24" i="6"/>
  <c r="T25" i="6"/>
  <c r="U25" i="6"/>
  <c r="V25" i="6"/>
  <c r="T26" i="6"/>
  <c r="U26" i="6"/>
  <c r="V26" i="6"/>
  <c r="T27" i="6"/>
  <c r="U27" i="6"/>
  <c r="V27" i="6"/>
  <c r="U3" i="6"/>
  <c r="V3" i="6"/>
  <c r="T3" i="6"/>
  <c r="D2" i="6"/>
  <c r="E2" i="6"/>
  <c r="F2" i="6"/>
  <c r="G2" i="6"/>
  <c r="H2" i="6"/>
  <c r="I2" i="6"/>
  <c r="J2" i="6"/>
  <c r="C2" i="6"/>
  <c r="H17" i="4"/>
  <c r="H18" i="4"/>
  <c r="H19" i="4"/>
  <c r="H20" i="4"/>
  <c r="H21" i="4"/>
  <c r="H22" i="4"/>
  <c r="H23" i="4"/>
  <c r="H24" i="4"/>
  <c r="H25" i="4"/>
  <c r="H16" i="4"/>
  <c r="H4" i="4"/>
  <c r="H5" i="4"/>
  <c r="H6" i="4"/>
  <c r="H7" i="4"/>
  <c r="H8" i="4"/>
  <c r="H9" i="4"/>
  <c r="H10" i="4"/>
  <c r="H11" i="4"/>
  <c r="H12" i="4"/>
  <c r="H3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I16" i="4"/>
  <c r="G16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I3" i="4"/>
  <c r="G3" i="4"/>
  <c r="J25" i="4"/>
  <c r="J24" i="4"/>
  <c r="J23" i="4"/>
  <c r="J22" i="4"/>
  <c r="J21" i="4"/>
  <c r="J20" i="4"/>
  <c r="J19" i="4"/>
  <c r="J18" i="4"/>
  <c r="J17" i="4"/>
  <c r="J16" i="4"/>
  <c r="J4" i="4"/>
  <c r="J5" i="4"/>
  <c r="J6" i="4"/>
  <c r="J7" i="4"/>
  <c r="J8" i="4"/>
  <c r="J9" i="4"/>
  <c r="J10" i="4"/>
  <c r="J11" i="4"/>
  <c r="J12" i="4"/>
  <c r="J3" i="4"/>
  <c r="C8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L21" i="9"/>
  <c r="L22" i="9"/>
  <c r="L23" i="9"/>
  <c r="L24" i="9"/>
  <c r="L25" i="9"/>
  <c r="L26" i="9"/>
  <c r="L27" i="9"/>
  <c r="L28" i="9"/>
  <c r="L29" i="9"/>
  <c r="L30" i="9"/>
  <c r="L31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" i="9"/>
  <c r="M2" i="17"/>
  <c r="N2" i="17"/>
  <c r="O2" i="17"/>
  <c r="P2" i="17"/>
  <c r="Q2" i="17"/>
  <c r="R2" i="17"/>
  <c r="S2" i="17"/>
  <c r="T2" i="17"/>
  <c r="U2" i="17"/>
  <c r="AF2" i="17"/>
  <c r="AP2" i="17"/>
  <c r="M3" i="17"/>
  <c r="N3" i="17"/>
  <c r="O3" i="17"/>
  <c r="P3" i="17"/>
  <c r="Q3" i="17"/>
  <c r="R3" i="17"/>
  <c r="S3" i="17"/>
  <c r="T3" i="17"/>
  <c r="U3" i="17"/>
  <c r="AF3" i="17"/>
  <c r="AP3" i="17"/>
  <c r="M4" i="17"/>
  <c r="N4" i="17"/>
  <c r="O4" i="17"/>
  <c r="P4" i="17"/>
  <c r="Q4" i="17"/>
  <c r="R4" i="17"/>
  <c r="S4" i="17"/>
  <c r="T4" i="17"/>
  <c r="U4" i="17"/>
  <c r="AF4" i="17"/>
  <c r="AP4" i="17"/>
  <c r="M5" i="17"/>
  <c r="N5" i="17"/>
  <c r="O5" i="17"/>
  <c r="P5" i="17"/>
  <c r="Q5" i="17"/>
  <c r="R5" i="17"/>
  <c r="S5" i="17"/>
  <c r="T5" i="17"/>
  <c r="U5" i="17"/>
  <c r="AF5" i="17"/>
  <c r="AP5" i="17"/>
  <c r="M6" i="17"/>
  <c r="N6" i="17"/>
  <c r="O6" i="17"/>
  <c r="P6" i="17"/>
  <c r="Q6" i="17"/>
  <c r="R6" i="17"/>
  <c r="S6" i="17"/>
  <c r="T6" i="17"/>
  <c r="U6" i="17"/>
  <c r="AF6" i="17"/>
  <c r="AP6" i="17"/>
  <c r="M7" i="17"/>
  <c r="N7" i="17"/>
  <c r="O7" i="17"/>
  <c r="P7" i="17"/>
  <c r="Q7" i="17"/>
  <c r="R7" i="17"/>
  <c r="S7" i="17"/>
  <c r="T7" i="17"/>
  <c r="U7" i="17"/>
  <c r="AF7" i="17"/>
  <c r="AP7" i="17"/>
  <c r="M8" i="17"/>
  <c r="N8" i="17"/>
  <c r="O8" i="17"/>
  <c r="P8" i="17"/>
  <c r="Q8" i="17"/>
  <c r="R8" i="17"/>
  <c r="S8" i="17"/>
  <c r="T8" i="17"/>
  <c r="U8" i="17"/>
  <c r="AF8" i="17"/>
  <c r="AP8" i="17"/>
  <c r="M9" i="17"/>
  <c r="N9" i="17"/>
  <c r="O9" i="17"/>
  <c r="P9" i="17"/>
  <c r="Q9" i="17"/>
  <c r="R9" i="17"/>
  <c r="S9" i="17"/>
  <c r="T9" i="17"/>
  <c r="U9" i="17"/>
  <c r="AF9" i="17"/>
  <c r="AP9" i="17"/>
  <c r="M10" i="17"/>
  <c r="N10" i="17"/>
  <c r="O10" i="17"/>
  <c r="P10" i="17"/>
  <c r="Q10" i="17"/>
  <c r="R10" i="17"/>
  <c r="S10" i="17"/>
  <c r="T10" i="17"/>
  <c r="U10" i="17"/>
  <c r="AF10" i="17"/>
  <c r="AP10" i="17"/>
  <c r="M11" i="17"/>
  <c r="N11" i="17"/>
  <c r="O11" i="17"/>
  <c r="P11" i="17"/>
  <c r="Q11" i="17"/>
  <c r="R11" i="17"/>
  <c r="S11" i="17"/>
  <c r="T11" i="17"/>
  <c r="U11" i="17"/>
  <c r="AF11" i="17"/>
  <c r="AP11" i="17"/>
  <c r="M12" i="17"/>
  <c r="N12" i="17"/>
  <c r="O12" i="17"/>
  <c r="P12" i="17"/>
  <c r="Q12" i="17"/>
  <c r="R12" i="17"/>
  <c r="S12" i="17"/>
  <c r="T12" i="17"/>
  <c r="U12" i="17"/>
  <c r="AF12" i="17"/>
  <c r="AP12" i="17"/>
  <c r="M13" i="17"/>
  <c r="N13" i="17"/>
  <c r="O13" i="17"/>
  <c r="P13" i="17"/>
  <c r="Q13" i="17"/>
  <c r="R13" i="17"/>
  <c r="S13" i="17"/>
  <c r="T13" i="17"/>
  <c r="U13" i="17"/>
  <c r="AF13" i="17"/>
  <c r="AP13" i="17"/>
  <c r="M14" i="17"/>
  <c r="N14" i="17"/>
  <c r="O14" i="17"/>
  <c r="P14" i="17"/>
  <c r="Q14" i="17"/>
  <c r="R14" i="17"/>
  <c r="S14" i="17"/>
  <c r="T14" i="17"/>
  <c r="U14" i="17"/>
  <c r="AF14" i="17"/>
  <c r="AP14" i="17"/>
  <c r="M15" i="17"/>
  <c r="N15" i="17"/>
  <c r="O15" i="17"/>
  <c r="P15" i="17"/>
  <c r="Q15" i="17"/>
  <c r="R15" i="17"/>
  <c r="S15" i="17"/>
  <c r="T15" i="17"/>
  <c r="U15" i="17"/>
  <c r="AF15" i="17"/>
  <c r="AP15" i="17"/>
  <c r="M16" i="17"/>
  <c r="N16" i="17"/>
  <c r="O16" i="17"/>
  <c r="P16" i="17"/>
  <c r="Q16" i="17"/>
  <c r="R16" i="17"/>
  <c r="S16" i="17"/>
  <c r="T16" i="17"/>
  <c r="U16" i="17"/>
  <c r="AF16" i="17"/>
  <c r="AP16" i="17"/>
  <c r="M17" i="17"/>
  <c r="N17" i="17"/>
  <c r="O17" i="17"/>
  <c r="P17" i="17"/>
  <c r="Q17" i="17"/>
  <c r="R17" i="17"/>
  <c r="S17" i="17"/>
  <c r="T17" i="17"/>
  <c r="U17" i="17"/>
  <c r="AF17" i="17"/>
  <c r="AP17" i="17"/>
  <c r="M18" i="17"/>
  <c r="N18" i="17"/>
  <c r="O18" i="17"/>
  <c r="P18" i="17"/>
  <c r="Q18" i="17"/>
  <c r="R18" i="17"/>
  <c r="S18" i="17"/>
  <c r="T18" i="17"/>
  <c r="U18" i="17"/>
  <c r="AF18" i="17"/>
  <c r="AP18" i="17"/>
  <c r="M19" i="17"/>
  <c r="N19" i="17"/>
  <c r="O19" i="17"/>
  <c r="P19" i="17"/>
  <c r="Q19" i="17"/>
  <c r="R19" i="17"/>
  <c r="S19" i="17"/>
  <c r="T19" i="17"/>
  <c r="U19" i="17"/>
  <c r="AF19" i="17"/>
  <c r="AP19" i="17"/>
  <c r="M20" i="17"/>
  <c r="N20" i="17"/>
  <c r="O20" i="17"/>
  <c r="P20" i="17"/>
  <c r="Q20" i="17"/>
  <c r="R20" i="17"/>
  <c r="S20" i="17"/>
  <c r="T20" i="17"/>
  <c r="U20" i="17"/>
  <c r="AF20" i="17"/>
  <c r="AP20" i="17"/>
  <c r="M21" i="17"/>
  <c r="N21" i="17"/>
  <c r="O21" i="17"/>
  <c r="P21" i="17"/>
  <c r="Q21" i="17"/>
  <c r="R21" i="17"/>
  <c r="S21" i="17"/>
  <c r="T21" i="17"/>
  <c r="U21" i="17"/>
  <c r="AF21" i="17"/>
  <c r="AP21" i="17"/>
  <c r="M22" i="17"/>
  <c r="N22" i="17"/>
  <c r="O22" i="17"/>
  <c r="P22" i="17"/>
  <c r="Q22" i="17"/>
  <c r="R22" i="17"/>
  <c r="S22" i="17"/>
  <c r="T22" i="17"/>
  <c r="U22" i="17"/>
  <c r="AF22" i="17"/>
  <c r="AP22" i="17"/>
  <c r="M23" i="17"/>
  <c r="N23" i="17"/>
  <c r="O23" i="17"/>
  <c r="P23" i="17"/>
  <c r="Q23" i="17"/>
  <c r="R23" i="17"/>
  <c r="S23" i="17"/>
  <c r="T23" i="17"/>
  <c r="U23" i="17"/>
  <c r="AF23" i="17"/>
  <c r="AP23" i="17"/>
  <c r="M24" i="17"/>
  <c r="N24" i="17"/>
  <c r="O24" i="17"/>
  <c r="P24" i="17"/>
  <c r="Q24" i="17"/>
  <c r="R24" i="17"/>
  <c r="S24" i="17"/>
  <c r="T24" i="17"/>
  <c r="U24" i="17"/>
  <c r="AF24" i="17"/>
  <c r="AP24" i="17"/>
  <c r="M25" i="17"/>
  <c r="N25" i="17"/>
  <c r="O25" i="17"/>
  <c r="P25" i="17"/>
  <c r="Q25" i="17"/>
  <c r="R25" i="17"/>
  <c r="S25" i="17"/>
  <c r="T25" i="17"/>
  <c r="U25" i="17"/>
  <c r="AF25" i="17"/>
  <c r="AP25" i="17"/>
  <c r="M26" i="17"/>
  <c r="N26" i="17"/>
  <c r="O26" i="17"/>
  <c r="P26" i="17"/>
  <c r="Q26" i="17"/>
  <c r="R26" i="17"/>
  <c r="S26" i="17"/>
  <c r="T26" i="17"/>
  <c r="U26" i="17"/>
  <c r="AF26" i="17"/>
  <c r="AP26" i="17"/>
  <c r="M27" i="17"/>
  <c r="N27" i="17"/>
  <c r="O27" i="17"/>
  <c r="P27" i="17"/>
  <c r="Q27" i="17"/>
  <c r="R27" i="17"/>
  <c r="S27" i="17"/>
  <c r="T27" i="17"/>
  <c r="U27" i="17"/>
  <c r="AF27" i="17"/>
  <c r="AP27" i="17"/>
  <c r="M28" i="17"/>
  <c r="N28" i="17"/>
  <c r="O28" i="17"/>
  <c r="P28" i="17"/>
  <c r="Q28" i="17"/>
  <c r="R28" i="17"/>
  <c r="S28" i="17"/>
  <c r="T28" i="17"/>
  <c r="U28" i="17"/>
  <c r="AF28" i="17"/>
  <c r="AP28" i="17"/>
  <c r="M29" i="17"/>
  <c r="N29" i="17"/>
  <c r="O29" i="17"/>
  <c r="P29" i="17"/>
  <c r="Q29" i="17"/>
  <c r="R29" i="17"/>
  <c r="S29" i="17"/>
  <c r="T29" i="17"/>
  <c r="U29" i="17"/>
  <c r="AF29" i="17"/>
  <c r="AP29" i="17"/>
  <c r="AG41" i="17"/>
  <c r="AE2" i="17"/>
  <c r="AO2" i="17"/>
  <c r="AE3" i="17"/>
  <c r="AO3" i="17"/>
  <c r="AE4" i="17"/>
  <c r="AO4" i="17"/>
  <c r="AE5" i="17"/>
  <c r="AO5" i="17"/>
  <c r="AE6" i="17"/>
  <c r="AO6" i="17"/>
  <c r="AE7" i="17"/>
  <c r="AO7" i="17"/>
  <c r="AE8" i="17"/>
  <c r="AO8" i="17"/>
  <c r="AE9" i="17"/>
  <c r="AO9" i="17"/>
  <c r="AE10" i="17"/>
  <c r="AO10" i="17"/>
  <c r="AE11" i="17"/>
  <c r="AO11" i="17"/>
  <c r="AE12" i="17"/>
  <c r="AO12" i="17"/>
  <c r="AE13" i="17"/>
  <c r="AO13" i="17"/>
  <c r="AE14" i="17"/>
  <c r="AO14" i="17"/>
  <c r="AE15" i="17"/>
  <c r="AO15" i="17"/>
  <c r="AE16" i="17"/>
  <c r="AO16" i="17"/>
  <c r="AE17" i="17"/>
  <c r="AO17" i="17"/>
  <c r="AE18" i="17"/>
  <c r="AO18" i="17"/>
  <c r="AE19" i="17"/>
  <c r="AO19" i="17"/>
  <c r="AE20" i="17"/>
  <c r="AO20" i="17"/>
  <c r="AE21" i="17"/>
  <c r="AO21" i="17"/>
  <c r="AE22" i="17"/>
  <c r="AO22" i="17"/>
  <c r="AE23" i="17"/>
  <c r="AO23" i="17"/>
  <c r="AE24" i="17"/>
  <c r="AO24" i="17"/>
  <c r="AE25" i="17"/>
  <c r="AO25" i="17"/>
  <c r="AE26" i="17"/>
  <c r="AO26" i="17"/>
  <c r="AE27" i="17"/>
  <c r="AO27" i="17"/>
  <c r="AE28" i="17"/>
  <c r="AO28" i="17"/>
  <c r="AE29" i="17"/>
  <c r="AO29" i="17"/>
  <c r="AO30" i="17"/>
  <c r="AG40" i="17"/>
  <c r="AD2" i="17"/>
  <c r="AN2" i="17"/>
  <c r="AD3" i="17"/>
  <c r="AN3" i="17"/>
  <c r="AD4" i="17"/>
  <c r="AN4" i="17"/>
  <c r="AD5" i="17"/>
  <c r="AN5" i="17"/>
  <c r="AD6" i="17"/>
  <c r="AN6" i="17"/>
  <c r="AD7" i="17"/>
  <c r="AN7" i="17"/>
  <c r="AD8" i="17"/>
  <c r="AN8" i="17"/>
  <c r="AD9" i="17"/>
  <c r="AN9" i="17"/>
  <c r="AD10" i="17"/>
  <c r="AN10" i="17"/>
  <c r="AD11" i="17"/>
  <c r="AN11" i="17"/>
  <c r="AD12" i="17"/>
  <c r="AN12" i="17"/>
  <c r="AD13" i="17"/>
  <c r="AN13" i="17"/>
  <c r="AD14" i="17"/>
  <c r="AN14" i="17"/>
  <c r="AD15" i="17"/>
  <c r="AN15" i="17"/>
  <c r="AD16" i="17"/>
  <c r="AN16" i="17"/>
  <c r="AD17" i="17"/>
  <c r="AN17" i="17"/>
  <c r="AD18" i="17"/>
  <c r="AN18" i="17"/>
  <c r="AD19" i="17"/>
  <c r="AN19" i="17"/>
  <c r="AD20" i="17"/>
  <c r="AN20" i="17"/>
  <c r="AD21" i="17"/>
  <c r="AN21" i="17"/>
  <c r="AD22" i="17"/>
  <c r="AN22" i="17"/>
  <c r="AD23" i="17"/>
  <c r="AN23" i="17"/>
  <c r="AD24" i="17"/>
  <c r="AN24" i="17"/>
  <c r="AD25" i="17"/>
  <c r="AN25" i="17"/>
  <c r="AD26" i="17"/>
  <c r="AN26" i="17"/>
  <c r="AD27" i="17"/>
  <c r="AN27" i="17"/>
  <c r="AD28" i="17"/>
  <c r="AN28" i="17"/>
  <c r="AD29" i="17"/>
  <c r="AN29" i="17"/>
  <c r="AN30" i="17"/>
  <c r="AG39" i="17"/>
  <c r="AC2" i="17"/>
  <c r="AM2" i="17"/>
  <c r="AC3" i="17"/>
  <c r="AM3" i="17"/>
  <c r="AC4" i="17"/>
  <c r="AM4" i="17"/>
  <c r="AC5" i="17"/>
  <c r="AM5" i="17"/>
  <c r="AC6" i="17"/>
  <c r="AM6" i="17"/>
  <c r="AC7" i="17"/>
  <c r="AM7" i="17"/>
  <c r="AC8" i="17"/>
  <c r="AM8" i="17"/>
  <c r="AC9" i="17"/>
  <c r="AM9" i="17"/>
  <c r="AC10" i="17"/>
  <c r="AM10" i="17"/>
  <c r="AC11" i="17"/>
  <c r="AM11" i="17"/>
  <c r="AC12" i="17"/>
  <c r="AM12" i="17"/>
  <c r="AC13" i="17"/>
  <c r="AM13" i="17"/>
  <c r="AC14" i="17"/>
  <c r="AM14" i="17"/>
  <c r="AC15" i="17"/>
  <c r="AM15" i="17"/>
  <c r="AC16" i="17"/>
  <c r="AM16" i="17"/>
  <c r="AC17" i="17"/>
  <c r="AM17" i="17"/>
  <c r="AC18" i="17"/>
  <c r="AM18" i="17"/>
  <c r="AC19" i="17"/>
  <c r="AM19" i="17"/>
  <c r="AC20" i="17"/>
  <c r="AM20" i="17"/>
  <c r="AC21" i="17"/>
  <c r="AM21" i="17"/>
  <c r="AC22" i="17"/>
  <c r="AM22" i="17"/>
  <c r="AC23" i="17"/>
  <c r="AM23" i="17"/>
  <c r="AC24" i="17"/>
  <c r="AM24" i="17"/>
  <c r="AC25" i="17"/>
  <c r="AM25" i="17"/>
  <c r="AC26" i="17"/>
  <c r="AM26" i="17"/>
  <c r="AC27" i="17"/>
  <c r="AM27" i="17"/>
  <c r="AC28" i="17"/>
  <c r="AM28" i="17"/>
  <c r="AC29" i="17"/>
  <c r="AM29" i="17"/>
  <c r="AM30" i="17"/>
  <c r="AG38" i="17"/>
  <c r="AB2" i="17"/>
  <c r="AL2" i="17"/>
  <c r="AB3" i="17"/>
  <c r="AL3" i="17"/>
  <c r="AB4" i="17"/>
  <c r="AL4" i="17"/>
  <c r="AB5" i="17"/>
  <c r="AL5" i="17"/>
  <c r="AB6" i="17"/>
  <c r="AL6" i="17"/>
  <c r="AB7" i="17"/>
  <c r="AL7" i="17"/>
  <c r="AB8" i="17"/>
  <c r="AL8" i="17"/>
  <c r="AB9" i="17"/>
  <c r="AL9" i="17"/>
  <c r="AB10" i="17"/>
  <c r="AL10" i="17"/>
  <c r="AB11" i="17"/>
  <c r="AL11" i="17"/>
  <c r="AB12" i="17"/>
  <c r="AL12" i="17"/>
  <c r="AB13" i="17"/>
  <c r="AL13" i="17"/>
  <c r="AB14" i="17"/>
  <c r="AL14" i="17"/>
  <c r="AB15" i="17"/>
  <c r="AL15" i="17"/>
  <c r="AB16" i="17"/>
  <c r="AL16" i="17"/>
  <c r="AB17" i="17"/>
  <c r="AL17" i="17"/>
  <c r="AB18" i="17"/>
  <c r="AL18" i="17"/>
  <c r="AB19" i="17"/>
  <c r="AL19" i="17"/>
  <c r="AB20" i="17"/>
  <c r="AL20" i="17"/>
  <c r="AB21" i="17"/>
  <c r="AL21" i="17"/>
  <c r="AB22" i="17"/>
  <c r="AL22" i="17"/>
  <c r="AB23" i="17"/>
  <c r="AL23" i="17"/>
  <c r="AB24" i="17"/>
  <c r="AL24" i="17"/>
  <c r="AB25" i="17"/>
  <c r="AL25" i="17"/>
  <c r="AB26" i="17"/>
  <c r="AL26" i="17"/>
  <c r="AB27" i="17"/>
  <c r="AL27" i="17"/>
  <c r="AB28" i="17"/>
  <c r="AL28" i="17"/>
  <c r="AB29" i="17"/>
  <c r="AL29" i="17"/>
  <c r="AL30" i="17"/>
  <c r="AG37" i="17"/>
  <c r="AA2" i="17"/>
  <c r="AK2" i="17"/>
  <c r="AA3" i="17"/>
  <c r="AK3" i="17"/>
  <c r="AA4" i="17"/>
  <c r="AK4" i="17"/>
  <c r="AA5" i="17"/>
  <c r="AK5" i="17"/>
  <c r="AA6" i="17"/>
  <c r="AK6" i="17"/>
  <c r="AA7" i="17"/>
  <c r="AK7" i="17"/>
  <c r="AA8" i="17"/>
  <c r="AK8" i="17"/>
  <c r="AA9" i="17"/>
  <c r="AK9" i="17"/>
  <c r="AA10" i="17"/>
  <c r="AK10" i="17"/>
  <c r="AA11" i="17"/>
  <c r="AK11" i="17"/>
  <c r="AA12" i="17"/>
  <c r="AK12" i="17"/>
  <c r="AA13" i="17"/>
  <c r="AK13" i="17"/>
  <c r="AA14" i="17"/>
  <c r="AK14" i="17"/>
  <c r="AA15" i="17"/>
  <c r="AK15" i="17"/>
  <c r="AA16" i="17"/>
  <c r="AK16" i="17"/>
  <c r="AA17" i="17"/>
  <c r="AK17" i="17"/>
  <c r="AA18" i="17"/>
  <c r="AK18" i="17"/>
  <c r="AA19" i="17"/>
  <c r="AK19" i="17"/>
  <c r="AA20" i="17"/>
  <c r="AK20" i="17"/>
  <c r="AA21" i="17"/>
  <c r="AK21" i="17"/>
  <c r="AA22" i="17"/>
  <c r="AK22" i="17"/>
  <c r="AA23" i="17"/>
  <c r="AK23" i="17"/>
  <c r="AA24" i="17"/>
  <c r="AK24" i="17"/>
  <c r="AA25" i="17"/>
  <c r="AK25" i="17"/>
  <c r="AA26" i="17"/>
  <c r="AK26" i="17"/>
  <c r="AA27" i="17"/>
  <c r="AK27" i="17"/>
  <c r="AA28" i="17"/>
  <c r="AK28" i="17"/>
  <c r="AA29" i="17"/>
  <c r="AK29" i="17"/>
  <c r="AK30" i="17"/>
  <c r="AG36" i="17"/>
  <c r="Z2" i="17"/>
  <c r="AJ2" i="17"/>
  <c r="Z3" i="17"/>
  <c r="AJ3" i="17"/>
  <c r="Z4" i="17"/>
  <c r="AJ4" i="17"/>
  <c r="Z5" i="17"/>
  <c r="AJ5" i="17"/>
  <c r="Z6" i="17"/>
  <c r="AJ6" i="17"/>
  <c r="Z7" i="17"/>
  <c r="AJ7" i="17"/>
  <c r="Z8" i="17"/>
  <c r="AJ8" i="17"/>
  <c r="Z9" i="17"/>
  <c r="AJ9" i="17"/>
  <c r="Z10" i="17"/>
  <c r="AJ10" i="17"/>
  <c r="Z11" i="17"/>
  <c r="AJ11" i="17"/>
  <c r="Z12" i="17"/>
  <c r="AJ12" i="17"/>
  <c r="Z13" i="17"/>
  <c r="AJ13" i="17"/>
  <c r="Z14" i="17"/>
  <c r="AJ14" i="17"/>
  <c r="Z15" i="17"/>
  <c r="AJ15" i="17"/>
  <c r="Z16" i="17"/>
  <c r="AJ16" i="17"/>
  <c r="Z17" i="17"/>
  <c r="AJ17" i="17"/>
  <c r="Z18" i="17"/>
  <c r="AJ18" i="17"/>
  <c r="Z19" i="17"/>
  <c r="AJ19" i="17"/>
  <c r="Z20" i="17"/>
  <c r="AJ20" i="17"/>
  <c r="Z21" i="17"/>
  <c r="AJ21" i="17"/>
  <c r="Z22" i="17"/>
  <c r="AJ22" i="17"/>
  <c r="Z23" i="17"/>
  <c r="AJ23" i="17"/>
  <c r="Z24" i="17"/>
  <c r="AJ24" i="17"/>
  <c r="Z25" i="17"/>
  <c r="AJ25" i="17"/>
  <c r="Z26" i="17"/>
  <c r="AJ26" i="17"/>
  <c r="Z27" i="17"/>
  <c r="AJ27" i="17"/>
  <c r="Z28" i="17"/>
  <c r="AJ28" i="17"/>
  <c r="Z29" i="17"/>
  <c r="AJ29" i="17"/>
  <c r="AJ30" i="17"/>
  <c r="AG35" i="17"/>
  <c r="Y2" i="17"/>
  <c r="AI2" i="17"/>
  <c r="Y3" i="17"/>
  <c r="AI3" i="17"/>
  <c r="Y4" i="17"/>
  <c r="AI4" i="17"/>
  <c r="Y5" i="17"/>
  <c r="AI5" i="17"/>
  <c r="Y6" i="17"/>
  <c r="AI6" i="17"/>
  <c r="Y7" i="17"/>
  <c r="AI7" i="17"/>
  <c r="Y8" i="17"/>
  <c r="AI8" i="17"/>
  <c r="Y9" i="17"/>
  <c r="AI9" i="17"/>
  <c r="Y10" i="17"/>
  <c r="AI10" i="17"/>
  <c r="Y11" i="17"/>
  <c r="AI11" i="17"/>
  <c r="Y12" i="17"/>
  <c r="AI12" i="17"/>
  <c r="Y13" i="17"/>
  <c r="AI13" i="17"/>
  <c r="Y14" i="17"/>
  <c r="AI14" i="17"/>
  <c r="Y15" i="17"/>
  <c r="AI15" i="17"/>
  <c r="Y16" i="17"/>
  <c r="AI16" i="17"/>
  <c r="Y17" i="17"/>
  <c r="AI17" i="17"/>
  <c r="Y18" i="17"/>
  <c r="AI18" i="17"/>
  <c r="Y19" i="17"/>
  <c r="AI19" i="17"/>
  <c r="Y20" i="17"/>
  <c r="AI20" i="17"/>
  <c r="Y21" i="17"/>
  <c r="AI21" i="17"/>
  <c r="Y22" i="17"/>
  <c r="AI22" i="17"/>
  <c r="Y23" i="17"/>
  <c r="AI23" i="17"/>
  <c r="Y24" i="17"/>
  <c r="AI24" i="17"/>
  <c r="Y25" i="17"/>
  <c r="AI25" i="17"/>
  <c r="Y26" i="17"/>
  <c r="AI26" i="17"/>
  <c r="Y27" i="17"/>
  <c r="AI27" i="17"/>
  <c r="Y28" i="17"/>
  <c r="AI28" i="17"/>
  <c r="Y29" i="17"/>
  <c r="AI29" i="17"/>
  <c r="AI30" i="17"/>
  <c r="AG34" i="17"/>
  <c r="X2" i="17"/>
  <c r="AH2" i="17"/>
  <c r="X3" i="17"/>
  <c r="AH3" i="17"/>
  <c r="X4" i="17"/>
  <c r="AH4" i="17"/>
  <c r="X5" i="17"/>
  <c r="AH5" i="17"/>
  <c r="X6" i="17"/>
  <c r="AH6" i="17"/>
  <c r="X7" i="17"/>
  <c r="AH7" i="17"/>
  <c r="X8" i="17"/>
  <c r="AH8" i="17"/>
  <c r="X9" i="17"/>
  <c r="AH9" i="17"/>
  <c r="X10" i="17"/>
  <c r="AH10" i="17"/>
  <c r="X11" i="17"/>
  <c r="AH11" i="17"/>
  <c r="X12" i="17"/>
  <c r="AH12" i="17"/>
  <c r="X13" i="17"/>
  <c r="AH13" i="17"/>
  <c r="X14" i="17"/>
  <c r="AH14" i="17"/>
  <c r="X15" i="17"/>
  <c r="AH15" i="17"/>
  <c r="X16" i="17"/>
  <c r="AH16" i="17"/>
  <c r="X17" i="17"/>
  <c r="AH17" i="17"/>
  <c r="X18" i="17"/>
  <c r="AH18" i="17"/>
  <c r="X19" i="17"/>
  <c r="AH19" i="17"/>
  <c r="X20" i="17"/>
  <c r="AH20" i="17"/>
  <c r="X21" i="17"/>
  <c r="AH21" i="17"/>
  <c r="X22" i="17"/>
  <c r="AH22" i="17"/>
  <c r="X23" i="17"/>
  <c r="AH23" i="17"/>
  <c r="X24" i="17"/>
  <c r="AH24" i="17"/>
  <c r="X25" i="17"/>
  <c r="AH25" i="17"/>
  <c r="X26" i="17"/>
  <c r="AH26" i="17"/>
  <c r="X27" i="17"/>
  <c r="AH27" i="17"/>
  <c r="X28" i="17"/>
  <c r="AH28" i="17"/>
  <c r="X29" i="17"/>
  <c r="AH29" i="17"/>
  <c r="AH30" i="17"/>
  <c r="AG33" i="17"/>
  <c r="W2" i="17"/>
  <c r="AG2" i="17"/>
  <c r="W3" i="17"/>
  <c r="AG3" i="17"/>
  <c r="W4" i="17"/>
  <c r="AG4" i="17"/>
  <c r="W5" i="17"/>
  <c r="AG5" i="17"/>
  <c r="W6" i="17"/>
  <c r="AG6" i="17"/>
  <c r="W7" i="17"/>
  <c r="AG7" i="17"/>
  <c r="W8" i="17"/>
  <c r="AG8" i="17"/>
  <c r="W9" i="17"/>
  <c r="AG9" i="17"/>
  <c r="W10" i="17"/>
  <c r="AG10" i="17"/>
  <c r="W11" i="17"/>
  <c r="AG11" i="17"/>
  <c r="W12" i="17"/>
  <c r="AG12" i="17"/>
  <c r="W13" i="17"/>
  <c r="AG13" i="17"/>
  <c r="W14" i="17"/>
  <c r="AG14" i="17"/>
  <c r="W15" i="17"/>
  <c r="AG15" i="17"/>
  <c r="W16" i="17"/>
  <c r="AG16" i="17"/>
  <c r="W17" i="17"/>
  <c r="AG17" i="17"/>
  <c r="W18" i="17"/>
  <c r="AG18" i="17"/>
  <c r="W19" i="17"/>
  <c r="AG19" i="17"/>
  <c r="W20" i="17"/>
  <c r="AG20" i="17"/>
  <c r="W21" i="17"/>
  <c r="AG21" i="17"/>
  <c r="W22" i="17"/>
  <c r="AG22" i="17"/>
  <c r="W23" i="17"/>
  <c r="AG23" i="17"/>
  <c r="W24" i="17"/>
  <c r="AG24" i="17"/>
  <c r="W25" i="17"/>
  <c r="AG25" i="17"/>
  <c r="W26" i="17"/>
  <c r="AG26" i="17"/>
  <c r="W27" i="17"/>
  <c r="AG27" i="17"/>
  <c r="W28" i="17"/>
  <c r="AG28" i="17"/>
  <c r="W29" i="17"/>
  <c r="AG29" i="17"/>
  <c r="AG32" i="17"/>
  <c r="U30" i="17"/>
  <c r="T30" i="17"/>
  <c r="S30" i="17"/>
  <c r="R30" i="17"/>
  <c r="Q30" i="17"/>
  <c r="P30" i="17"/>
  <c r="O30" i="17"/>
  <c r="N30" i="17"/>
  <c r="M30" i="17"/>
  <c r="L30" i="17"/>
  <c r="B11" i="17"/>
  <c r="B10" i="17"/>
  <c r="B9" i="17"/>
  <c r="B8" i="17"/>
  <c r="B7" i="17"/>
  <c r="B6" i="17"/>
  <c r="B5" i="17"/>
  <c r="B4" i="17"/>
  <c r="B3" i="17"/>
  <c r="B2" i="17"/>
  <c r="U64" i="3"/>
  <c r="V64" i="3"/>
  <c r="W64" i="3"/>
  <c r="U65" i="3"/>
  <c r="V65" i="3"/>
  <c r="W65" i="3"/>
  <c r="R64" i="3"/>
  <c r="R65" i="3"/>
  <c r="O64" i="3"/>
  <c r="O65" i="3"/>
  <c r="V53" i="3"/>
  <c r="W53" i="3"/>
  <c r="V54" i="3"/>
  <c r="W54" i="3"/>
  <c r="V50" i="3"/>
  <c r="W50" i="3"/>
  <c r="V51" i="3"/>
  <c r="W51" i="3"/>
  <c r="V52" i="3"/>
  <c r="W52" i="3"/>
  <c r="V46" i="3"/>
  <c r="W46" i="3"/>
  <c r="V47" i="3"/>
  <c r="W47" i="3"/>
  <c r="V48" i="3"/>
  <c r="W48" i="3"/>
  <c r="V49" i="3"/>
  <c r="W49" i="3"/>
  <c r="U46" i="3"/>
  <c r="U47" i="3"/>
  <c r="U48" i="3"/>
  <c r="U49" i="3"/>
  <c r="S50" i="3"/>
  <c r="U50" i="3"/>
  <c r="S51" i="3"/>
  <c r="U51" i="3"/>
  <c r="S52" i="3"/>
  <c r="U52" i="3"/>
  <c r="U53" i="3"/>
  <c r="U54" i="3"/>
  <c r="R53" i="3"/>
  <c r="R54" i="3"/>
  <c r="O53" i="3"/>
  <c r="O54" i="3"/>
  <c r="R46" i="3"/>
  <c r="R47" i="3"/>
  <c r="R48" i="3"/>
  <c r="R49" i="3"/>
  <c r="Q65" i="3"/>
  <c r="Q64" i="3"/>
  <c r="Q54" i="3"/>
  <c r="Q53" i="3"/>
  <c r="Q49" i="3"/>
  <c r="Q48" i="3"/>
  <c r="O47" i="3"/>
  <c r="O48" i="3"/>
  <c r="O49" i="3"/>
  <c r="M65" i="3"/>
  <c r="M64" i="3"/>
  <c r="O46" i="3"/>
  <c r="M49" i="3"/>
  <c r="M48" i="3"/>
  <c r="Q47" i="3"/>
  <c r="Q46" i="3"/>
  <c r="M47" i="3"/>
  <c r="M46" i="3"/>
  <c r="E63" i="16"/>
  <c r="S75" i="1"/>
  <c r="W108" i="3"/>
  <c r="W10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5" i="3"/>
  <c r="S56" i="3"/>
  <c r="S57" i="3"/>
  <c r="S58" i="3"/>
  <c r="S59" i="3"/>
  <c r="S60" i="3"/>
  <c r="S61" i="3"/>
  <c r="S62" i="3"/>
  <c r="S63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H191" i="3"/>
  <c r="S191" i="3"/>
  <c r="H192" i="3"/>
  <c r="S192" i="3"/>
  <c r="H193" i="3"/>
  <c r="S193" i="3"/>
  <c r="H194" i="3"/>
  <c r="S194" i="3"/>
  <c r="H195" i="3"/>
  <c r="S195" i="3"/>
  <c r="H196" i="3"/>
  <c r="S196" i="3"/>
  <c r="H197" i="3"/>
  <c r="S197" i="3"/>
  <c r="H198" i="3"/>
  <c r="S198" i="3"/>
  <c r="H199" i="3"/>
  <c r="S199" i="3"/>
  <c r="H200" i="3"/>
  <c r="S200" i="3"/>
  <c r="H201" i="3"/>
  <c r="S201" i="3"/>
  <c r="H202" i="3"/>
  <c r="S20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50" i="3"/>
  <c r="R51" i="3"/>
  <c r="R52" i="3"/>
  <c r="R55" i="3"/>
  <c r="R56" i="3"/>
  <c r="R57" i="3"/>
  <c r="R58" i="3"/>
  <c r="R59" i="3"/>
  <c r="R60" i="3"/>
  <c r="R61" i="3"/>
  <c r="R62" i="3"/>
  <c r="R63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" i="3"/>
  <c r="U192" i="3"/>
  <c r="U193" i="3"/>
  <c r="U194" i="3"/>
  <c r="U195" i="3"/>
  <c r="U196" i="3"/>
  <c r="U197" i="3"/>
  <c r="U198" i="3"/>
  <c r="U199" i="3"/>
  <c r="U200" i="3"/>
  <c r="U201" i="3"/>
  <c r="U202" i="3"/>
  <c r="U191" i="3"/>
  <c r="U172" i="3"/>
  <c r="U170" i="3"/>
  <c r="U169" i="3"/>
  <c r="U167" i="3"/>
  <c r="U157" i="3"/>
  <c r="U155" i="3"/>
  <c r="U154" i="3"/>
  <c r="U152" i="3"/>
  <c r="U150" i="3"/>
  <c r="U148" i="3"/>
  <c r="U144" i="3"/>
  <c r="U143" i="3"/>
  <c r="U138" i="3"/>
  <c r="U137" i="3"/>
  <c r="U133" i="3"/>
  <c r="U128" i="3"/>
  <c r="U127" i="3"/>
  <c r="U125" i="3"/>
  <c r="U119" i="3"/>
  <c r="U116" i="3"/>
  <c r="U91" i="3"/>
  <c r="U90" i="3"/>
  <c r="U89" i="3"/>
  <c r="U57" i="3"/>
  <c r="U58" i="3"/>
  <c r="U59" i="3"/>
  <c r="U60" i="3"/>
  <c r="U61" i="3"/>
  <c r="U62" i="3"/>
  <c r="U63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60" i="1"/>
  <c r="S61" i="1"/>
  <c r="F61" i="1"/>
  <c r="G61" i="1"/>
  <c r="S62" i="1"/>
  <c r="F62" i="1"/>
  <c r="G62" i="1"/>
  <c r="S63" i="1"/>
  <c r="F63" i="1"/>
  <c r="G63" i="1"/>
  <c r="S64" i="1"/>
  <c r="F64" i="1"/>
  <c r="G64" i="1"/>
  <c r="S65" i="1"/>
  <c r="F65" i="1"/>
  <c r="G65" i="1"/>
  <c r="S66" i="1"/>
  <c r="F66" i="1"/>
  <c r="G66" i="1"/>
  <c r="S67" i="1"/>
  <c r="F67" i="1"/>
  <c r="G67" i="1"/>
  <c r="S68" i="1"/>
  <c r="F68" i="1"/>
  <c r="G68" i="1"/>
  <c r="S69" i="1"/>
  <c r="F69" i="1"/>
  <c r="G69" i="1"/>
  <c r="S70" i="1"/>
  <c r="F70" i="1"/>
  <c r="G70" i="1"/>
  <c r="S71" i="1"/>
  <c r="F71" i="1"/>
  <c r="G71" i="1"/>
  <c r="S72" i="1"/>
  <c r="F72" i="1"/>
  <c r="G72" i="1"/>
  <c r="S73" i="1"/>
  <c r="F73" i="1"/>
  <c r="G73" i="1"/>
  <c r="S74" i="1"/>
  <c r="F74" i="1"/>
  <c r="G74" i="1"/>
  <c r="F75" i="1"/>
  <c r="G75" i="1"/>
  <c r="S76" i="1"/>
  <c r="F76" i="1"/>
  <c r="G76" i="1"/>
  <c r="S77" i="1"/>
  <c r="F77" i="1"/>
  <c r="G77" i="1"/>
  <c r="S78" i="1"/>
  <c r="F78" i="1"/>
  <c r="G78" i="1"/>
  <c r="S79" i="1"/>
  <c r="F79" i="1"/>
  <c r="G79" i="1"/>
  <c r="S80" i="1"/>
  <c r="F80" i="1"/>
  <c r="G80" i="1"/>
  <c r="S81" i="1"/>
  <c r="F81" i="1"/>
  <c r="G81" i="1"/>
  <c r="S82" i="1"/>
  <c r="F82" i="1"/>
  <c r="G82" i="1"/>
  <c r="S83" i="1"/>
  <c r="F83" i="1"/>
  <c r="G83" i="1"/>
  <c r="S84" i="1"/>
  <c r="F84" i="1"/>
  <c r="G84" i="1"/>
  <c r="S85" i="1"/>
  <c r="F85" i="1"/>
  <c r="G85" i="1"/>
  <c r="S86" i="1"/>
  <c r="F86" i="1"/>
  <c r="G86" i="1"/>
  <c r="S87" i="1"/>
  <c r="F87" i="1"/>
  <c r="G87" i="1"/>
  <c r="S88" i="1"/>
  <c r="F88" i="1"/>
  <c r="G88" i="1"/>
  <c r="S89" i="1"/>
  <c r="F89" i="1"/>
  <c r="G89" i="1"/>
  <c r="S90" i="1"/>
  <c r="F90" i="1"/>
  <c r="G90" i="1"/>
  <c r="S91" i="1"/>
  <c r="F91" i="1"/>
  <c r="G91" i="1"/>
  <c r="S92" i="1"/>
  <c r="F92" i="1"/>
  <c r="G92" i="1"/>
  <c r="S93" i="1"/>
  <c r="F93" i="1"/>
  <c r="G93" i="1"/>
  <c r="S94" i="1"/>
  <c r="F94" i="1"/>
  <c r="G94" i="1"/>
  <c r="S95" i="1"/>
  <c r="F95" i="1"/>
  <c r="G95" i="1"/>
  <c r="S96" i="1"/>
  <c r="F96" i="1"/>
  <c r="G96" i="1"/>
  <c r="S97" i="1"/>
  <c r="F97" i="1"/>
  <c r="G97" i="1"/>
  <c r="S98" i="1"/>
  <c r="F98" i="1"/>
  <c r="G98" i="1"/>
  <c r="S99" i="1"/>
  <c r="F99" i="1"/>
  <c r="G99" i="1"/>
  <c r="S100" i="1"/>
  <c r="F100" i="1"/>
  <c r="G100" i="1"/>
  <c r="S101" i="1"/>
  <c r="F101" i="1"/>
  <c r="G101" i="1"/>
  <c r="S102" i="1"/>
  <c r="F102" i="1"/>
  <c r="G102" i="1"/>
  <c r="S103" i="1"/>
  <c r="F103" i="1"/>
  <c r="G103" i="1"/>
  <c r="S104" i="1"/>
  <c r="F104" i="1"/>
  <c r="G104" i="1"/>
  <c r="S105" i="1"/>
  <c r="F105" i="1"/>
  <c r="G105" i="1"/>
  <c r="S106" i="1"/>
  <c r="F106" i="1"/>
  <c r="G106" i="1"/>
  <c r="S107" i="1"/>
  <c r="F107" i="1"/>
  <c r="G107" i="1"/>
  <c r="S108" i="1"/>
  <c r="F108" i="1"/>
  <c r="G108" i="1"/>
  <c r="S109" i="1"/>
  <c r="F109" i="1"/>
  <c r="G109" i="1"/>
  <c r="S110" i="1"/>
  <c r="F110" i="1"/>
  <c r="G110" i="1"/>
  <c r="S111" i="1"/>
  <c r="F111" i="1"/>
  <c r="G111" i="1"/>
  <c r="S112" i="1"/>
  <c r="F112" i="1"/>
  <c r="G112" i="1"/>
  <c r="S113" i="1"/>
  <c r="F113" i="1"/>
  <c r="G113" i="1"/>
  <c r="S114" i="1"/>
  <c r="F114" i="1"/>
  <c r="G114" i="1"/>
  <c r="S115" i="1"/>
  <c r="F115" i="1"/>
  <c r="G115" i="1"/>
  <c r="S116" i="1"/>
  <c r="F116" i="1"/>
  <c r="G116" i="1"/>
  <c r="S117" i="1"/>
  <c r="F117" i="1"/>
  <c r="G117" i="1"/>
  <c r="S118" i="1"/>
  <c r="F118" i="1"/>
  <c r="G118" i="1"/>
  <c r="S119" i="1"/>
  <c r="F119" i="1"/>
  <c r="G119" i="1"/>
  <c r="S120" i="1"/>
  <c r="F120" i="1"/>
  <c r="G120" i="1"/>
  <c r="S121" i="1"/>
  <c r="F121" i="1"/>
  <c r="G121" i="1"/>
  <c r="S122" i="1"/>
  <c r="F122" i="1"/>
  <c r="G122" i="1"/>
  <c r="S123" i="1"/>
  <c r="F123" i="1"/>
  <c r="G123" i="1"/>
  <c r="S124" i="1"/>
  <c r="F124" i="1"/>
  <c r="G124" i="1"/>
  <c r="S125" i="1"/>
  <c r="F125" i="1"/>
  <c r="G125" i="1"/>
  <c r="S126" i="1"/>
  <c r="F126" i="1"/>
  <c r="G126" i="1"/>
  <c r="S127" i="1"/>
  <c r="F127" i="1"/>
  <c r="G127" i="1"/>
  <c r="S128" i="1"/>
  <c r="F128" i="1"/>
  <c r="G128" i="1"/>
  <c r="S129" i="1"/>
  <c r="F129" i="1"/>
  <c r="G129" i="1"/>
  <c r="S130" i="1"/>
  <c r="F130" i="1"/>
  <c r="G130" i="1"/>
  <c r="S131" i="1"/>
  <c r="F131" i="1"/>
  <c r="G131" i="1"/>
  <c r="S132" i="1"/>
  <c r="F132" i="1"/>
  <c r="G132" i="1"/>
  <c r="S133" i="1"/>
  <c r="F133" i="1"/>
  <c r="G133" i="1"/>
  <c r="S134" i="1"/>
  <c r="F134" i="1"/>
  <c r="G134" i="1"/>
  <c r="S135" i="1"/>
  <c r="F135" i="1"/>
  <c r="G135" i="1"/>
  <c r="S136" i="1"/>
  <c r="F136" i="1"/>
  <c r="G136" i="1"/>
  <c r="S137" i="1"/>
  <c r="F137" i="1"/>
  <c r="G137" i="1"/>
  <c r="G60" i="1"/>
  <c r="S60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60" i="1"/>
  <c r="A60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" i="10"/>
  <c r="B3" i="10"/>
  <c r="O3" i="10"/>
  <c r="B4" i="10"/>
  <c r="O4" i="10"/>
  <c r="B5" i="10"/>
  <c r="O5" i="10"/>
  <c r="B6" i="10"/>
  <c r="O6" i="10"/>
  <c r="B7" i="10"/>
  <c r="O7" i="10"/>
  <c r="B8" i="10"/>
  <c r="O8" i="10"/>
  <c r="O9" i="10"/>
  <c r="B10" i="10"/>
  <c r="O10" i="10"/>
  <c r="B11" i="10"/>
  <c r="O11" i="10"/>
  <c r="B12" i="10"/>
  <c r="O12" i="10"/>
  <c r="B13" i="10"/>
  <c r="O13" i="10"/>
  <c r="B14" i="10"/>
  <c r="O14" i="10"/>
  <c r="B15" i="10"/>
  <c r="O15" i="10"/>
  <c r="B16" i="10"/>
  <c r="O16" i="10"/>
  <c r="B17" i="10"/>
  <c r="O17" i="10"/>
  <c r="B18" i="10"/>
  <c r="O18" i="10"/>
  <c r="B19" i="10"/>
  <c r="O19" i="10"/>
  <c r="B20" i="10"/>
  <c r="O20" i="10"/>
  <c r="B21" i="10"/>
  <c r="O21" i="10"/>
  <c r="B22" i="10"/>
  <c r="O22" i="10"/>
  <c r="B23" i="10"/>
  <c r="O23" i="10"/>
  <c r="B24" i="10"/>
  <c r="O24" i="10"/>
  <c r="B25" i="10"/>
  <c r="O25" i="10"/>
  <c r="B26" i="10"/>
  <c r="O26" i="10"/>
  <c r="B27" i="10"/>
  <c r="O27" i="10"/>
  <c r="B28" i="10"/>
  <c r="O28" i="10"/>
  <c r="B29" i="10"/>
  <c r="O29" i="10"/>
  <c r="O30" i="10"/>
  <c r="B31" i="10"/>
  <c r="O31" i="10"/>
  <c r="B32" i="10"/>
  <c r="O32" i="10"/>
  <c r="B33" i="10"/>
  <c r="O33" i="10"/>
  <c r="B34" i="10"/>
  <c r="O34" i="10"/>
  <c r="B35" i="10"/>
  <c r="O35" i="10"/>
  <c r="B36" i="10"/>
  <c r="O36" i="10"/>
  <c r="B37" i="10"/>
  <c r="O37" i="10"/>
  <c r="B38" i="10"/>
  <c r="O38" i="10"/>
  <c r="O39" i="10"/>
  <c r="B2" i="10"/>
  <c r="O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2" i="10"/>
  <c r="N2" i="10"/>
  <c r="Q52" i="3"/>
  <c r="Q51" i="3"/>
  <c r="Q50" i="3"/>
  <c r="O52" i="3"/>
  <c r="O51" i="3"/>
  <c r="O50" i="3"/>
  <c r="Q3" i="12"/>
  <c r="Q4" i="12"/>
  <c r="Q5" i="12"/>
  <c r="Q2" i="12"/>
  <c r="P3" i="12"/>
  <c r="P4" i="12"/>
  <c r="P5" i="12"/>
  <c r="P2" i="12"/>
  <c r="N3" i="12"/>
  <c r="N4" i="12"/>
  <c r="N5" i="12"/>
  <c r="N2" i="12"/>
  <c r="DV3" i="8"/>
  <c r="DW3" i="8"/>
  <c r="CC3" i="8"/>
  <c r="DX3" i="8"/>
  <c r="CD3" i="8"/>
  <c r="DY3" i="8"/>
  <c r="CE3" i="8"/>
  <c r="DZ3" i="8"/>
  <c r="CF3" i="8"/>
  <c r="EA3" i="8"/>
  <c r="CG3" i="8"/>
  <c r="EB3" i="8"/>
  <c r="Z68" i="8"/>
  <c r="AA68" i="8"/>
  <c r="AB68" i="8"/>
  <c r="AC68" i="8"/>
  <c r="I68" i="8"/>
  <c r="CH3" i="8"/>
  <c r="EC3" i="8"/>
  <c r="J68" i="8"/>
  <c r="CI3" i="8"/>
  <c r="ED3" i="8"/>
  <c r="CV3" i="8"/>
  <c r="CW3" i="8"/>
  <c r="DA3" i="8"/>
  <c r="DB3" i="8"/>
  <c r="DF3" i="8"/>
  <c r="DJ3" i="8"/>
  <c r="DN3" i="8"/>
  <c r="DR3" i="8"/>
  <c r="CR3" i="8"/>
  <c r="CJ3" i="8"/>
  <c r="EE3" i="8"/>
  <c r="EF3" i="8"/>
  <c r="DV4" i="8"/>
  <c r="DW4" i="8"/>
  <c r="CC4" i="8"/>
  <c r="DX4" i="8"/>
  <c r="CD4" i="8"/>
  <c r="DY4" i="8"/>
  <c r="CE4" i="8"/>
  <c r="DZ4" i="8"/>
  <c r="CF4" i="8"/>
  <c r="EA4" i="8"/>
  <c r="CG4" i="8"/>
  <c r="EB4" i="8"/>
  <c r="Z105" i="8"/>
  <c r="AA105" i="8"/>
  <c r="AB105" i="8"/>
  <c r="AC105" i="8"/>
  <c r="I105" i="8"/>
  <c r="CH4" i="8"/>
  <c r="EC4" i="8"/>
  <c r="J105" i="8"/>
  <c r="CI4" i="8"/>
  <c r="ED4" i="8"/>
  <c r="CV4" i="8"/>
  <c r="CW4" i="8"/>
  <c r="DA4" i="8"/>
  <c r="DB4" i="8"/>
  <c r="DF4" i="8"/>
  <c r="DJ4" i="8"/>
  <c r="DN4" i="8"/>
  <c r="DR4" i="8"/>
  <c r="CR4" i="8"/>
  <c r="CJ4" i="8"/>
  <c r="EE4" i="8"/>
  <c r="EF4" i="8"/>
  <c r="DV5" i="8"/>
  <c r="DW5" i="8"/>
  <c r="CC5" i="8"/>
  <c r="DX5" i="8"/>
  <c r="CD5" i="8"/>
  <c r="DY5" i="8"/>
  <c r="CE5" i="8"/>
  <c r="DZ5" i="8"/>
  <c r="CF5" i="8"/>
  <c r="EA5" i="8"/>
  <c r="CG5" i="8"/>
  <c r="EB5" i="8"/>
  <c r="Z62" i="8"/>
  <c r="AA62" i="8"/>
  <c r="AB62" i="8"/>
  <c r="AC62" i="8"/>
  <c r="I62" i="8"/>
  <c r="CH5" i="8"/>
  <c r="EC5" i="8"/>
  <c r="J62" i="8"/>
  <c r="CI5" i="8"/>
  <c r="ED5" i="8"/>
  <c r="CV5" i="8"/>
  <c r="CW5" i="8"/>
  <c r="DA5" i="8"/>
  <c r="DB5" i="8"/>
  <c r="DF5" i="8"/>
  <c r="DJ5" i="8"/>
  <c r="DN5" i="8"/>
  <c r="DR5" i="8"/>
  <c r="CR5" i="8"/>
  <c r="CJ5" i="8"/>
  <c r="EE5" i="8"/>
  <c r="EF5" i="8"/>
  <c r="DV6" i="8"/>
  <c r="DW6" i="8"/>
  <c r="CC6" i="8"/>
  <c r="DX6" i="8"/>
  <c r="CD6" i="8"/>
  <c r="DY6" i="8"/>
  <c r="CE6" i="8"/>
  <c r="DZ6" i="8"/>
  <c r="CF6" i="8"/>
  <c r="EA6" i="8"/>
  <c r="CG6" i="8"/>
  <c r="EB6" i="8"/>
  <c r="Z78" i="8"/>
  <c r="AA78" i="8"/>
  <c r="AB78" i="8"/>
  <c r="AC78" i="8"/>
  <c r="I78" i="8"/>
  <c r="CH6" i="8"/>
  <c r="EC6" i="8"/>
  <c r="J78" i="8"/>
  <c r="CI6" i="8"/>
  <c r="ED6" i="8"/>
  <c r="CV6" i="8"/>
  <c r="CW6" i="8"/>
  <c r="DA6" i="8"/>
  <c r="DB6" i="8"/>
  <c r="DF6" i="8"/>
  <c r="DJ6" i="8"/>
  <c r="DN6" i="8"/>
  <c r="DR6" i="8"/>
  <c r="CR6" i="8"/>
  <c r="CJ6" i="8"/>
  <c r="EE6" i="8"/>
  <c r="CK6" i="8"/>
  <c r="EF6" i="8"/>
  <c r="DV7" i="8"/>
  <c r="DW7" i="8"/>
  <c r="CC7" i="8"/>
  <c r="DX7" i="8"/>
  <c r="CD7" i="8"/>
  <c r="DY7" i="8"/>
  <c r="CE7" i="8"/>
  <c r="DZ7" i="8"/>
  <c r="CF7" i="8"/>
  <c r="EA7" i="8"/>
  <c r="CG7" i="8"/>
  <c r="EB7" i="8"/>
  <c r="Z74" i="8"/>
  <c r="AA74" i="8"/>
  <c r="AB74" i="8"/>
  <c r="AC74" i="8"/>
  <c r="I74" i="8"/>
  <c r="CH7" i="8"/>
  <c r="EC7" i="8"/>
  <c r="J74" i="8"/>
  <c r="CI7" i="8"/>
  <c r="ED7" i="8"/>
  <c r="CV7" i="8"/>
  <c r="CW7" i="8"/>
  <c r="DA7" i="8"/>
  <c r="DB7" i="8"/>
  <c r="DF7" i="8"/>
  <c r="DJ7" i="8"/>
  <c r="DN7" i="8"/>
  <c r="DR7" i="8"/>
  <c r="CR7" i="8"/>
  <c r="CJ7" i="8"/>
  <c r="EE7" i="8"/>
  <c r="CK7" i="8"/>
  <c r="EF7" i="8"/>
  <c r="DV8" i="8"/>
  <c r="DW8" i="8"/>
  <c r="CC8" i="8"/>
  <c r="DX8" i="8"/>
  <c r="CD8" i="8"/>
  <c r="DY8" i="8"/>
  <c r="CE8" i="8"/>
  <c r="DZ8" i="8"/>
  <c r="CF8" i="8"/>
  <c r="EA8" i="8"/>
  <c r="CG8" i="8"/>
  <c r="EB8" i="8"/>
  <c r="Z30" i="8"/>
  <c r="AA30" i="8"/>
  <c r="AB30" i="8"/>
  <c r="AC30" i="8"/>
  <c r="I30" i="8"/>
  <c r="CH8" i="8"/>
  <c r="EC8" i="8"/>
  <c r="J30" i="8"/>
  <c r="CI8" i="8"/>
  <c r="ED8" i="8"/>
  <c r="CV8" i="8"/>
  <c r="CW8" i="8"/>
  <c r="DA8" i="8"/>
  <c r="DB8" i="8"/>
  <c r="DF8" i="8"/>
  <c r="DJ8" i="8"/>
  <c r="DN8" i="8"/>
  <c r="DR8" i="8"/>
  <c r="CR8" i="8"/>
  <c r="CJ8" i="8"/>
  <c r="EE8" i="8"/>
  <c r="CK8" i="8"/>
  <c r="EF8" i="8"/>
  <c r="DV9" i="8"/>
  <c r="DW9" i="8"/>
  <c r="CC9" i="8"/>
  <c r="DX9" i="8"/>
  <c r="CD9" i="8"/>
  <c r="DY9" i="8"/>
  <c r="CE9" i="8"/>
  <c r="DZ9" i="8"/>
  <c r="CF9" i="8"/>
  <c r="EA9" i="8"/>
  <c r="CG9" i="8"/>
  <c r="EB9" i="8"/>
  <c r="Z109" i="8"/>
  <c r="AA109" i="8"/>
  <c r="AB109" i="8"/>
  <c r="AC109" i="8"/>
  <c r="I109" i="8"/>
  <c r="CH9" i="8"/>
  <c r="EC9" i="8"/>
  <c r="J109" i="8"/>
  <c r="CI9" i="8"/>
  <c r="ED9" i="8"/>
  <c r="CV9" i="8"/>
  <c r="CW9" i="8"/>
  <c r="DA9" i="8"/>
  <c r="DB9" i="8"/>
  <c r="DF9" i="8"/>
  <c r="DJ9" i="8"/>
  <c r="DN9" i="8"/>
  <c r="DR9" i="8"/>
  <c r="CR9" i="8"/>
  <c r="CJ9" i="8"/>
  <c r="EE9" i="8"/>
  <c r="CK9" i="8"/>
  <c r="EF9" i="8"/>
  <c r="DV10" i="8"/>
  <c r="DW10" i="8"/>
  <c r="CC10" i="8"/>
  <c r="DX10" i="8"/>
  <c r="CD10" i="8"/>
  <c r="DY10" i="8"/>
  <c r="CE10" i="8"/>
  <c r="DZ10" i="8"/>
  <c r="CF10" i="8"/>
  <c r="EA10" i="8"/>
  <c r="CG10" i="8"/>
  <c r="EB10" i="8"/>
  <c r="Z60" i="8"/>
  <c r="AA60" i="8"/>
  <c r="AB60" i="8"/>
  <c r="AC60" i="8"/>
  <c r="I60" i="8"/>
  <c r="CH10" i="8"/>
  <c r="EC10" i="8"/>
  <c r="J60" i="8"/>
  <c r="CI10" i="8"/>
  <c r="ED10" i="8"/>
  <c r="CV10" i="8"/>
  <c r="CW10" i="8"/>
  <c r="DA10" i="8"/>
  <c r="DB10" i="8"/>
  <c r="DF10" i="8"/>
  <c r="DJ10" i="8"/>
  <c r="DN10" i="8"/>
  <c r="DR10" i="8"/>
  <c r="CR10" i="8"/>
  <c r="CJ10" i="8"/>
  <c r="EE10" i="8"/>
  <c r="EF10" i="8"/>
  <c r="DV11" i="8"/>
  <c r="DW11" i="8"/>
  <c r="CC11" i="8"/>
  <c r="DX11" i="8"/>
  <c r="CD11" i="8"/>
  <c r="DY11" i="8"/>
  <c r="CE11" i="8"/>
  <c r="DZ11" i="8"/>
  <c r="CF11" i="8"/>
  <c r="EA11" i="8"/>
  <c r="CG11" i="8"/>
  <c r="EB11" i="8"/>
  <c r="Z69" i="8"/>
  <c r="AA69" i="8"/>
  <c r="AB69" i="8"/>
  <c r="AC69" i="8"/>
  <c r="I69" i="8"/>
  <c r="CH11" i="8"/>
  <c r="EC11" i="8"/>
  <c r="J69" i="8"/>
  <c r="CI11" i="8"/>
  <c r="ED11" i="8"/>
  <c r="CV11" i="8"/>
  <c r="EM68" i="8"/>
  <c r="EQ5" i="8"/>
  <c r="CW11" i="8"/>
  <c r="DA11" i="8"/>
  <c r="DB11" i="8"/>
  <c r="DF11" i="8"/>
  <c r="DJ11" i="8"/>
  <c r="DN11" i="8"/>
  <c r="DR11" i="8"/>
  <c r="CR11" i="8"/>
  <c r="CJ11" i="8"/>
  <c r="EE11" i="8"/>
  <c r="CK11" i="8"/>
  <c r="EF11" i="8"/>
  <c r="DV12" i="8"/>
  <c r="DW12" i="8"/>
  <c r="CC12" i="8"/>
  <c r="DX12" i="8"/>
  <c r="CD12" i="8"/>
  <c r="DY12" i="8"/>
  <c r="CE12" i="8"/>
  <c r="DZ12" i="8"/>
  <c r="CF12" i="8"/>
  <c r="EA12" i="8"/>
  <c r="CG12" i="8"/>
  <c r="EB12" i="8"/>
  <c r="Z41" i="8"/>
  <c r="AA41" i="8"/>
  <c r="AB41" i="8"/>
  <c r="AC41" i="8"/>
  <c r="I41" i="8"/>
  <c r="CH12" i="8"/>
  <c r="EC12" i="8"/>
  <c r="J41" i="8"/>
  <c r="CI12" i="8"/>
  <c r="ED12" i="8"/>
  <c r="CV12" i="8"/>
  <c r="CW12" i="8"/>
  <c r="DA12" i="8"/>
  <c r="DB12" i="8"/>
  <c r="DF12" i="8"/>
  <c r="DJ12" i="8"/>
  <c r="DN12" i="8"/>
  <c r="DR12" i="8"/>
  <c r="CR12" i="8"/>
  <c r="CJ12" i="8"/>
  <c r="EE12" i="8"/>
  <c r="CK12" i="8"/>
  <c r="EF12" i="8"/>
  <c r="DV13" i="8"/>
  <c r="DW13" i="8"/>
  <c r="CC13" i="8"/>
  <c r="DX13" i="8"/>
  <c r="CD13" i="8"/>
  <c r="DY13" i="8"/>
  <c r="CE13" i="8"/>
  <c r="DZ13" i="8"/>
  <c r="CF13" i="8"/>
  <c r="EA13" i="8"/>
  <c r="CG13" i="8"/>
  <c r="EB13" i="8"/>
  <c r="Z27" i="8"/>
  <c r="AA27" i="8"/>
  <c r="AB27" i="8"/>
  <c r="AC27" i="8"/>
  <c r="I27" i="8"/>
  <c r="CH13" i="8"/>
  <c r="EC13" i="8"/>
  <c r="J27" i="8"/>
  <c r="CI13" i="8"/>
  <c r="ED13" i="8"/>
  <c r="CV13" i="8"/>
  <c r="CW13" i="8"/>
  <c r="DA13" i="8"/>
  <c r="DB13" i="8"/>
  <c r="DF13" i="8"/>
  <c r="DJ13" i="8"/>
  <c r="DN13" i="8"/>
  <c r="DR13" i="8"/>
  <c r="CR13" i="8"/>
  <c r="CJ13" i="8"/>
  <c r="EE13" i="8"/>
  <c r="EF13" i="8"/>
  <c r="DV14" i="8"/>
  <c r="DW14" i="8"/>
  <c r="CC14" i="8"/>
  <c r="DX14" i="8"/>
  <c r="CD14" i="8"/>
  <c r="DY14" i="8"/>
  <c r="CE14" i="8"/>
  <c r="DZ14" i="8"/>
  <c r="CF14" i="8"/>
  <c r="EA14" i="8"/>
  <c r="CG14" i="8"/>
  <c r="EB14" i="8"/>
  <c r="Z94" i="8"/>
  <c r="AA94" i="8"/>
  <c r="AB94" i="8"/>
  <c r="AC94" i="8"/>
  <c r="I94" i="8"/>
  <c r="CH14" i="8"/>
  <c r="EC14" i="8"/>
  <c r="J94" i="8"/>
  <c r="CI14" i="8"/>
  <c r="ED14" i="8"/>
  <c r="CV14" i="8"/>
  <c r="CW14" i="8"/>
  <c r="DB14" i="8"/>
  <c r="DF14" i="8"/>
  <c r="DJ14" i="8"/>
  <c r="DN14" i="8"/>
  <c r="DR14" i="8"/>
  <c r="CR14" i="8"/>
  <c r="CJ14" i="8"/>
  <c r="EE14" i="8"/>
  <c r="CK14" i="8"/>
  <c r="EF14" i="8"/>
  <c r="DV15" i="8"/>
  <c r="DW15" i="8"/>
  <c r="CC15" i="8"/>
  <c r="DX15" i="8"/>
  <c r="CD15" i="8"/>
  <c r="DY15" i="8"/>
  <c r="CE15" i="8"/>
  <c r="DZ15" i="8"/>
  <c r="CF15" i="8"/>
  <c r="EA15" i="8"/>
  <c r="CG15" i="8"/>
  <c r="EB15" i="8"/>
  <c r="Z12" i="8"/>
  <c r="AA12" i="8"/>
  <c r="AB12" i="8"/>
  <c r="AC12" i="8"/>
  <c r="I12" i="8"/>
  <c r="CH15" i="8"/>
  <c r="EC15" i="8"/>
  <c r="J12" i="8"/>
  <c r="CI15" i="8"/>
  <c r="ED15" i="8"/>
  <c r="CV15" i="8"/>
  <c r="CW15" i="8"/>
  <c r="DB15" i="8"/>
  <c r="DF15" i="8"/>
  <c r="DJ15" i="8"/>
  <c r="DN15" i="8"/>
  <c r="DR15" i="8"/>
  <c r="CR15" i="8"/>
  <c r="CJ15" i="8"/>
  <c r="EE15" i="8"/>
  <c r="CK15" i="8"/>
  <c r="EF15" i="8"/>
  <c r="DV16" i="8"/>
  <c r="DW16" i="8"/>
  <c r="CC16" i="8"/>
  <c r="DX16" i="8"/>
  <c r="CD16" i="8"/>
  <c r="DY16" i="8"/>
  <c r="CE16" i="8"/>
  <c r="DZ16" i="8"/>
  <c r="CF16" i="8"/>
  <c r="EA16" i="8"/>
  <c r="CG16" i="8"/>
  <c r="EB16" i="8"/>
  <c r="CH16" i="8"/>
  <c r="EC16" i="8"/>
  <c r="CI16" i="8"/>
  <c r="ED16" i="8"/>
  <c r="CV16" i="8"/>
  <c r="CW16" i="8"/>
  <c r="DA16" i="8"/>
  <c r="DB16" i="8"/>
  <c r="DF16" i="8"/>
  <c r="DJ16" i="8"/>
  <c r="DN16" i="8"/>
  <c r="DR16" i="8"/>
  <c r="CR16" i="8"/>
  <c r="CJ16" i="8"/>
  <c r="EE16" i="8"/>
  <c r="EF16" i="8"/>
  <c r="DV17" i="8"/>
  <c r="DW17" i="8"/>
  <c r="CC17" i="8"/>
  <c r="DX17" i="8"/>
  <c r="CD17" i="8"/>
  <c r="DY17" i="8"/>
  <c r="CE17" i="8"/>
  <c r="DZ17" i="8"/>
  <c r="CF17" i="8"/>
  <c r="EA17" i="8"/>
  <c r="CG17" i="8"/>
  <c r="EB17" i="8"/>
  <c r="Z25" i="8"/>
  <c r="AA25" i="8"/>
  <c r="AB25" i="8"/>
  <c r="AC25" i="8"/>
  <c r="I25" i="8"/>
  <c r="CH17" i="8"/>
  <c r="EC17" i="8"/>
  <c r="J25" i="8"/>
  <c r="CI17" i="8"/>
  <c r="ED17" i="8"/>
  <c r="CV17" i="8"/>
  <c r="CW17" i="8"/>
  <c r="DA17" i="8"/>
  <c r="DB17" i="8"/>
  <c r="DF17" i="8"/>
  <c r="DJ17" i="8"/>
  <c r="DN17" i="8"/>
  <c r="DR17" i="8"/>
  <c r="CR17" i="8"/>
  <c r="CJ17" i="8"/>
  <c r="EE17" i="8"/>
  <c r="EF17" i="8"/>
  <c r="DV18" i="8"/>
  <c r="DW18" i="8"/>
  <c r="CC18" i="8"/>
  <c r="DX18" i="8"/>
  <c r="CD18" i="8"/>
  <c r="DY18" i="8"/>
  <c r="CE18" i="8"/>
  <c r="DZ18" i="8"/>
  <c r="CF18" i="8"/>
  <c r="EA18" i="8"/>
  <c r="CG18" i="8"/>
  <c r="EB18" i="8"/>
  <c r="Z103" i="8"/>
  <c r="AA103" i="8"/>
  <c r="AB103" i="8"/>
  <c r="AC103" i="8"/>
  <c r="I103" i="8"/>
  <c r="CH18" i="8"/>
  <c r="EC18" i="8"/>
  <c r="J103" i="8"/>
  <c r="CI18" i="8"/>
  <c r="ED18" i="8"/>
  <c r="CV18" i="8"/>
  <c r="CW18" i="8"/>
  <c r="DA18" i="8"/>
  <c r="DB18" i="8"/>
  <c r="DF18" i="8"/>
  <c r="DJ18" i="8"/>
  <c r="DN18" i="8"/>
  <c r="DR18" i="8"/>
  <c r="CR18" i="8"/>
  <c r="CJ18" i="8"/>
  <c r="EE18" i="8"/>
  <c r="EF18" i="8"/>
  <c r="DV19" i="8"/>
  <c r="DW19" i="8"/>
  <c r="CC19" i="8"/>
  <c r="DX19" i="8"/>
  <c r="CD19" i="8"/>
  <c r="DY19" i="8"/>
  <c r="CE19" i="8"/>
  <c r="DZ19" i="8"/>
  <c r="CF19" i="8"/>
  <c r="EA19" i="8"/>
  <c r="CG19" i="8"/>
  <c r="EB19" i="8"/>
  <c r="Z64" i="8"/>
  <c r="AA64" i="8"/>
  <c r="AB64" i="8"/>
  <c r="AC64" i="8"/>
  <c r="I64" i="8"/>
  <c r="CH19" i="8"/>
  <c r="EC19" i="8"/>
  <c r="J64" i="8"/>
  <c r="CI19" i="8"/>
  <c r="ED19" i="8"/>
  <c r="CV19" i="8"/>
  <c r="EM99" i="8"/>
  <c r="CW19" i="8"/>
  <c r="DA19" i="8"/>
  <c r="EM140" i="8"/>
  <c r="DB19" i="8"/>
  <c r="DE19" i="8"/>
  <c r="EM155" i="8"/>
  <c r="DF19" i="8"/>
  <c r="DJ19" i="8"/>
  <c r="DN19" i="8"/>
  <c r="DR19" i="8"/>
  <c r="CR19" i="8"/>
  <c r="CJ19" i="8"/>
  <c r="EE19" i="8"/>
  <c r="CK19" i="8"/>
  <c r="EF19" i="8"/>
  <c r="DV20" i="8"/>
  <c r="DW20" i="8"/>
  <c r="CC20" i="8"/>
  <c r="DX20" i="8"/>
  <c r="CD20" i="8"/>
  <c r="DY20" i="8"/>
  <c r="CE20" i="8"/>
  <c r="DZ20" i="8"/>
  <c r="CF20" i="8"/>
  <c r="EA20" i="8"/>
  <c r="CG20" i="8"/>
  <c r="EB20" i="8"/>
  <c r="Z39" i="8"/>
  <c r="AA39" i="8"/>
  <c r="AB39" i="8"/>
  <c r="AC39" i="8"/>
  <c r="I39" i="8"/>
  <c r="CH20" i="8"/>
  <c r="EC20" i="8"/>
  <c r="J39" i="8"/>
  <c r="CI20" i="8"/>
  <c r="ED20" i="8"/>
  <c r="CV20" i="8"/>
  <c r="CW20" i="8"/>
  <c r="DA20" i="8"/>
  <c r="EM141" i="8"/>
  <c r="EQ9" i="8"/>
  <c r="DB20" i="8"/>
  <c r="DE20" i="8"/>
  <c r="EM156" i="8"/>
  <c r="DF20" i="8"/>
  <c r="DJ20" i="8"/>
  <c r="DN20" i="8"/>
  <c r="DR20" i="8"/>
  <c r="CR20" i="8"/>
  <c r="CJ20" i="8"/>
  <c r="EE20" i="8"/>
  <c r="CK20" i="8"/>
  <c r="EF20" i="8"/>
  <c r="DV21" i="8"/>
  <c r="DW21" i="8"/>
  <c r="CC21" i="8"/>
  <c r="DX21" i="8"/>
  <c r="CD21" i="8"/>
  <c r="DY21" i="8"/>
  <c r="CE21" i="8"/>
  <c r="DZ21" i="8"/>
  <c r="CF21" i="8"/>
  <c r="EA21" i="8"/>
  <c r="CG21" i="8"/>
  <c r="EB21" i="8"/>
  <c r="Z111" i="8"/>
  <c r="AA111" i="8"/>
  <c r="AB111" i="8"/>
  <c r="AC111" i="8"/>
  <c r="I111" i="8"/>
  <c r="CH21" i="8"/>
  <c r="EC21" i="8"/>
  <c r="J111" i="8"/>
  <c r="CI21" i="8"/>
  <c r="ED21" i="8"/>
  <c r="CV21" i="8"/>
  <c r="CW21" i="8"/>
  <c r="DA21" i="8"/>
  <c r="DB21" i="8"/>
  <c r="DE21" i="8"/>
  <c r="EQ16" i="8"/>
  <c r="DF21" i="8"/>
  <c r="DI21" i="8"/>
  <c r="DJ21" i="8"/>
  <c r="DN21" i="8"/>
  <c r="DR21" i="8"/>
  <c r="CR21" i="8"/>
  <c r="CJ21" i="8"/>
  <c r="EE21" i="8"/>
  <c r="CK21" i="8"/>
  <c r="EF21" i="8"/>
  <c r="DV22" i="8"/>
  <c r="DW22" i="8"/>
  <c r="CC22" i="8"/>
  <c r="DX22" i="8"/>
  <c r="CD22" i="8"/>
  <c r="DY22" i="8"/>
  <c r="CE22" i="8"/>
  <c r="DZ22" i="8"/>
  <c r="CF22" i="8"/>
  <c r="EA22" i="8"/>
  <c r="CG22" i="8"/>
  <c r="EB22" i="8"/>
  <c r="Z40" i="8"/>
  <c r="AA40" i="8"/>
  <c r="AB40" i="8"/>
  <c r="AC40" i="8"/>
  <c r="I40" i="8"/>
  <c r="CH22" i="8"/>
  <c r="EC22" i="8"/>
  <c r="J40" i="8"/>
  <c r="CI22" i="8"/>
  <c r="ED22" i="8"/>
  <c r="CV22" i="8"/>
  <c r="CW22" i="8"/>
  <c r="DA22" i="8"/>
  <c r="DB22" i="8"/>
  <c r="DE22" i="8"/>
  <c r="DF22" i="8"/>
  <c r="DJ22" i="8"/>
  <c r="DN22" i="8"/>
  <c r="DR22" i="8"/>
  <c r="CR22" i="8"/>
  <c r="CJ22" i="8"/>
  <c r="EE22" i="8"/>
  <c r="CK22" i="8"/>
  <c r="EF22" i="8"/>
  <c r="DV23" i="8"/>
  <c r="DW23" i="8"/>
  <c r="CC23" i="8"/>
  <c r="DX23" i="8"/>
  <c r="CD23" i="8"/>
  <c r="DY23" i="8"/>
  <c r="CE23" i="8"/>
  <c r="DZ23" i="8"/>
  <c r="CF23" i="8"/>
  <c r="EA23" i="8"/>
  <c r="CG23" i="8"/>
  <c r="EB23" i="8"/>
  <c r="CH23" i="8"/>
  <c r="EC23" i="8"/>
  <c r="CI23" i="8"/>
  <c r="ED23" i="8"/>
  <c r="CV23" i="8"/>
  <c r="CW23" i="8"/>
  <c r="DA23" i="8"/>
  <c r="DB23" i="8"/>
  <c r="DF23" i="8"/>
  <c r="DJ23" i="8"/>
  <c r="DN23" i="8"/>
  <c r="DR23" i="8"/>
  <c r="CR23" i="8"/>
  <c r="CJ23" i="8"/>
  <c r="EE23" i="8"/>
  <c r="EF23" i="8"/>
  <c r="DV24" i="8"/>
  <c r="DW24" i="8"/>
  <c r="CC24" i="8"/>
  <c r="DX24" i="8"/>
  <c r="CD24" i="8"/>
  <c r="DY24" i="8"/>
  <c r="CE24" i="8"/>
  <c r="DZ24" i="8"/>
  <c r="CF24" i="8"/>
  <c r="EA24" i="8"/>
  <c r="CG24" i="8"/>
  <c r="EB24" i="8"/>
  <c r="Z87" i="8"/>
  <c r="AA87" i="8"/>
  <c r="AB87" i="8"/>
  <c r="AC87" i="8"/>
  <c r="I87" i="8"/>
  <c r="CH24" i="8"/>
  <c r="EC24" i="8"/>
  <c r="J87" i="8"/>
  <c r="CI24" i="8"/>
  <c r="ED24" i="8"/>
  <c r="CV24" i="8"/>
  <c r="EM102" i="8"/>
  <c r="EQ13" i="8"/>
  <c r="CW24" i="8"/>
  <c r="DB24" i="8"/>
  <c r="DF24" i="8"/>
  <c r="DJ24" i="8"/>
  <c r="DN24" i="8"/>
  <c r="DR24" i="8"/>
  <c r="CR24" i="8"/>
  <c r="CJ24" i="8"/>
  <c r="EE24" i="8"/>
  <c r="CK24" i="8"/>
  <c r="EF24" i="8"/>
  <c r="DV25" i="8"/>
  <c r="DW25" i="8"/>
  <c r="CC25" i="8"/>
  <c r="DX25" i="8"/>
  <c r="CD25" i="8"/>
  <c r="DY25" i="8"/>
  <c r="CE25" i="8"/>
  <c r="DZ25" i="8"/>
  <c r="CF25" i="8"/>
  <c r="EA25" i="8"/>
  <c r="CG25" i="8"/>
  <c r="EB25" i="8"/>
  <c r="Z72" i="8"/>
  <c r="AA72" i="8"/>
  <c r="AB72" i="8"/>
  <c r="AC72" i="8"/>
  <c r="I72" i="8"/>
  <c r="CH25" i="8"/>
  <c r="EC25" i="8"/>
  <c r="J72" i="8"/>
  <c r="CI25" i="8"/>
  <c r="ED25" i="8"/>
  <c r="CV25" i="8"/>
  <c r="CW25" i="8"/>
  <c r="DA25" i="8"/>
  <c r="EM13" i="8"/>
  <c r="EQ12" i="8"/>
  <c r="DB25" i="8"/>
  <c r="DF25" i="8"/>
  <c r="DJ25" i="8"/>
  <c r="DN25" i="8"/>
  <c r="DR25" i="8"/>
  <c r="CR25" i="8"/>
  <c r="CJ25" i="8"/>
  <c r="EE25" i="8"/>
  <c r="CK25" i="8"/>
  <c r="EF25" i="8"/>
  <c r="DV26" i="8"/>
  <c r="DW26" i="8"/>
  <c r="CC26" i="8"/>
  <c r="DX26" i="8"/>
  <c r="CD26" i="8"/>
  <c r="DY26" i="8"/>
  <c r="CE26" i="8"/>
  <c r="DZ26" i="8"/>
  <c r="CF26" i="8"/>
  <c r="EA26" i="8"/>
  <c r="CG26" i="8"/>
  <c r="EB26" i="8"/>
  <c r="Z42" i="8"/>
  <c r="AA42" i="8"/>
  <c r="AB42" i="8"/>
  <c r="AC42" i="8"/>
  <c r="I42" i="8"/>
  <c r="CH26" i="8"/>
  <c r="EC26" i="8"/>
  <c r="J42" i="8"/>
  <c r="CI26" i="8"/>
  <c r="ED26" i="8"/>
  <c r="CV26" i="8"/>
  <c r="CW26" i="8"/>
  <c r="DA26" i="8"/>
  <c r="EM17" i="8"/>
  <c r="EQ14" i="8"/>
  <c r="DB26" i="8"/>
  <c r="DE26" i="8"/>
  <c r="EM20" i="8"/>
  <c r="DF26" i="8"/>
  <c r="DI26" i="8"/>
  <c r="EM21" i="8"/>
  <c r="DJ26" i="8"/>
  <c r="DN26" i="8"/>
  <c r="DR26" i="8"/>
  <c r="CR26" i="8"/>
  <c r="CJ26" i="8"/>
  <c r="EE26" i="8"/>
  <c r="CK26" i="8"/>
  <c r="EF26" i="8"/>
  <c r="DV27" i="8"/>
  <c r="DW27" i="8"/>
  <c r="CC27" i="8"/>
  <c r="DX27" i="8"/>
  <c r="CD27" i="8"/>
  <c r="DY27" i="8"/>
  <c r="CE27" i="8"/>
  <c r="DZ27" i="8"/>
  <c r="CF27" i="8"/>
  <c r="EA27" i="8"/>
  <c r="CG27" i="8"/>
  <c r="EB27" i="8"/>
  <c r="Z31" i="8"/>
  <c r="AA31" i="8"/>
  <c r="AB31" i="8"/>
  <c r="AC31" i="8"/>
  <c r="I31" i="8"/>
  <c r="CH27" i="8"/>
  <c r="EC27" i="8"/>
  <c r="J31" i="8"/>
  <c r="CI27" i="8"/>
  <c r="ED27" i="8"/>
  <c r="CV27" i="8"/>
  <c r="CW27" i="8"/>
  <c r="DA27" i="8"/>
  <c r="DB27" i="8"/>
  <c r="DF27" i="8"/>
  <c r="DJ27" i="8"/>
  <c r="DN27" i="8"/>
  <c r="DR27" i="8"/>
  <c r="CR27" i="8"/>
  <c r="CJ27" i="8"/>
  <c r="EE27" i="8"/>
  <c r="EF27" i="8"/>
  <c r="DV28" i="8"/>
  <c r="DW28" i="8"/>
  <c r="CC28" i="8"/>
  <c r="DX28" i="8"/>
  <c r="CD28" i="8"/>
  <c r="DY28" i="8"/>
  <c r="CE28" i="8"/>
  <c r="DZ28" i="8"/>
  <c r="CF28" i="8"/>
  <c r="EA28" i="8"/>
  <c r="CG28" i="8"/>
  <c r="EB28" i="8"/>
  <c r="Z43" i="8"/>
  <c r="AA43" i="8"/>
  <c r="AB43" i="8"/>
  <c r="AC43" i="8"/>
  <c r="I43" i="8"/>
  <c r="CH28" i="8"/>
  <c r="EC28" i="8"/>
  <c r="J43" i="8"/>
  <c r="CI28" i="8"/>
  <c r="ED28" i="8"/>
  <c r="CV28" i="8"/>
  <c r="EQ21" i="8"/>
  <c r="CW28" i="8"/>
  <c r="DA28" i="8"/>
  <c r="DB28" i="8"/>
  <c r="DF28" i="8"/>
  <c r="DJ28" i="8"/>
  <c r="DN28" i="8"/>
  <c r="DR28" i="8"/>
  <c r="CR28" i="8"/>
  <c r="CJ28" i="8"/>
  <c r="EE28" i="8"/>
  <c r="CK28" i="8"/>
  <c r="EF28" i="8"/>
  <c r="DV29" i="8"/>
  <c r="DW29" i="8"/>
  <c r="CC29" i="8"/>
  <c r="DX29" i="8"/>
  <c r="CD29" i="8"/>
  <c r="DY29" i="8"/>
  <c r="CE29" i="8"/>
  <c r="DZ29" i="8"/>
  <c r="CF29" i="8"/>
  <c r="EA29" i="8"/>
  <c r="CG29" i="8"/>
  <c r="EB29" i="8"/>
  <c r="Z22" i="8"/>
  <c r="AA22" i="8"/>
  <c r="AB22" i="8"/>
  <c r="AC22" i="8"/>
  <c r="I22" i="8"/>
  <c r="CH29" i="8"/>
  <c r="EC29" i="8"/>
  <c r="J22" i="8"/>
  <c r="CI29" i="8"/>
  <c r="ED29" i="8"/>
  <c r="CV29" i="8"/>
  <c r="CW29" i="8"/>
  <c r="DB29" i="8"/>
  <c r="DF29" i="8"/>
  <c r="DJ29" i="8"/>
  <c r="DN29" i="8"/>
  <c r="DR29" i="8"/>
  <c r="CR29" i="8"/>
  <c r="CJ29" i="8"/>
  <c r="EE29" i="8"/>
  <c r="CK29" i="8"/>
  <c r="EF29" i="8"/>
  <c r="DV30" i="8"/>
  <c r="DW30" i="8"/>
  <c r="CC30" i="8"/>
  <c r="DX30" i="8"/>
  <c r="CD30" i="8"/>
  <c r="DY30" i="8"/>
  <c r="CE30" i="8"/>
  <c r="DZ30" i="8"/>
  <c r="CF30" i="8"/>
  <c r="EA30" i="8"/>
  <c r="CG30" i="8"/>
  <c r="EB30" i="8"/>
  <c r="Z44" i="8"/>
  <c r="AA44" i="8"/>
  <c r="AB44" i="8"/>
  <c r="AC44" i="8"/>
  <c r="I44" i="8"/>
  <c r="CH30" i="8"/>
  <c r="EC30" i="8"/>
  <c r="J44" i="8"/>
  <c r="CI30" i="8"/>
  <c r="ED30" i="8"/>
  <c r="CV30" i="8"/>
  <c r="CW30" i="8"/>
  <c r="DA30" i="8"/>
  <c r="EM159" i="8"/>
  <c r="DB30" i="8"/>
  <c r="DE30" i="8"/>
  <c r="EM172" i="8"/>
  <c r="DF30" i="8"/>
  <c r="DJ30" i="8"/>
  <c r="DN30" i="8"/>
  <c r="DR30" i="8"/>
  <c r="CR30" i="8"/>
  <c r="CJ30" i="8"/>
  <c r="EE30" i="8"/>
  <c r="CK30" i="8"/>
  <c r="EF30" i="8"/>
  <c r="DV31" i="8"/>
  <c r="DW31" i="8"/>
  <c r="CC31" i="8"/>
  <c r="DX31" i="8"/>
  <c r="CD31" i="8"/>
  <c r="DY31" i="8"/>
  <c r="CE31" i="8"/>
  <c r="DZ31" i="8"/>
  <c r="CF31" i="8"/>
  <c r="EA31" i="8"/>
  <c r="CG31" i="8"/>
  <c r="EB31" i="8"/>
  <c r="Z92" i="8"/>
  <c r="AA92" i="8"/>
  <c r="AB92" i="8"/>
  <c r="AC92" i="8"/>
  <c r="I92" i="8"/>
  <c r="CH31" i="8"/>
  <c r="EC31" i="8"/>
  <c r="J92" i="8"/>
  <c r="CI31" i="8"/>
  <c r="ED31" i="8"/>
  <c r="CV31" i="8"/>
  <c r="EQ15" i="8"/>
  <c r="CW31" i="8"/>
  <c r="DA31" i="8"/>
  <c r="DB31" i="8"/>
  <c r="DE31" i="8"/>
  <c r="DF31" i="8"/>
  <c r="DJ31" i="8"/>
  <c r="DN31" i="8"/>
  <c r="DR31" i="8"/>
  <c r="CR31" i="8"/>
  <c r="CJ31" i="8"/>
  <c r="EE31" i="8"/>
  <c r="CK31" i="8"/>
  <c r="EF31" i="8"/>
  <c r="DV32" i="8"/>
  <c r="DW32" i="8"/>
  <c r="CC32" i="8"/>
  <c r="DX32" i="8"/>
  <c r="CD32" i="8"/>
  <c r="DY32" i="8"/>
  <c r="CE32" i="8"/>
  <c r="DZ32" i="8"/>
  <c r="CF32" i="8"/>
  <c r="EA32" i="8"/>
  <c r="CG32" i="8"/>
  <c r="EB32" i="8"/>
  <c r="Z112" i="8"/>
  <c r="AA112" i="8"/>
  <c r="AB112" i="8"/>
  <c r="AC112" i="8"/>
  <c r="I112" i="8"/>
  <c r="CH32" i="8"/>
  <c r="EC32" i="8"/>
  <c r="J112" i="8"/>
  <c r="CI32" i="8"/>
  <c r="ED32" i="8"/>
  <c r="CV32" i="8"/>
  <c r="CW32" i="8"/>
  <c r="DA32" i="8"/>
  <c r="DB32" i="8"/>
  <c r="DF32" i="8"/>
  <c r="DJ32" i="8"/>
  <c r="DN32" i="8"/>
  <c r="DR32" i="8"/>
  <c r="CR32" i="8"/>
  <c r="CJ32" i="8"/>
  <c r="EE32" i="8"/>
  <c r="CK32" i="8"/>
  <c r="EF32" i="8"/>
  <c r="DV33" i="8"/>
  <c r="DW33" i="8"/>
  <c r="CC33" i="8"/>
  <c r="DX33" i="8"/>
  <c r="CD33" i="8"/>
  <c r="DY33" i="8"/>
  <c r="CE33" i="8"/>
  <c r="DZ33" i="8"/>
  <c r="CF33" i="8"/>
  <c r="EA33" i="8"/>
  <c r="CG33" i="8"/>
  <c r="EB33" i="8"/>
  <c r="Z10" i="8"/>
  <c r="AA10" i="8"/>
  <c r="AB10" i="8"/>
  <c r="AC10" i="8"/>
  <c r="I10" i="8"/>
  <c r="CH33" i="8"/>
  <c r="EC33" i="8"/>
  <c r="J10" i="8"/>
  <c r="CI33" i="8"/>
  <c r="ED33" i="8"/>
  <c r="CV33" i="8"/>
  <c r="EM122" i="8"/>
  <c r="EQ31" i="8"/>
  <c r="CW33" i="8"/>
  <c r="DA33" i="8"/>
  <c r="EM78" i="8"/>
  <c r="DB33" i="8"/>
  <c r="DE33" i="8"/>
  <c r="EM180" i="8"/>
  <c r="DF33" i="8"/>
  <c r="DI33" i="8"/>
  <c r="DJ33" i="8"/>
  <c r="DM33" i="8"/>
  <c r="DN33" i="8"/>
  <c r="DQ33" i="8"/>
  <c r="DR33" i="8"/>
  <c r="CR33" i="8"/>
  <c r="CJ33" i="8"/>
  <c r="EE33" i="8"/>
  <c r="CK33" i="8"/>
  <c r="EF33" i="8"/>
  <c r="DV34" i="8"/>
  <c r="DW34" i="8"/>
  <c r="CC34" i="8"/>
  <c r="DX34" i="8"/>
  <c r="CD34" i="8"/>
  <c r="DY34" i="8"/>
  <c r="CE34" i="8"/>
  <c r="DZ34" i="8"/>
  <c r="CF34" i="8"/>
  <c r="EA34" i="8"/>
  <c r="CG34" i="8"/>
  <c r="EB34" i="8"/>
  <c r="Z5" i="8"/>
  <c r="AA5" i="8"/>
  <c r="AB5" i="8"/>
  <c r="AC5" i="8"/>
  <c r="I5" i="8"/>
  <c r="CH34" i="8"/>
  <c r="EC34" i="8"/>
  <c r="J5" i="8"/>
  <c r="CI34" i="8"/>
  <c r="ED34" i="8"/>
  <c r="CV34" i="8"/>
  <c r="CW34" i="8"/>
  <c r="DA34" i="8"/>
  <c r="EM143" i="8"/>
  <c r="DB34" i="8"/>
  <c r="DE34" i="8"/>
  <c r="EM158" i="8"/>
  <c r="DF34" i="8"/>
  <c r="DJ34" i="8"/>
  <c r="DN34" i="8"/>
  <c r="DR34" i="8"/>
  <c r="CR34" i="8"/>
  <c r="CJ34" i="8"/>
  <c r="EE34" i="8"/>
  <c r="CK34" i="8"/>
  <c r="EF34" i="8"/>
  <c r="DV35" i="8"/>
  <c r="DW35" i="8"/>
  <c r="CC35" i="8"/>
  <c r="DX35" i="8"/>
  <c r="CD35" i="8"/>
  <c r="DY35" i="8"/>
  <c r="CE35" i="8"/>
  <c r="DZ35" i="8"/>
  <c r="CF35" i="8"/>
  <c r="EA35" i="8"/>
  <c r="CG35" i="8"/>
  <c r="EB35" i="8"/>
  <c r="Z6" i="8"/>
  <c r="AA6" i="8"/>
  <c r="AB6" i="8"/>
  <c r="AC6" i="8"/>
  <c r="I6" i="8"/>
  <c r="CH35" i="8"/>
  <c r="EC35" i="8"/>
  <c r="J6" i="8"/>
  <c r="CI35" i="8"/>
  <c r="ED35" i="8"/>
  <c r="CV35" i="8"/>
  <c r="CW35" i="8"/>
  <c r="DA35" i="8"/>
  <c r="EM144" i="8"/>
  <c r="EQ11" i="8"/>
  <c r="DB35" i="8"/>
  <c r="DE35" i="8"/>
  <c r="DF35" i="8"/>
  <c r="DJ35" i="8"/>
  <c r="DN35" i="8"/>
  <c r="DR35" i="8"/>
  <c r="CR35" i="8"/>
  <c r="CJ35" i="8"/>
  <c r="EE35" i="8"/>
  <c r="CK35" i="8"/>
  <c r="EF35" i="8"/>
  <c r="DV36" i="8"/>
  <c r="DW36" i="8"/>
  <c r="CC36" i="8"/>
  <c r="DX36" i="8"/>
  <c r="CD36" i="8"/>
  <c r="DY36" i="8"/>
  <c r="CE36" i="8"/>
  <c r="DZ36" i="8"/>
  <c r="CF36" i="8"/>
  <c r="EA36" i="8"/>
  <c r="CG36" i="8"/>
  <c r="EB36" i="8"/>
  <c r="Z14" i="8"/>
  <c r="AA14" i="8"/>
  <c r="AB14" i="8"/>
  <c r="AC14" i="8"/>
  <c r="I14" i="8"/>
  <c r="CH36" i="8"/>
  <c r="EC36" i="8"/>
  <c r="J14" i="8"/>
  <c r="CI36" i="8"/>
  <c r="ED36" i="8"/>
  <c r="CV36" i="8"/>
  <c r="CW36" i="8"/>
  <c r="DA36" i="8"/>
  <c r="DB36" i="8"/>
  <c r="DE36" i="8"/>
  <c r="DF36" i="8"/>
  <c r="DJ36" i="8"/>
  <c r="DN36" i="8"/>
  <c r="DR36" i="8"/>
  <c r="CR36" i="8"/>
  <c r="CJ36" i="8"/>
  <c r="EE36" i="8"/>
  <c r="CK36" i="8"/>
  <c r="EF36" i="8"/>
  <c r="DV37" i="8"/>
  <c r="DW37" i="8"/>
  <c r="CC37" i="8"/>
  <c r="DX37" i="8"/>
  <c r="CD37" i="8"/>
  <c r="DY37" i="8"/>
  <c r="CE37" i="8"/>
  <c r="DZ37" i="8"/>
  <c r="CF37" i="8"/>
  <c r="EA37" i="8"/>
  <c r="CG37" i="8"/>
  <c r="EB37" i="8"/>
  <c r="Z7" i="8"/>
  <c r="AA7" i="8"/>
  <c r="AB7" i="8"/>
  <c r="AC7" i="8"/>
  <c r="I7" i="8"/>
  <c r="CH37" i="8"/>
  <c r="EC37" i="8"/>
  <c r="J7" i="8"/>
  <c r="CI37" i="8"/>
  <c r="ED37" i="8"/>
  <c r="CV37" i="8"/>
  <c r="CW37" i="8"/>
  <c r="DA37" i="8"/>
  <c r="DB37" i="8"/>
  <c r="DE37" i="8"/>
  <c r="DF37" i="8"/>
  <c r="DJ37" i="8"/>
  <c r="DN37" i="8"/>
  <c r="DR37" i="8"/>
  <c r="CR37" i="8"/>
  <c r="CJ37" i="8"/>
  <c r="EE37" i="8"/>
  <c r="CK37" i="8"/>
  <c r="EF37" i="8"/>
  <c r="DV38" i="8"/>
  <c r="DW38" i="8"/>
  <c r="CC38" i="8"/>
  <c r="DX38" i="8"/>
  <c r="CD38" i="8"/>
  <c r="DY38" i="8"/>
  <c r="CE38" i="8"/>
  <c r="DZ38" i="8"/>
  <c r="CF38" i="8"/>
  <c r="EA38" i="8"/>
  <c r="CG38" i="8"/>
  <c r="EB38" i="8"/>
  <c r="Z15" i="8"/>
  <c r="AA15" i="8"/>
  <c r="AB15" i="8"/>
  <c r="AC15" i="8"/>
  <c r="I15" i="8"/>
  <c r="CH38" i="8"/>
  <c r="EC38" i="8"/>
  <c r="J15" i="8"/>
  <c r="CI38" i="8"/>
  <c r="ED38" i="8"/>
  <c r="CV38" i="8"/>
  <c r="CW38" i="8"/>
  <c r="DA38" i="8"/>
  <c r="DB38" i="8"/>
  <c r="DE38" i="8"/>
  <c r="DF38" i="8"/>
  <c r="DJ38" i="8"/>
  <c r="DN38" i="8"/>
  <c r="DR38" i="8"/>
  <c r="CR38" i="8"/>
  <c r="CJ38" i="8"/>
  <c r="EE38" i="8"/>
  <c r="CK38" i="8"/>
  <c r="EF38" i="8"/>
  <c r="DV39" i="8"/>
  <c r="DW39" i="8"/>
  <c r="CC39" i="8"/>
  <c r="DX39" i="8"/>
  <c r="CD39" i="8"/>
  <c r="DY39" i="8"/>
  <c r="CE39" i="8"/>
  <c r="DZ39" i="8"/>
  <c r="CF39" i="8"/>
  <c r="EA39" i="8"/>
  <c r="CG39" i="8"/>
  <c r="EB39" i="8"/>
  <c r="Z9" i="8"/>
  <c r="AA9" i="8"/>
  <c r="AB9" i="8"/>
  <c r="AC9" i="8"/>
  <c r="I9" i="8"/>
  <c r="CH39" i="8"/>
  <c r="EC39" i="8"/>
  <c r="J9" i="8"/>
  <c r="CI39" i="8"/>
  <c r="ED39" i="8"/>
  <c r="CV39" i="8"/>
  <c r="CW39" i="8"/>
  <c r="DA39" i="8"/>
  <c r="DB39" i="8"/>
  <c r="DE39" i="8"/>
  <c r="DF39" i="8"/>
  <c r="DJ39" i="8"/>
  <c r="DN39" i="8"/>
  <c r="DR39" i="8"/>
  <c r="CR39" i="8"/>
  <c r="CJ39" i="8"/>
  <c r="EE39" i="8"/>
  <c r="CK39" i="8"/>
  <c r="EF39" i="8"/>
  <c r="DV40" i="8"/>
  <c r="DW40" i="8"/>
  <c r="CC40" i="8"/>
  <c r="DX40" i="8"/>
  <c r="CD40" i="8"/>
  <c r="DY40" i="8"/>
  <c r="CE40" i="8"/>
  <c r="DZ40" i="8"/>
  <c r="CF40" i="8"/>
  <c r="EA40" i="8"/>
  <c r="CG40" i="8"/>
  <c r="EB40" i="8"/>
  <c r="CH40" i="8"/>
  <c r="EC40" i="8"/>
  <c r="CI40" i="8"/>
  <c r="ED40" i="8"/>
  <c r="CV40" i="8"/>
  <c r="CW40" i="8"/>
  <c r="DA40" i="8"/>
  <c r="DB40" i="8"/>
  <c r="DE40" i="8"/>
  <c r="DF40" i="8"/>
  <c r="DJ40" i="8"/>
  <c r="DN40" i="8"/>
  <c r="DR40" i="8"/>
  <c r="CR40" i="8"/>
  <c r="CJ40" i="8"/>
  <c r="EE40" i="8"/>
  <c r="CK40" i="8"/>
  <c r="EF40" i="8"/>
  <c r="DV41" i="8"/>
  <c r="DW41" i="8"/>
  <c r="CC41" i="8"/>
  <c r="DX41" i="8"/>
  <c r="CD41" i="8"/>
  <c r="DY41" i="8"/>
  <c r="CE41" i="8"/>
  <c r="DZ41" i="8"/>
  <c r="CF41" i="8"/>
  <c r="EA41" i="8"/>
  <c r="CG41" i="8"/>
  <c r="EB41" i="8"/>
  <c r="Z2" i="8"/>
  <c r="AA2" i="8"/>
  <c r="AB2" i="8"/>
  <c r="AC2" i="8"/>
  <c r="I2" i="8"/>
  <c r="CH41" i="8"/>
  <c r="EC41" i="8"/>
  <c r="J2" i="8"/>
  <c r="CI41" i="8"/>
  <c r="ED41" i="8"/>
  <c r="CV41" i="8"/>
  <c r="CW41" i="8"/>
  <c r="DA41" i="8"/>
  <c r="DB41" i="8"/>
  <c r="DE41" i="8"/>
  <c r="DF41" i="8"/>
  <c r="DJ41" i="8"/>
  <c r="DN41" i="8"/>
  <c r="DR41" i="8"/>
  <c r="CR41" i="8"/>
  <c r="CJ41" i="8"/>
  <c r="EE41" i="8"/>
  <c r="CK41" i="8"/>
  <c r="EF41" i="8"/>
  <c r="DV42" i="8"/>
  <c r="DW42" i="8"/>
  <c r="CC42" i="8"/>
  <c r="DX42" i="8"/>
  <c r="CD42" i="8"/>
  <c r="DY42" i="8"/>
  <c r="CE42" i="8"/>
  <c r="DZ42" i="8"/>
  <c r="CF42" i="8"/>
  <c r="EA42" i="8"/>
  <c r="CG42" i="8"/>
  <c r="EB42" i="8"/>
  <c r="CH42" i="8"/>
  <c r="EC42" i="8"/>
  <c r="CI42" i="8"/>
  <c r="ED42" i="8"/>
  <c r="CV42" i="8"/>
  <c r="CW42" i="8"/>
  <c r="DA42" i="8"/>
  <c r="DB42" i="8"/>
  <c r="DE42" i="8"/>
  <c r="DF42" i="8"/>
  <c r="DJ42" i="8"/>
  <c r="DN42" i="8"/>
  <c r="DR42" i="8"/>
  <c r="CR42" i="8"/>
  <c r="CJ42" i="8"/>
  <c r="EE42" i="8"/>
  <c r="CK42" i="8"/>
  <c r="EF42" i="8"/>
  <c r="DV43" i="8"/>
  <c r="DW43" i="8"/>
  <c r="CC43" i="8"/>
  <c r="DX43" i="8"/>
  <c r="CD43" i="8"/>
  <c r="DY43" i="8"/>
  <c r="CE43" i="8"/>
  <c r="DZ43" i="8"/>
  <c r="CF43" i="8"/>
  <c r="EA43" i="8"/>
  <c r="CG43" i="8"/>
  <c r="EB43" i="8"/>
  <c r="Z3" i="8"/>
  <c r="AA3" i="8"/>
  <c r="AB3" i="8"/>
  <c r="AC3" i="8"/>
  <c r="I3" i="8"/>
  <c r="CH43" i="8"/>
  <c r="EC43" i="8"/>
  <c r="J3" i="8"/>
  <c r="CI43" i="8"/>
  <c r="ED43" i="8"/>
  <c r="CV43" i="8"/>
  <c r="CW43" i="8"/>
  <c r="DA43" i="8"/>
  <c r="DB43" i="8"/>
  <c r="DE43" i="8"/>
  <c r="DF43" i="8"/>
  <c r="DJ43" i="8"/>
  <c r="DN43" i="8"/>
  <c r="DR43" i="8"/>
  <c r="CR43" i="8"/>
  <c r="CJ43" i="8"/>
  <c r="EE43" i="8"/>
  <c r="CK43" i="8"/>
  <c r="EF43" i="8"/>
  <c r="DV44" i="8"/>
  <c r="DW44" i="8"/>
  <c r="CC44" i="8"/>
  <c r="DX44" i="8"/>
  <c r="CD44" i="8"/>
  <c r="DY44" i="8"/>
  <c r="CE44" i="8"/>
  <c r="DZ44" i="8"/>
  <c r="CF44" i="8"/>
  <c r="EA44" i="8"/>
  <c r="CG44" i="8"/>
  <c r="EB44" i="8"/>
  <c r="Z17" i="8"/>
  <c r="AA17" i="8"/>
  <c r="AB17" i="8"/>
  <c r="AC17" i="8"/>
  <c r="I17" i="8"/>
  <c r="CH44" i="8"/>
  <c r="EC44" i="8"/>
  <c r="J17" i="8"/>
  <c r="CI44" i="8"/>
  <c r="ED44" i="8"/>
  <c r="CV44" i="8"/>
  <c r="CW44" i="8"/>
  <c r="DA44" i="8"/>
  <c r="DB44" i="8"/>
  <c r="DE44" i="8"/>
  <c r="DF44" i="8"/>
  <c r="DJ44" i="8"/>
  <c r="DN44" i="8"/>
  <c r="DR44" i="8"/>
  <c r="CR44" i="8"/>
  <c r="CJ44" i="8"/>
  <c r="EE44" i="8"/>
  <c r="CK44" i="8"/>
  <c r="EF44" i="8"/>
  <c r="DV45" i="8"/>
  <c r="DW45" i="8"/>
  <c r="CC45" i="8"/>
  <c r="DX45" i="8"/>
  <c r="CD45" i="8"/>
  <c r="DY45" i="8"/>
  <c r="CE45" i="8"/>
  <c r="DZ45" i="8"/>
  <c r="CF45" i="8"/>
  <c r="EA45" i="8"/>
  <c r="CG45" i="8"/>
  <c r="EB45" i="8"/>
  <c r="CH45" i="8"/>
  <c r="EC45" i="8"/>
  <c r="CI45" i="8"/>
  <c r="ED45" i="8"/>
  <c r="CV45" i="8"/>
  <c r="CW45" i="8"/>
  <c r="DA45" i="8"/>
  <c r="DB45" i="8"/>
  <c r="DE45" i="8"/>
  <c r="DF45" i="8"/>
  <c r="DJ45" i="8"/>
  <c r="DN45" i="8"/>
  <c r="DR45" i="8"/>
  <c r="CR45" i="8"/>
  <c r="CJ45" i="8"/>
  <c r="EE45" i="8"/>
  <c r="CK45" i="8"/>
  <c r="EF45" i="8"/>
  <c r="DV46" i="8"/>
  <c r="DW46" i="8"/>
  <c r="CC46" i="8"/>
  <c r="DX46" i="8"/>
  <c r="CD46" i="8"/>
  <c r="DY46" i="8"/>
  <c r="CE46" i="8"/>
  <c r="DZ46" i="8"/>
  <c r="CF46" i="8"/>
  <c r="EA46" i="8"/>
  <c r="CG46" i="8"/>
  <c r="EB46" i="8"/>
  <c r="CH46" i="8"/>
  <c r="EC46" i="8"/>
  <c r="CI46" i="8"/>
  <c r="ED46" i="8"/>
  <c r="CV46" i="8"/>
  <c r="CW46" i="8"/>
  <c r="DA46" i="8"/>
  <c r="DB46" i="8"/>
  <c r="DE46" i="8"/>
  <c r="DF46" i="8"/>
  <c r="DJ46" i="8"/>
  <c r="DN46" i="8"/>
  <c r="DR46" i="8"/>
  <c r="CR46" i="8"/>
  <c r="CJ46" i="8"/>
  <c r="EE46" i="8"/>
  <c r="CK46" i="8"/>
  <c r="EF46" i="8"/>
  <c r="DV47" i="8"/>
  <c r="DW47" i="8"/>
  <c r="CC47" i="8"/>
  <c r="DX47" i="8"/>
  <c r="CD47" i="8"/>
  <c r="DY47" i="8"/>
  <c r="CE47" i="8"/>
  <c r="DZ47" i="8"/>
  <c r="CF47" i="8"/>
  <c r="EA47" i="8"/>
  <c r="CG47" i="8"/>
  <c r="EB47" i="8"/>
  <c r="CH47" i="8"/>
  <c r="EC47" i="8"/>
  <c r="CI47" i="8"/>
  <c r="ED47" i="8"/>
  <c r="CV47" i="8"/>
  <c r="CW47" i="8"/>
  <c r="DA47" i="8"/>
  <c r="DB47" i="8"/>
  <c r="DE47" i="8"/>
  <c r="DF47" i="8"/>
  <c r="DJ47" i="8"/>
  <c r="DN47" i="8"/>
  <c r="DR47" i="8"/>
  <c r="CR47" i="8"/>
  <c r="CJ47" i="8"/>
  <c r="EE47" i="8"/>
  <c r="CK47" i="8"/>
  <c r="EF47" i="8"/>
  <c r="DV48" i="8"/>
  <c r="DW48" i="8"/>
  <c r="CC48" i="8"/>
  <c r="DX48" i="8"/>
  <c r="CD48" i="8"/>
  <c r="DY48" i="8"/>
  <c r="CE48" i="8"/>
  <c r="DZ48" i="8"/>
  <c r="CF48" i="8"/>
  <c r="EA48" i="8"/>
  <c r="CG48" i="8"/>
  <c r="EB48" i="8"/>
  <c r="CH48" i="8"/>
  <c r="EC48" i="8"/>
  <c r="CI48" i="8"/>
  <c r="ED48" i="8"/>
  <c r="CV48" i="8"/>
  <c r="CW48" i="8"/>
  <c r="DA48" i="8"/>
  <c r="DB48" i="8"/>
  <c r="DE48" i="8"/>
  <c r="DF48" i="8"/>
  <c r="DJ48" i="8"/>
  <c r="DN48" i="8"/>
  <c r="DR48" i="8"/>
  <c r="CR48" i="8"/>
  <c r="CJ48" i="8"/>
  <c r="EE48" i="8"/>
  <c r="CK48" i="8"/>
  <c r="EF48" i="8"/>
  <c r="DV49" i="8"/>
  <c r="DW49" i="8"/>
  <c r="CC49" i="8"/>
  <c r="DX49" i="8"/>
  <c r="CD49" i="8"/>
  <c r="DY49" i="8"/>
  <c r="CE49" i="8"/>
  <c r="DZ49" i="8"/>
  <c r="CF49" i="8"/>
  <c r="EA49" i="8"/>
  <c r="CG49" i="8"/>
  <c r="EB49" i="8"/>
  <c r="Z24" i="8"/>
  <c r="AA24" i="8"/>
  <c r="AB24" i="8"/>
  <c r="AC24" i="8"/>
  <c r="I24" i="8"/>
  <c r="CH49" i="8"/>
  <c r="EC49" i="8"/>
  <c r="J24" i="8"/>
  <c r="CI49" i="8"/>
  <c r="ED49" i="8"/>
  <c r="CV49" i="8"/>
  <c r="CW49" i="8"/>
  <c r="DB49" i="8"/>
  <c r="DF49" i="8"/>
  <c r="DJ49" i="8"/>
  <c r="DN49" i="8"/>
  <c r="DR49" i="8"/>
  <c r="CR49" i="8"/>
  <c r="CJ49" i="8"/>
  <c r="EE49" i="8"/>
  <c r="CK49" i="8"/>
  <c r="EF49" i="8"/>
  <c r="DV50" i="8"/>
  <c r="DW50" i="8"/>
  <c r="CC50" i="8"/>
  <c r="DX50" i="8"/>
  <c r="CD50" i="8"/>
  <c r="DY50" i="8"/>
  <c r="CE50" i="8"/>
  <c r="DZ50" i="8"/>
  <c r="CF50" i="8"/>
  <c r="EA50" i="8"/>
  <c r="CG50" i="8"/>
  <c r="EB50" i="8"/>
  <c r="CH50" i="8"/>
  <c r="EC50" i="8"/>
  <c r="CI50" i="8"/>
  <c r="ED50" i="8"/>
  <c r="CV50" i="8"/>
  <c r="CW50" i="8"/>
  <c r="DA50" i="8"/>
  <c r="DB50" i="8"/>
  <c r="DF50" i="8"/>
  <c r="DJ50" i="8"/>
  <c r="DN50" i="8"/>
  <c r="DR50" i="8"/>
  <c r="CR50" i="8"/>
  <c r="CJ50" i="8"/>
  <c r="EE50" i="8"/>
  <c r="EF50" i="8"/>
  <c r="DV51" i="8"/>
  <c r="DW51" i="8"/>
  <c r="CC51" i="8"/>
  <c r="DX51" i="8"/>
  <c r="CD51" i="8"/>
  <c r="DY51" i="8"/>
  <c r="CE51" i="8"/>
  <c r="DZ51" i="8"/>
  <c r="CF51" i="8"/>
  <c r="EA51" i="8"/>
  <c r="CG51" i="8"/>
  <c r="EB51" i="8"/>
  <c r="Z76" i="8"/>
  <c r="AA76" i="8"/>
  <c r="AB76" i="8"/>
  <c r="AC76" i="8"/>
  <c r="I76" i="8"/>
  <c r="CH51" i="8"/>
  <c r="EC51" i="8"/>
  <c r="J76" i="8"/>
  <c r="CI51" i="8"/>
  <c r="ED51" i="8"/>
  <c r="CV51" i="8"/>
  <c r="CW51" i="8"/>
  <c r="DA51" i="8"/>
  <c r="DB51" i="8"/>
  <c r="DF51" i="8"/>
  <c r="DJ51" i="8"/>
  <c r="DN51" i="8"/>
  <c r="DR51" i="8"/>
  <c r="CR51" i="8"/>
  <c r="CJ51" i="8"/>
  <c r="EE51" i="8"/>
  <c r="EF51" i="8"/>
  <c r="DV52" i="8"/>
  <c r="DW52" i="8"/>
  <c r="CC52" i="8"/>
  <c r="DX52" i="8"/>
  <c r="CD52" i="8"/>
  <c r="DY52" i="8"/>
  <c r="CE52" i="8"/>
  <c r="DZ52" i="8"/>
  <c r="CF52" i="8"/>
  <c r="EA52" i="8"/>
  <c r="CG52" i="8"/>
  <c r="EB52" i="8"/>
  <c r="Z115" i="8"/>
  <c r="AA115" i="8"/>
  <c r="AB115" i="8"/>
  <c r="AC115" i="8"/>
  <c r="I115" i="8"/>
  <c r="CH52" i="8"/>
  <c r="EC52" i="8"/>
  <c r="J115" i="8"/>
  <c r="CI52" i="8"/>
  <c r="ED52" i="8"/>
  <c r="CV52" i="8"/>
  <c r="CW52" i="8"/>
  <c r="DA52" i="8"/>
  <c r="DB52" i="8"/>
  <c r="DF52" i="8"/>
  <c r="DJ52" i="8"/>
  <c r="DN52" i="8"/>
  <c r="DR52" i="8"/>
  <c r="CR52" i="8"/>
  <c r="CJ52" i="8"/>
  <c r="EE52" i="8"/>
  <c r="EF52" i="8"/>
  <c r="DV53" i="8"/>
  <c r="DW53" i="8"/>
  <c r="CC53" i="8"/>
  <c r="DX53" i="8"/>
  <c r="CD53" i="8"/>
  <c r="DY53" i="8"/>
  <c r="CE53" i="8"/>
  <c r="DZ53" i="8"/>
  <c r="CF53" i="8"/>
  <c r="EA53" i="8"/>
  <c r="CG53" i="8"/>
  <c r="EB53" i="8"/>
  <c r="Z23" i="8"/>
  <c r="AA23" i="8"/>
  <c r="AB23" i="8"/>
  <c r="AC23" i="8"/>
  <c r="I23" i="8"/>
  <c r="CH53" i="8"/>
  <c r="EC53" i="8"/>
  <c r="J23" i="8"/>
  <c r="CI53" i="8"/>
  <c r="ED53" i="8"/>
  <c r="CV53" i="8"/>
  <c r="EM190" i="8"/>
  <c r="EQ26" i="8"/>
  <c r="CW53" i="8"/>
  <c r="DA53" i="8"/>
  <c r="DB53" i="8"/>
  <c r="DF53" i="8"/>
  <c r="DJ53" i="8"/>
  <c r="DN53" i="8"/>
  <c r="DR53" i="8"/>
  <c r="CR53" i="8"/>
  <c r="CJ53" i="8"/>
  <c r="EE53" i="8"/>
  <c r="EF53" i="8"/>
  <c r="DV54" i="8"/>
  <c r="DW54" i="8"/>
  <c r="CC54" i="8"/>
  <c r="DX54" i="8"/>
  <c r="CD54" i="8"/>
  <c r="DY54" i="8"/>
  <c r="CE54" i="8"/>
  <c r="DZ54" i="8"/>
  <c r="CF54" i="8"/>
  <c r="EA54" i="8"/>
  <c r="CG54" i="8"/>
  <c r="EB54" i="8"/>
  <c r="Z117" i="8"/>
  <c r="AA117" i="8"/>
  <c r="AB117" i="8"/>
  <c r="AC117" i="8"/>
  <c r="I117" i="8"/>
  <c r="CH54" i="8"/>
  <c r="EC54" i="8"/>
  <c r="J117" i="8"/>
  <c r="CI54" i="8"/>
  <c r="ED54" i="8"/>
  <c r="CV54" i="8"/>
  <c r="CW54" i="8"/>
  <c r="DA54" i="8"/>
  <c r="EM185" i="8"/>
  <c r="EQ41" i="8"/>
  <c r="DF54" i="8"/>
  <c r="DJ54" i="8"/>
  <c r="DN54" i="8"/>
  <c r="DR54" i="8"/>
  <c r="CR54" i="8"/>
  <c r="CJ54" i="8"/>
  <c r="EE54" i="8"/>
  <c r="EF54" i="8"/>
  <c r="DV55" i="8"/>
  <c r="DW55" i="8"/>
  <c r="CC55" i="8"/>
  <c r="DX55" i="8"/>
  <c r="CD55" i="8"/>
  <c r="DY55" i="8"/>
  <c r="CE55" i="8"/>
  <c r="DZ55" i="8"/>
  <c r="CF55" i="8"/>
  <c r="EA55" i="8"/>
  <c r="CG55" i="8"/>
  <c r="EB55" i="8"/>
  <c r="Z100" i="8"/>
  <c r="AA100" i="8"/>
  <c r="AB100" i="8"/>
  <c r="AC100" i="8"/>
  <c r="I100" i="8"/>
  <c r="CH55" i="8"/>
  <c r="EC55" i="8"/>
  <c r="J100" i="8"/>
  <c r="CI55" i="8"/>
  <c r="ED55" i="8"/>
  <c r="CV55" i="8"/>
  <c r="EM145" i="8"/>
  <c r="EQ25" i="8"/>
  <c r="CW55" i="8"/>
  <c r="DA55" i="8"/>
  <c r="EM160" i="8"/>
  <c r="DB55" i="8"/>
  <c r="DF55" i="8"/>
  <c r="DJ55" i="8"/>
  <c r="DN55" i="8"/>
  <c r="DR55" i="8"/>
  <c r="CR55" i="8"/>
  <c r="CJ55" i="8"/>
  <c r="EE55" i="8"/>
  <c r="EF55" i="8"/>
  <c r="DV56" i="8"/>
  <c r="DW56" i="8"/>
  <c r="CC56" i="8"/>
  <c r="DX56" i="8"/>
  <c r="CD56" i="8"/>
  <c r="DY56" i="8"/>
  <c r="CE56" i="8"/>
  <c r="DZ56" i="8"/>
  <c r="CF56" i="8"/>
  <c r="EA56" i="8"/>
  <c r="CG56" i="8"/>
  <c r="EB56" i="8"/>
  <c r="Z54" i="8"/>
  <c r="AA54" i="8"/>
  <c r="AB54" i="8"/>
  <c r="AC54" i="8"/>
  <c r="I54" i="8"/>
  <c r="CH56" i="8"/>
  <c r="EC56" i="8"/>
  <c r="J54" i="8"/>
  <c r="CI56" i="8"/>
  <c r="ED56" i="8"/>
  <c r="CV56" i="8"/>
  <c r="EQ28" i="8"/>
  <c r="CW56" i="8"/>
  <c r="DA56" i="8"/>
  <c r="EM120" i="8"/>
  <c r="DB56" i="8"/>
  <c r="DF56" i="8"/>
  <c r="DJ56" i="8"/>
  <c r="DN56" i="8"/>
  <c r="DR56" i="8"/>
  <c r="CR56" i="8"/>
  <c r="CJ56" i="8"/>
  <c r="EE56" i="8"/>
  <c r="CK56" i="8"/>
  <c r="EF56" i="8"/>
  <c r="DV57" i="8"/>
  <c r="DW57" i="8"/>
  <c r="CC57" i="8"/>
  <c r="DX57" i="8"/>
  <c r="CD57" i="8"/>
  <c r="DY57" i="8"/>
  <c r="CE57" i="8"/>
  <c r="DZ57" i="8"/>
  <c r="CF57" i="8"/>
  <c r="EA57" i="8"/>
  <c r="CG57" i="8"/>
  <c r="EB57" i="8"/>
  <c r="Z58" i="8"/>
  <c r="AA58" i="8"/>
  <c r="AB58" i="8"/>
  <c r="AC58" i="8"/>
  <c r="I58" i="8"/>
  <c r="CH57" i="8"/>
  <c r="EC57" i="8"/>
  <c r="J58" i="8"/>
  <c r="CI57" i="8"/>
  <c r="ED57" i="8"/>
  <c r="CV57" i="8"/>
  <c r="CW57" i="8"/>
  <c r="DA57" i="8"/>
  <c r="DB57" i="8"/>
  <c r="DF57" i="8"/>
  <c r="DJ57" i="8"/>
  <c r="DN57" i="8"/>
  <c r="DR57" i="8"/>
  <c r="CR57" i="8"/>
  <c r="CJ57" i="8"/>
  <c r="EE57" i="8"/>
  <c r="EF57" i="8"/>
  <c r="DV58" i="8"/>
  <c r="DW58" i="8"/>
  <c r="CC58" i="8"/>
  <c r="DX58" i="8"/>
  <c r="CD58" i="8"/>
  <c r="DY58" i="8"/>
  <c r="CE58" i="8"/>
  <c r="DZ58" i="8"/>
  <c r="CF58" i="8"/>
  <c r="EA58" i="8"/>
  <c r="CG58" i="8"/>
  <c r="EB58" i="8"/>
  <c r="Z75" i="8"/>
  <c r="AA75" i="8"/>
  <c r="AB75" i="8"/>
  <c r="AC75" i="8"/>
  <c r="I75" i="8"/>
  <c r="CH58" i="8"/>
  <c r="EC58" i="8"/>
  <c r="J75" i="8"/>
  <c r="CI58" i="8"/>
  <c r="ED58" i="8"/>
  <c r="CV58" i="8"/>
  <c r="CW58" i="8"/>
  <c r="DA58" i="8"/>
  <c r="EM27" i="8"/>
  <c r="DB58" i="8"/>
  <c r="DE58" i="8"/>
  <c r="EM26" i="8"/>
  <c r="DF58" i="8"/>
  <c r="DI58" i="8"/>
  <c r="EM25" i="8"/>
  <c r="DJ58" i="8"/>
  <c r="DN58" i="8"/>
  <c r="DR58" i="8"/>
  <c r="CR58" i="8"/>
  <c r="CJ58" i="8"/>
  <c r="EE58" i="8"/>
  <c r="CK58" i="8"/>
  <c r="EF58" i="8"/>
  <c r="DV59" i="8"/>
  <c r="DW59" i="8"/>
  <c r="CC59" i="8"/>
  <c r="DX59" i="8"/>
  <c r="CD59" i="8"/>
  <c r="DY59" i="8"/>
  <c r="CE59" i="8"/>
  <c r="DZ59" i="8"/>
  <c r="CF59" i="8"/>
  <c r="EA59" i="8"/>
  <c r="CG59" i="8"/>
  <c r="EB59" i="8"/>
  <c r="Z96" i="8"/>
  <c r="AA96" i="8"/>
  <c r="AB96" i="8"/>
  <c r="AC96" i="8"/>
  <c r="I96" i="8"/>
  <c r="CH59" i="8"/>
  <c r="EC59" i="8"/>
  <c r="J96" i="8"/>
  <c r="CI59" i="8"/>
  <c r="ED59" i="8"/>
  <c r="CV59" i="8"/>
  <c r="CW59" i="8"/>
  <c r="DA59" i="8"/>
  <c r="EQ29" i="8"/>
  <c r="DB59" i="8"/>
  <c r="DF59" i="8"/>
  <c r="DJ59" i="8"/>
  <c r="DN59" i="8"/>
  <c r="DR59" i="8"/>
  <c r="CR59" i="8"/>
  <c r="CJ59" i="8"/>
  <c r="EE59" i="8"/>
  <c r="CK59" i="8"/>
  <c r="EF59" i="8"/>
  <c r="DV60" i="8"/>
  <c r="DW60" i="8"/>
  <c r="CC60" i="8"/>
  <c r="DX60" i="8"/>
  <c r="CD60" i="8"/>
  <c r="DY60" i="8"/>
  <c r="CE60" i="8"/>
  <c r="DZ60" i="8"/>
  <c r="CF60" i="8"/>
  <c r="EA60" i="8"/>
  <c r="CG60" i="8"/>
  <c r="EB60" i="8"/>
  <c r="Z95" i="8"/>
  <c r="AA95" i="8"/>
  <c r="AB95" i="8"/>
  <c r="AC95" i="8"/>
  <c r="I95" i="8"/>
  <c r="CH60" i="8"/>
  <c r="EC60" i="8"/>
  <c r="J95" i="8"/>
  <c r="CI60" i="8"/>
  <c r="ED60" i="8"/>
  <c r="CV60" i="8"/>
  <c r="CW60" i="8"/>
  <c r="DA60" i="8"/>
  <c r="EM119" i="8"/>
  <c r="DB60" i="8"/>
  <c r="DF60" i="8"/>
  <c r="DJ60" i="8"/>
  <c r="DN60" i="8"/>
  <c r="DR60" i="8"/>
  <c r="CR60" i="8"/>
  <c r="CJ60" i="8"/>
  <c r="EE60" i="8"/>
  <c r="CK60" i="8"/>
  <c r="EF60" i="8"/>
  <c r="DV61" i="8"/>
  <c r="DW61" i="8"/>
  <c r="CC61" i="8"/>
  <c r="DX61" i="8"/>
  <c r="CD61" i="8"/>
  <c r="DY61" i="8"/>
  <c r="CE61" i="8"/>
  <c r="DZ61" i="8"/>
  <c r="CF61" i="8"/>
  <c r="EA61" i="8"/>
  <c r="CG61" i="8"/>
  <c r="EB61" i="8"/>
  <c r="Z114" i="8"/>
  <c r="AA114" i="8"/>
  <c r="AB114" i="8"/>
  <c r="AC114" i="8"/>
  <c r="I114" i="8"/>
  <c r="CH61" i="8"/>
  <c r="EC61" i="8"/>
  <c r="J114" i="8"/>
  <c r="CI61" i="8"/>
  <c r="ED61" i="8"/>
  <c r="CV61" i="8"/>
  <c r="CW61" i="8"/>
  <c r="DB61" i="8"/>
  <c r="DF61" i="8"/>
  <c r="DJ61" i="8"/>
  <c r="DN61" i="8"/>
  <c r="DR61" i="8"/>
  <c r="CR61" i="8"/>
  <c r="CJ61" i="8"/>
  <c r="EE61" i="8"/>
  <c r="CK61" i="8"/>
  <c r="EF61" i="8"/>
  <c r="DV62" i="8"/>
  <c r="DW62" i="8"/>
  <c r="CC62" i="8"/>
  <c r="DX62" i="8"/>
  <c r="CD62" i="8"/>
  <c r="DY62" i="8"/>
  <c r="CE62" i="8"/>
  <c r="DZ62" i="8"/>
  <c r="CF62" i="8"/>
  <c r="EA62" i="8"/>
  <c r="CG62" i="8"/>
  <c r="EB62" i="8"/>
  <c r="Z53" i="8"/>
  <c r="AA53" i="8"/>
  <c r="AB53" i="8"/>
  <c r="AC53" i="8"/>
  <c r="I53" i="8"/>
  <c r="CH62" i="8"/>
  <c r="EC62" i="8"/>
  <c r="J53" i="8"/>
  <c r="CI62" i="8"/>
  <c r="ED62" i="8"/>
  <c r="CV62" i="8"/>
  <c r="CW62" i="8"/>
  <c r="DA62" i="8"/>
  <c r="DB62" i="8"/>
  <c r="DF62" i="8"/>
  <c r="DJ62" i="8"/>
  <c r="DN62" i="8"/>
  <c r="DR62" i="8"/>
  <c r="CR62" i="8"/>
  <c r="CJ62" i="8"/>
  <c r="EE62" i="8"/>
  <c r="EF62" i="8"/>
  <c r="DV63" i="8"/>
  <c r="DW63" i="8"/>
  <c r="CC63" i="8"/>
  <c r="DX63" i="8"/>
  <c r="CD63" i="8"/>
  <c r="DY63" i="8"/>
  <c r="CE63" i="8"/>
  <c r="DZ63" i="8"/>
  <c r="CF63" i="8"/>
  <c r="EA63" i="8"/>
  <c r="CG63" i="8"/>
  <c r="EB63" i="8"/>
  <c r="Z84" i="8"/>
  <c r="AA84" i="8"/>
  <c r="AB84" i="8"/>
  <c r="AC84" i="8"/>
  <c r="I84" i="8"/>
  <c r="CH63" i="8"/>
  <c r="EC63" i="8"/>
  <c r="J84" i="8"/>
  <c r="CI63" i="8"/>
  <c r="ED63" i="8"/>
  <c r="CV63" i="8"/>
  <c r="CW63" i="8"/>
  <c r="DA63" i="8"/>
  <c r="DB63" i="8"/>
  <c r="DE63" i="8"/>
  <c r="DF63" i="8"/>
  <c r="DJ63" i="8"/>
  <c r="DN63" i="8"/>
  <c r="DR63" i="8"/>
  <c r="CR63" i="8"/>
  <c r="CJ63" i="8"/>
  <c r="EE63" i="8"/>
  <c r="CK63" i="8"/>
  <c r="EF63" i="8"/>
  <c r="DV64" i="8"/>
  <c r="DW64" i="8"/>
  <c r="CC64" i="8"/>
  <c r="DX64" i="8"/>
  <c r="CD64" i="8"/>
  <c r="DY64" i="8"/>
  <c r="CE64" i="8"/>
  <c r="DZ64" i="8"/>
  <c r="CF64" i="8"/>
  <c r="EA64" i="8"/>
  <c r="CG64" i="8"/>
  <c r="EB64" i="8"/>
  <c r="Z67" i="8"/>
  <c r="AA67" i="8"/>
  <c r="AB67" i="8"/>
  <c r="AC67" i="8"/>
  <c r="I67" i="8"/>
  <c r="CH64" i="8"/>
  <c r="EC64" i="8"/>
  <c r="J67" i="8"/>
  <c r="CI64" i="8"/>
  <c r="ED64" i="8"/>
  <c r="CV64" i="8"/>
  <c r="CW64" i="8"/>
  <c r="DB64" i="8"/>
  <c r="DF64" i="8"/>
  <c r="DJ64" i="8"/>
  <c r="DN64" i="8"/>
  <c r="DR64" i="8"/>
  <c r="CR64" i="8"/>
  <c r="CJ64" i="8"/>
  <c r="EE64" i="8"/>
  <c r="CK64" i="8"/>
  <c r="EF64" i="8"/>
  <c r="DV65" i="8"/>
  <c r="DW65" i="8"/>
  <c r="CC65" i="8"/>
  <c r="DX65" i="8"/>
  <c r="CD65" i="8"/>
  <c r="DY65" i="8"/>
  <c r="CE65" i="8"/>
  <c r="DZ65" i="8"/>
  <c r="CF65" i="8"/>
  <c r="EA65" i="8"/>
  <c r="CG65" i="8"/>
  <c r="EB65" i="8"/>
  <c r="Z28" i="8"/>
  <c r="AA28" i="8"/>
  <c r="AB28" i="8"/>
  <c r="AC28" i="8"/>
  <c r="I28" i="8"/>
  <c r="CH65" i="8"/>
  <c r="EC65" i="8"/>
  <c r="J28" i="8"/>
  <c r="CI65" i="8"/>
  <c r="ED65" i="8"/>
  <c r="CV65" i="8"/>
  <c r="CW65" i="8"/>
  <c r="DA65" i="8"/>
  <c r="DB65" i="8"/>
  <c r="DF65" i="8"/>
  <c r="DJ65" i="8"/>
  <c r="DN65" i="8"/>
  <c r="DR65" i="8"/>
  <c r="CR65" i="8"/>
  <c r="CJ65" i="8"/>
  <c r="EE65" i="8"/>
  <c r="CK65" i="8"/>
  <c r="EF65" i="8"/>
  <c r="DV66" i="8"/>
  <c r="DW66" i="8"/>
  <c r="CC66" i="8"/>
  <c r="DX66" i="8"/>
  <c r="CD66" i="8"/>
  <c r="DY66" i="8"/>
  <c r="CE66" i="8"/>
  <c r="DZ66" i="8"/>
  <c r="CF66" i="8"/>
  <c r="EA66" i="8"/>
  <c r="CG66" i="8"/>
  <c r="EB66" i="8"/>
  <c r="CH66" i="8"/>
  <c r="EC66" i="8"/>
  <c r="CI66" i="8"/>
  <c r="ED66" i="8"/>
  <c r="CV66" i="8"/>
  <c r="CW66" i="8"/>
  <c r="DB66" i="8"/>
  <c r="DF66" i="8"/>
  <c r="DJ66" i="8"/>
  <c r="DN66" i="8"/>
  <c r="DR66" i="8"/>
  <c r="CR66" i="8"/>
  <c r="CJ66" i="8"/>
  <c r="EE66" i="8"/>
  <c r="CK66" i="8"/>
  <c r="EF66" i="8"/>
  <c r="DV67" i="8"/>
  <c r="DW67" i="8"/>
  <c r="CC67" i="8"/>
  <c r="DX67" i="8"/>
  <c r="CD67" i="8"/>
  <c r="DY67" i="8"/>
  <c r="CE67" i="8"/>
  <c r="DZ67" i="8"/>
  <c r="CF67" i="8"/>
  <c r="EA67" i="8"/>
  <c r="CG67" i="8"/>
  <c r="EB67" i="8"/>
  <c r="Z121" i="8"/>
  <c r="AA121" i="8"/>
  <c r="AB121" i="8"/>
  <c r="AC121" i="8"/>
  <c r="I121" i="8"/>
  <c r="CH67" i="8"/>
  <c r="EC67" i="8"/>
  <c r="J121" i="8"/>
  <c r="CI67" i="8"/>
  <c r="ED67" i="8"/>
  <c r="CV67" i="8"/>
  <c r="CW67" i="8"/>
  <c r="DB67" i="8"/>
  <c r="DF67" i="8"/>
  <c r="DJ67" i="8"/>
  <c r="DN67" i="8"/>
  <c r="DR67" i="8"/>
  <c r="CR67" i="8"/>
  <c r="CJ67" i="8"/>
  <c r="EE67" i="8"/>
  <c r="CK67" i="8"/>
  <c r="EF67" i="8"/>
  <c r="DV68" i="8"/>
  <c r="DW68" i="8"/>
  <c r="CC68" i="8"/>
  <c r="DX68" i="8"/>
  <c r="CD68" i="8"/>
  <c r="DY68" i="8"/>
  <c r="CE68" i="8"/>
  <c r="DZ68" i="8"/>
  <c r="CF68" i="8"/>
  <c r="EA68" i="8"/>
  <c r="CG68" i="8"/>
  <c r="EB68" i="8"/>
  <c r="Z63" i="8"/>
  <c r="AA63" i="8"/>
  <c r="AB63" i="8"/>
  <c r="AC63" i="8"/>
  <c r="I63" i="8"/>
  <c r="CH68" i="8"/>
  <c r="EC68" i="8"/>
  <c r="J63" i="8"/>
  <c r="CI68" i="8"/>
  <c r="ED68" i="8"/>
  <c r="CV68" i="8"/>
  <c r="CW68" i="8"/>
  <c r="DA68" i="8"/>
  <c r="DB68" i="8"/>
  <c r="DE68" i="8"/>
  <c r="DF68" i="8"/>
  <c r="DJ68" i="8"/>
  <c r="DN68" i="8"/>
  <c r="DR68" i="8"/>
  <c r="CR68" i="8"/>
  <c r="CJ68" i="8"/>
  <c r="EE68" i="8"/>
  <c r="EF68" i="8"/>
  <c r="DV69" i="8"/>
  <c r="DW69" i="8"/>
  <c r="CC69" i="8"/>
  <c r="DX69" i="8"/>
  <c r="CD69" i="8"/>
  <c r="DY69" i="8"/>
  <c r="CE69" i="8"/>
  <c r="DZ69" i="8"/>
  <c r="CF69" i="8"/>
  <c r="EA69" i="8"/>
  <c r="CG69" i="8"/>
  <c r="EB69" i="8"/>
  <c r="Z59" i="8"/>
  <c r="AA59" i="8"/>
  <c r="AB59" i="8"/>
  <c r="AC59" i="8"/>
  <c r="I59" i="8"/>
  <c r="CH69" i="8"/>
  <c r="EC69" i="8"/>
  <c r="J59" i="8"/>
  <c r="CI69" i="8"/>
  <c r="ED69" i="8"/>
  <c r="CV69" i="8"/>
  <c r="CW69" i="8"/>
  <c r="DA69" i="8"/>
  <c r="DB69" i="8"/>
  <c r="DE69" i="8"/>
  <c r="DF69" i="8"/>
  <c r="DI69" i="8"/>
  <c r="EM183" i="8"/>
  <c r="EQ81" i="8"/>
  <c r="DJ69" i="8"/>
  <c r="DN69" i="8"/>
  <c r="DR69" i="8"/>
  <c r="CR69" i="8"/>
  <c r="CJ69" i="8"/>
  <c r="EE69" i="8"/>
  <c r="EF69" i="8"/>
  <c r="DV70" i="8"/>
  <c r="DW70" i="8"/>
  <c r="CC70" i="8"/>
  <c r="DX70" i="8"/>
  <c r="CD70" i="8"/>
  <c r="DY70" i="8"/>
  <c r="CE70" i="8"/>
  <c r="DZ70" i="8"/>
  <c r="CF70" i="8"/>
  <c r="EA70" i="8"/>
  <c r="CG70" i="8"/>
  <c r="EB70" i="8"/>
  <c r="Z48" i="8"/>
  <c r="AA48" i="8"/>
  <c r="AB48" i="8"/>
  <c r="AC48" i="8"/>
  <c r="I48" i="8"/>
  <c r="CH70" i="8"/>
  <c r="EC70" i="8"/>
  <c r="J48" i="8"/>
  <c r="CI70" i="8"/>
  <c r="ED70" i="8"/>
  <c r="CV70" i="8"/>
  <c r="CW70" i="8"/>
  <c r="DA70" i="8"/>
  <c r="DB70" i="8"/>
  <c r="DE70" i="8"/>
  <c r="DF70" i="8"/>
  <c r="DI70" i="8"/>
  <c r="EM181" i="8"/>
  <c r="DJ70" i="8"/>
  <c r="DN70" i="8"/>
  <c r="DR70" i="8"/>
  <c r="CR70" i="8"/>
  <c r="CJ70" i="8"/>
  <c r="EE70" i="8"/>
  <c r="EF70" i="8"/>
  <c r="DV71" i="8"/>
  <c r="DW71" i="8"/>
  <c r="CC71" i="8"/>
  <c r="DX71" i="8"/>
  <c r="CD71" i="8"/>
  <c r="DY71" i="8"/>
  <c r="CE71" i="8"/>
  <c r="DZ71" i="8"/>
  <c r="CF71" i="8"/>
  <c r="EA71" i="8"/>
  <c r="CG71" i="8"/>
  <c r="EB71" i="8"/>
  <c r="Z26" i="8"/>
  <c r="AA26" i="8"/>
  <c r="AB26" i="8"/>
  <c r="AC26" i="8"/>
  <c r="I26" i="8"/>
  <c r="CH71" i="8"/>
  <c r="EC71" i="8"/>
  <c r="J26" i="8"/>
  <c r="CI71" i="8"/>
  <c r="ED71" i="8"/>
  <c r="CV71" i="8"/>
  <c r="CW71" i="8"/>
  <c r="DA71" i="8"/>
  <c r="DB71" i="8"/>
  <c r="DE71" i="8"/>
  <c r="DF71" i="8"/>
  <c r="DI71" i="8"/>
  <c r="EM189" i="8"/>
  <c r="DJ71" i="8"/>
  <c r="DN71" i="8"/>
  <c r="DR71" i="8"/>
  <c r="CR71" i="8"/>
  <c r="CJ71" i="8"/>
  <c r="EE71" i="8"/>
  <c r="EF71" i="8"/>
  <c r="DV72" i="8"/>
  <c r="DW72" i="8"/>
  <c r="CC72" i="8"/>
  <c r="DX72" i="8"/>
  <c r="CD72" i="8"/>
  <c r="DY72" i="8"/>
  <c r="CE72" i="8"/>
  <c r="DZ72" i="8"/>
  <c r="CF72" i="8"/>
  <c r="EA72" i="8"/>
  <c r="CG72" i="8"/>
  <c r="EB72" i="8"/>
  <c r="Z82" i="8"/>
  <c r="AA82" i="8"/>
  <c r="AB82" i="8"/>
  <c r="AC82" i="8"/>
  <c r="I82" i="8"/>
  <c r="CH72" i="8"/>
  <c r="EC72" i="8"/>
  <c r="J82" i="8"/>
  <c r="CI72" i="8"/>
  <c r="ED72" i="8"/>
  <c r="CV72" i="8"/>
  <c r="CW72" i="8"/>
  <c r="DA72" i="8"/>
  <c r="DB72" i="8"/>
  <c r="DF72" i="8"/>
  <c r="DJ72" i="8"/>
  <c r="DN72" i="8"/>
  <c r="DR72" i="8"/>
  <c r="CR72" i="8"/>
  <c r="CJ72" i="8"/>
  <c r="EE72" i="8"/>
  <c r="EF72" i="8"/>
  <c r="DV73" i="8"/>
  <c r="DW73" i="8"/>
  <c r="CC73" i="8"/>
  <c r="DX73" i="8"/>
  <c r="CD73" i="8"/>
  <c r="DY73" i="8"/>
  <c r="CE73" i="8"/>
  <c r="DZ73" i="8"/>
  <c r="CF73" i="8"/>
  <c r="EA73" i="8"/>
  <c r="CG73" i="8"/>
  <c r="EB73" i="8"/>
  <c r="Z49" i="8"/>
  <c r="AA49" i="8"/>
  <c r="AB49" i="8"/>
  <c r="AC49" i="8"/>
  <c r="I49" i="8"/>
  <c r="CH73" i="8"/>
  <c r="EC73" i="8"/>
  <c r="J49" i="8"/>
  <c r="CI73" i="8"/>
  <c r="ED73" i="8"/>
  <c r="CV73" i="8"/>
  <c r="CW73" i="8"/>
  <c r="DA73" i="8"/>
  <c r="DB73" i="8"/>
  <c r="DF73" i="8"/>
  <c r="DJ73" i="8"/>
  <c r="DN73" i="8"/>
  <c r="DR73" i="8"/>
  <c r="CR73" i="8"/>
  <c r="CJ73" i="8"/>
  <c r="EE73" i="8"/>
  <c r="EF73" i="8"/>
  <c r="DV74" i="8"/>
  <c r="DW74" i="8"/>
  <c r="CC74" i="8"/>
  <c r="DX74" i="8"/>
  <c r="CD74" i="8"/>
  <c r="DY74" i="8"/>
  <c r="CE74" i="8"/>
  <c r="DZ74" i="8"/>
  <c r="CF74" i="8"/>
  <c r="EA74" i="8"/>
  <c r="CG74" i="8"/>
  <c r="EB74" i="8"/>
  <c r="Z57" i="8"/>
  <c r="AA57" i="8"/>
  <c r="AB57" i="8"/>
  <c r="AC57" i="8"/>
  <c r="I57" i="8"/>
  <c r="CH74" i="8"/>
  <c r="EC74" i="8"/>
  <c r="J57" i="8"/>
  <c r="CI74" i="8"/>
  <c r="ED74" i="8"/>
  <c r="CV74" i="8"/>
  <c r="CW74" i="8"/>
  <c r="DB74" i="8"/>
  <c r="DF74" i="8"/>
  <c r="DJ74" i="8"/>
  <c r="DN74" i="8"/>
  <c r="DR74" i="8"/>
  <c r="CR74" i="8"/>
  <c r="CJ74" i="8"/>
  <c r="EE74" i="8"/>
  <c r="EF74" i="8"/>
  <c r="DV75" i="8"/>
  <c r="DW75" i="8"/>
  <c r="CC75" i="8"/>
  <c r="DX75" i="8"/>
  <c r="CD75" i="8"/>
  <c r="DY75" i="8"/>
  <c r="CE75" i="8"/>
  <c r="DZ75" i="8"/>
  <c r="CF75" i="8"/>
  <c r="EA75" i="8"/>
  <c r="CG75" i="8"/>
  <c r="EB75" i="8"/>
  <c r="Z61" i="8"/>
  <c r="AA61" i="8"/>
  <c r="AB61" i="8"/>
  <c r="AC61" i="8"/>
  <c r="I61" i="8"/>
  <c r="CH75" i="8"/>
  <c r="EC75" i="8"/>
  <c r="J61" i="8"/>
  <c r="CI75" i="8"/>
  <c r="ED75" i="8"/>
  <c r="CV75" i="8"/>
  <c r="CW75" i="8"/>
  <c r="DA75" i="8"/>
  <c r="DB75" i="8"/>
  <c r="DF75" i="8"/>
  <c r="DJ75" i="8"/>
  <c r="DN75" i="8"/>
  <c r="DR75" i="8"/>
  <c r="CR75" i="8"/>
  <c r="CJ75" i="8"/>
  <c r="EE75" i="8"/>
  <c r="EF75" i="8"/>
  <c r="DV76" i="8"/>
  <c r="DW76" i="8"/>
  <c r="CC76" i="8"/>
  <c r="DX76" i="8"/>
  <c r="CD76" i="8"/>
  <c r="DY76" i="8"/>
  <c r="CE76" i="8"/>
  <c r="DZ76" i="8"/>
  <c r="CF76" i="8"/>
  <c r="EA76" i="8"/>
  <c r="CG76" i="8"/>
  <c r="EB76" i="8"/>
  <c r="Z50" i="8"/>
  <c r="AA50" i="8"/>
  <c r="AB50" i="8"/>
  <c r="AC50" i="8"/>
  <c r="I50" i="8"/>
  <c r="CH76" i="8"/>
  <c r="EC76" i="8"/>
  <c r="J50" i="8"/>
  <c r="CI76" i="8"/>
  <c r="ED76" i="8"/>
  <c r="CV76" i="8"/>
  <c r="CW76" i="8"/>
  <c r="DA76" i="8"/>
  <c r="DB76" i="8"/>
  <c r="DF76" i="8"/>
  <c r="DJ76" i="8"/>
  <c r="DN76" i="8"/>
  <c r="DR76" i="8"/>
  <c r="CR76" i="8"/>
  <c r="CJ76" i="8"/>
  <c r="EE76" i="8"/>
  <c r="EF76" i="8"/>
  <c r="DV77" i="8"/>
  <c r="DW77" i="8"/>
  <c r="CC77" i="8"/>
  <c r="DX77" i="8"/>
  <c r="CD77" i="8"/>
  <c r="DY77" i="8"/>
  <c r="CE77" i="8"/>
  <c r="DZ77" i="8"/>
  <c r="CF77" i="8"/>
  <c r="EA77" i="8"/>
  <c r="CG77" i="8"/>
  <c r="EB77" i="8"/>
  <c r="Z107" i="8"/>
  <c r="AA107" i="8"/>
  <c r="AB107" i="8"/>
  <c r="AC107" i="8"/>
  <c r="I107" i="8"/>
  <c r="CH77" i="8"/>
  <c r="EC77" i="8"/>
  <c r="J107" i="8"/>
  <c r="CI77" i="8"/>
  <c r="ED77" i="8"/>
  <c r="CV77" i="8"/>
  <c r="CW77" i="8"/>
  <c r="DA77" i="8"/>
  <c r="DB77" i="8"/>
  <c r="DE77" i="8"/>
  <c r="DF77" i="8"/>
  <c r="DJ77" i="8"/>
  <c r="DN77" i="8"/>
  <c r="DR77" i="8"/>
  <c r="CR77" i="8"/>
  <c r="CJ77" i="8"/>
  <c r="EE77" i="8"/>
  <c r="CK77" i="8"/>
  <c r="EF77" i="8"/>
  <c r="DV78" i="8"/>
  <c r="DW78" i="8"/>
  <c r="CC78" i="8"/>
  <c r="DX78" i="8"/>
  <c r="CD78" i="8"/>
  <c r="DY78" i="8"/>
  <c r="CE78" i="8"/>
  <c r="DZ78" i="8"/>
  <c r="CF78" i="8"/>
  <c r="EA78" i="8"/>
  <c r="CG78" i="8"/>
  <c r="EB78" i="8"/>
  <c r="Z108" i="8"/>
  <c r="AA108" i="8"/>
  <c r="AB108" i="8"/>
  <c r="AC108" i="8"/>
  <c r="I108" i="8"/>
  <c r="CH78" i="8"/>
  <c r="EC78" i="8"/>
  <c r="J108" i="8"/>
  <c r="CI78" i="8"/>
  <c r="ED78" i="8"/>
  <c r="CV78" i="8"/>
  <c r="EM100" i="8"/>
  <c r="CW78" i="8"/>
  <c r="DA78" i="8"/>
  <c r="DB78" i="8"/>
  <c r="DE78" i="8"/>
  <c r="DF78" i="8"/>
  <c r="DJ78" i="8"/>
  <c r="DN78" i="8"/>
  <c r="DR78" i="8"/>
  <c r="CR78" i="8"/>
  <c r="CJ78" i="8"/>
  <c r="EE78" i="8"/>
  <c r="CK78" i="8"/>
  <c r="EF78" i="8"/>
  <c r="DV79" i="8"/>
  <c r="DW79" i="8"/>
  <c r="CC79" i="8"/>
  <c r="DX79" i="8"/>
  <c r="CD79" i="8"/>
  <c r="DY79" i="8"/>
  <c r="CE79" i="8"/>
  <c r="DZ79" i="8"/>
  <c r="CF79" i="8"/>
  <c r="EA79" i="8"/>
  <c r="CG79" i="8"/>
  <c r="EB79" i="8"/>
  <c r="Z102" i="8"/>
  <c r="AA102" i="8"/>
  <c r="AB102" i="8"/>
  <c r="AC102" i="8"/>
  <c r="I102" i="8"/>
  <c r="CH79" i="8"/>
  <c r="EC79" i="8"/>
  <c r="J102" i="8"/>
  <c r="CI79" i="8"/>
  <c r="ED79" i="8"/>
  <c r="CV79" i="8"/>
  <c r="CW79" i="8"/>
  <c r="DB79" i="8"/>
  <c r="DF79" i="8"/>
  <c r="DJ79" i="8"/>
  <c r="DN79" i="8"/>
  <c r="DR79" i="8"/>
  <c r="CR79" i="8"/>
  <c r="CJ79" i="8"/>
  <c r="EE79" i="8"/>
  <c r="CK79" i="8"/>
  <c r="EF79" i="8"/>
  <c r="DV80" i="8"/>
  <c r="DW80" i="8"/>
  <c r="CC80" i="8"/>
  <c r="DX80" i="8"/>
  <c r="CD80" i="8"/>
  <c r="DY80" i="8"/>
  <c r="CE80" i="8"/>
  <c r="DZ80" i="8"/>
  <c r="CF80" i="8"/>
  <c r="EA80" i="8"/>
  <c r="CG80" i="8"/>
  <c r="EB80" i="8"/>
  <c r="Z101" i="8"/>
  <c r="AA101" i="8"/>
  <c r="AB101" i="8"/>
  <c r="AC101" i="8"/>
  <c r="I101" i="8"/>
  <c r="CH80" i="8"/>
  <c r="EC80" i="8"/>
  <c r="J101" i="8"/>
  <c r="CI80" i="8"/>
  <c r="ED80" i="8"/>
  <c r="CV80" i="8"/>
  <c r="CW80" i="8"/>
  <c r="DA80" i="8"/>
  <c r="DB80" i="8"/>
  <c r="DF80" i="8"/>
  <c r="DJ80" i="8"/>
  <c r="DN80" i="8"/>
  <c r="DR80" i="8"/>
  <c r="CR80" i="8"/>
  <c r="CJ80" i="8"/>
  <c r="EE80" i="8"/>
  <c r="EF80" i="8"/>
  <c r="DV81" i="8"/>
  <c r="DW81" i="8"/>
  <c r="CC81" i="8"/>
  <c r="DX81" i="8"/>
  <c r="CD81" i="8"/>
  <c r="DY81" i="8"/>
  <c r="CE81" i="8"/>
  <c r="DZ81" i="8"/>
  <c r="CF81" i="8"/>
  <c r="EA81" i="8"/>
  <c r="CG81" i="8"/>
  <c r="EB81" i="8"/>
  <c r="Z99" i="8"/>
  <c r="AA99" i="8"/>
  <c r="AB99" i="8"/>
  <c r="AC99" i="8"/>
  <c r="I99" i="8"/>
  <c r="CH81" i="8"/>
  <c r="EC81" i="8"/>
  <c r="J99" i="8"/>
  <c r="CI81" i="8"/>
  <c r="ED81" i="8"/>
  <c r="CV81" i="8"/>
  <c r="EQ46" i="8"/>
  <c r="CW81" i="8"/>
  <c r="DA81" i="8"/>
  <c r="DB81" i="8"/>
  <c r="DF81" i="8"/>
  <c r="DJ81" i="8"/>
  <c r="DN81" i="8"/>
  <c r="DR81" i="8"/>
  <c r="CR81" i="8"/>
  <c r="CJ81" i="8"/>
  <c r="EE81" i="8"/>
  <c r="EF81" i="8"/>
  <c r="DV82" i="8"/>
  <c r="DW82" i="8"/>
  <c r="CC82" i="8"/>
  <c r="DX82" i="8"/>
  <c r="CD82" i="8"/>
  <c r="DY82" i="8"/>
  <c r="CE82" i="8"/>
  <c r="DZ82" i="8"/>
  <c r="CF82" i="8"/>
  <c r="EA82" i="8"/>
  <c r="CG82" i="8"/>
  <c r="EB82" i="8"/>
  <c r="Z83" i="8"/>
  <c r="AA83" i="8"/>
  <c r="AB83" i="8"/>
  <c r="AC83" i="8"/>
  <c r="I83" i="8"/>
  <c r="CH82" i="8"/>
  <c r="EC82" i="8"/>
  <c r="J83" i="8"/>
  <c r="CI82" i="8"/>
  <c r="ED82" i="8"/>
  <c r="CV82" i="8"/>
  <c r="CW82" i="8"/>
  <c r="DA82" i="8"/>
  <c r="DB82" i="8"/>
  <c r="DE82" i="8"/>
  <c r="DF82" i="8"/>
  <c r="DJ82" i="8"/>
  <c r="DN82" i="8"/>
  <c r="DR82" i="8"/>
  <c r="CR82" i="8"/>
  <c r="CJ82" i="8"/>
  <c r="EE82" i="8"/>
  <c r="CK82" i="8"/>
  <c r="EF82" i="8"/>
  <c r="DV83" i="8"/>
  <c r="DW83" i="8"/>
  <c r="CC83" i="8"/>
  <c r="DX83" i="8"/>
  <c r="CD83" i="8"/>
  <c r="DY83" i="8"/>
  <c r="CE83" i="8"/>
  <c r="DZ83" i="8"/>
  <c r="CF83" i="8"/>
  <c r="EA83" i="8"/>
  <c r="CG83" i="8"/>
  <c r="EB83" i="8"/>
  <c r="CH83" i="8"/>
  <c r="EC83" i="8"/>
  <c r="CI83" i="8"/>
  <c r="ED83" i="8"/>
  <c r="CV83" i="8"/>
  <c r="CW83" i="8"/>
  <c r="DA83" i="8"/>
  <c r="DB83" i="8"/>
  <c r="DF83" i="8"/>
  <c r="DJ83" i="8"/>
  <c r="DN83" i="8"/>
  <c r="DR83" i="8"/>
  <c r="CR83" i="8"/>
  <c r="CJ83" i="8"/>
  <c r="EE83" i="8"/>
  <c r="EF83" i="8"/>
  <c r="DV84" i="8"/>
  <c r="DW84" i="8"/>
  <c r="CC84" i="8"/>
  <c r="DX84" i="8"/>
  <c r="CD84" i="8"/>
  <c r="DY84" i="8"/>
  <c r="CE84" i="8"/>
  <c r="DZ84" i="8"/>
  <c r="CF84" i="8"/>
  <c r="EA84" i="8"/>
  <c r="CG84" i="8"/>
  <c r="EB84" i="8"/>
  <c r="Z93" i="8"/>
  <c r="AA93" i="8"/>
  <c r="AB93" i="8"/>
  <c r="AC93" i="8"/>
  <c r="I93" i="8"/>
  <c r="CH84" i="8"/>
  <c r="EC84" i="8"/>
  <c r="J93" i="8"/>
  <c r="CI84" i="8"/>
  <c r="ED84" i="8"/>
  <c r="CV84" i="8"/>
  <c r="EM111" i="8"/>
  <c r="EQ76" i="8"/>
  <c r="CW84" i="8"/>
  <c r="DA84" i="8"/>
  <c r="EM149" i="8"/>
  <c r="DB84" i="8"/>
  <c r="DE84" i="8"/>
  <c r="EM164" i="8"/>
  <c r="DF84" i="8"/>
  <c r="DJ84" i="8"/>
  <c r="DN84" i="8"/>
  <c r="DR84" i="8"/>
  <c r="CR84" i="8"/>
  <c r="CJ84" i="8"/>
  <c r="EE84" i="8"/>
  <c r="EF84" i="8"/>
  <c r="DV85" i="8"/>
  <c r="DW85" i="8"/>
  <c r="CC85" i="8"/>
  <c r="DX85" i="8"/>
  <c r="CD85" i="8"/>
  <c r="DY85" i="8"/>
  <c r="CE85" i="8"/>
  <c r="DZ85" i="8"/>
  <c r="CF85" i="8"/>
  <c r="EA85" i="8"/>
  <c r="CG85" i="8"/>
  <c r="EB85" i="8"/>
  <c r="CH85" i="8"/>
  <c r="EC85" i="8"/>
  <c r="CI85" i="8"/>
  <c r="ED85" i="8"/>
  <c r="CV85" i="8"/>
  <c r="EQ36" i="8"/>
  <c r="CW85" i="8"/>
  <c r="DA85" i="8"/>
  <c r="DB85" i="8"/>
  <c r="DF85" i="8"/>
  <c r="DJ85" i="8"/>
  <c r="DN85" i="8"/>
  <c r="DR85" i="8"/>
  <c r="CR85" i="8"/>
  <c r="CJ85" i="8"/>
  <c r="EE85" i="8"/>
  <c r="EF85" i="8"/>
  <c r="DV86" i="8"/>
  <c r="DW86" i="8"/>
  <c r="CC86" i="8"/>
  <c r="DX86" i="8"/>
  <c r="CD86" i="8"/>
  <c r="DY86" i="8"/>
  <c r="CE86" i="8"/>
  <c r="DZ86" i="8"/>
  <c r="CF86" i="8"/>
  <c r="EA86" i="8"/>
  <c r="CG86" i="8"/>
  <c r="EB86" i="8"/>
  <c r="Z85" i="8"/>
  <c r="AA85" i="8"/>
  <c r="AB85" i="8"/>
  <c r="AC85" i="8"/>
  <c r="I85" i="8"/>
  <c r="CH86" i="8"/>
  <c r="EC86" i="8"/>
  <c r="J85" i="8"/>
  <c r="CI86" i="8"/>
  <c r="ED86" i="8"/>
  <c r="CV86" i="8"/>
  <c r="EM103" i="8"/>
  <c r="EQ48" i="8"/>
  <c r="CW86" i="8"/>
  <c r="DB86" i="8"/>
  <c r="DF86" i="8"/>
  <c r="DJ86" i="8"/>
  <c r="DN86" i="8"/>
  <c r="DR86" i="8"/>
  <c r="CR86" i="8"/>
  <c r="CJ86" i="8"/>
  <c r="EE86" i="8"/>
  <c r="CK86" i="8"/>
  <c r="EF86" i="8"/>
  <c r="DV87" i="8"/>
  <c r="DW87" i="8"/>
  <c r="CC87" i="8"/>
  <c r="DX87" i="8"/>
  <c r="CD87" i="8"/>
  <c r="DY87" i="8"/>
  <c r="CE87" i="8"/>
  <c r="DZ87" i="8"/>
  <c r="CF87" i="8"/>
  <c r="EA87" i="8"/>
  <c r="CG87" i="8"/>
  <c r="EB87" i="8"/>
  <c r="Z86" i="8"/>
  <c r="AA86" i="8"/>
  <c r="AB86" i="8"/>
  <c r="AC86" i="8"/>
  <c r="I86" i="8"/>
  <c r="CH87" i="8"/>
  <c r="EC87" i="8"/>
  <c r="J86" i="8"/>
  <c r="CI87" i="8"/>
  <c r="ED87" i="8"/>
  <c r="CV87" i="8"/>
  <c r="EQ56" i="8"/>
  <c r="CW87" i="8"/>
  <c r="DB87" i="8"/>
  <c r="DF87" i="8"/>
  <c r="DJ87" i="8"/>
  <c r="DN87" i="8"/>
  <c r="DR87" i="8"/>
  <c r="CR87" i="8"/>
  <c r="CJ87" i="8"/>
  <c r="EE87" i="8"/>
  <c r="CK87" i="8"/>
  <c r="EF87" i="8"/>
  <c r="DV88" i="8"/>
  <c r="DW88" i="8"/>
  <c r="CC88" i="8"/>
  <c r="DX88" i="8"/>
  <c r="CD88" i="8"/>
  <c r="DY88" i="8"/>
  <c r="CE88" i="8"/>
  <c r="DZ88" i="8"/>
  <c r="CF88" i="8"/>
  <c r="EA88" i="8"/>
  <c r="CG88" i="8"/>
  <c r="EB88" i="8"/>
  <c r="Z34" i="8"/>
  <c r="AA34" i="8"/>
  <c r="AB34" i="8"/>
  <c r="AC34" i="8"/>
  <c r="I34" i="8"/>
  <c r="CH88" i="8"/>
  <c r="EC88" i="8"/>
  <c r="J34" i="8"/>
  <c r="CI88" i="8"/>
  <c r="ED88" i="8"/>
  <c r="CV88" i="8"/>
  <c r="EQ71" i="8"/>
  <c r="CW88" i="8"/>
  <c r="DB88" i="8"/>
  <c r="DF88" i="8"/>
  <c r="DJ88" i="8"/>
  <c r="DN88" i="8"/>
  <c r="DR88" i="8"/>
  <c r="CR88" i="8"/>
  <c r="CJ88" i="8"/>
  <c r="EE88" i="8"/>
  <c r="EF88" i="8"/>
  <c r="DV89" i="8"/>
  <c r="DW89" i="8"/>
  <c r="CC89" i="8"/>
  <c r="DX89" i="8"/>
  <c r="CD89" i="8"/>
  <c r="DY89" i="8"/>
  <c r="CE89" i="8"/>
  <c r="DZ89" i="8"/>
  <c r="CF89" i="8"/>
  <c r="EA89" i="8"/>
  <c r="CG89" i="8"/>
  <c r="EB89" i="8"/>
  <c r="Z18" i="8"/>
  <c r="AA18" i="8"/>
  <c r="AB18" i="8"/>
  <c r="AC18" i="8"/>
  <c r="I18" i="8"/>
  <c r="CH89" i="8"/>
  <c r="EC89" i="8"/>
  <c r="J18" i="8"/>
  <c r="CI89" i="8"/>
  <c r="ED89" i="8"/>
  <c r="CV89" i="8"/>
  <c r="CW89" i="8"/>
  <c r="DA89" i="8"/>
  <c r="EM31" i="8"/>
  <c r="DB89" i="8"/>
  <c r="DE89" i="8"/>
  <c r="EM182" i="8"/>
  <c r="DF89" i="8"/>
  <c r="DJ89" i="8"/>
  <c r="DN89" i="8"/>
  <c r="DR89" i="8"/>
  <c r="CR89" i="8"/>
  <c r="CJ89" i="8"/>
  <c r="EE89" i="8"/>
  <c r="CK89" i="8"/>
  <c r="EF89" i="8"/>
  <c r="DV90" i="8"/>
  <c r="DW90" i="8"/>
  <c r="CC90" i="8"/>
  <c r="DX90" i="8"/>
  <c r="CD90" i="8"/>
  <c r="DY90" i="8"/>
  <c r="CE90" i="8"/>
  <c r="DZ90" i="8"/>
  <c r="CF90" i="8"/>
  <c r="EA90" i="8"/>
  <c r="CG90" i="8"/>
  <c r="EB90" i="8"/>
  <c r="Z13" i="8"/>
  <c r="AA13" i="8"/>
  <c r="AB13" i="8"/>
  <c r="AC13" i="8"/>
  <c r="I13" i="8"/>
  <c r="CH90" i="8"/>
  <c r="EC90" i="8"/>
  <c r="J13" i="8"/>
  <c r="CI90" i="8"/>
  <c r="ED90" i="8"/>
  <c r="CV90" i="8"/>
  <c r="CW90" i="8"/>
  <c r="DB90" i="8"/>
  <c r="DF90" i="8"/>
  <c r="DJ90" i="8"/>
  <c r="DN90" i="8"/>
  <c r="DR90" i="8"/>
  <c r="CR90" i="8"/>
  <c r="CJ90" i="8"/>
  <c r="EE90" i="8"/>
  <c r="CK90" i="8"/>
  <c r="EF90" i="8"/>
  <c r="DV91" i="8"/>
  <c r="DW91" i="8"/>
  <c r="CC91" i="8"/>
  <c r="DX91" i="8"/>
  <c r="CD91" i="8"/>
  <c r="DY91" i="8"/>
  <c r="CE91" i="8"/>
  <c r="DZ91" i="8"/>
  <c r="CF91" i="8"/>
  <c r="EA91" i="8"/>
  <c r="CG91" i="8"/>
  <c r="EB91" i="8"/>
  <c r="Z19" i="8"/>
  <c r="AA19" i="8"/>
  <c r="AB19" i="8"/>
  <c r="AC19" i="8"/>
  <c r="I19" i="8"/>
  <c r="CH91" i="8"/>
  <c r="EC91" i="8"/>
  <c r="J19" i="8"/>
  <c r="CI91" i="8"/>
  <c r="ED91" i="8"/>
  <c r="CV91" i="8"/>
  <c r="CW91" i="8"/>
  <c r="DB91" i="8"/>
  <c r="DF91" i="8"/>
  <c r="DJ91" i="8"/>
  <c r="DN91" i="8"/>
  <c r="DR91" i="8"/>
  <c r="CR91" i="8"/>
  <c r="CJ91" i="8"/>
  <c r="EE91" i="8"/>
  <c r="CK91" i="8"/>
  <c r="EF91" i="8"/>
  <c r="DV92" i="8"/>
  <c r="DW92" i="8"/>
  <c r="CC92" i="8"/>
  <c r="DX92" i="8"/>
  <c r="CD92" i="8"/>
  <c r="DY92" i="8"/>
  <c r="CE92" i="8"/>
  <c r="DZ92" i="8"/>
  <c r="CF92" i="8"/>
  <c r="EA92" i="8"/>
  <c r="CG92" i="8"/>
  <c r="EB92" i="8"/>
  <c r="Z20" i="8"/>
  <c r="AA20" i="8"/>
  <c r="AB20" i="8"/>
  <c r="AC20" i="8"/>
  <c r="I20" i="8"/>
  <c r="CH92" i="8"/>
  <c r="EC92" i="8"/>
  <c r="J20" i="8"/>
  <c r="CI92" i="8"/>
  <c r="ED92" i="8"/>
  <c r="CV92" i="8"/>
  <c r="EM18" i="8"/>
  <c r="CW92" i="8"/>
  <c r="DB92" i="8"/>
  <c r="DF92" i="8"/>
  <c r="DJ92" i="8"/>
  <c r="DN92" i="8"/>
  <c r="DR92" i="8"/>
  <c r="CR92" i="8"/>
  <c r="CJ92" i="8"/>
  <c r="EE92" i="8"/>
  <c r="CK92" i="8"/>
  <c r="EF92" i="8"/>
  <c r="DV93" i="8"/>
  <c r="DW93" i="8"/>
  <c r="CC93" i="8"/>
  <c r="DX93" i="8"/>
  <c r="CD93" i="8"/>
  <c r="DY93" i="8"/>
  <c r="CE93" i="8"/>
  <c r="DZ93" i="8"/>
  <c r="CF93" i="8"/>
  <c r="EA93" i="8"/>
  <c r="CG93" i="8"/>
  <c r="EB93" i="8"/>
  <c r="CH93" i="8"/>
  <c r="EC93" i="8"/>
  <c r="CI93" i="8"/>
  <c r="ED93" i="8"/>
  <c r="CV93" i="8"/>
  <c r="CW93" i="8"/>
  <c r="DA93" i="8"/>
  <c r="DB93" i="8"/>
  <c r="DF93" i="8"/>
  <c r="DJ93" i="8"/>
  <c r="DN93" i="8"/>
  <c r="DR93" i="8"/>
  <c r="CR93" i="8"/>
  <c r="CJ93" i="8"/>
  <c r="EE93" i="8"/>
  <c r="EF93" i="8"/>
  <c r="DV94" i="8"/>
  <c r="DW94" i="8"/>
  <c r="CC94" i="8"/>
  <c r="DX94" i="8"/>
  <c r="CD94" i="8"/>
  <c r="DY94" i="8"/>
  <c r="CE94" i="8"/>
  <c r="DZ94" i="8"/>
  <c r="CF94" i="8"/>
  <c r="EA94" i="8"/>
  <c r="CG94" i="8"/>
  <c r="EB94" i="8"/>
  <c r="Z47" i="8"/>
  <c r="AA47" i="8"/>
  <c r="AB47" i="8"/>
  <c r="AC47" i="8"/>
  <c r="I47" i="8"/>
  <c r="CH94" i="8"/>
  <c r="EC94" i="8"/>
  <c r="J47" i="8"/>
  <c r="CI94" i="8"/>
  <c r="ED94" i="8"/>
  <c r="CV94" i="8"/>
  <c r="CW94" i="8"/>
  <c r="DA94" i="8"/>
  <c r="DB94" i="8"/>
  <c r="DF94" i="8"/>
  <c r="DJ94" i="8"/>
  <c r="DN94" i="8"/>
  <c r="DR94" i="8"/>
  <c r="CR94" i="8"/>
  <c r="CJ94" i="8"/>
  <c r="EE94" i="8"/>
  <c r="EF94" i="8"/>
  <c r="DV95" i="8"/>
  <c r="DW95" i="8"/>
  <c r="CC95" i="8"/>
  <c r="DX95" i="8"/>
  <c r="CD95" i="8"/>
  <c r="DY95" i="8"/>
  <c r="CE95" i="8"/>
  <c r="DZ95" i="8"/>
  <c r="CF95" i="8"/>
  <c r="EA95" i="8"/>
  <c r="CG95" i="8"/>
  <c r="EB95" i="8"/>
  <c r="CH95" i="8"/>
  <c r="EC95" i="8"/>
  <c r="CI95" i="8"/>
  <c r="ED95" i="8"/>
  <c r="CV95" i="8"/>
  <c r="CW95" i="8"/>
  <c r="DA95" i="8"/>
  <c r="EQ51" i="8"/>
  <c r="DB95" i="8"/>
  <c r="DE95" i="8"/>
  <c r="DF95" i="8"/>
  <c r="DJ95" i="8"/>
  <c r="DN95" i="8"/>
  <c r="DR95" i="8"/>
  <c r="CR95" i="8"/>
  <c r="CJ95" i="8"/>
  <c r="EE95" i="8"/>
  <c r="CK95" i="8"/>
  <c r="EF95" i="8"/>
  <c r="DV96" i="8"/>
  <c r="DW96" i="8"/>
  <c r="CC96" i="8"/>
  <c r="DX96" i="8"/>
  <c r="CD96" i="8"/>
  <c r="DY96" i="8"/>
  <c r="CE96" i="8"/>
  <c r="DZ96" i="8"/>
  <c r="CF96" i="8"/>
  <c r="EA96" i="8"/>
  <c r="CG96" i="8"/>
  <c r="EB96" i="8"/>
  <c r="Z73" i="8"/>
  <c r="AA73" i="8"/>
  <c r="AB73" i="8"/>
  <c r="AC73" i="8"/>
  <c r="I73" i="8"/>
  <c r="CH96" i="8"/>
  <c r="EC96" i="8"/>
  <c r="J73" i="8"/>
  <c r="CI96" i="8"/>
  <c r="ED96" i="8"/>
  <c r="CV96" i="8"/>
  <c r="EM132" i="8"/>
  <c r="EQ61" i="8"/>
  <c r="CW96" i="8"/>
  <c r="DB96" i="8"/>
  <c r="DF96" i="8"/>
  <c r="DJ96" i="8"/>
  <c r="DN96" i="8"/>
  <c r="DR96" i="8"/>
  <c r="CR96" i="8"/>
  <c r="CJ96" i="8"/>
  <c r="EE96" i="8"/>
  <c r="CK96" i="8"/>
  <c r="EF96" i="8"/>
  <c r="DV97" i="8"/>
  <c r="DW97" i="8"/>
  <c r="CC97" i="8"/>
  <c r="DX97" i="8"/>
  <c r="CD97" i="8"/>
  <c r="DY97" i="8"/>
  <c r="CE97" i="8"/>
  <c r="DZ97" i="8"/>
  <c r="CF97" i="8"/>
  <c r="EA97" i="8"/>
  <c r="CG97" i="8"/>
  <c r="EB97" i="8"/>
  <c r="Z29" i="8"/>
  <c r="AA29" i="8"/>
  <c r="AB29" i="8"/>
  <c r="AC29" i="8"/>
  <c r="I29" i="8"/>
  <c r="CH97" i="8"/>
  <c r="EC97" i="8"/>
  <c r="J29" i="8"/>
  <c r="CI97" i="8"/>
  <c r="ED97" i="8"/>
  <c r="CV97" i="8"/>
  <c r="CW97" i="8"/>
  <c r="DB97" i="8"/>
  <c r="DF97" i="8"/>
  <c r="DJ97" i="8"/>
  <c r="DN97" i="8"/>
  <c r="DR97" i="8"/>
  <c r="CR97" i="8"/>
  <c r="CJ97" i="8"/>
  <c r="EE97" i="8"/>
  <c r="EF97" i="8"/>
  <c r="DV98" i="8"/>
  <c r="DW98" i="8"/>
  <c r="CC98" i="8"/>
  <c r="DX98" i="8"/>
  <c r="CD98" i="8"/>
  <c r="DY98" i="8"/>
  <c r="CE98" i="8"/>
  <c r="DZ98" i="8"/>
  <c r="CF98" i="8"/>
  <c r="EA98" i="8"/>
  <c r="CG98" i="8"/>
  <c r="EB98" i="8"/>
  <c r="Z88" i="8"/>
  <c r="AA88" i="8"/>
  <c r="AB88" i="8"/>
  <c r="AC88" i="8"/>
  <c r="I88" i="8"/>
  <c r="CH98" i="8"/>
  <c r="EC98" i="8"/>
  <c r="J88" i="8"/>
  <c r="CI98" i="8"/>
  <c r="ED98" i="8"/>
  <c r="CV98" i="8"/>
  <c r="CW98" i="8"/>
  <c r="DB98" i="8"/>
  <c r="DF98" i="8"/>
  <c r="DJ98" i="8"/>
  <c r="DN98" i="8"/>
  <c r="DR98" i="8"/>
  <c r="CR98" i="8"/>
  <c r="CJ98" i="8"/>
  <c r="EE98" i="8"/>
  <c r="CK98" i="8"/>
  <c r="EF98" i="8"/>
  <c r="DV99" i="8"/>
  <c r="DW99" i="8"/>
  <c r="CC99" i="8"/>
  <c r="DX99" i="8"/>
  <c r="CD99" i="8"/>
  <c r="DY99" i="8"/>
  <c r="CE99" i="8"/>
  <c r="DZ99" i="8"/>
  <c r="CF99" i="8"/>
  <c r="EA99" i="8"/>
  <c r="CG99" i="8"/>
  <c r="EB99" i="8"/>
  <c r="Z37" i="8"/>
  <c r="AA37" i="8"/>
  <c r="AB37" i="8"/>
  <c r="AC37" i="8"/>
  <c r="I37" i="8"/>
  <c r="CH99" i="8"/>
  <c r="EC99" i="8"/>
  <c r="J37" i="8"/>
  <c r="CI99" i="8"/>
  <c r="ED99" i="8"/>
  <c r="CV99" i="8"/>
  <c r="EM150" i="8"/>
  <c r="CW99" i="8"/>
  <c r="DA99" i="8"/>
  <c r="EM166" i="8"/>
  <c r="DB99" i="8"/>
  <c r="DF99" i="8"/>
  <c r="DJ99" i="8"/>
  <c r="DN99" i="8"/>
  <c r="DR99" i="8"/>
  <c r="CR99" i="8"/>
  <c r="CJ99" i="8"/>
  <c r="EE99" i="8"/>
  <c r="CK99" i="8"/>
  <c r="EF99" i="8"/>
  <c r="DV100" i="8"/>
  <c r="DW100" i="8"/>
  <c r="CC100" i="8"/>
  <c r="DX100" i="8"/>
  <c r="CD100" i="8"/>
  <c r="DY100" i="8"/>
  <c r="CE100" i="8"/>
  <c r="DZ100" i="8"/>
  <c r="CF100" i="8"/>
  <c r="EA100" i="8"/>
  <c r="CG100" i="8"/>
  <c r="EB100" i="8"/>
  <c r="Z70" i="8"/>
  <c r="AA70" i="8"/>
  <c r="AB70" i="8"/>
  <c r="AC70" i="8"/>
  <c r="I70" i="8"/>
  <c r="CH100" i="8"/>
  <c r="EC100" i="8"/>
  <c r="J70" i="8"/>
  <c r="CI100" i="8"/>
  <c r="ED100" i="8"/>
  <c r="CV100" i="8"/>
  <c r="CW100" i="8"/>
  <c r="DA100" i="8"/>
  <c r="DB100" i="8"/>
  <c r="DE100" i="8"/>
  <c r="DF100" i="8"/>
  <c r="DJ100" i="8"/>
  <c r="DN100" i="8"/>
  <c r="DR100" i="8"/>
  <c r="CR100" i="8"/>
  <c r="CJ100" i="8"/>
  <c r="EE100" i="8"/>
  <c r="CK100" i="8"/>
  <c r="EF100" i="8"/>
  <c r="DV101" i="8"/>
  <c r="DW101" i="8"/>
  <c r="CC101" i="8"/>
  <c r="DX101" i="8"/>
  <c r="CD101" i="8"/>
  <c r="DY101" i="8"/>
  <c r="CE101" i="8"/>
  <c r="DZ101" i="8"/>
  <c r="CF101" i="8"/>
  <c r="EA101" i="8"/>
  <c r="CG101" i="8"/>
  <c r="EB101" i="8"/>
  <c r="Z66" i="8"/>
  <c r="AA66" i="8"/>
  <c r="AB66" i="8"/>
  <c r="AC66" i="8"/>
  <c r="I66" i="8"/>
  <c r="CH101" i="8"/>
  <c r="EC101" i="8"/>
  <c r="J66" i="8"/>
  <c r="CI101" i="8"/>
  <c r="ED101" i="8"/>
  <c r="CV101" i="8"/>
  <c r="EM191" i="8"/>
  <c r="EQ66" i="8"/>
  <c r="CW101" i="8"/>
  <c r="DB101" i="8"/>
  <c r="DF101" i="8"/>
  <c r="DJ101" i="8"/>
  <c r="DN101" i="8"/>
  <c r="DR101" i="8"/>
  <c r="CR101" i="8"/>
  <c r="CJ101" i="8"/>
  <c r="EE101" i="8"/>
  <c r="CK101" i="8"/>
  <c r="EF101" i="8"/>
  <c r="DV102" i="8"/>
  <c r="DW102" i="8"/>
  <c r="CC102" i="8"/>
  <c r="DX102" i="8"/>
  <c r="CD102" i="8"/>
  <c r="DY102" i="8"/>
  <c r="CE102" i="8"/>
  <c r="DZ102" i="8"/>
  <c r="CF102" i="8"/>
  <c r="EA102" i="8"/>
  <c r="CG102" i="8"/>
  <c r="EB102" i="8"/>
  <c r="Z35" i="8"/>
  <c r="AA35" i="8"/>
  <c r="AB35" i="8"/>
  <c r="AC35" i="8"/>
  <c r="I35" i="8"/>
  <c r="CH102" i="8"/>
  <c r="EC102" i="8"/>
  <c r="J35" i="8"/>
  <c r="CI102" i="8"/>
  <c r="ED102" i="8"/>
  <c r="CV102" i="8"/>
  <c r="EM108" i="8"/>
  <c r="CW102" i="8"/>
  <c r="DB102" i="8"/>
  <c r="DF102" i="8"/>
  <c r="DJ102" i="8"/>
  <c r="DN102" i="8"/>
  <c r="DR102" i="8"/>
  <c r="CR102" i="8"/>
  <c r="CJ102" i="8"/>
  <c r="EE102" i="8"/>
  <c r="CK102" i="8"/>
  <c r="EF102" i="8"/>
  <c r="DV103" i="8"/>
  <c r="DW103" i="8"/>
  <c r="CC103" i="8"/>
  <c r="DX103" i="8"/>
  <c r="CD103" i="8"/>
  <c r="DY103" i="8"/>
  <c r="CE103" i="8"/>
  <c r="DZ103" i="8"/>
  <c r="CF103" i="8"/>
  <c r="EA103" i="8"/>
  <c r="CG103" i="8"/>
  <c r="EB103" i="8"/>
  <c r="Z52" i="8"/>
  <c r="AA52" i="8"/>
  <c r="AB52" i="8"/>
  <c r="AC52" i="8"/>
  <c r="I52" i="8"/>
  <c r="CH103" i="8"/>
  <c r="EC103" i="8"/>
  <c r="J52" i="8"/>
  <c r="CI103" i="8"/>
  <c r="ED103" i="8"/>
  <c r="CV103" i="8"/>
  <c r="EM34" i="8"/>
  <c r="CW103" i="8"/>
  <c r="DB103" i="8"/>
  <c r="DF103" i="8"/>
  <c r="DJ103" i="8"/>
  <c r="DN103" i="8"/>
  <c r="DR103" i="8"/>
  <c r="CR103" i="8"/>
  <c r="CJ103" i="8"/>
  <c r="EE103" i="8"/>
  <c r="CK103" i="8"/>
  <c r="EF103" i="8"/>
  <c r="DV104" i="8"/>
  <c r="DW104" i="8"/>
  <c r="CC104" i="8"/>
  <c r="DX104" i="8"/>
  <c r="CD104" i="8"/>
  <c r="DY104" i="8"/>
  <c r="CE104" i="8"/>
  <c r="DZ104" i="8"/>
  <c r="CF104" i="8"/>
  <c r="EA104" i="8"/>
  <c r="CG104" i="8"/>
  <c r="EB104" i="8"/>
  <c r="Z38" i="8"/>
  <c r="AA38" i="8"/>
  <c r="AB38" i="8"/>
  <c r="AC38" i="8"/>
  <c r="I38" i="8"/>
  <c r="CH104" i="8"/>
  <c r="EC104" i="8"/>
  <c r="J38" i="8"/>
  <c r="CI104" i="8"/>
  <c r="ED104" i="8"/>
  <c r="CV104" i="8"/>
  <c r="CW104" i="8"/>
  <c r="DA104" i="8"/>
  <c r="DB104" i="8"/>
  <c r="DF104" i="8"/>
  <c r="DJ104" i="8"/>
  <c r="DN104" i="8"/>
  <c r="DR104" i="8"/>
  <c r="CR104" i="8"/>
  <c r="CJ104" i="8"/>
  <c r="EE104" i="8"/>
  <c r="CK104" i="8"/>
  <c r="EF104" i="8"/>
  <c r="DV105" i="8"/>
  <c r="DW105" i="8"/>
  <c r="CC105" i="8"/>
  <c r="DX105" i="8"/>
  <c r="CD105" i="8"/>
  <c r="DY105" i="8"/>
  <c r="CE105" i="8"/>
  <c r="DZ105" i="8"/>
  <c r="CF105" i="8"/>
  <c r="EA105" i="8"/>
  <c r="CG105" i="8"/>
  <c r="EB105" i="8"/>
  <c r="Z81" i="8"/>
  <c r="AA81" i="8"/>
  <c r="AB81" i="8"/>
  <c r="AC81" i="8"/>
  <c r="I81" i="8"/>
  <c r="CH105" i="8"/>
  <c r="EC105" i="8"/>
  <c r="J81" i="8"/>
  <c r="CI105" i="8"/>
  <c r="ED105" i="8"/>
  <c r="CV105" i="8"/>
  <c r="CW105" i="8"/>
  <c r="DA105" i="8"/>
  <c r="DB105" i="8"/>
  <c r="DF105" i="8"/>
  <c r="DJ105" i="8"/>
  <c r="DN105" i="8"/>
  <c r="DR105" i="8"/>
  <c r="CR105" i="8"/>
  <c r="CJ105" i="8"/>
  <c r="EE105" i="8"/>
  <c r="CK105" i="8"/>
  <c r="EF105" i="8"/>
  <c r="DV106" i="8"/>
  <c r="DW106" i="8"/>
  <c r="CC106" i="8"/>
  <c r="DX106" i="8"/>
  <c r="CD106" i="8"/>
  <c r="DY106" i="8"/>
  <c r="CE106" i="8"/>
  <c r="DZ106" i="8"/>
  <c r="CF106" i="8"/>
  <c r="EA106" i="8"/>
  <c r="CG106" i="8"/>
  <c r="EB106" i="8"/>
  <c r="Z80" i="8"/>
  <c r="AA80" i="8"/>
  <c r="AB80" i="8"/>
  <c r="AC80" i="8"/>
  <c r="I80" i="8"/>
  <c r="CH106" i="8"/>
  <c r="EC106" i="8"/>
  <c r="J80" i="8"/>
  <c r="CI106" i="8"/>
  <c r="ED106" i="8"/>
  <c r="CV106" i="8"/>
  <c r="CW106" i="8"/>
  <c r="DA106" i="8"/>
  <c r="DB106" i="8"/>
  <c r="DF106" i="8"/>
  <c r="DJ106" i="8"/>
  <c r="DN106" i="8"/>
  <c r="DR106" i="8"/>
  <c r="CR106" i="8"/>
  <c r="CJ106" i="8"/>
  <c r="EE106" i="8"/>
  <c r="CK106" i="8"/>
  <c r="EF106" i="8"/>
  <c r="DV107" i="8"/>
  <c r="DW107" i="8"/>
  <c r="CC107" i="8"/>
  <c r="DX107" i="8"/>
  <c r="CD107" i="8"/>
  <c r="DY107" i="8"/>
  <c r="CE107" i="8"/>
  <c r="DZ107" i="8"/>
  <c r="CF107" i="8"/>
  <c r="EA107" i="8"/>
  <c r="CG107" i="8"/>
  <c r="EB107" i="8"/>
  <c r="Z79" i="8"/>
  <c r="AA79" i="8"/>
  <c r="AB79" i="8"/>
  <c r="AC79" i="8"/>
  <c r="I79" i="8"/>
  <c r="CH107" i="8"/>
  <c r="EC107" i="8"/>
  <c r="J79" i="8"/>
  <c r="CI107" i="8"/>
  <c r="ED107" i="8"/>
  <c r="CV107" i="8"/>
  <c r="EM114" i="8"/>
  <c r="CW107" i="8"/>
  <c r="DA107" i="8"/>
  <c r="EM184" i="8"/>
  <c r="DE107" i="8"/>
  <c r="EM30" i="8"/>
  <c r="DF107" i="8"/>
  <c r="DJ107" i="8"/>
  <c r="DN107" i="8"/>
  <c r="DR107" i="8"/>
  <c r="CR107" i="8"/>
  <c r="CJ107" i="8"/>
  <c r="EE107" i="8"/>
  <c r="CK107" i="8"/>
  <c r="EF107" i="8"/>
  <c r="DV108" i="8"/>
  <c r="DW108" i="8"/>
  <c r="CC108" i="8"/>
  <c r="DX108" i="8"/>
  <c r="CD108" i="8"/>
  <c r="DY108" i="8"/>
  <c r="CE108" i="8"/>
  <c r="DZ108" i="8"/>
  <c r="CF108" i="8"/>
  <c r="EA108" i="8"/>
  <c r="CG108" i="8"/>
  <c r="EB108" i="8"/>
  <c r="CH108" i="8"/>
  <c r="EC108" i="8"/>
  <c r="CI108" i="8"/>
  <c r="ED108" i="8"/>
  <c r="CV108" i="8"/>
  <c r="CW108" i="8"/>
  <c r="DA108" i="8"/>
  <c r="DB108" i="8"/>
  <c r="DF108" i="8"/>
  <c r="DJ108" i="8"/>
  <c r="DN108" i="8"/>
  <c r="DR108" i="8"/>
  <c r="CR108" i="8"/>
  <c r="CJ108" i="8"/>
  <c r="EE108" i="8"/>
  <c r="CK108" i="8"/>
  <c r="EF108" i="8"/>
  <c r="DV109" i="8"/>
  <c r="DW109" i="8"/>
  <c r="CC109" i="8"/>
  <c r="DX109" i="8"/>
  <c r="CD109" i="8"/>
  <c r="DY109" i="8"/>
  <c r="CE109" i="8"/>
  <c r="DZ109" i="8"/>
  <c r="CF109" i="8"/>
  <c r="EA109" i="8"/>
  <c r="CG109" i="8"/>
  <c r="EB109" i="8"/>
  <c r="CH109" i="8"/>
  <c r="EC109" i="8"/>
  <c r="CI109" i="8"/>
  <c r="ED109" i="8"/>
  <c r="CV109" i="8"/>
  <c r="CW109" i="8"/>
  <c r="DA109" i="8"/>
  <c r="DB109" i="8"/>
  <c r="DF109" i="8"/>
  <c r="DJ109" i="8"/>
  <c r="DN109" i="8"/>
  <c r="DR109" i="8"/>
  <c r="CR109" i="8"/>
  <c r="CJ109" i="8"/>
  <c r="EE109" i="8"/>
  <c r="CK109" i="8"/>
  <c r="EF109" i="8"/>
  <c r="DV110" i="8"/>
  <c r="DW110" i="8"/>
  <c r="CC110" i="8"/>
  <c r="DX110" i="8"/>
  <c r="CD110" i="8"/>
  <c r="DY110" i="8"/>
  <c r="CE110" i="8"/>
  <c r="DZ110" i="8"/>
  <c r="CF110" i="8"/>
  <c r="EA110" i="8"/>
  <c r="CG110" i="8"/>
  <c r="EB110" i="8"/>
  <c r="CH110" i="8"/>
  <c r="EC110" i="8"/>
  <c r="CI110" i="8"/>
  <c r="ED110" i="8"/>
  <c r="CV110" i="8"/>
  <c r="CW110" i="8"/>
  <c r="DA110" i="8"/>
  <c r="DB110" i="8"/>
  <c r="DE110" i="8"/>
  <c r="DF110" i="8"/>
  <c r="DI110" i="8"/>
  <c r="DJ110" i="8"/>
  <c r="DN110" i="8"/>
  <c r="DR110" i="8"/>
  <c r="CR110" i="8"/>
  <c r="CJ110" i="8"/>
  <c r="EE110" i="8"/>
  <c r="CK110" i="8"/>
  <c r="EF110" i="8"/>
  <c r="DV111" i="8"/>
  <c r="DW111" i="8"/>
  <c r="CC111" i="8"/>
  <c r="DX111" i="8"/>
  <c r="CD111" i="8"/>
  <c r="DY111" i="8"/>
  <c r="CE111" i="8"/>
  <c r="DZ111" i="8"/>
  <c r="CF111" i="8"/>
  <c r="EA111" i="8"/>
  <c r="CG111" i="8"/>
  <c r="EB111" i="8"/>
  <c r="Z98" i="8"/>
  <c r="AA98" i="8"/>
  <c r="AB98" i="8"/>
  <c r="AC98" i="8"/>
  <c r="I98" i="8"/>
  <c r="CH111" i="8"/>
  <c r="EC111" i="8"/>
  <c r="J98" i="8"/>
  <c r="CI111" i="8"/>
  <c r="ED111" i="8"/>
  <c r="CV111" i="8"/>
  <c r="EM33" i="8"/>
  <c r="CW111" i="8"/>
  <c r="DA111" i="8"/>
  <c r="DB111" i="8"/>
  <c r="DE111" i="8"/>
  <c r="EM188" i="8"/>
  <c r="DF111" i="8"/>
  <c r="DJ111" i="8"/>
  <c r="DN111" i="8"/>
  <c r="DR111" i="8"/>
  <c r="CR111" i="8"/>
  <c r="CJ111" i="8"/>
  <c r="EE111" i="8"/>
  <c r="CK111" i="8"/>
  <c r="EF111" i="8"/>
  <c r="DV112" i="8"/>
  <c r="DW112" i="8"/>
  <c r="CC112" i="8"/>
  <c r="DX112" i="8"/>
  <c r="CD112" i="8"/>
  <c r="DY112" i="8"/>
  <c r="CE112" i="8"/>
  <c r="DZ112" i="8"/>
  <c r="CF112" i="8"/>
  <c r="EA112" i="8"/>
  <c r="CG112" i="8"/>
  <c r="EB112" i="8"/>
  <c r="Z45" i="8"/>
  <c r="AA45" i="8"/>
  <c r="AB45" i="8"/>
  <c r="AC45" i="8"/>
  <c r="I45" i="8"/>
  <c r="CH112" i="8"/>
  <c r="EC112" i="8"/>
  <c r="J45" i="8"/>
  <c r="CI112" i="8"/>
  <c r="ED112" i="8"/>
  <c r="CV112" i="8"/>
  <c r="CW112" i="8"/>
  <c r="DA112" i="8"/>
  <c r="EM14" i="8"/>
  <c r="EQ6" i="8"/>
  <c r="DB112" i="8"/>
  <c r="DF112" i="8"/>
  <c r="DJ112" i="8"/>
  <c r="DN112" i="8"/>
  <c r="DR112" i="8"/>
  <c r="CR112" i="8"/>
  <c r="CJ112" i="8"/>
  <c r="EE112" i="8"/>
  <c r="EF112" i="8"/>
  <c r="DV113" i="8"/>
  <c r="DW113" i="8"/>
  <c r="CC113" i="8"/>
  <c r="DX113" i="8"/>
  <c r="CD113" i="8"/>
  <c r="DY113" i="8"/>
  <c r="CE113" i="8"/>
  <c r="DZ113" i="8"/>
  <c r="CF113" i="8"/>
  <c r="EA113" i="8"/>
  <c r="CG113" i="8"/>
  <c r="EB113" i="8"/>
  <c r="Z89" i="8"/>
  <c r="AA89" i="8"/>
  <c r="AB89" i="8"/>
  <c r="AC89" i="8"/>
  <c r="I89" i="8"/>
  <c r="CH113" i="8"/>
  <c r="EC113" i="8"/>
  <c r="J89" i="8"/>
  <c r="CI113" i="8"/>
  <c r="ED113" i="8"/>
  <c r="CV113" i="8"/>
  <c r="CW113" i="8"/>
  <c r="DB113" i="8"/>
  <c r="DF113" i="8"/>
  <c r="DJ113" i="8"/>
  <c r="DN113" i="8"/>
  <c r="DR113" i="8"/>
  <c r="CR113" i="8"/>
  <c r="CJ113" i="8"/>
  <c r="EE113" i="8"/>
  <c r="CK113" i="8"/>
  <c r="EF113" i="8"/>
  <c r="DV114" i="8"/>
  <c r="DW114" i="8"/>
  <c r="CC114" i="8"/>
  <c r="DX114" i="8"/>
  <c r="CD114" i="8"/>
  <c r="DY114" i="8"/>
  <c r="CE114" i="8"/>
  <c r="DZ114" i="8"/>
  <c r="CF114" i="8"/>
  <c r="EA114" i="8"/>
  <c r="CG114" i="8"/>
  <c r="EB114" i="8"/>
  <c r="Z11" i="8"/>
  <c r="AA11" i="8"/>
  <c r="AB11" i="8"/>
  <c r="AC11" i="8"/>
  <c r="I11" i="8"/>
  <c r="CH114" i="8"/>
  <c r="EC114" i="8"/>
  <c r="J11" i="8"/>
  <c r="CI114" i="8"/>
  <c r="ED114" i="8"/>
  <c r="CV114" i="8"/>
  <c r="CW114" i="8"/>
  <c r="DB114" i="8"/>
  <c r="DF114" i="8"/>
  <c r="DJ114" i="8"/>
  <c r="DN114" i="8"/>
  <c r="DR114" i="8"/>
  <c r="CR114" i="8"/>
  <c r="CJ114" i="8"/>
  <c r="EE114" i="8"/>
  <c r="CK114" i="8"/>
  <c r="EF114" i="8"/>
  <c r="DV115" i="8"/>
  <c r="DW115" i="8"/>
  <c r="CC115" i="8"/>
  <c r="DX115" i="8"/>
  <c r="CD115" i="8"/>
  <c r="DY115" i="8"/>
  <c r="CE115" i="8"/>
  <c r="DZ115" i="8"/>
  <c r="CF115" i="8"/>
  <c r="EA115" i="8"/>
  <c r="CG115" i="8"/>
  <c r="EB115" i="8"/>
  <c r="Z21" i="8"/>
  <c r="AA21" i="8"/>
  <c r="AB21" i="8"/>
  <c r="AC21" i="8"/>
  <c r="I21" i="8"/>
  <c r="CH115" i="8"/>
  <c r="EC115" i="8"/>
  <c r="J21" i="8"/>
  <c r="CI115" i="8"/>
  <c r="ED115" i="8"/>
  <c r="CV115" i="8"/>
  <c r="CW115" i="8"/>
  <c r="DB115" i="8"/>
  <c r="DF115" i="8"/>
  <c r="DJ115" i="8"/>
  <c r="DN115" i="8"/>
  <c r="DR115" i="8"/>
  <c r="CR115" i="8"/>
  <c r="CJ115" i="8"/>
  <c r="EE115" i="8"/>
  <c r="CK115" i="8"/>
  <c r="EF115" i="8"/>
  <c r="DV116" i="8"/>
  <c r="DW116" i="8"/>
  <c r="CC116" i="8"/>
  <c r="DX116" i="8"/>
  <c r="CD116" i="8"/>
  <c r="DY116" i="8"/>
  <c r="CE116" i="8"/>
  <c r="DZ116" i="8"/>
  <c r="CF116" i="8"/>
  <c r="EA116" i="8"/>
  <c r="CG116" i="8"/>
  <c r="EB116" i="8"/>
  <c r="CH116" i="8"/>
  <c r="EC116" i="8"/>
  <c r="CI116" i="8"/>
  <c r="ED116" i="8"/>
  <c r="CV116" i="8"/>
  <c r="CW116" i="8"/>
  <c r="DA116" i="8"/>
  <c r="DB116" i="8"/>
  <c r="DF116" i="8"/>
  <c r="DJ116" i="8"/>
  <c r="DN116" i="8"/>
  <c r="DR116" i="8"/>
  <c r="CR116" i="8"/>
  <c r="CJ116" i="8"/>
  <c r="EE116" i="8"/>
  <c r="EF116" i="8"/>
  <c r="DV117" i="8"/>
  <c r="DW117" i="8"/>
  <c r="CC117" i="8"/>
  <c r="DX117" i="8"/>
  <c r="CD117" i="8"/>
  <c r="DY117" i="8"/>
  <c r="CE117" i="8"/>
  <c r="DZ117" i="8"/>
  <c r="CF117" i="8"/>
  <c r="EA117" i="8"/>
  <c r="CG117" i="8"/>
  <c r="EB117" i="8"/>
  <c r="CH117" i="8"/>
  <c r="EC117" i="8"/>
  <c r="CI117" i="8"/>
  <c r="ED117" i="8"/>
  <c r="CV117" i="8"/>
  <c r="CW117" i="8"/>
  <c r="DB117" i="8"/>
  <c r="DF117" i="8"/>
  <c r="DJ117" i="8"/>
  <c r="DN117" i="8"/>
  <c r="DR117" i="8"/>
  <c r="CR117" i="8"/>
  <c r="CJ117" i="8"/>
  <c r="EE117" i="8"/>
  <c r="CK117" i="8"/>
  <c r="EF117" i="8"/>
  <c r="DV118" i="8"/>
  <c r="DW118" i="8"/>
  <c r="CC118" i="8"/>
  <c r="DX118" i="8"/>
  <c r="CD118" i="8"/>
  <c r="DY118" i="8"/>
  <c r="CE118" i="8"/>
  <c r="DZ118" i="8"/>
  <c r="CF118" i="8"/>
  <c r="EA118" i="8"/>
  <c r="CG118" i="8"/>
  <c r="EB118" i="8"/>
  <c r="Z46" i="8"/>
  <c r="AA46" i="8"/>
  <c r="AB46" i="8"/>
  <c r="AC46" i="8"/>
  <c r="I46" i="8"/>
  <c r="CH118" i="8"/>
  <c r="EC118" i="8"/>
  <c r="J46" i="8"/>
  <c r="CI118" i="8"/>
  <c r="ED118" i="8"/>
  <c r="CV118" i="8"/>
  <c r="CW118" i="8"/>
  <c r="DA118" i="8"/>
  <c r="DB118" i="8"/>
  <c r="DF118" i="8"/>
  <c r="DJ118" i="8"/>
  <c r="DN118" i="8"/>
  <c r="DR118" i="8"/>
  <c r="CR118" i="8"/>
  <c r="CJ118" i="8"/>
  <c r="EE118" i="8"/>
  <c r="EF118" i="8"/>
  <c r="DV119" i="8"/>
  <c r="DW119" i="8"/>
  <c r="CC119" i="8"/>
  <c r="DX119" i="8"/>
  <c r="CD119" i="8"/>
  <c r="DY119" i="8"/>
  <c r="CE119" i="8"/>
  <c r="DZ119" i="8"/>
  <c r="CF119" i="8"/>
  <c r="EA119" i="8"/>
  <c r="CG119" i="8"/>
  <c r="EB119" i="8"/>
  <c r="Z113" i="8"/>
  <c r="AA113" i="8"/>
  <c r="AB113" i="8"/>
  <c r="AC113" i="8"/>
  <c r="I113" i="8"/>
  <c r="CH119" i="8"/>
  <c r="EC119" i="8"/>
  <c r="J113" i="8"/>
  <c r="CI119" i="8"/>
  <c r="ED119" i="8"/>
  <c r="CV119" i="8"/>
  <c r="CW119" i="8"/>
  <c r="DA119" i="8"/>
  <c r="DB119" i="8"/>
  <c r="DE119" i="8"/>
  <c r="DF119" i="8"/>
  <c r="DI119" i="8"/>
  <c r="EM187" i="8"/>
  <c r="DJ119" i="8"/>
  <c r="DN119" i="8"/>
  <c r="DR119" i="8"/>
  <c r="CR119" i="8"/>
  <c r="CJ119" i="8"/>
  <c r="EE119" i="8"/>
  <c r="CK119" i="8"/>
  <c r="EF119" i="8"/>
  <c r="DV120" i="8"/>
  <c r="DW120" i="8"/>
  <c r="CC120" i="8"/>
  <c r="DX120" i="8"/>
  <c r="CD120" i="8"/>
  <c r="DY120" i="8"/>
  <c r="CE120" i="8"/>
  <c r="DZ120" i="8"/>
  <c r="CF120" i="8"/>
  <c r="EA120" i="8"/>
  <c r="CG120" i="8"/>
  <c r="EB120" i="8"/>
  <c r="Z110" i="8"/>
  <c r="AA110" i="8"/>
  <c r="AB110" i="8"/>
  <c r="AC110" i="8"/>
  <c r="I110" i="8"/>
  <c r="CH120" i="8"/>
  <c r="EC120" i="8"/>
  <c r="J110" i="8"/>
  <c r="CI120" i="8"/>
  <c r="ED120" i="8"/>
  <c r="CV120" i="8"/>
  <c r="CW120" i="8"/>
  <c r="DA120" i="8"/>
  <c r="DB120" i="8"/>
  <c r="DF120" i="8"/>
  <c r="DJ120" i="8"/>
  <c r="DN120" i="8"/>
  <c r="DR120" i="8"/>
  <c r="CR120" i="8"/>
  <c r="CJ120" i="8"/>
  <c r="EE120" i="8"/>
  <c r="CK120" i="8"/>
  <c r="EF120" i="8"/>
  <c r="DV121" i="8"/>
  <c r="DW121" i="8"/>
  <c r="CC121" i="8"/>
  <c r="DX121" i="8"/>
  <c r="CD121" i="8"/>
  <c r="DY121" i="8"/>
  <c r="CE121" i="8"/>
  <c r="DZ121" i="8"/>
  <c r="CF121" i="8"/>
  <c r="EA121" i="8"/>
  <c r="CG121" i="8"/>
  <c r="EB121" i="8"/>
  <c r="Z65" i="8"/>
  <c r="AA65" i="8"/>
  <c r="AB65" i="8"/>
  <c r="AC65" i="8"/>
  <c r="I65" i="8"/>
  <c r="CH121" i="8"/>
  <c r="EC121" i="8"/>
  <c r="J65" i="8"/>
  <c r="CI121" i="8"/>
  <c r="ED121" i="8"/>
  <c r="CV121" i="8"/>
  <c r="CW121" i="8"/>
  <c r="DB121" i="8"/>
  <c r="DF121" i="8"/>
  <c r="DJ121" i="8"/>
  <c r="DN121" i="8"/>
  <c r="DR121" i="8"/>
  <c r="CR121" i="8"/>
  <c r="CJ121" i="8"/>
  <c r="EE121" i="8"/>
  <c r="EF121" i="8"/>
  <c r="DV122" i="8"/>
  <c r="DW122" i="8"/>
  <c r="CC122" i="8"/>
  <c r="DX122" i="8"/>
  <c r="CD122" i="8"/>
  <c r="DY122" i="8"/>
  <c r="CE122" i="8"/>
  <c r="DZ122" i="8"/>
  <c r="CF122" i="8"/>
  <c r="EA122" i="8"/>
  <c r="CG122" i="8"/>
  <c r="EB122" i="8"/>
  <c r="Z77" i="8"/>
  <c r="AA77" i="8"/>
  <c r="AB77" i="8"/>
  <c r="AC77" i="8"/>
  <c r="I77" i="8"/>
  <c r="CH122" i="8"/>
  <c r="EC122" i="8"/>
  <c r="J77" i="8"/>
  <c r="CI122" i="8"/>
  <c r="ED122" i="8"/>
  <c r="CV122" i="8"/>
  <c r="CW122" i="8"/>
  <c r="DA122" i="8"/>
  <c r="DB122" i="8"/>
  <c r="DF122" i="8"/>
  <c r="DJ122" i="8"/>
  <c r="DN122" i="8"/>
  <c r="DR122" i="8"/>
  <c r="CR122" i="8"/>
  <c r="CJ122" i="8"/>
  <c r="EE122" i="8"/>
  <c r="CK122" i="8"/>
  <c r="EF122" i="8"/>
  <c r="DV123" i="8"/>
  <c r="DW123" i="8"/>
  <c r="CC123" i="8"/>
  <c r="DX123" i="8"/>
  <c r="CD123" i="8"/>
  <c r="DY123" i="8"/>
  <c r="CE123" i="8"/>
  <c r="DZ123" i="8"/>
  <c r="CF123" i="8"/>
  <c r="EA123" i="8"/>
  <c r="CG123" i="8"/>
  <c r="EB123" i="8"/>
  <c r="Z119" i="8"/>
  <c r="AA119" i="8"/>
  <c r="AB119" i="8"/>
  <c r="AC119" i="8"/>
  <c r="I119" i="8"/>
  <c r="CH123" i="8"/>
  <c r="EC123" i="8"/>
  <c r="J119" i="8"/>
  <c r="CI123" i="8"/>
  <c r="ED123" i="8"/>
  <c r="CV123" i="8"/>
  <c r="CW123" i="8"/>
  <c r="DA123" i="8"/>
  <c r="EQ91" i="8"/>
  <c r="DB123" i="8"/>
  <c r="DF123" i="8"/>
  <c r="DJ123" i="8"/>
  <c r="DN123" i="8"/>
  <c r="DR123" i="8"/>
  <c r="CR123" i="8"/>
  <c r="CJ123" i="8"/>
  <c r="EE123" i="8"/>
  <c r="EF123" i="8"/>
  <c r="DV124" i="8"/>
  <c r="DW124" i="8"/>
  <c r="CC124" i="8"/>
  <c r="DX124" i="8"/>
  <c r="CD124" i="8"/>
  <c r="DY124" i="8"/>
  <c r="CE124" i="8"/>
  <c r="DZ124" i="8"/>
  <c r="CF124" i="8"/>
  <c r="EA124" i="8"/>
  <c r="CG124" i="8"/>
  <c r="EB124" i="8"/>
  <c r="Z120" i="8"/>
  <c r="AA120" i="8"/>
  <c r="AB120" i="8"/>
  <c r="AC120" i="8"/>
  <c r="I120" i="8"/>
  <c r="CH124" i="8"/>
  <c r="EC124" i="8"/>
  <c r="J120" i="8"/>
  <c r="CI124" i="8"/>
  <c r="ED124" i="8"/>
  <c r="CV124" i="8"/>
  <c r="CW124" i="8"/>
  <c r="DA124" i="8"/>
  <c r="EM163" i="8"/>
  <c r="DB124" i="8"/>
  <c r="DE124" i="8"/>
  <c r="EM148" i="8"/>
  <c r="DF124" i="8"/>
  <c r="DJ124" i="8"/>
  <c r="DN124" i="8"/>
  <c r="DR124" i="8"/>
  <c r="CR124" i="8"/>
  <c r="CJ124" i="8"/>
  <c r="EE124" i="8"/>
  <c r="CK124" i="8"/>
  <c r="EF124" i="8"/>
  <c r="DV125" i="8"/>
  <c r="DW125" i="8"/>
  <c r="CC125" i="8"/>
  <c r="DX125" i="8"/>
  <c r="CD125" i="8"/>
  <c r="DY125" i="8"/>
  <c r="CE125" i="8"/>
  <c r="DZ125" i="8"/>
  <c r="CF125" i="8"/>
  <c r="EA125" i="8"/>
  <c r="CG125" i="8"/>
  <c r="EB125" i="8"/>
  <c r="CH125" i="8"/>
  <c r="EC125" i="8"/>
  <c r="CI125" i="8"/>
  <c r="ED125" i="8"/>
  <c r="CV125" i="8"/>
  <c r="CW125" i="8"/>
  <c r="DB125" i="8"/>
  <c r="DF125" i="8"/>
  <c r="DJ125" i="8"/>
  <c r="DN125" i="8"/>
  <c r="DR125" i="8"/>
  <c r="CR125" i="8"/>
  <c r="CJ125" i="8"/>
  <c r="EE125" i="8"/>
  <c r="CK125" i="8"/>
  <c r="EF125" i="8"/>
  <c r="DV126" i="8"/>
  <c r="DW126" i="8"/>
  <c r="CC126" i="8"/>
  <c r="DX126" i="8"/>
  <c r="CD126" i="8"/>
  <c r="DY126" i="8"/>
  <c r="CE126" i="8"/>
  <c r="DZ126" i="8"/>
  <c r="CF126" i="8"/>
  <c r="EA126" i="8"/>
  <c r="CG126" i="8"/>
  <c r="EB126" i="8"/>
  <c r="Z126" i="8"/>
  <c r="AA126" i="8"/>
  <c r="AB126" i="8"/>
  <c r="AC126" i="8"/>
  <c r="I126" i="8"/>
  <c r="CH126" i="8"/>
  <c r="EC126" i="8"/>
  <c r="J126" i="8"/>
  <c r="CI126" i="8"/>
  <c r="ED126" i="8"/>
  <c r="CV126" i="8"/>
  <c r="CW126" i="8"/>
  <c r="DA126" i="8"/>
  <c r="DB126" i="8"/>
  <c r="DF126" i="8"/>
  <c r="DJ126" i="8"/>
  <c r="DN126" i="8"/>
  <c r="DR126" i="8"/>
  <c r="CR126" i="8"/>
  <c r="CJ126" i="8"/>
  <c r="EE126" i="8"/>
  <c r="CK126" i="8"/>
  <c r="EF126" i="8"/>
  <c r="DV127" i="8"/>
  <c r="DW127" i="8"/>
  <c r="CC127" i="8"/>
  <c r="DX127" i="8"/>
  <c r="CD127" i="8"/>
  <c r="DY127" i="8"/>
  <c r="CE127" i="8"/>
  <c r="DZ127" i="8"/>
  <c r="CF127" i="8"/>
  <c r="EA127" i="8"/>
  <c r="CG127" i="8"/>
  <c r="EB127" i="8"/>
  <c r="Z127" i="8"/>
  <c r="AA127" i="8"/>
  <c r="AB127" i="8"/>
  <c r="AC127" i="8"/>
  <c r="I127" i="8"/>
  <c r="CH127" i="8"/>
  <c r="EC127" i="8"/>
  <c r="J127" i="8"/>
  <c r="CI127" i="8"/>
  <c r="ED127" i="8"/>
  <c r="CV127" i="8"/>
  <c r="CW127" i="8"/>
  <c r="DA127" i="8"/>
  <c r="DB127" i="8"/>
  <c r="DF127" i="8"/>
  <c r="DJ127" i="8"/>
  <c r="DN127" i="8"/>
  <c r="DR127" i="8"/>
  <c r="CR127" i="8"/>
  <c r="CJ127" i="8"/>
  <c r="EE127" i="8"/>
  <c r="CK127" i="8"/>
  <c r="EF127" i="8"/>
  <c r="DV128" i="8"/>
  <c r="DW128" i="8"/>
  <c r="CC128" i="8"/>
  <c r="DX128" i="8"/>
  <c r="CD128" i="8"/>
  <c r="DY128" i="8"/>
  <c r="CE128" i="8"/>
  <c r="DZ128" i="8"/>
  <c r="CF128" i="8"/>
  <c r="EA128" i="8"/>
  <c r="CG128" i="8"/>
  <c r="EB128" i="8"/>
  <c r="Z128" i="8"/>
  <c r="AA128" i="8"/>
  <c r="AB128" i="8"/>
  <c r="AC128" i="8"/>
  <c r="I128" i="8"/>
  <c r="CH128" i="8"/>
  <c r="EC128" i="8"/>
  <c r="J128" i="8"/>
  <c r="CI128" i="8"/>
  <c r="ED128" i="8"/>
  <c r="CV128" i="8"/>
  <c r="EQ8" i="8"/>
  <c r="CW128" i="8"/>
  <c r="DA128" i="8"/>
  <c r="DB128" i="8"/>
  <c r="DF128" i="8"/>
  <c r="DJ128" i="8"/>
  <c r="DN128" i="8"/>
  <c r="DR128" i="8"/>
  <c r="CR128" i="8"/>
  <c r="CJ128" i="8"/>
  <c r="EE128" i="8"/>
  <c r="CK128" i="8"/>
  <c r="EF128" i="8"/>
  <c r="DV129" i="8"/>
  <c r="DW129" i="8"/>
  <c r="CC129" i="8"/>
  <c r="DX129" i="8"/>
  <c r="CD129" i="8"/>
  <c r="DY129" i="8"/>
  <c r="CE129" i="8"/>
  <c r="DZ129" i="8"/>
  <c r="CF129" i="8"/>
  <c r="EA129" i="8"/>
  <c r="CG129" i="8"/>
  <c r="EB129" i="8"/>
  <c r="Z129" i="8"/>
  <c r="AA129" i="8"/>
  <c r="AB129" i="8"/>
  <c r="AC129" i="8"/>
  <c r="I129" i="8"/>
  <c r="CH129" i="8"/>
  <c r="EC129" i="8"/>
  <c r="J129" i="8"/>
  <c r="CI129" i="8"/>
  <c r="ED129" i="8"/>
  <c r="CV129" i="8"/>
  <c r="EQ7" i="8"/>
  <c r="CW129" i="8"/>
  <c r="DA129" i="8"/>
  <c r="DB129" i="8"/>
  <c r="DF129" i="8"/>
  <c r="DJ129" i="8"/>
  <c r="DN129" i="8"/>
  <c r="DR129" i="8"/>
  <c r="CR129" i="8"/>
  <c r="CJ129" i="8"/>
  <c r="EE129" i="8"/>
  <c r="CK129" i="8"/>
  <c r="EF129" i="8"/>
  <c r="DV130" i="8"/>
  <c r="DW130" i="8"/>
  <c r="CC130" i="8"/>
  <c r="DX130" i="8"/>
  <c r="CD130" i="8"/>
  <c r="DY130" i="8"/>
  <c r="CE130" i="8"/>
  <c r="DZ130" i="8"/>
  <c r="CF130" i="8"/>
  <c r="EA130" i="8"/>
  <c r="CG130" i="8"/>
  <c r="EB130" i="8"/>
  <c r="Z122" i="8"/>
  <c r="AA122" i="8"/>
  <c r="AB122" i="8"/>
  <c r="AC122" i="8"/>
  <c r="I122" i="8"/>
  <c r="CH130" i="8"/>
  <c r="EC130" i="8"/>
  <c r="J122" i="8"/>
  <c r="CI130" i="8"/>
  <c r="ED130" i="8"/>
  <c r="CV130" i="8"/>
  <c r="EM101" i="8"/>
  <c r="CW130" i="8"/>
  <c r="DA130" i="8"/>
  <c r="DB130" i="8"/>
  <c r="DE130" i="8"/>
  <c r="DF130" i="8"/>
  <c r="DJ130" i="8"/>
  <c r="DN130" i="8"/>
  <c r="DR130" i="8"/>
  <c r="CR130" i="8"/>
  <c r="CJ130" i="8"/>
  <c r="EE130" i="8"/>
  <c r="CK130" i="8"/>
  <c r="EF130" i="8"/>
  <c r="DV131" i="8"/>
  <c r="DW131" i="8"/>
  <c r="CC131" i="8"/>
  <c r="DX131" i="8"/>
  <c r="CD131" i="8"/>
  <c r="DY131" i="8"/>
  <c r="CE131" i="8"/>
  <c r="DZ131" i="8"/>
  <c r="CF131" i="8"/>
  <c r="EA131" i="8"/>
  <c r="CG131" i="8"/>
  <c r="EB131" i="8"/>
  <c r="Z123" i="8"/>
  <c r="AA123" i="8"/>
  <c r="AB123" i="8"/>
  <c r="AC123" i="8"/>
  <c r="I123" i="8"/>
  <c r="CH131" i="8"/>
  <c r="EC131" i="8"/>
  <c r="J123" i="8"/>
  <c r="CI131" i="8"/>
  <c r="ED131" i="8"/>
  <c r="CV131" i="8"/>
  <c r="CW131" i="8"/>
  <c r="DA131" i="8"/>
  <c r="DB131" i="8"/>
  <c r="DE131" i="8"/>
  <c r="DF131" i="8"/>
  <c r="DJ131" i="8"/>
  <c r="DN131" i="8"/>
  <c r="DR131" i="8"/>
  <c r="CR131" i="8"/>
  <c r="CJ131" i="8"/>
  <c r="EE131" i="8"/>
  <c r="CK131" i="8"/>
  <c r="EF131" i="8"/>
  <c r="DV132" i="8"/>
  <c r="DW132" i="8"/>
  <c r="CC132" i="8"/>
  <c r="DX132" i="8"/>
  <c r="CD132" i="8"/>
  <c r="DY132" i="8"/>
  <c r="CE132" i="8"/>
  <c r="DZ132" i="8"/>
  <c r="CF132" i="8"/>
  <c r="EA132" i="8"/>
  <c r="CG132" i="8"/>
  <c r="EB132" i="8"/>
  <c r="Z124" i="8"/>
  <c r="AA124" i="8"/>
  <c r="AB124" i="8"/>
  <c r="AC124" i="8"/>
  <c r="I124" i="8"/>
  <c r="CH132" i="8"/>
  <c r="EC132" i="8"/>
  <c r="J124" i="8"/>
  <c r="CI132" i="8"/>
  <c r="ED132" i="8"/>
  <c r="CV132" i="8"/>
  <c r="CW132" i="8"/>
  <c r="DB132" i="8"/>
  <c r="DF132" i="8"/>
  <c r="DJ132" i="8"/>
  <c r="DN132" i="8"/>
  <c r="DR132" i="8"/>
  <c r="CR132" i="8"/>
  <c r="CJ132" i="8"/>
  <c r="EE132" i="8"/>
  <c r="CK132" i="8"/>
  <c r="EF132" i="8"/>
  <c r="DV133" i="8"/>
  <c r="DW133" i="8"/>
  <c r="CC133" i="8"/>
  <c r="DX133" i="8"/>
  <c r="CD133" i="8"/>
  <c r="DY133" i="8"/>
  <c r="CE133" i="8"/>
  <c r="DZ133" i="8"/>
  <c r="CF133" i="8"/>
  <c r="EA133" i="8"/>
  <c r="CG133" i="8"/>
  <c r="EB133" i="8"/>
  <c r="Z125" i="8"/>
  <c r="AA125" i="8"/>
  <c r="AB125" i="8"/>
  <c r="AC125" i="8"/>
  <c r="I125" i="8"/>
  <c r="CH133" i="8"/>
  <c r="EC133" i="8"/>
  <c r="J125" i="8"/>
  <c r="CI133" i="8"/>
  <c r="ED133" i="8"/>
  <c r="CV133" i="8"/>
  <c r="CW133" i="8"/>
  <c r="DB133" i="8"/>
  <c r="DF133" i="8"/>
  <c r="DJ133" i="8"/>
  <c r="DN133" i="8"/>
  <c r="DR133" i="8"/>
  <c r="CR133" i="8"/>
  <c r="CJ133" i="8"/>
  <c r="EE133" i="8"/>
  <c r="CK133" i="8"/>
  <c r="EF133" i="8"/>
  <c r="DV134" i="8"/>
  <c r="DW134" i="8"/>
  <c r="CC134" i="8"/>
  <c r="DX134" i="8"/>
  <c r="CD134" i="8"/>
  <c r="DY134" i="8"/>
  <c r="CE134" i="8"/>
  <c r="DZ134" i="8"/>
  <c r="CF134" i="8"/>
  <c r="EA134" i="8"/>
  <c r="CG134" i="8"/>
  <c r="EB134" i="8"/>
  <c r="Z4" i="8"/>
  <c r="AA4" i="8"/>
  <c r="AB4" i="8"/>
  <c r="AC4" i="8"/>
  <c r="I4" i="8"/>
  <c r="CH134" i="8"/>
  <c r="EC134" i="8"/>
  <c r="J4" i="8"/>
  <c r="CI134" i="8"/>
  <c r="ED134" i="8"/>
  <c r="CV134" i="8"/>
  <c r="CW134" i="8"/>
  <c r="DA134" i="8"/>
  <c r="DB134" i="8"/>
  <c r="DE134" i="8"/>
  <c r="DF134" i="8"/>
  <c r="DJ134" i="8"/>
  <c r="DN134" i="8"/>
  <c r="DR134" i="8"/>
  <c r="CR134" i="8"/>
  <c r="CJ134" i="8"/>
  <c r="EE134" i="8"/>
  <c r="CK134" i="8"/>
  <c r="EF134" i="8"/>
  <c r="DV135" i="8"/>
  <c r="DW135" i="8"/>
  <c r="CC135" i="8"/>
  <c r="DX135" i="8"/>
  <c r="CD135" i="8"/>
  <c r="DY135" i="8"/>
  <c r="CE135" i="8"/>
  <c r="DZ135" i="8"/>
  <c r="CF135" i="8"/>
  <c r="EA135" i="8"/>
  <c r="CG135" i="8"/>
  <c r="EB135" i="8"/>
  <c r="CH135" i="8"/>
  <c r="EC135" i="8"/>
  <c r="CI135" i="8"/>
  <c r="ED135" i="8"/>
  <c r="CV135" i="8"/>
  <c r="CW135" i="8"/>
  <c r="DA135" i="8"/>
  <c r="DB135" i="8"/>
  <c r="DE135" i="8"/>
  <c r="DF135" i="8"/>
  <c r="DJ135" i="8"/>
  <c r="DN135" i="8"/>
  <c r="DR135" i="8"/>
  <c r="CR135" i="8"/>
  <c r="CJ135" i="8"/>
  <c r="EE135" i="8"/>
  <c r="CK135" i="8"/>
  <c r="EF135" i="8"/>
  <c r="DV136" i="8"/>
  <c r="DW136" i="8"/>
  <c r="CC136" i="8"/>
  <c r="DX136" i="8"/>
  <c r="CD136" i="8"/>
  <c r="DY136" i="8"/>
  <c r="CE136" i="8"/>
  <c r="DZ136" i="8"/>
  <c r="CF136" i="8"/>
  <c r="EA136" i="8"/>
  <c r="CG136" i="8"/>
  <c r="EB136" i="8"/>
  <c r="CH136" i="8"/>
  <c r="EC136" i="8"/>
  <c r="CI136" i="8"/>
  <c r="ED136" i="8"/>
  <c r="CV136" i="8"/>
  <c r="CW136" i="8"/>
  <c r="DB136" i="8"/>
  <c r="DF136" i="8"/>
  <c r="DJ136" i="8"/>
  <c r="DN136" i="8"/>
  <c r="DR136" i="8"/>
  <c r="CR136" i="8"/>
  <c r="CJ136" i="8"/>
  <c r="EE136" i="8"/>
  <c r="CK136" i="8"/>
  <c r="EF136" i="8"/>
  <c r="DV137" i="8"/>
  <c r="DW137" i="8"/>
  <c r="CC137" i="8"/>
  <c r="DX137" i="8"/>
  <c r="CD137" i="8"/>
  <c r="DY137" i="8"/>
  <c r="CE137" i="8"/>
  <c r="DZ137" i="8"/>
  <c r="CF137" i="8"/>
  <c r="EA137" i="8"/>
  <c r="CG137" i="8"/>
  <c r="EB137" i="8"/>
  <c r="CH137" i="8"/>
  <c r="EC137" i="8"/>
  <c r="CI137" i="8"/>
  <c r="ED137" i="8"/>
  <c r="CV137" i="8"/>
  <c r="CW137" i="8"/>
  <c r="DB137" i="8"/>
  <c r="DF137" i="8"/>
  <c r="DJ137" i="8"/>
  <c r="DN137" i="8"/>
  <c r="DR137" i="8"/>
  <c r="CR137" i="8"/>
  <c r="CJ137" i="8"/>
  <c r="EE137" i="8"/>
  <c r="CK137" i="8"/>
  <c r="EF137" i="8"/>
  <c r="DV138" i="8"/>
  <c r="DW138" i="8"/>
  <c r="CC138" i="8"/>
  <c r="DX138" i="8"/>
  <c r="CD138" i="8"/>
  <c r="DY138" i="8"/>
  <c r="CE138" i="8"/>
  <c r="DZ138" i="8"/>
  <c r="CF138" i="8"/>
  <c r="EA138" i="8"/>
  <c r="CG138" i="8"/>
  <c r="EB138" i="8"/>
  <c r="Z8" i="8"/>
  <c r="AA8" i="8"/>
  <c r="AB8" i="8"/>
  <c r="AC8" i="8"/>
  <c r="I8" i="8"/>
  <c r="CH138" i="8"/>
  <c r="EC138" i="8"/>
  <c r="J8" i="8"/>
  <c r="CI138" i="8"/>
  <c r="ED138" i="8"/>
  <c r="CV138" i="8"/>
  <c r="CW138" i="8"/>
  <c r="DA138" i="8"/>
  <c r="DB138" i="8"/>
  <c r="DE138" i="8"/>
  <c r="DF138" i="8"/>
  <c r="DJ138" i="8"/>
  <c r="DN138" i="8"/>
  <c r="DR138" i="8"/>
  <c r="CR138" i="8"/>
  <c r="CJ138" i="8"/>
  <c r="EE138" i="8"/>
  <c r="CK138" i="8"/>
  <c r="EF138" i="8"/>
  <c r="DV139" i="8"/>
  <c r="DW139" i="8"/>
  <c r="CC139" i="8"/>
  <c r="DX139" i="8"/>
  <c r="CD139" i="8"/>
  <c r="DY139" i="8"/>
  <c r="CE139" i="8"/>
  <c r="DZ139" i="8"/>
  <c r="CF139" i="8"/>
  <c r="EA139" i="8"/>
  <c r="CG139" i="8"/>
  <c r="EB139" i="8"/>
  <c r="CH139" i="8"/>
  <c r="EC139" i="8"/>
  <c r="CI139" i="8"/>
  <c r="ED139" i="8"/>
  <c r="CV139" i="8"/>
  <c r="CW139" i="8"/>
  <c r="DA139" i="8"/>
  <c r="DB139" i="8"/>
  <c r="DE139" i="8"/>
  <c r="DF139" i="8"/>
  <c r="DJ139" i="8"/>
  <c r="DN139" i="8"/>
  <c r="DR139" i="8"/>
  <c r="CR139" i="8"/>
  <c r="CJ139" i="8"/>
  <c r="EE139" i="8"/>
  <c r="CK139" i="8"/>
  <c r="EF139" i="8"/>
  <c r="DV140" i="8"/>
  <c r="DW140" i="8"/>
  <c r="CC140" i="8"/>
  <c r="DX140" i="8"/>
  <c r="CD140" i="8"/>
  <c r="DY140" i="8"/>
  <c r="CE140" i="8"/>
  <c r="DZ140" i="8"/>
  <c r="CF140" i="8"/>
  <c r="EA140" i="8"/>
  <c r="CG140" i="8"/>
  <c r="EB140" i="8"/>
  <c r="CH140" i="8"/>
  <c r="EC140" i="8"/>
  <c r="CI140" i="8"/>
  <c r="ED140" i="8"/>
  <c r="CV140" i="8"/>
  <c r="CW140" i="8"/>
  <c r="DB140" i="8"/>
  <c r="DF140" i="8"/>
  <c r="DJ140" i="8"/>
  <c r="DN140" i="8"/>
  <c r="DR140" i="8"/>
  <c r="CR140" i="8"/>
  <c r="CJ140" i="8"/>
  <c r="EE140" i="8"/>
  <c r="CK140" i="8"/>
  <c r="EF140" i="8"/>
  <c r="DV141" i="8"/>
  <c r="DW141" i="8"/>
  <c r="CC141" i="8"/>
  <c r="DX141" i="8"/>
  <c r="CD141" i="8"/>
  <c r="DY141" i="8"/>
  <c r="CE141" i="8"/>
  <c r="DZ141" i="8"/>
  <c r="CF141" i="8"/>
  <c r="EA141" i="8"/>
  <c r="CG141" i="8"/>
  <c r="EB141" i="8"/>
  <c r="CH141" i="8"/>
  <c r="EC141" i="8"/>
  <c r="CI141" i="8"/>
  <c r="ED141" i="8"/>
  <c r="CV141" i="8"/>
  <c r="CW141" i="8"/>
  <c r="DB141" i="8"/>
  <c r="DF141" i="8"/>
  <c r="DJ141" i="8"/>
  <c r="DN141" i="8"/>
  <c r="DR141" i="8"/>
  <c r="CR141" i="8"/>
  <c r="CJ141" i="8"/>
  <c r="EE141" i="8"/>
  <c r="CK141" i="8"/>
  <c r="EF141" i="8"/>
  <c r="DV142" i="8"/>
  <c r="DW142" i="8"/>
  <c r="CC142" i="8"/>
  <c r="DX142" i="8"/>
  <c r="CD142" i="8"/>
  <c r="DY142" i="8"/>
  <c r="CE142" i="8"/>
  <c r="DZ142" i="8"/>
  <c r="CF142" i="8"/>
  <c r="EA142" i="8"/>
  <c r="CG142" i="8"/>
  <c r="EB142" i="8"/>
  <c r="Z16" i="8"/>
  <c r="AA16" i="8"/>
  <c r="AB16" i="8"/>
  <c r="AC16" i="8"/>
  <c r="I16" i="8"/>
  <c r="CH142" i="8"/>
  <c r="EC142" i="8"/>
  <c r="J16" i="8"/>
  <c r="CI142" i="8"/>
  <c r="ED142" i="8"/>
  <c r="CV142" i="8"/>
  <c r="CW142" i="8"/>
  <c r="DA142" i="8"/>
  <c r="DB142" i="8"/>
  <c r="DE142" i="8"/>
  <c r="DF142" i="8"/>
  <c r="DJ142" i="8"/>
  <c r="DN142" i="8"/>
  <c r="DR142" i="8"/>
  <c r="CR142" i="8"/>
  <c r="CJ142" i="8"/>
  <c r="EE142" i="8"/>
  <c r="CK142" i="8"/>
  <c r="EF142" i="8"/>
  <c r="DV143" i="8"/>
  <c r="DW143" i="8"/>
  <c r="CC143" i="8"/>
  <c r="DX143" i="8"/>
  <c r="CD143" i="8"/>
  <c r="DY143" i="8"/>
  <c r="CE143" i="8"/>
  <c r="DZ143" i="8"/>
  <c r="CF143" i="8"/>
  <c r="EA143" i="8"/>
  <c r="CG143" i="8"/>
  <c r="EB143" i="8"/>
  <c r="CH143" i="8"/>
  <c r="EC143" i="8"/>
  <c r="CI143" i="8"/>
  <c r="ED143" i="8"/>
  <c r="CV143" i="8"/>
  <c r="CW143" i="8"/>
  <c r="DA143" i="8"/>
  <c r="DB143" i="8"/>
  <c r="DE143" i="8"/>
  <c r="DF143" i="8"/>
  <c r="DJ143" i="8"/>
  <c r="DN143" i="8"/>
  <c r="DR143" i="8"/>
  <c r="CR143" i="8"/>
  <c r="CJ143" i="8"/>
  <c r="EE143" i="8"/>
  <c r="CK143" i="8"/>
  <c r="EF143" i="8"/>
  <c r="DV144" i="8"/>
  <c r="DW144" i="8"/>
  <c r="CC144" i="8"/>
  <c r="DX144" i="8"/>
  <c r="CD144" i="8"/>
  <c r="DY144" i="8"/>
  <c r="CE144" i="8"/>
  <c r="DZ144" i="8"/>
  <c r="CF144" i="8"/>
  <c r="EA144" i="8"/>
  <c r="CG144" i="8"/>
  <c r="EB144" i="8"/>
  <c r="Z130" i="8"/>
  <c r="AA130" i="8"/>
  <c r="AB130" i="8"/>
  <c r="AC130" i="8"/>
  <c r="I130" i="8"/>
  <c r="CH144" i="8"/>
  <c r="EC144" i="8"/>
  <c r="J130" i="8"/>
  <c r="CI144" i="8"/>
  <c r="ED144" i="8"/>
  <c r="CV144" i="8"/>
  <c r="EM112" i="8"/>
  <c r="CW144" i="8"/>
  <c r="DA144" i="8"/>
  <c r="DB144" i="8"/>
  <c r="DE144" i="8"/>
  <c r="DF144" i="8"/>
  <c r="DI144" i="8"/>
  <c r="DJ144" i="8"/>
  <c r="DN144" i="8"/>
  <c r="DR144" i="8"/>
  <c r="CR144" i="8"/>
  <c r="CJ144" i="8"/>
  <c r="EE144" i="8"/>
  <c r="CK144" i="8"/>
  <c r="EF144" i="8"/>
  <c r="DV145" i="8"/>
  <c r="DW145" i="8"/>
  <c r="CC145" i="8"/>
  <c r="DX145" i="8"/>
  <c r="CD145" i="8"/>
  <c r="DY145" i="8"/>
  <c r="CE145" i="8"/>
  <c r="DZ145" i="8"/>
  <c r="CF145" i="8"/>
  <c r="EA145" i="8"/>
  <c r="CG145" i="8"/>
  <c r="EB145" i="8"/>
  <c r="CH145" i="8"/>
  <c r="EC145" i="8"/>
  <c r="CI145" i="8"/>
  <c r="ED145" i="8"/>
  <c r="CV145" i="8"/>
  <c r="EQ49" i="8"/>
  <c r="CW145" i="8"/>
  <c r="DA145" i="8"/>
  <c r="DB145" i="8"/>
  <c r="DE145" i="8"/>
  <c r="DF145" i="8"/>
  <c r="DJ145" i="8"/>
  <c r="DN145" i="8"/>
  <c r="DR145" i="8"/>
  <c r="CR145" i="8"/>
  <c r="CJ145" i="8"/>
  <c r="EE145" i="8"/>
  <c r="CK145" i="8"/>
  <c r="EF145" i="8"/>
  <c r="DV146" i="8"/>
  <c r="DW146" i="8"/>
  <c r="CC146" i="8"/>
  <c r="DX146" i="8"/>
  <c r="CD146" i="8"/>
  <c r="DY146" i="8"/>
  <c r="CE146" i="8"/>
  <c r="DZ146" i="8"/>
  <c r="CF146" i="8"/>
  <c r="EA146" i="8"/>
  <c r="CG146" i="8"/>
  <c r="EB146" i="8"/>
  <c r="CH146" i="8"/>
  <c r="EC146" i="8"/>
  <c r="CI146" i="8"/>
  <c r="ED146" i="8"/>
  <c r="CV146" i="8"/>
  <c r="CW146" i="8"/>
  <c r="DA146" i="8"/>
  <c r="DB146" i="8"/>
  <c r="DE146" i="8"/>
  <c r="DF146" i="8"/>
  <c r="DJ146" i="8"/>
  <c r="DN146" i="8"/>
  <c r="DR146" i="8"/>
  <c r="CR146" i="8"/>
  <c r="CJ146" i="8"/>
  <c r="EE146" i="8"/>
  <c r="CK146" i="8"/>
  <c r="EF146" i="8"/>
  <c r="DU117" i="8"/>
  <c r="DU118" i="8"/>
  <c r="DU119" i="8"/>
  <c r="DU120" i="8"/>
  <c r="DU121" i="8"/>
  <c r="DU122" i="8"/>
  <c r="DU123" i="8"/>
  <c r="DU124" i="8"/>
  <c r="DU125" i="8"/>
  <c r="DU126" i="8"/>
  <c r="DU127" i="8"/>
  <c r="DU128" i="8"/>
  <c r="DU129" i="8"/>
  <c r="DU130" i="8"/>
  <c r="DU131" i="8"/>
  <c r="DU132" i="8"/>
  <c r="DU133" i="8"/>
  <c r="DU134" i="8"/>
  <c r="DU135" i="8"/>
  <c r="DU136" i="8"/>
  <c r="DU137" i="8"/>
  <c r="DU138" i="8"/>
  <c r="DU139" i="8"/>
  <c r="DU140" i="8"/>
  <c r="DU141" i="8"/>
  <c r="DU142" i="8"/>
  <c r="DU143" i="8"/>
  <c r="DU144" i="8"/>
  <c r="DU145" i="8"/>
  <c r="DU146" i="8"/>
  <c r="DU93" i="8"/>
  <c r="DU94" i="8"/>
  <c r="DU95" i="8"/>
  <c r="DU96" i="8"/>
  <c r="DU97" i="8"/>
  <c r="DU98" i="8"/>
  <c r="DU99" i="8"/>
  <c r="DU100" i="8"/>
  <c r="DU101" i="8"/>
  <c r="DU102" i="8"/>
  <c r="DU103" i="8"/>
  <c r="DU104" i="8"/>
  <c r="DU105" i="8"/>
  <c r="DU106" i="8"/>
  <c r="DU107" i="8"/>
  <c r="DU108" i="8"/>
  <c r="DU109" i="8"/>
  <c r="DU110" i="8"/>
  <c r="DU111" i="8"/>
  <c r="DU112" i="8"/>
  <c r="DU113" i="8"/>
  <c r="DU114" i="8"/>
  <c r="DU115" i="8"/>
  <c r="DU116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U86" i="8"/>
  <c r="DU87" i="8"/>
  <c r="DU88" i="8"/>
  <c r="DU89" i="8"/>
  <c r="DU90" i="8"/>
  <c r="DU91" i="8"/>
  <c r="DU92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3" i="8"/>
  <c r="DU4" i="8"/>
  <c r="DU5" i="8"/>
  <c r="DU6" i="8"/>
  <c r="DU7" i="8"/>
  <c r="DU8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J106" i="8"/>
  <c r="CI2" i="8"/>
  <c r="ED2" i="8"/>
  <c r="CV2" i="8"/>
  <c r="CW2" i="8"/>
  <c r="DA2" i="8"/>
  <c r="DB2" i="8"/>
  <c r="DF2" i="8"/>
  <c r="DJ2" i="8"/>
  <c r="DN2" i="8"/>
  <c r="DR2" i="8"/>
  <c r="CR2" i="8"/>
  <c r="CJ2" i="8"/>
  <c r="EE2" i="8"/>
  <c r="EF2" i="8"/>
  <c r="CE2" i="8"/>
  <c r="DZ2" i="8"/>
  <c r="CF2" i="8"/>
  <c r="EA2" i="8"/>
  <c r="CG2" i="8"/>
  <c r="EB2" i="8"/>
  <c r="Z106" i="8"/>
  <c r="AA106" i="8"/>
  <c r="AB106" i="8"/>
  <c r="AC106" i="8"/>
  <c r="I106" i="8"/>
  <c r="CH2" i="8"/>
  <c r="EC2" i="8"/>
  <c r="CD2" i="8"/>
  <c r="DY2" i="8"/>
  <c r="CC2" i="8"/>
  <c r="DX2" i="8"/>
  <c r="DV2" i="8"/>
  <c r="DW2" i="8"/>
  <c r="DU2" i="8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55" i="3"/>
  <c r="V56" i="3"/>
  <c r="V57" i="3"/>
  <c r="V58" i="3"/>
  <c r="V59" i="3"/>
  <c r="V60" i="3"/>
  <c r="V61" i="3"/>
  <c r="V62" i="3"/>
  <c r="V63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I81" i="3"/>
  <c r="V81" i="3"/>
  <c r="I82" i="3"/>
  <c r="V82" i="3"/>
  <c r="I83" i="3"/>
  <c r="V83" i="3"/>
  <c r="I84" i="3"/>
  <c r="V84" i="3"/>
  <c r="I85" i="3"/>
  <c r="V85" i="3"/>
  <c r="I86" i="3"/>
  <c r="V86" i="3"/>
  <c r="I87" i="3"/>
  <c r="V87" i="3"/>
  <c r="I88" i="3"/>
  <c r="V88" i="3"/>
  <c r="I89" i="3"/>
  <c r="V89" i="3"/>
  <c r="I90" i="3"/>
  <c r="V90" i="3"/>
  <c r="I91" i="3"/>
  <c r="V91" i="3"/>
  <c r="I92" i="3"/>
  <c r="V92" i="3"/>
  <c r="I93" i="3"/>
  <c r="V93" i="3"/>
  <c r="I94" i="3"/>
  <c r="V94" i="3"/>
  <c r="I95" i="3"/>
  <c r="V95" i="3"/>
  <c r="I96" i="3"/>
  <c r="V96" i="3"/>
  <c r="I97" i="3"/>
  <c r="V97" i="3"/>
  <c r="I98" i="3"/>
  <c r="V98" i="3"/>
  <c r="I99" i="3"/>
  <c r="V99" i="3"/>
  <c r="I100" i="3"/>
  <c r="V100" i="3"/>
  <c r="I101" i="3"/>
  <c r="V101" i="3"/>
  <c r="I102" i="3"/>
  <c r="V102" i="3"/>
  <c r="V108" i="3"/>
  <c r="V109" i="3"/>
  <c r="V110" i="3"/>
  <c r="V111" i="3"/>
  <c r="V112" i="3"/>
  <c r="V113" i="3"/>
  <c r="V114" i="3"/>
  <c r="V115" i="3"/>
  <c r="I116" i="3"/>
  <c r="V116" i="3"/>
  <c r="V117" i="3"/>
  <c r="V118" i="3"/>
  <c r="I119" i="3"/>
  <c r="V119" i="3"/>
  <c r="V120" i="3"/>
  <c r="V121" i="3"/>
  <c r="V122" i="3"/>
  <c r="V123" i="3"/>
  <c r="V124" i="3"/>
  <c r="I125" i="3"/>
  <c r="V125" i="3"/>
  <c r="V126" i="3"/>
  <c r="V127" i="3"/>
  <c r="V128" i="3"/>
  <c r="V129" i="3"/>
  <c r="V130" i="3"/>
  <c r="V131" i="3"/>
  <c r="V132" i="3"/>
  <c r="I133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I154" i="3"/>
  <c r="V154" i="3"/>
  <c r="I155" i="3"/>
  <c r="V155" i="3"/>
  <c r="V156" i="3"/>
  <c r="I157" i="3"/>
  <c r="V157" i="3"/>
  <c r="V158" i="3"/>
  <c r="V159" i="3"/>
  <c r="V160" i="3"/>
  <c r="V161" i="3"/>
  <c r="V162" i="3"/>
  <c r="V163" i="3"/>
  <c r="V164" i="3"/>
  <c r="V165" i="3"/>
  <c r="V166" i="3"/>
  <c r="I167" i="3"/>
  <c r="V167" i="3"/>
  <c r="V168" i="3"/>
  <c r="I169" i="3"/>
  <c r="V169" i="3"/>
  <c r="I170" i="3"/>
  <c r="V170" i="3"/>
  <c r="V171" i="3"/>
  <c r="I172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I191" i="3"/>
  <c r="V191" i="3"/>
  <c r="I192" i="3"/>
  <c r="V192" i="3"/>
  <c r="I193" i="3"/>
  <c r="V193" i="3"/>
  <c r="I194" i="3"/>
  <c r="V194" i="3"/>
  <c r="I195" i="3"/>
  <c r="V195" i="3"/>
  <c r="I196" i="3"/>
  <c r="V196" i="3"/>
  <c r="I197" i="3"/>
  <c r="V197" i="3"/>
  <c r="I198" i="3"/>
  <c r="V198" i="3"/>
  <c r="I199" i="3"/>
  <c r="V199" i="3"/>
  <c r="I200" i="3"/>
  <c r="V200" i="3"/>
  <c r="I201" i="3"/>
  <c r="V201" i="3"/>
  <c r="I202" i="3"/>
  <c r="V20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55" i="3"/>
  <c r="W56" i="3"/>
  <c r="W57" i="3"/>
  <c r="W58" i="3"/>
  <c r="W59" i="3"/>
  <c r="W60" i="3"/>
  <c r="W61" i="3"/>
  <c r="W62" i="3"/>
  <c r="W63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" i="3"/>
  <c r="U164" i="3"/>
  <c r="U165" i="3"/>
  <c r="U180" i="3"/>
  <c r="U181" i="3"/>
  <c r="U189" i="3"/>
  <c r="U190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137" i="3"/>
  <c r="O138" i="3"/>
  <c r="O139" i="3"/>
  <c r="O140" i="3"/>
  <c r="O141" i="3"/>
  <c r="O142" i="3"/>
  <c r="O14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55" i="3"/>
  <c r="Q56" i="3"/>
  <c r="Q57" i="3"/>
  <c r="Q58" i="3"/>
  <c r="Q59" i="3"/>
  <c r="Q60" i="3"/>
  <c r="Q61" i="3"/>
  <c r="Q62" i="3"/>
  <c r="Q63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55" i="3"/>
  <c r="P56" i="3"/>
  <c r="P57" i="3"/>
  <c r="P58" i="3"/>
  <c r="P59" i="3"/>
  <c r="P60" i="3"/>
  <c r="P61" i="3"/>
  <c r="P62" i="3"/>
  <c r="P63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55" i="3"/>
  <c r="O56" i="3"/>
  <c r="O57" i="3"/>
  <c r="O58" i="3"/>
  <c r="O59" i="3"/>
  <c r="O60" i="3"/>
  <c r="O61" i="3"/>
  <c r="O62" i="3"/>
  <c r="O63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2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93" i="3"/>
  <c r="M94" i="3"/>
  <c r="M95" i="3"/>
  <c r="M96" i="3"/>
  <c r="M97" i="3"/>
  <c r="M98" i="3"/>
  <c r="M99" i="3"/>
  <c r="M100" i="3"/>
  <c r="M101" i="3"/>
  <c r="M102" i="3"/>
  <c r="M108" i="3"/>
  <c r="M109" i="3"/>
  <c r="M110" i="3"/>
  <c r="M111" i="3"/>
  <c r="M112" i="3"/>
  <c r="M113" i="3"/>
  <c r="M114" i="3"/>
  <c r="M115" i="3"/>
  <c r="M116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55" i="3"/>
  <c r="M56" i="3"/>
  <c r="M57" i="3"/>
  <c r="M58" i="3"/>
  <c r="M59" i="3"/>
  <c r="M60" i="3"/>
  <c r="M61" i="3"/>
  <c r="M62" i="3"/>
  <c r="M63" i="3"/>
  <c r="M68" i="3"/>
  <c r="M69" i="3"/>
  <c r="M70" i="3"/>
  <c r="M71" i="3"/>
  <c r="M72" i="3"/>
  <c r="M73" i="3"/>
  <c r="M74" i="3"/>
  <c r="M75" i="3"/>
  <c r="M76" i="3"/>
  <c r="M77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28" i="1"/>
  <c r="S29" i="1"/>
  <c r="S30" i="1"/>
  <c r="S31" i="1"/>
  <c r="S32" i="1"/>
  <c r="S33" i="1"/>
  <c r="S34" i="1"/>
  <c r="S35" i="1"/>
  <c r="S36" i="1"/>
  <c r="S27" i="1"/>
  <c r="DQ146" i="8"/>
  <c r="DQ145" i="8"/>
  <c r="DQ144" i="8"/>
  <c r="DQ143" i="8"/>
  <c r="DQ142" i="8"/>
  <c r="DQ141" i="8"/>
  <c r="DQ140" i="8"/>
  <c r="DQ139" i="8"/>
  <c r="DQ138" i="8"/>
  <c r="DQ137" i="8"/>
  <c r="DQ136" i="8"/>
  <c r="DQ135" i="8"/>
  <c r="DQ134" i="8"/>
  <c r="DQ133" i="8"/>
  <c r="DQ132" i="8"/>
  <c r="DQ131" i="8"/>
  <c r="DQ130" i="8"/>
  <c r="DQ129" i="8"/>
  <c r="DQ128" i="8"/>
  <c r="DQ127" i="8"/>
  <c r="DQ126" i="8"/>
  <c r="DQ125" i="8"/>
  <c r="DQ124" i="8"/>
  <c r="DQ123" i="8"/>
  <c r="DQ122" i="8"/>
  <c r="DQ121" i="8"/>
  <c r="DQ120" i="8"/>
  <c r="DQ119" i="8"/>
  <c r="DQ118" i="8"/>
  <c r="DQ117" i="8"/>
  <c r="DQ116" i="8"/>
  <c r="DQ115" i="8"/>
  <c r="DQ114" i="8"/>
  <c r="DQ113" i="8"/>
  <c r="DQ112" i="8"/>
  <c r="DQ111" i="8"/>
  <c r="DQ110" i="8"/>
  <c r="DQ109" i="8"/>
  <c r="DQ108" i="8"/>
  <c r="DQ107" i="8"/>
  <c r="DQ106" i="8"/>
  <c r="DQ105" i="8"/>
  <c r="DQ104" i="8"/>
  <c r="DQ103" i="8"/>
  <c r="DQ102" i="8"/>
  <c r="DQ101" i="8"/>
  <c r="DQ100" i="8"/>
  <c r="DQ99" i="8"/>
  <c r="DQ98" i="8"/>
  <c r="DQ97" i="8"/>
  <c r="DQ96" i="8"/>
  <c r="DQ95" i="8"/>
  <c r="DQ94" i="8"/>
  <c r="DQ93" i="8"/>
  <c r="DQ92" i="8"/>
  <c r="DQ91" i="8"/>
  <c r="DQ90" i="8"/>
  <c r="DQ89" i="8"/>
  <c r="DQ88" i="8"/>
  <c r="DQ87" i="8"/>
  <c r="DQ86" i="8"/>
  <c r="DQ85" i="8"/>
  <c r="DQ84" i="8"/>
  <c r="DQ83" i="8"/>
  <c r="DQ82" i="8"/>
  <c r="DQ81" i="8"/>
  <c r="DQ80" i="8"/>
  <c r="DQ79" i="8"/>
  <c r="DQ78" i="8"/>
  <c r="DQ77" i="8"/>
  <c r="DQ76" i="8"/>
  <c r="DQ75" i="8"/>
  <c r="DQ74" i="8"/>
  <c r="DQ73" i="8"/>
  <c r="DQ72" i="8"/>
  <c r="DQ71" i="8"/>
  <c r="DQ70" i="8"/>
  <c r="DQ69" i="8"/>
  <c r="DQ68" i="8"/>
  <c r="DQ67" i="8"/>
  <c r="DQ66" i="8"/>
  <c r="DQ65" i="8"/>
  <c r="DQ64" i="8"/>
  <c r="DQ63" i="8"/>
  <c r="DQ62" i="8"/>
  <c r="DQ61" i="8"/>
  <c r="DQ60" i="8"/>
  <c r="DQ59" i="8"/>
  <c r="DQ58" i="8"/>
  <c r="DQ57" i="8"/>
  <c r="DQ56" i="8"/>
  <c r="DQ55" i="8"/>
  <c r="DQ54" i="8"/>
  <c r="DQ53" i="8"/>
  <c r="DQ52" i="8"/>
  <c r="DQ51" i="8"/>
  <c r="DQ50" i="8"/>
  <c r="DQ49" i="8"/>
  <c r="DQ48" i="8"/>
  <c r="DQ47" i="8"/>
  <c r="DQ46" i="8"/>
  <c r="DQ45" i="8"/>
  <c r="DQ44" i="8"/>
  <c r="DQ43" i="8"/>
  <c r="DQ42" i="8"/>
  <c r="DQ41" i="8"/>
  <c r="DQ40" i="8"/>
  <c r="DQ39" i="8"/>
  <c r="DQ38" i="8"/>
  <c r="DQ37" i="8"/>
  <c r="DQ36" i="8"/>
  <c r="DQ35" i="8"/>
  <c r="DQ34" i="8"/>
  <c r="DQ32" i="8"/>
  <c r="DQ31" i="8"/>
  <c r="DQ30" i="8"/>
  <c r="DQ29" i="8"/>
  <c r="DQ28" i="8"/>
  <c r="DQ27" i="8"/>
  <c r="DQ26" i="8"/>
  <c r="DQ25" i="8"/>
  <c r="DQ24" i="8"/>
  <c r="DQ23" i="8"/>
  <c r="DQ22" i="8"/>
  <c r="DQ21" i="8"/>
  <c r="DQ20" i="8"/>
  <c r="DQ19" i="8"/>
  <c r="DQ18" i="8"/>
  <c r="DQ17" i="8"/>
  <c r="DQ16" i="8"/>
  <c r="DQ15" i="8"/>
  <c r="DQ14" i="8"/>
  <c r="DQ13" i="8"/>
  <c r="DQ12" i="8"/>
  <c r="DQ11" i="8"/>
  <c r="DQ10" i="8"/>
  <c r="DQ9" i="8"/>
  <c r="DQ8" i="8"/>
  <c r="DQ7" i="8"/>
  <c r="DQ6" i="8"/>
  <c r="DQ5" i="8"/>
  <c r="DQ4" i="8"/>
  <c r="DQ3" i="8"/>
  <c r="DQ2" i="8"/>
  <c r="DM146" i="8"/>
  <c r="DM145" i="8"/>
  <c r="DM144" i="8"/>
  <c r="DM143" i="8"/>
  <c r="DM142" i="8"/>
  <c r="DM141" i="8"/>
  <c r="DM140" i="8"/>
  <c r="DM139" i="8"/>
  <c r="DM138" i="8"/>
  <c r="DM137" i="8"/>
  <c r="DM136" i="8"/>
  <c r="DM135" i="8"/>
  <c r="DM134" i="8"/>
  <c r="DM133" i="8"/>
  <c r="DM132" i="8"/>
  <c r="DM131" i="8"/>
  <c r="DM130" i="8"/>
  <c r="DM129" i="8"/>
  <c r="DM128" i="8"/>
  <c r="DM127" i="8"/>
  <c r="DM126" i="8"/>
  <c r="DM125" i="8"/>
  <c r="DM124" i="8"/>
  <c r="DM123" i="8"/>
  <c r="DM122" i="8"/>
  <c r="DM121" i="8"/>
  <c r="DM120" i="8"/>
  <c r="DM119" i="8"/>
  <c r="DM118" i="8"/>
  <c r="DM117" i="8"/>
  <c r="DM116" i="8"/>
  <c r="DM115" i="8"/>
  <c r="DM114" i="8"/>
  <c r="DM113" i="8"/>
  <c r="DM112" i="8"/>
  <c r="DM111" i="8"/>
  <c r="DM110" i="8"/>
  <c r="DM109" i="8"/>
  <c r="DM108" i="8"/>
  <c r="DM107" i="8"/>
  <c r="DM106" i="8"/>
  <c r="DM105" i="8"/>
  <c r="DM104" i="8"/>
  <c r="DM103" i="8"/>
  <c r="DM102" i="8"/>
  <c r="DM101" i="8"/>
  <c r="DM100" i="8"/>
  <c r="DM99" i="8"/>
  <c r="DM98" i="8"/>
  <c r="DM97" i="8"/>
  <c r="DM96" i="8"/>
  <c r="DM95" i="8"/>
  <c r="DM94" i="8"/>
  <c r="DM93" i="8"/>
  <c r="DM92" i="8"/>
  <c r="DM91" i="8"/>
  <c r="DM90" i="8"/>
  <c r="DM89" i="8"/>
  <c r="DM88" i="8"/>
  <c r="DM87" i="8"/>
  <c r="DM86" i="8"/>
  <c r="DM85" i="8"/>
  <c r="DM84" i="8"/>
  <c r="DM83" i="8"/>
  <c r="DM82" i="8"/>
  <c r="DM81" i="8"/>
  <c r="DM80" i="8"/>
  <c r="DM79" i="8"/>
  <c r="DM78" i="8"/>
  <c r="DM77" i="8"/>
  <c r="DM76" i="8"/>
  <c r="DM75" i="8"/>
  <c r="DM74" i="8"/>
  <c r="DM73" i="8"/>
  <c r="DM72" i="8"/>
  <c r="DM71" i="8"/>
  <c r="DM70" i="8"/>
  <c r="DM69" i="8"/>
  <c r="DM68" i="8"/>
  <c r="DM67" i="8"/>
  <c r="DM66" i="8"/>
  <c r="DM65" i="8"/>
  <c r="DM64" i="8"/>
  <c r="DM63" i="8"/>
  <c r="DM62" i="8"/>
  <c r="DM61" i="8"/>
  <c r="DM60" i="8"/>
  <c r="DM59" i="8"/>
  <c r="DM58" i="8"/>
  <c r="DM57" i="8"/>
  <c r="DM56" i="8"/>
  <c r="DM55" i="8"/>
  <c r="DM54" i="8"/>
  <c r="DM53" i="8"/>
  <c r="DM52" i="8"/>
  <c r="DM51" i="8"/>
  <c r="DM50" i="8"/>
  <c r="DM49" i="8"/>
  <c r="DM48" i="8"/>
  <c r="DM47" i="8"/>
  <c r="DM46" i="8"/>
  <c r="DM45" i="8"/>
  <c r="DM44" i="8"/>
  <c r="DM43" i="8"/>
  <c r="DM42" i="8"/>
  <c r="DM41" i="8"/>
  <c r="DM40" i="8"/>
  <c r="DM39" i="8"/>
  <c r="DM38" i="8"/>
  <c r="DM37" i="8"/>
  <c r="DM36" i="8"/>
  <c r="DM35" i="8"/>
  <c r="DM34" i="8"/>
  <c r="DM32" i="8"/>
  <c r="DM31" i="8"/>
  <c r="DM30" i="8"/>
  <c r="DM29" i="8"/>
  <c r="DM28" i="8"/>
  <c r="DM27" i="8"/>
  <c r="DM26" i="8"/>
  <c r="DM25" i="8"/>
  <c r="DM24" i="8"/>
  <c r="DM23" i="8"/>
  <c r="DM22" i="8"/>
  <c r="DM21" i="8"/>
  <c r="DM20" i="8"/>
  <c r="DM19" i="8"/>
  <c r="DM18" i="8"/>
  <c r="DM17" i="8"/>
  <c r="DM16" i="8"/>
  <c r="DM15" i="8"/>
  <c r="DM14" i="8"/>
  <c r="DM13" i="8"/>
  <c r="DM12" i="8"/>
  <c r="DM11" i="8"/>
  <c r="DM10" i="8"/>
  <c r="DM9" i="8"/>
  <c r="DM8" i="8"/>
  <c r="DM7" i="8"/>
  <c r="DM6" i="8"/>
  <c r="DM5" i="8"/>
  <c r="DM4" i="8"/>
  <c r="DM3" i="8"/>
  <c r="DM2" i="8"/>
  <c r="DI146" i="8"/>
  <c r="DI145" i="8"/>
  <c r="DI143" i="8"/>
  <c r="DI142" i="8"/>
  <c r="DI141" i="8"/>
  <c r="DI140" i="8"/>
  <c r="DI139" i="8"/>
  <c r="DI138" i="8"/>
  <c r="DI137" i="8"/>
  <c r="DI136" i="8"/>
  <c r="DI135" i="8"/>
  <c r="DI134" i="8"/>
  <c r="DI133" i="8"/>
  <c r="DI132" i="8"/>
  <c r="DI131" i="8"/>
  <c r="DI130" i="8"/>
  <c r="DI129" i="8"/>
  <c r="DI128" i="8"/>
  <c r="DI127" i="8"/>
  <c r="DI126" i="8"/>
  <c r="DI125" i="8"/>
  <c r="DI124" i="8"/>
  <c r="DI123" i="8"/>
  <c r="DI122" i="8"/>
  <c r="DI121" i="8"/>
  <c r="DI120" i="8"/>
  <c r="DI118" i="8"/>
  <c r="DI117" i="8"/>
  <c r="DI116" i="8"/>
  <c r="DI115" i="8"/>
  <c r="DI114" i="8"/>
  <c r="DI113" i="8"/>
  <c r="DI112" i="8"/>
  <c r="DI111" i="8"/>
  <c r="DI109" i="8"/>
  <c r="DI108" i="8"/>
  <c r="DI107" i="8"/>
  <c r="DI106" i="8"/>
  <c r="DI105" i="8"/>
  <c r="DI104" i="8"/>
  <c r="DI103" i="8"/>
  <c r="DI102" i="8"/>
  <c r="DI101" i="8"/>
  <c r="DI100" i="8"/>
  <c r="DI99" i="8"/>
  <c r="DI98" i="8"/>
  <c r="DI97" i="8"/>
  <c r="DI96" i="8"/>
  <c r="DI95" i="8"/>
  <c r="DI94" i="8"/>
  <c r="DI93" i="8"/>
  <c r="DI92" i="8"/>
  <c r="DI91" i="8"/>
  <c r="DI90" i="8"/>
  <c r="DI89" i="8"/>
  <c r="DI88" i="8"/>
  <c r="DI87" i="8"/>
  <c r="DI86" i="8"/>
  <c r="DI85" i="8"/>
  <c r="DI84" i="8"/>
  <c r="DI83" i="8"/>
  <c r="DI82" i="8"/>
  <c r="DI81" i="8"/>
  <c r="DI80" i="8"/>
  <c r="DI79" i="8"/>
  <c r="DI78" i="8"/>
  <c r="DI77" i="8"/>
  <c r="DI76" i="8"/>
  <c r="DI75" i="8"/>
  <c r="DI74" i="8"/>
  <c r="DI73" i="8"/>
  <c r="DI72" i="8"/>
  <c r="DI68" i="8"/>
  <c r="DI67" i="8"/>
  <c r="DI66" i="8"/>
  <c r="DI65" i="8"/>
  <c r="DI64" i="8"/>
  <c r="DI63" i="8"/>
  <c r="DI62" i="8"/>
  <c r="DI61" i="8"/>
  <c r="DI60" i="8"/>
  <c r="DI59" i="8"/>
  <c r="DI57" i="8"/>
  <c r="DI56" i="8"/>
  <c r="DI55" i="8"/>
  <c r="DI54" i="8"/>
  <c r="DI53" i="8"/>
  <c r="DI52" i="8"/>
  <c r="DI51" i="8"/>
  <c r="DI50" i="8"/>
  <c r="DI49" i="8"/>
  <c r="DI48" i="8"/>
  <c r="DI47" i="8"/>
  <c r="DI46" i="8"/>
  <c r="DI45" i="8"/>
  <c r="DI44" i="8"/>
  <c r="DI43" i="8"/>
  <c r="DI42" i="8"/>
  <c r="DI41" i="8"/>
  <c r="DI40" i="8"/>
  <c r="DI39" i="8"/>
  <c r="DI38" i="8"/>
  <c r="DI37" i="8"/>
  <c r="DI36" i="8"/>
  <c r="DI35" i="8"/>
  <c r="DI34" i="8"/>
  <c r="DI32" i="8"/>
  <c r="DI31" i="8"/>
  <c r="DI30" i="8"/>
  <c r="DI29" i="8"/>
  <c r="DI28" i="8"/>
  <c r="DI27" i="8"/>
  <c r="DI25" i="8"/>
  <c r="DI24" i="8"/>
  <c r="DI23" i="8"/>
  <c r="DI22" i="8"/>
  <c r="DI20" i="8"/>
  <c r="DI19" i="8"/>
  <c r="DI18" i="8"/>
  <c r="DI17" i="8"/>
  <c r="DI16" i="8"/>
  <c r="DI15" i="8"/>
  <c r="DI14" i="8"/>
  <c r="DI13" i="8"/>
  <c r="DI12" i="8"/>
  <c r="DI11" i="8"/>
  <c r="DI10" i="8"/>
  <c r="DI9" i="8"/>
  <c r="DI8" i="8"/>
  <c r="DI7" i="8"/>
  <c r="DI6" i="8"/>
  <c r="DI5" i="8"/>
  <c r="DI4" i="8"/>
  <c r="DI3" i="8"/>
  <c r="DI2" i="8"/>
  <c r="DE141" i="8"/>
  <c r="DE140" i="8"/>
  <c r="DE137" i="8"/>
  <c r="DE136" i="8"/>
  <c r="DE133" i="8"/>
  <c r="DE132" i="8"/>
  <c r="DE129" i="8"/>
  <c r="DE128" i="8"/>
  <c r="DE127" i="8"/>
  <c r="DE126" i="8"/>
  <c r="DE125" i="8"/>
  <c r="DE123" i="8"/>
  <c r="DE122" i="8"/>
  <c r="DE121" i="8"/>
  <c r="DE120" i="8"/>
  <c r="DE118" i="8"/>
  <c r="DE117" i="8"/>
  <c r="DE116" i="8"/>
  <c r="DE115" i="8"/>
  <c r="DE114" i="8"/>
  <c r="DE113" i="8"/>
  <c r="DE112" i="8"/>
  <c r="DE109" i="8"/>
  <c r="DE108" i="8"/>
  <c r="DE106" i="8"/>
  <c r="DE105" i="8"/>
  <c r="DE104" i="8"/>
  <c r="DE103" i="8"/>
  <c r="DE102" i="8"/>
  <c r="DE101" i="8"/>
  <c r="DE99" i="8"/>
  <c r="DE98" i="8"/>
  <c r="DE97" i="8"/>
  <c r="DE96" i="8"/>
  <c r="DE94" i="8"/>
  <c r="DE93" i="8"/>
  <c r="DE92" i="8"/>
  <c r="DE91" i="8"/>
  <c r="DE90" i="8"/>
  <c r="DE88" i="8"/>
  <c r="DE87" i="8"/>
  <c r="DE86" i="8"/>
  <c r="DE85" i="8"/>
  <c r="DE83" i="8"/>
  <c r="DE81" i="8"/>
  <c r="DE80" i="8"/>
  <c r="DE79" i="8"/>
  <c r="DE76" i="8"/>
  <c r="DE75" i="8"/>
  <c r="DE74" i="8"/>
  <c r="DE73" i="8"/>
  <c r="DE72" i="8"/>
  <c r="DE67" i="8"/>
  <c r="DE66" i="8"/>
  <c r="DE65" i="8"/>
  <c r="DE64" i="8"/>
  <c r="DE62" i="8"/>
  <c r="DE61" i="8"/>
  <c r="DE60" i="8"/>
  <c r="DE59" i="8"/>
  <c r="DE57" i="8"/>
  <c r="DE56" i="8"/>
  <c r="DE55" i="8"/>
  <c r="DE54" i="8"/>
  <c r="DE53" i="8"/>
  <c r="DE52" i="8"/>
  <c r="DE51" i="8"/>
  <c r="DE50" i="8"/>
  <c r="DE49" i="8"/>
  <c r="DE32" i="8"/>
  <c r="DE29" i="8"/>
  <c r="DE28" i="8"/>
  <c r="DE27" i="8"/>
  <c r="DE25" i="8"/>
  <c r="DE24" i="8"/>
  <c r="DE23" i="8"/>
  <c r="DE18" i="8"/>
  <c r="DE17" i="8"/>
  <c r="DE16" i="8"/>
  <c r="DE15" i="8"/>
  <c r="DE14" i="8"/>
  <c r="DE13" i="8"/>
  <c r="DE12" i="8"/>
  <c r="DE11" i="8"/>
  <c r="DE10" i="8"/>
  <c r="DE9" i="8"/>
  <c r="DE8" i="8"/>
  <c r="DE7" i="8"/>
  <c r="DE6" i="8"/>
  <c r="DE5" i="8"/>
  <c r="DE4" i="8"/>
  <c r="DE3" i="8"/>
  <c r="DE2" i="8"/>
  <c r="DA14" i="8"/>
  <c r="DA15" i="8"/>
  <c r="DA24" i="8"/>
  <c r="DA29" i="8"/>
  <c r="DA49" i="8"/>
  <c r="DA61" i="8"/>
  <c r="DA64" i="8"/>
  <c r="DA66" i="8"/>
  <c r="DA67" i="8"/>
  <c r="DA74" i="8"/>
  <c r="DA79" i="8"/>
  <c r="DA86" i="8"/>
  <c r="DA87" i="8"/>
  <c r="DA88" i="8"/>
  <c r="DA90" i="8"/>
  <c r="DA91" i="8"/>
  <c r="DA92" i="8"/>
  <c r="DA96" i="8"/>
  <c r="DA97" i="8"/>
  <c r="DA98" i="8"/>
  <c r="DA101" i="8"/>
  <c r="DA102" i="8"/>
  <c r="DA103" i="8"/>
  <c r="DA113" i="8"/>
  <c r="DA114" i="8"/>
  <c r="DA115" i="8"/>
  <c r="DA117" i="8"/>
  <c r="DA121" i="8"/>
  <c r="DA125" i="8"/>
  <c r="DA132" i="8"/>
  <c r="DA133" i="8"/>
  <c r="DA136" i="8"/>
  <c r="DA137" i="8"/>
  <c r="DA140" i="8"/>
  <c r="DA141" i="8"/>
  <c r="I39" i="11"/>
  <c r="EQ3" i="8"/>
  <c r="EQ4" i="8"/>
  <c r="EQ10" i="8"/>
  <c r="EQ17" i="8"/>
  <c r="EQ18" i="8"/>
  <c r="EQ19" i="8"/>
  <c r="EQ20" i="8"/>
  <c r="EQ22" i="8"/>
  <c r="EQ23" i="8"/>
  <c r="EQ24" i="8"/>
  <c r="EQ27" i="8"/>
  <c r="EQ30" i="8"/>
  <c r="EQ32" i="8"/>
  <c r="EQ33" i="8"/>
  <c r="EQ34" i="8"/>
  <c r="EQ35" i="8"/>
  <c r="EQ37" i="8"/>
  <c r="EQ38" i="8"/>
  <c r="EQ39" i="8"/>
  <c r="EQ40" i="8"/>
  <c r="EQ42" i="8"/>
  <c r="EQ43" i="8"/>
  <c r="EQ44" i="8"/>
  <c r="EQ45" i="8"/>
  <c r="EQ47" i="8"/>
  <c r="EQ50" i="8"/>
  <c r="EQ52" i="8"/>
  <c r="EQ53" i="8"/>
  <c r="EQ54" i="8"/>
  <c r="EQ55" i="8"/>
  <c r="EQ57" i="8"/>
  <c r="EQ58" i="8"/>
  <c r="EQ59" i="8"/>
  <c r="EQ60" i="8"/>
  <c r="EQ62" i="8"/>
  <c r="EQ63" i="8"/>
  <c r="EQ64" i="8"/>
  <c r="EQ65" i="8"/>
  <c r="EQ67" i="8"/>
  <c r="EQ68" i="8"/>
  <c r="EQ69" i="8"/>
  <c r="EQ70" i="8"/>
  <c r="EQ72" i="8"/>
  <c r="EQ73" i="8"/>
  <c r="EQ74" i="8"/>
  <c r="EQ75" i="8"/>
  <c r="EQ77" i="8"/>
  <c r="EQ78" i="8"/>
  <c r="EQ79" i="8"/>
  <c r="EQ80" i="8"/>
  <c r="EQ82" i="8"/>
  <c r="EQ83" i="8"/>
  <c r="EQ84" i="8"/>
  <c r="EQ85" i="8"/>
  <c r="EQ86" i="8"/>
  <c r="EQ87" i="8"/>
  <c r="EQ88" i="8"/>
  <c r="EQ89" i="8"/>
  <c r="EQ90" i="8"/>
  <c r="EQ92" i="8"/>
  <c r="EQ93" i="8"/>
  <c r="EQ94" i="8"/>
  <c r="EQ95" i="8"/>
  <c r="EQ96" i="8"/>
  <c r="EQ97" i="8"/>
  <c r="EQ98" i="8"/>
  <c r="EQ99" i="8"/>
  <c r="EQ100" i="8"/>
  <c r="EQ101" i="8"/>
  <c r="EQ2" i="8"/>
  <c r="EM3" i="8"/>
  <c r="EM4" i="8"/>
  <c r="EM5" i="8"/>
  <c r="EM6" i="8"/>
  <c r="EM7" i="8"/>
  <c r="EM8" i="8"/>
  <c r="EM9" i="8"/>
  <c r="EM10" i="8"/>
  <c r="EM11" i="8"/>
  <c r="EM12" i="8"/>
  <c r="EM15" i="8"/>
  <c r="EM16" i="8"/>
  <c r="EM19" i="8"/>
  <c r="EM22" i="8"/>
  <c r="EM23" i="8"/>
  <c r="EM24" i="8"/>
  <c r="EM28" i="8"/>
  <c r="EM29" i="8"/>
  <c r="EM32" i="8"/>
  <c r="EM35" i="8"/>
  <c r="EM36" i="8"/>
  <c r="EM37" i="8"/>
  <c r="EM38" i="8"/>
  <c r="EM39" i="8"/>
  <c r="EM40" i="8"/>
  <c r="EM41" i="8"/>
  <c r="EM42" i="8"/>
  <c r="EM43" i="8"/>
  <c r="EM44" i="8"/>
  <c r="EM45" i="8"/>
  <c r="EM46" i="8"/>
  <c r="EM47" i="8"/>
  <c r="EM48" i="8"/>
  <c r="EM49" i="8"/>
  <c r="EM50" i="8"/>
  <c r="EM51" i="8"/>
  <c r="EM52" i="8"/>
  <c r="EM53" i="8"/>
  <c r="EM54" i="8"/>
  <c r="EM55" i="8"/>
  <c r="EM56" i="8"/>
  <c r="EM57" i="8"/>
  <c r="EM58" i="8"/>
  <c r="EM59" i="8"/>
  <c r="EM60" i="8"/>
  <c r="EM61" i="8"/>
  <c r="EM62" i="8"/>
  <c r="EM63" i="8"/>
  <c r="EM64" i="8"/>
  <c r="EM65" i="8"/>
  <c r="EM66" i="8"/>
  <c r="EM67" i="8"/>
  <c r="EM69" i="8"/>
  <c r="EM70" i="8"/>
  <c r="EM71" i="8"/>
  <c r="EM72" i="8"/>
  <c r="EM73" i="8"/>
  <c r="EM74" i="8"/>
  <c r="EM75" i="8"/>
  <c r="EM76" i="8"/>
  <c r="EM77" i="8"/>
  <c r="EM79" i="8"/>
  <c r="EM80" i="8"/>
  <c r="EM81" i="8"/>
  <c r="EM82" i="8"/>
  <c r="EM83" i="8"/>
  <c r="EM84" i="8"/>
  <c r="EM85" i="8"/>
  <c r="EM86" i="8"/>
  <c r="EM87" i="8"/>
  <c r="EM88" i="8"/>
  <c r="EM89" i="8"/>
  <c r="EM90" i="8"/>
  <c r="EM91" i="8"/>
  <c r="EM92" i="8"/>
  <c r="EM93" i="8"/>
  <c r="EM94" i="8"/>
  <c r="EM95" i="8"/>
  <c r="EM96" i="8"/>
  <c r="EM97" i="8"/>
  <c r="EM98" i="8"/>
  <c r="EM104" i="8"/>
  <c r="EM105" i="8"/>
  <c r="EM106" i="8"/>
  <c r="EM107" i="8"/>
  <c r="EM109" i="8"/>
  <c r="EM110" i="8"/>
  <c r="EM113" i="8"/>
  <c r="EM115" i="8"/>
  <c r="EM116" i="8"/>
  <c r="EM117" i="8"/>
  <c r="EM118" i="8"/>
  <c r="EM121" i="8"/>
  <c r="EM123" i="8"/>
  <c r="EM124" i="8"/>
  <c r="EM125" i="8"/>
  <c r="EM126" i="8"/>
  <c r="EM127" i="8"/>
  <c r="EM128" i="8"/>
  <c r="EM129" i="8"/>
  <c r="EM130" i="8"/>
  <c r="EM131" i="8"/>
  <c r="EM133" i="8"/>
  <c r="EM134" i="8"/>
  <c r="EM135" i="8"/>
  <c r="EM136" i="8"/>
  <c r="EM137" i="8"/>
  <c r="EM138" i="8"/>
  <c r="EM139" i="8"/>
  <c r="EM142" i="8"/>
  <c r="EM146" i="8"/>
  <c r="EM147" i="8"/>
  <c r="EM151" i="8"/>
  <c r="EM152" i="8"/>
  <c r="EM153" i="8"/>
  <c r="EM154" i="8"/>
  <c r="EM157" i="8"/>
  <c r="EM161" i="8"/>
  <c r="EM162" i="8"/>
  <c r="EM165" i="8"/>
  <c r="EM167" i="8"/>
  <c r="EM168" i="8"/>
  <c r="EM169" i="8"/>
  <c r="EM170" i="8"/>
  <c r="EM171" i="8"/>
  <c r="EM173" i="8"/>
  <c r="EM174" i="8"/>
  <c r="EM175" i="8"/>
  <c r="EM176" i="8"/>
  <c r="EM177" i="8"/>
  <c r="EM178" i="8"/>
  <c r="EM179" i="8"/>
  <c r="EM186" i="8"/>
  <c r="EM2" i="8"/>
  <c r="T38" i="11"/>
  <c r="T39" i="11"/>
  <c r="T40" i="11"/>
  <c r="T41" i="11"/>
  <c r="T42" i="11"/>
  <c r="T43" i="11"/>
  <c r="T37" i="11"/>
  <c r="T31" i="11"/>
  <c r="T32" i="11"/>
  <c r="T3" i="11"/>
  <c r="T4" i="11"/>
  <c r="T5" i="11"/>
  <c r="T6" i="11"/>
  <c r="T7" i="11"/>
  <c r="T8" i="11"/>
  <c r="T9" i="11"/>
  <c r="T10" i="11"/>
  <c r="T11" i="11"/>
  <c r="T12" i="11"/>
  <c r="T13" i="11"/>
  <c r="T14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J43" i="11"/>
  <c r="J44" i="11"/>
  <c r="J45" i="11"/>
  <c r="J42" i="11"/>
  <c r="I36" i="11"/>
  <c r="I37" i="11"/>
  <c r="I38" i="11"/>
  <c r="I35" i="11"/>
  <c r="G26" i="11"/>
  <c r="D26" i="11"/>
  <c r="J26" i="11"/>
  <c r="G27" i="11"/>
  <c r="D27" i="11"/>
  <c r="J27" i="11"/>
  <c r="G28" i="11"/>
  <c r="D28" i="11"/>
  <c r="J28" i="11"/>
  <c r="G29" i="11"/>
  <c r="D29" i="11"/>
  <c r="J29" i="11"/>
  <c r="G30" i="11"/>
  <c r="D30" i="11"/>
  <c r="J30" i="11"/>
  <c r="G31" i="11"/>
  <c r="D31" i="11"/>
  <c r="J31" i="11"/>
  <c r="G32" i="11"/>
  <c r="D32" i="11"/>
  <c r="J32" i="11"/>
  <c r="G25" i="11"/>
  <c r="D25" i="11"/>
  <c r="J25" i="11"/>
  <c r="D4" i="11"/>
  <c r="I4" i="11"/>
  <c r="D5" i="11"/>
  <c r="I5" i="11"/>
  <c r="D6" i="11"/>
  <c r="I6" i="11"/>
  <c r="D7" i="11"/>
  <c r="I7" i="11"/>
  <c r="D8" i="11"/>
  <c r="I8" i="11"/>
  <c r="D9" i="11"/>
  <c r="I9" i="11"/>
  <c r="D10" i="11"/>
  <c r="I10" i="11"/>
  <c r="D11" i="11"/>
  <c r="I11" i="11"/>
  <c r="D12" i="11"/>
  <c r="I12" i="11"/>
  <c r="D13" i="11"/>
  <c r="I13" i="11"/>
  <c r="D14" i="11"/>
  <c r="I14" i="11"/>
  <c r="D15" i="11"/>
  <c r="I15" i="11"/>
  <c r="D16" i="11"/>
  <c r="I16" i="11"/>
  <c r="D17" i="11"/>
  <c r="I17" i="11"/>
  <c r="D18" i="11"/>
  <c r="I18" i="11"/>
  <c r="D19" i="11"/>
  <c r="I19" i="11"/>
  <c r="D20" i="11"/>
  <c r="I20" i="11"/>
  <c r="D21" i="11"/>
  <c r="I21" i="11"/>
  <c r="D3" i="11"/>
  <c r="I3" i="11"/>
  <c r="AQ85" i="3"/>
  <c r="AQ86" i="3"/>
  <c r="AQ87" i="3"/>
  <c r="AQ88" i="3"/>
  <c r="AQ94" i="3"/>
  <c r="AQ95" i="3"/>
  <c r="AQ100" i="3"/>
  <c r="AQ101" i="3"/>
  <c r="AQ69" i="3"/>
  <c r="AQ70" i="3"/>
  <c r="AQ71" i="3"/>
  <c r="AQ72" i="3"/>
  <c r="AQ73" i="3"/>
  <c r="AQ74" i="3"/>
  <c r="AQ75" i="3"/>
  <c r="AQ78" i="3"/>
  <c r="AQ79" i="3"/>
  <c r="AQ80" i="3"/>
  <c r="AQ81" i="3"/>
  <c r="H5" i="12"/>
  <c r="H3" i="12"/>
  <c r="H4" i="12"/>
  <c r="H2" i="12"/>
  <c r="J32" i="8"/>
  <c r="J33" i="8"/>
  <c r="J36" i="8"/>
  <c r="J51" i="8"/>
  <c r="J55" i="8"/>
  <c r="J56" i="8"/>
  <c r="J71" i="8"/>
  <c r="J90" i="8"/>
  <c r="J91" i="8"/>
  <c r="J97" i="8"/>
  <c r="J104" i="8"/>
  <c r="J116" i="8"/>
  <c r="J118" i="8"/>
  <c r="Z32" i="8"/>
  <c r="AA32" i="8"/>
  <c r="AB32" i="8"/>
  <c r="AC32" i="8"/>
  <c r="I32" i="8"/>
  <c r="Z33" i="8"/>
  <c r="AA33" i="8"/>
  <c r="AB33" i="8"/>
  <c r="AC33" i="8"/>
  <c r="I33" i="8"/>
  <c r="Z36" i="8"/>
  <c r="AA36" i="8"/>
  <c r="AB36" i="8"/>
  <c r="AC36" i="8"/>
  <c r="I36" i="8"/>
  <c r="Z51" i="8"/>
  <c r="AA51" i="8"/>
  <c r="AB51" i="8"/>
  <c r="AC51" i="8"/>
  <c r="I51" i="8"/>
  <c r="Z55" i="8"/>
  <c r="AA55" i="8"/>
  <c r="AB55" i="8"/>
  <c r="AC55" i="8"/>
  <c r="I55" i="8"/>
  <c r="Z56" i="8"/>
  <c r="AA56" i="8"/>
  <c r="AB56" i="8"/>
  <c r="AC56" i="8"/>
  <c r="I56" i="8"/>
  <c r="Z71" i="8"/>
  <c r="AA71" i="8"/>
  <c r="AB71" i="8"/>
  <c r="AC71" i="8"/>
  <c r="I71" i="8"/>
  <c r="Z90" i="8"/>
  <c r="AA90" i="8"/>
  <c r="AB90" i="8"/>
  <c r="AC90" i="8"/>
  <c r="I90" i="8"/>
  <c r="Z91" i="8"/>
  <c r="AA91" i="8"/>
  <c r="AB91" i="8"/>
  <c r="AC91" i="8"/>
  <c r="I91" i="8"/>
  <c r="Z97" i="8"/>
  <c r="AA97" i="8"/>
  <c r="AB97" i="8"/>
  <c r="AC97" i="8"/>
  <c r="I97" i="8"/>
  <c r="Z104" i="8"/>
  <c r="AA104" i="8"/>
  <c r="AB104" i="8"/>
  <c r="AC104" i="8"/>
  <c r="I104" i="8"/>
  <c r="Z116" i="8"/>
  <c r="AA116" i="8"/>
  <c r="AB116" i="8"/>
  <c r="AC116" i="8"/>
  <c r="I116" i="8"/>
  <c r="Z118" i="8"/>
  <c r="AA118" i="8"/>
  <c r="AB118" i="8"/>
  <c r="AC118" i="8"/>
  <c r="I118" i="8"/>
  <c r="D130" i="8"/>
  <c r="D129" i="8"/>
  <c r="D128" i="8"/>
  <c r="D127" i="8"/>
  <c r="D126" i="8"/>
  <c r="D125" i="8"/>
  <c r="D124" i="8"/>
  <c r="D123" i="8"/>
  <c r="D122" i="8"/>
  <c r="AY21" i="3"/>
  <c r="BI21" i="3"/>
  <c r="AZ21" i="3"/>
  <c r="BJ21" i="3"/>
  <c r="BA21" i="3"/>
  <c r="BK21" i="3"/>
  <c r="BB21" i="3"/>
  <c r="BL21" i="3"/>
  <c r="BC21" i="3"/>
  <c r="BM21" i="3"/>
  <c r="BD21" i="3"/>
  <c r="BN21" i="3"/>
  <c r="BE21" i="3"/>
  <c r="BO21" i="3"/>
  <c r="BF21" i="3"/>
  <c r="BP21" i="3"/>
  <c r="BG21" i="3"/>
  <c r="BQ21" i="3"/>
  <c r="BH21" i="3"/>
  <c r="BR21" i="3"/>
  <c r="AY22" i="3"/>
  <c r="BI22" i="3"/>
  <c r="AZ22" i="3"/>
  <c r="BJ22" i="3"/>
  <c r="BA22" i="3"/>
  <c r="BK22" i="3"/>
  <c r="BB22" i="3"/>
  <c r="BL22" i="3"/>
  <c r="BC22" i="3"/>
  <c r="BM22" i="3"/>
  <c r="BD22" i="3"/>
  <c r="BN22" i="3"/>
  <c r="BE22" i="3"/>
  <c r="BO22" i="3"/>
  <c r="BF22" i="3"/>
  <c r="BP22" i="3"/>
  <c r="BG22" i="3"/>
  <c r="BQ22" i="3"/>
  <c r="BH22" i="3"/>
  <c r="BR22" i="3"/>
  <c r="AY23" i="3"/>
  <c r="BI23" i="3"/>
  <c r="AZ23" i="3"/>
  <c r="BJ23" i="3"/>
  <c r="BA23" i="3"/>
  <c r="BK23" i="3"/>
  <c r="BB23" i="3"/>
  <c r="BL23" i="3"/>
  <c r="BC23" i="3"/>
  <c r="BM23" i="3"/>
  <c r="BD23" i="3"/>
  <c r="BN23" i="3"/>
  <c r="BE23" i="3"/>
  <c r="BO23" i="3"/>
  <c r="BF23" i="3"/>
  <c r="BP23" i="3"/>
  <c r="BG23" i="3"/>
  <c r="BQ23" i="3"/>
  <c r="BH23" i="3"/>
  <c r="BR23" i="3"/>
  <c r="AY24" i="3"/>
  <c r="BI24" i="3"/>
  <c r="AZ24" i="3"/>
  <c r="BJ24" i="3"/>
  <c r="BA24" i="3"/>
  <c r="BK24" i="3"/>
  <c r="BB24" i="3"/>
  <c r="BL24" i="3"/>
  <c r="BC24" i="3"/>
  <c r="BM24" i="3"/>
  <c r="BD24" i="3"/>
  <c r="BN24" i="3"/>
  <c r="BE24" i="3"/>
  <c r="BO24" i="3"/>
  <c r="BF24" i="3"/>
  <c r="BP24" i="3"/>
  <c r="BG24" i="3"/>
  <c r="BQ24" i="3"/>
  <c r="BH24" i="3"/>
  <c r="BR24" i="3"/>
  <c r="BI25" i="3"/>
  <c r="BJ25" i="3"/>
  <c r="BK25" i="3"/>
  <c r="BL25" i="3"/>
  <c r="BM25" i="3"/>
  <c r="BN25" i="3"/>
  <c r="BO25" i="3"/>
  <c r="BP25" i="3"/>
  <c r="BQ25" i="3"/>
  <c r="BR25" i="3"/>
  <c r="BI26" i="3"/>
  <c r="BJ26" i="3"/>
  <c r="BK26" i="3"/>
  <c r="BL26" i="3"/>
  <c r="BM26" i="3"/>
  <c r="BN26" i="3"/>
  <c r="BO26" i="3"/>
  <c r="BP26" i="3"/>
  <c r="BQ26" i="3"/>
  <c r="BR26" i="3"/>
  <c r="AY2" i="3"/>
  <c r="BI2" i="3"/>
  <c r="AZ2" i="3"/>
  <c r="BJ2" i="3"/>
  <c r="BA2" i="3"/>
  <c r="BK2" i="3"/>
  <c r="BB2" i="3"/>
  <c r="BL2" i="3"/>
  <c r="BC2" i="3"/>
  <c r="BM2" i="3"/>
  <c r="BD2" i="3"/>
  <c r="BN2" i="3"/>
  <c r="BE2" i="3"/>
  <c r="BO2" i="3"/>
  <c r="BF2" i="3"/>
  <c r="BP2" i="3"/>
  <c r="BG2" i="3"/>
  <c r="BQ2" i="3"/>
  <c r="BH2" i="3"/>
  <c r="BR2" i="3"/>
  <c r="AY3" i="3"/>
  <c r="BI3" i="3"/>
  <c r="AZ3" i="3"/>
  <c r="BJ3" i="3"/>
  <c r="BA3" i="3"/>
  <c r="BK3" i="3"/>
  <c r="BB3" i="3"/>
  <c r="BL3" i="3"/>
  <c r="BC3" i="3"/>
  <c r="BM3" i="3"/>
  <c r="BD3" i="3"/>
  <c r="BN3" i="3"/>
  <c r="BE3" i="3"/>
  <c r="BO3" i="3"/>
  <c r="BF3" i="3"/>
  <c r="BP3" i="3"/>
  <c r="BG3" i="3"/>
  <c r="BQ3" i="3"/>
  <c r="BH3" i="3"/>
  <c r="BR3" i="3"/>
  <c r="AY4" i="3"/>
  <c r="BI4" i="3"/>
  <c r="AZ4" i="3"/>
  <c r="BJ4" i="3"/>
  <c r="BA4" i="3"/>
  <c r="BK4" i="3"/>
  <c r="BB4" i="3"/>
  <c r="BL4" i="3"/>
  <c r="BC4" i="3"/>
  <c r="BM4" i="3"/>
  <c r="BD4" i="3"/>
  <c r="BN4" i="3"/>
  <c r="BE4" i="3"/>
  <c r="BO4" i="3"/>
  <c r="BF4" i="3"/>
  <c r="BP4" i="3"/>
  <c r="BG4" i="3"/>
  <c r="BQ4" i="3"/>
  <c r="BH4" i="3"/>
  <c r="BR4" i="3"/>
  <c r="AY5" i="3"/>
  <c r="BI5" i="3"/>
  <c r="AZ5" i="3"/>
  <c r="BJ5" i="3"/>
  <c r="BA5" i="3"/>
  <c r="BK5" i="3"/>
  <c r="BB5" i="3"/>
  <c r="BL5" i="3"/>
  <c r="BC5" i="3"/>
  <c r="BM5" i="3"/>
  <c r="BD5" i="3"/>
  <c r="BN5" i="3"/>
  <c r="BE5" i="3"/>
  <c r="BO5" i="3"/>
  <c r="BF5" i="3"/>
  <c r="BP5" i="3"/>
  <c r="BG5" i="3"/>
  <c r="BQ5" i="3"/>
  <c r="BH5" i="3"/>
  <c r="BR5" i="3"/>
  <c r="AY6" i="3"/>
  <c r="BI6" i="3"/>
  <c r="AZ6" i="3"/>
  <c r="BJ6" i="3"/>
  <c r="BA6" i="3"/>
  <c r="BK6" i="3"/>
  <c r="BB6" i="3"/>
  <c r="BL6" i="3"/>
  <c r="BC6" i="3"/>
  <c r="BM6" i="3"/>
  <c r="BD6" i="3"/>
  <c r="BN6" i="3"/>
  <c r="BE6" i="3"/>
  <c r="BO6" i="3"/>
  <c r="BF6" i="3"/>
  <c r="BP6" i="3"/>
  <c r="BG6" i="3"/>
  <c r="BQ6" i="3"/>
  <c r="BH6" i="3"/>
  <c r="BR6" i="3"/>
  <c r="AY7" i="3"/>
  <c r="BI7" i="3"/>
  <c r="AZ7" i="3"/>
  <c r="BJ7" i="3"/>
  <c r="BA7" i="3"/>
  <c r="BK7" i="3"/>
  <c r="BB7" i="3"/>
  <c r="BL7" i="3"/>
  <c r="BC7" i="3"/>
  <c r="BM7" i="3"/>
  <c r="BD7" i="3"/>
  <c r="BN7" i="3"/>
  <c r="BE7" i="3"/>
  <c r="BO7" i="3"/>
  <c r="BF7" i="3"/>
  <c r="BP7" i="3"/>
  <c r="BG7" i="3"/>
  <c r="BQ7" i="3"/>
  <c r="BH7" i="3"/>
  <c r="BR7" i="3"/>
  <c r="AY8" i="3"/>
  <c r="BI8" i="3"/>
  <c r="AZ8" i="3"/>
  <c r="BJ8" i="3"/>
  <c r="BA8" i="3"/>
  <c r="BK8" i="3"/>
  <c r="BB8" i="3"/>
  <c r="BL8" i="3"/>
  <c r="BC8" i="3"/>
  <c r="BM8" i="3"/>
  <c r="BD8" i="3"/>
  <c r="BN8" i="3"/>
  <c r="BE8" i="3"/>
  <c r="BO8" i="3"/>
  <c r="BF8" i="3"/>
  <c r="BP8" i="3"/>
  <c r="BG8" i="3"/>
  <c r="BQ8" i="3"/>
  <c r="BH8" i="3"/>
  <c r="BR8" i="3"/>
  <c r="AY9" i="3"/>
  <c r="BI9" i="3"/>
  <c r="AZ9" i="3"/>
  <c r="BJ9" i="3"/>
  <c r="BA9" i="3"/>
  <c r="BK9" i="3"/>
  <c r="BB9" i="3"/>
  <c r="BL9" i="3"/>
  <c r="BC9" i="3"/>
  <c r="BM9" i="3"/>
  <c r="BD9" i="3"/>
  <c r="BN9" i="3"/>
  <c r="BE9" i="3"/>
  <c r="BO9" i="3"/>
  <c r="BF9" i="3"/>
  <c r="BP9" i="3"/>
  <c r="BG9" i="3"/>
  <c r="BQ9" i="3"/>
  <c r="BH9" i="3"/>
  <c r="BR9" i="3"/>
  <c r="AY10" i="3"/>
  <c r="BI10" i="3"/>
  <c r="AZ10" i="3"/>
  <c r="BJ10" i="3"/>
  <c r="BA10" i="3"/>
  <c r="BK10" i="3"/>
  <c r="BB10" i="3"/>
  <c r="BL10" i="3"/>
  <c r="BC10" i="3"/>
  <c r="BM10" i="3"/>
  <c r="BD10" i="3"/>
  <c r="BN10" i="3"/>
  <c r="BE10" i="3"/>
  <c r="BO10" i="3"/>
  <c r="BF10" i="3"/>
  <c r="BP10" i="3"/>
  <c r="BG10" i="3"/>
  <c r="BQ10" i="3"/>
  <c r="BH10" i="3"/>
  <c r="BR10" i="3"/>
  <c r="AY11" i="3"/>
  <c r="BI11" i="3"/>
  <c r="AZ11" i="3"/>
  <c r="BJ11" i="3"/>
  <c r="BA11" i="3"/>
  <c r="BK11" i="3"/>
  <c r="BB11" i="3"/>
  <c r="BL11" i="3"/>
  <c r="BC11" i="3"/>
  <c r="BM11" i="3"/>
  <c r="BD11" i="3"/>
  <c r="BN11" i="3"/>
  <c r="BE11" i="3"/>
  <c r="BO11" i="3"/>
  <c r="BF11" i="3"/>
  <c r="BP11" i="3"/>
  <c r="BG11" i="3"/>
  <c r="BQ11" i="3"/>
  <c r="BH11" i="3"/>
  <c r="BR11" i="3"/>
  <c r="AY12" i="3"/>
  <c r="BI12" i="3"/>
  <c r="AZ12" i="3"/>
  <c r="BJ12" i="3"/>
  <c r="BA12" i="3"/>
  <c r="BK12" i="3"/>
  <c r="BB12" i="3"/>
  <c r="BL12" i="3"/>
  <c r="BC12" i="3"/>
  <c r="BM12" i="3"/>
  <c r="BD12" i="3"/>
  <c r="BN12" i="3"/>
  <c r="BE12" i="3"/>
  <c r="BO12" i="3"/>
  <c r="BF12" i="3"/>
  <c r="BP12" i="3"/>
  <c r="BG12" i="3"/>
  <c r="BQ12" i="3"/>
  <c r="BH12" i="3"/>
  <c r="BR12" i="3"/>
  <c r="AY13" i="3"/>
  <c r="BI13" i="3"/>
  <c r="AZ13" i="3"/>
  <c r="BJ13" i="3"/>
  <c r="BA13" i="3"/>
  <c r="BK13" i="3"/>
  <c r="BB13" i="3"/>
  <c r="BL13" i="3"/>
  <c r="BC13" i="3"/>
  <c r="BM13" i="3"/>
  <c r="BD13" i="3"/>
  <c r="BN13" i="3"/>
  <c r="BE13" i="3"/>
  <c r="BO13" i="3"/>
  <c r="BF13" i="3"/>
  <c r="BP13" i="3"/>
  <c r="BG13" i="3"/>
  <c r="BQ13" i="3"/>
  <c r="BH13" i="3"/>
  <c r="BR13" i="3"/>
  <c r="AY14" i="3"/>
  <c r="BI14" i="3"/>
  <c r="AZ14" i="3"/>
  <c r="BJ14" i="3"/>
  <c r="BA14" i="3"/>
  <c r="BK14" i="3"/>
  <c r="BB14" i="3"/>
  <c r="BL14" i="3"/>
  <c r="BC14" i="3"/>
  <c r="BM14" i="3"/>
  <c r="BD14" i="3"/>
  <c r="BN14" i="3"/>
  <c r="BE14" i="3"/>
  <c r="BO14" i="3"/>
  <c r="BF14" i="3"/>
  <c r="BP14" i="3"/>
  <c r="BG14" i="3"/>
  <c r="BQ14" i="3"/>
  <c r="BH14" i="3"/>
  <c r="BR14" i="3"/>
  <c r="AY15" i="3"/>
  <c r="BI15" i="3"/>
  <c r="AZ15" i="3"/>
  <c r="BJ15" i="3"/>
  <c r="BA15" i="3"/>
  <c r="BK15" i="3"/>
  <c r="BB15" i="3"/>
  <c r="BL15" i="3"/>
  <c r="BC15" i="3"/>
  <c r="BM15" i="3"/>
  <c r="BD15" i="3"/>
  <c r="BN15" i="3"/>
  <c r="BE15" i="3"/>
  <c r="BO15" i="3"/>
  <c r="BF15" i="3"/>
  <c r="BP15" i="3"/>
  <c r="BG15" i="3"/>
  <c r="BQ15" i="3"/>
  <c r="BH15" i="3"/>
  <c r="BR15" i="3"/>
  <c r="AY16" i="3"/>
  <c r="BI16" i="3"/>
  <c r="AZ16" i="3"/>
  <c r="BJ16" i="3"/>
  <c r="BA16" i="3"/>
  <c r="BK16" i="3"/>
  <c r="BB16" i="3"/>
  <c r="BL16" i="3"/>
  <c r="BC16" i="3"/>
  <c r="BM16" i="3"/>
  <c r="BD16" i="3"/>
  <c r="BN16" i="3"/>
  <c r="BE16" i="3"/>
  <c r="BO16" i="3"/>
  <c r="BF16" i="3"/>
  <c r="BP16" i="3"/>
  <c r="BG16" i="3"/>
  <c r="BQ16" i="3"/>
  <c r="BH16" i="3"/>
  <c r="BR16" i="3"/>
  <c r="AY17" i="3"/>
  <c r="BI17" i="3"/>
  <c r="AZ17" i="3"/>
  <c r="BJ17" i="3"/>
  <c r="BA17" i="3"/>
  <c r="BK17" i="3"/>
  <c r="BB17" i="3"/>
  <c r="BL17" i="3"/>
  <c r="BC17" i="3"/>
  <c r="BM17" i="3"/>
  <c r="BD17" i="3"/>
  <c r="BN17" i="3"/>
  <c r="BE17" i="3"/>
  <c r="BO17" i="3"/>
  <c r="BF17" i="3"/>
  <c r="BP17" i="3"/>
  <c r="BG17" i="3"/>
  <c r="BQ17" i="3"/>
  <c r="BH17" i="3"/>
  <c r="BR17" i="3"/>
  <c r="AY18" i="3"/>
  <c r="BI18" i="3"/>
  <c r="AZ18" i="3"/>
  <c r="BJ18" i="3"/>
  <c r="BA18" i="3"/>
  <c r="BK18" i="3"/>
  <c r="BB18" i="3"/>
  <c r="BL18" i="3"/>
  <c r="BC18" i="3"/>
  <c r="BM18" i="3"/>
  <c r="BD18" i="3"/>
  <c r="BN18" i="3"/>
  <c r="BE18" i="3"/>
  <c r="BO18" i="3"/>
  <c r="BF18" i="3"/>
  <c r="BP18" i="3"/>
  <c r="BG18" i="3"/>
  <c r="BQ18" i="3"/>
  <c r="BH18" i="3"/>
  <c r="BR18" i="3"/>
  <c r="AY19" i="3"/>
  <c r="BI19" i="3"/>
  <c r="AZ19" i="3"/>
  <c r="BJ19" i="3"/>
  <c r="BA19" i="3"/>
  <c r="BK19" i="3"/>
  <c r="BB19" i="3"/>
  <c r="BL19" i="3"/>
  <c r="BC19" i="3"/>
  <c r="BM19" i="3"/>
  <c r="BD19" i="3"/>
  <c r="BN19" i="3"/>
  <c r="BE19" i="3"/>
  <c r="BO19" i="3"/>
  <c r="BF19" i="3"/>
  <c r="BP19" i="3"/>
  <c r="BG19" i="3"/>
  <c r="BQ19" i="3"/>
  <c r="BH19" i="3"/>
  <c r="BR19" i="3"/>
  <c r="AY20" i="3"/>
  <c r="BI20" i="3"/>
  <c r="AZ20" i="3"/>
  <c r="BJ20" i="3"/>
  <c r="BA20" i="3"/>
  <c r="BK20" i="3"/>
  <c r="BB20" i="3"/>
  <c r="BL20" i="3"/>
  <c r="BC20" i="3"/>
  <c r="BM20" i="3"/>
  <c r="BD20" i="3"/>
  <c r="BN20" i="3"/>
  <c r="BE20" i="3"/>
  <c r="BO20" i="3"/>
  <c r="BF20" i="3"/>
  <c r="BP20" i="3"/>
  <c r="BG20" i="3"/>
  <c r="BQ20" i="3"/>
  <c r="BH20" i="3"/>
  <c r="BR20" i="3"/>
  <c r="CB120" i="8"/>
  <c r="CB121" i="8"/>
  <c r="CB122" i="8"/>
  <c r="CB123" i="8"/>
  <c r="CB124" i="8"/>
  <c r="CB125" i="8"/>
  <c r="BZ125" i="8"/>
  <c r="BZ124" i="8"/>
  <c r="BZ123" i="8"/>
  <c r="BH1" i="3"/>
  <c r="AZ1" i="3"/>
  <c r="BA1" i="3"/>
  <c r="BB1" i="3"/>
  <c r="BC1" i="3"/>
  <c r="BD1" i="3"/>
  <c r="BE1" i="3"/>
  <c r="BF1" i="3"/>
  <c r="BG1" i="3"/>
  <c r="AY1" i="3"/>
  <c r="BI1" i="3"/>
  <c r="BJ1" i="3"/>
  <c r="BK1" i="3"/>
  <c r="BL1" i="3"/>
  <c r="BM1" i="3"/>
  <c r="BN1" i="3"/>
  <c r="BO1" i="3"/>
  <c r="BP1" i="3"/>
  <c r="BQ1" i="3"/>
  <c r="BR1" i="3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98" i="8"/>
  <c r="CB99" i="8"/>
  <c r="CB100" i="8"/>
  <c r="CB101" i="8"/>
  <c r="CB102" i="8"/>
  <c r="CB103" i="8"/>
  <c r="CB104" i="8"/>
  <c r="CB105" i="8"/>
  <c r="CB106" i="8"/>
  <c r="CB107" i="8"/>
  <c r="CB108" i="8"/>
  <c r="CB109" i="8"/>
  <c r="CB110" i="8"/>
  <c r="CB111" i="8"/>
  <c r="CB112" i="8"/>
  <c r="CB113" i="8"/>
  <c r="CB114" i="8"/>
  <c r="CB115" i="8"/>
  <c r="CB116" i="8"/>
  <c r="CB117" i="8"/>
  <c r="CB118" i="8"/>
  <c r="CB119" i="8"/>
  <c r="CB2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BZ19" i="8"/>
  <c r="BZ13" i="8"/>
  <c r="BZ14" i="8"/>
  <c r="BZ15" i="8"/>
  <c r="BZ16" i="8"/>
  <c r="BZ17" i="8"/>
  <c r="BZ18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46" i="8"/>
  <c r="BZ47" i="8"/>
  <c r="BZ48" i="8"/>
  <c r="BZ49" i="8"/>
  <c r="BZ50" i="8"/>
  <c r="BZ51" i="8"/>
  <c r="BZ52" i="8"/>
  <c r="BZ53" i="8"/>
  <c r="BZ54" i="8"/>
  <c r="BZ55" i="8"/>
  <c r="BZ56" i="8"/>
  <c r="BZ57" i="8"/>
  <c r="BZ58" i="8"/>
  <c r="BZ59" i="8"/>
  <c r="BZ60" i="8"/>
  <c r="BZ61" i="8"/>
  <c r="BZ62" i="8"/>
  <c r="BZ63" i="8"/>
  <c r="BZ64" i="8"/>
  <c r="BZ65" i="8"/>
  <c r="BZ66" i="8"/>
  <c r="BZ67" i="8"/>
  <c r="BZ68" i="8"/>
  <c r="BZ69" i="8"/>
  <c r="BZ70" i="8"/>
  <c r="BZ71" i="8"/>
  <c r="BZ72" i="8"/>
  <c r="BZ73" i="8"/>
  <c r="BZ74" i="8"/>
  <c r="BZ75" i="8"/>
  <c r="BZ76" i="8"/>
  <c r="BZ77" i="8"/>
  <c r="BZ78" i="8"/>
  <c r="BZ79" i="8"/>
  <c r="BZ80" i="8"/>
  <c r="BZ81" i="8"/>
  <c r="BZ82" i="8"/>
  <c r="BZ83" i="8"/>
  <c r="BZ84" i="8"/>
  <c r="BZ85" i="8"/>
  <c r="BZ86" i="8"/>
  <c r="BZ87" i="8"/>
  <c r="BZ88" i="8"/>
  <c r="BZ89" i="8"/>
  <c r="BZ90" i="8"/>
  <c r="BZ91" i="8"/>
  <c r="BZ92" i="8"/>
  <c r="BZ93" i="8"/>
  <c r="BZ94" i="8"/>
  <c r="BZ95" i="8"/>
  <c r="BZ96" i="8"/>
  <c r="BZ97" i="8"/>
  <c r="BZ98" i="8"/>
  <c r="BZ99" i="8"/>
  <c r="BZ100" i="8"/>
  <c r="BZ101" i="8"/>
  <c r="BZ102" i="8"/>
  <c r="BZ103" i="8"/>
  <c r="BZ104" i="8"/>
  <c r="BZ105" i="8"/>
  <c r="BZ106" i="8"/>
  <c r="BZ107" i="8"/>
  <c r="BZ108" i="8"/>
  <c r="BZ109" i="8"/>
  <c r="BZ110" i="8"/>
  <c r="BZ111" i="8"/>
  <c r="BZ112" i="8"/>
  <c r="BZ113" i="8"/>
  <c r="BZ114" i="8"/>
  <c r="BZ115" i="8"/>
  <c r="BZ116" i="8"/>
  <c r="BZ117" i="8"/>
  <c r="BZ118" i="8"/>
  <c r="BZ119" i="8"/>
  <c r="BZ120" i="8"/>
  <c r="BZ121" i="8"/>
  <c r="BZ122" i="8"/>
  <c r="BZ12" i="8"/>
  <c r="BZ3" i="8"/>
  <c r="BZ4" i="8"/>
  <c r="BZ5" i="8"/>
  <c r="BZ6" i="8"/>
  <c r="BZ7" i="8"/>
  <c r="BZ8" i="8"/>
  <c r="BZ9" i="8"/>
  <c r="BZ10" i="8"/>
  <c r="BZ11" i="8"/>
  <c r="BZ2" i="8"/>
  <c r="BC16" i="8"/>
  <c r="BC23" i="8"/>
  <c r="BC24" i="8"/>
  <c r="BC17" i="8"/>
  <c r="BC19" i="8"/>
  <c r="BC18" i="8"/>
  <c r="BC20" i="8"/>
  <c r="BC21" i="8"/>
  <c r="BC9" i="8"/>
  <c r="BC5" i="8"/>
  <c r="BC3" i="8"/>
  <c r="BC4" i="8"/>
  <c r="BC6" i="8"/>
  <c r="BC7" i="8"/>
  <c r="BC8" i="8"/>
  <c r="BC10" i="8"/>
  <c r="BC11" i="8"/>
  <c r="BC12" i="8"/>
  <c r="BC13" i="8"/>
  <c r="BC14" i="8"/>
  <c r="BC15" i="8"/>
  <c r="BC28" i="8"/>
  <c r="BC29" i="8"/>
  <c r="BC30" i="8"/>
  <c r="D121" i="8"/>
  <c r="D120" i="8"/>
  <c r="D119" i="8"/>
  <c r="D118" i="8"/>
  <c r="D117" i="8"/>
  <c r="D11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2" i="8"/>
  <c r="G3" i="2"/>
  <c r="G5" i="2"/>
  <c r="B1" i="1"/>
  <c r="O4" i="1"/>
  <c r="AA15" i="1"/>
  <c r="AA26" i="1"/>
  <c r="AB15" i="1"/>
  <c r="AB26" i="1"/>
  <c r="AE15" i="1"/>
  <c r="AE26" i="1"/>
  <c r="AG15" i="1"/>
  <c r="AG26" i="1"/>
  <c r="AD16" i="1"/>
  <c r="AD27" i="1"/>
  <c r="AE16" i="1"/>
  <c r="AE27" i="1"/>
  <c r="AF16" i="1"/>
  <c r="AF27" i="1"/>
  <c r="AG16" i="1"/>
  <c r="AG27" i="1"/>
  <c r="AH16" i="1"/>
  <c r="AH27" i="1"/>
  <c r="AI16" i="1"/>
  <c r="AI27" i="1"/>
  <c r="AJ16" i="1"/>
  <c r="AJ27" i="1"/>
  <c r="O6" i="1"/>
  <c r="AA17" i="1"/>
  <c r="AA28" i="1"/>
  <c r="AD17" i="1"/>
  <c r="AD28" i="1"/>
  <c r="AE17" i="1"/>
  <c r="AE28" i="1"/>
  <c r="AF17" i="1"/>
  <c r="AF28" i="1"/>
  <c r="AG17" i="1"/>
  <c r="AG28" i="1"/>
  <c r="AH17" i="1"/>
  <c r="AH28" i="1"/>
  <c r="AI17" i="1"/>
  <c r="AI28" i="1"/>
  <c r="AJ17" i="1"/>
  <c r="AJ28" i="1"/>
  <c r="O7" i="1"/>
  <c r="AA18" i="1"/>
  <c r="AA29" i="1"/>
  <c r="AB18" i="1"/>
  <c r="AB29" i="1"/>
  <c r="AC18" i="1"/>
  <c r="AC29" i="1"/>
  <c r="AD18" i="1"/>
  <c r="AD29" i="1"/>
  <c r="AE18" i="1"/>
  <c r="AE29" i="1"/>
  <c r="AF18" i="1"/>
  <c r="AF29" i="1"/>
  <c r="AG18" i="1"/>
  <c r="AG29" i="1"/>
  <c r="AH18" i="1"/>
  <c r="AH29" i="1"/>
  <c r="AI18" i="1"/>
  <c r="AI29" i="1"/>
  <c r="AJ18" i="1"/>
  <c r="AJ29" i="1"/>
  <c r="O8" i="1"/>
  <c r="AA19" i="1"/>
  <c r="AA30" i="1"/>
  <c r="AB19" i="1"/>
  <c r="AB30" i="1"/>
  <c r="AC19" i="1"/>
  <c r="AC30" i="1"/>
  <c r="AD19" i="1"/>
  <c r="AD30" i="1"/>
  <c r="AE19" i="1"/>
  <c r="AE30" i="1"/>
  <c r="AF19" i="1"/>
  <c r="AF30" i="1"/>
  <c r="AG19" i="1"/>
  <c r="AG30" i="1"/>
  <c r="AH19" i="1"/>
  <c r="AH30" i="1"/>
  <c r="AI19" i="1"/>
  <c r="AI30" i="1"/>
  <c r="AJ19" i="1"/>
  <c r="AJ30" i="1"/>
  <c r="O9" i="1"/>
  <c r="AA20" i="1"/>
  <c r="AA31" i="1"/>
  <c r="AB20" i="1"/>
  <c r="AB31" i="1"/>
  <c r="AC20" i="1"/>
  <c r="AC31" i="1"/>
  <c r="AD20" i="1"/>
  <c r="AD31" i="1"/>
  <c r="AE20" i="1"/>
  <c r="AE31" i="1"/>
  <c r="AF20" i="1"/>
  <c r="AF31" i="1"/>
  <c r="AG20" i="1"/>
  <c r="AG31" i="1"/>
  <c r="AH20" i="1"/>
  <c r="AH31" i="1"/>
  <c r="AI20" i="1"/>
  <c r="AI31" i="1"/>
  <c r="AJ20" i="1"/>
  <c r="AJ31" i="1"/>
  <c r="O10" i="1"/>
  <c r="AA21" i="1"/>
  <c r="AA32" i="1"/>
  <c r="AE21" i="1"/>
  <c r="AE32" i="1"/>
  <c r="AF21" i="1"/>
  <c r="AF32" i="1"/>
  <c r="AG21" i="1"/>
  <c r="AG32" i="1"/>
  <c r="AH21" i="1"/>
  <c r="AH32" i="1"/>
  <c r="AI21" i="1"/>
  <c r="AI32" i="1"/>
  <c r="AJ21" i="1"/>
  <c r="AJ32" i="1"/>
  <c r="O11" i="1"/>
  <c r="AA22" i="1"/>
  <c r="AA33" i="1"/>
  <c r="AB22" i="1"/>
  <c r="AB33" i="1"/>
  <c r="AC22" i="1"/>
  <c r="AC33" i="1"/>
  <c r="AD22" i="1"/>
  <c r="AD33" i="1"/>
  <c r="AE22" i="1"/>
  <c r="AE33" i="1"/>
  <c r="AF22" i="1"/>
  <c r="AF33" i="1"/>
  <c r="AG22" i="1"/>
  <c r="AG33" i="1"/>
  <c r="AH22" i="1"/>
  <c r="AH33" i="1"/>
  <c r="AI22" i="1"/>
  <c r="AI33" i="1"/>
  <c r="AJ22" i="1"/>
  <c r="AJ33" i="1"/>
  <c r="AB23" i="1"/>
  <c r="AB34" i="1"/>
  <c r="AC23" i="1"/>
  <c r="AC34" i="1"/>
  <c r="AD23" i="1"/>
  <c r="AD34" i="1"/>
  <c r="AE23" i="1"/>
  <c r="AE34" i="1"/>
  <c r="AF23" i="1"/>
  <c r="AF34" i="1"/>
  <c r="AG23" i="1"/>
  <c r="AG34" i="1"/>
  <c r="AH23" i="1"/>
  <c r="AH34" i="1"/>
  <c r="AI23" i="1"/>
  <c r="AI34" i="1"/>
  <c r="AJ23" i="1"/>
  <c r="AJ34" i="1"/>
  <c r="O3" i="1"/>
  <c r="AD14" i="1"/>
  <c r="AD25" i="1"/>
  <c r="AE14" i="1"/>
  <c r="AE25" i="1"/>
  <c r="AF14" i="1"/>
  <c r="AF25" i="1"/>
  <c r="AG14" i="1"/>
  <c r="AG25" i="1"/>
  <c r="AH14" i="1"/>
  <c r="AH25" i="1"/>
  <c r="AI14" i="1"/>
  <c r="AI25" i="1"/>
  <c r="AJ14" i="1"/>
  <c r="AJ25" i="1"/>
  <c r="AA14" i="1"/>
  <c r="AA25" i="1"/>
  <c r="AI15" i="1"/>
  <c r="AJ15" i="1"/>
  <c r="AB14" i="1"/>
  <c r="AC14" i="1"/>
  <c r="AC15" i="1"/>
  <c r="AD15" i="1"/>
  <c r="AF15" i="1"/>
  <c r="AH15" i="1"/>
  <c r="O5" i="1"/>
  <c r="AB16" i="1"/>
  <c r="AC16" i="1"/>
  <c r="AB17" i="1"/>
  <c r="AC17" i="1"/>
  <c r="AB21" i="1"/>
  <c r="AC21" i="1"/>
  <c r="AD21" i="1"/>
  <c r="AA16" i="1"/>
  <c r="O12" i="1"/>
  <c r="AA23" i="1"/>
  <c r="B5" i="2"/>
  <c r="B8" i="2"/>
  <c r="B19" i="2"/>
  <c r="B21" i="2"/>
  <c r="B7" i="2"/>
  <c r="B13" i="2"/>
  <c r="B16" i="2"/>
  <c r="B23" i="2"/>
  <c r="B27" i="2"/>
  <c r="B3" i="1"/>
  <c r="N4" i="1"/>
  <c r="P15" i="1"/>
  <c r="Q15" i="1"/>
  <c r="R15" i="1"/>
  <c r="S15" i="1"/>
  <c r="T15" i="1"/>
  <c r="U15" i="1"/>
  <c r="V15" i="1"/>
  <c r="W15" i="1"/>
  <c r="X15" i="1"/>
  <c r="Y15" i="1"/>
  <c r="N5" i="1"/>
  <c r="P16" i="1"/>
  <c r="Q16" i="1"/>
  <c r="R16" i="1"/>
  <c r="S16" i="1"/>
  <c r="T16" i="1"/>
  <c r="U16" i="1"/>
  <c r="V16" i="1"/>
  <c r="W16" i="1"/>
  <c r="X16" i="1"/>
  <c r="Y16" i="1"/>
  <c r="N6" i="1"/>
  <c r="P17" i="1"/>
  <c r="Q17" i="1"/>
  <c r="R17" i="1"/>
  <c r="S17" i="1"/>
  <c r="T17" i="1"/>
  <c r="U17" i="1"/>
  <c r="V17" i="1"/>
  <c r="W17" i="1"/>
  <c r="X17" i="1"/>
  <c r="Y17" i="1"/>
  <c r="N7" i="1"/>
  <c r="P18" i="1"/>
  <c r="Q18" i="1"/>
  <c r="R18" i="1"/>
  <c r="S18" i="1"/>
  <c r="T18" i="1"/>
  <c r="U18" i="1"/>
  <c r="V18" i="1"/>
  <c r="W18" i="1"/>
  <c r="X18" i="1"/>
  <c r="Y18" i="1"/>
  <c r="N8" i="1"/>
  <c r="P19" i="1"/>
  <c r="Q19" i="1"/>
  <c r="R19" i="1"/>
  <c r="S19" i="1"/>
  <c r="T19" i="1"/>
  <c r="U19" i="1"/>
  <c r="V19" i="1"/>
  <c r="W19" i="1"/>
  <c r="X19" i="1"/>
  <c r="Y19" i="1"/>
  <c r="N9" i="1"/>
  <c r="P20" i="1"/>
  <c r="Q20" i="1"/>
  <c r="R20" i="1"/>
  <c r="S20" i="1"/>
  <c r="T20" i="1"/>
  <c r="U20" i="1"/>
  <c r="V20" i="1"/>
  <c r="W20" i="1"/>
  <c r="X20" i="1"/>
  <c r="Y20" i="1"/>
  <c r="N10" i="1"/>
  <c r="P21" i="1"/>
  <c r="Q21" i="1"/>
  <c r="R21" i="1"/>
  <c r="S21" i="1"/>
  <c r="T21" i="1"/>
  <c r="U21" i="1"/>
  <c r="V21" i="1"/>
  <c r="W21" i="1"/>
  <c r="X21" i="1"/>
  <c r="Y21" i="1"/>
  <c r="N11" i="1"/>
  <c r="P22" i="1"/>
  <c r="Q22" i="1"/>
  <c r="R22" i="1"/>
  <c r="S22" i="1"/>
  <c r="T22" i="1"/>
  <c r="U22" i="1"/>
  <c r="V22" i="1"/>
  <c r="W22" i="1"/>
  <c r="X22" i="1"/>
  <c r="Y22" i="1"/>
  <c r="N12" i="1"/>
  <c r="P23" i="1"/>
  <c r="Q23" i="1"/>
  <c r="R23" i="1"/>
  <c r="S23" i="1"/>
  <c r="T23" i="1"/>
  <c r="U23" i="1"/>
  <c r="V23" i="1"/>
  <c r="W23" i="1"/>
  <c r="X23" i="1"/>
  <c r="Y23" i="1"/>
  <c r="N3" i="1"/>
  <c r="Q14" i="1"/>
  <c r="R14" i="1"/>
  <c r="S14" i="1"/>
  <c r="T14" i="1"/>
  <c r="U14" i="1"/>
  <c r="V14" i="1"/>
  <c r="W14" i="1"/>
  <c r="X14" i="1"/>
  <c r="Y14" i="1"/>
  <c r="P14" i="1"/>
  <c r="AK4" i="1"/>
  <c r="AK5" i="1"/>
  <c r="AK6" i="1"/>
  <c r="AK7" i="1"/>
  <c r="AK8" i="1"/>
  <c r="AK9" i="1"/>
  <c r="AK10" i="1"/>
  <c r="AK11" i="1"/>
  <c r="AK12" i="1"/>
  <c r="AK3" i="1"/>
  <c r="Z4" i="1"/>
  <c r="Z5" i="1"/>
  <c r="Z6" i="1"/>
  <c r="Z7" i="1"/>
  <c r="Z8" i="1"/>
  <c r="Z9" i="1"/>
  <c r="Z10" i="1"/>
  <c r="Z11" i="1"/>
  <c r="Z12" i="1"/>
  <c r="Z3" i="1"/>
  <c r="M13" i="1"/>
  <c r="N13" i="1"/>
  <c r="O13" i="1"/>
  <c r="L13" i="1"/>
  <c r="B28" i="2"/>
  <c r="B4" i="1"/>
  <c r="G6" i="2"/>
  <c r="B2" i="1"/>
  <c r="H9" i="2"/>
  <c r="G7" i="2"/>
  <c r="G8" i="2"/>
  <c r="G9" i="2"/>
  <c r="B29" i="2"/>
  <c r="B30" i="2"/>
  <c r="C31" i="2"/>
  <c r="B31" i="2"/>
  <c r="C10" i="2"/>
  <c r="B15" i="2"/>
  <c r="B10" i="2"/>
  <c r="B9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C89" authorId="0">
      <text>
        <r>
          <rPr>
            <sz val="11"/>
            <color indexed="81"/>
            <rFont val="ＭＳ Ｐゴシック"/>
            <charset val="128"/>
          </rPr>
          <t xml:space="preserve">这仨id不能变
placeactions - trade用到了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</authors>
  <commentList>
    <comment ref="E1" authorId="0">
      <text>
        <r>
          <rPr>
            <b/>
            <sz val="11"/>
            <color indexed="81"/>
            <rFont val="ＭＳ Ｐゴシック"/>
            <charset val="128"/>
          </rPr>
          <t>0一次性1永久2次数限制3随机出现</t>
        </r>
      </text>
    </comment>
  </commentList>
</comments>
</file>

<file path=xl/sharedStrings.xml><?xml version="1.0" encoding="utf-8"?>
<sst xmlns="http://schemas.openxmlformats.org/spreadsheetml/2006/main" count="8432" uniqueCount="4776">
  <si>
    <t>Warehouse</t>
    <phoneticPr fontId="1" type="noConversion"/>
  </si>
  <si>
    <t>Kitchen</t>
    <phoneticPr fontId="1" type="noConversion"/>
  </si>
  <si>
    <t>Workshop</t>
    <phoneticPr fontId="1" type="noConversion"/>
  </si>
  <si>
    <t>Farm</t>
    <phoneticPr fontId="1" type="noConversion"/>
  </si>
  <si>
    <t>Pets</t>
    <phoneticPr fontId="1" type="noConversion"/>
  </si>
  <si>
    <t>Well</t>
    <phoneticPr fontId="1" type="noConversion"/>
  </si>
  <si>
    <t>MailBox</t>
    <phoneticPr fontId="1" type="noConversion"/>
  </si>
  <si>
    <t>Residence</t>
    <phoneticPr fontId="1" type="noConversion"/>
  </si>
  <si>
    <t>BedRoom</t>
    <phoneticPr fontId="1" type="noConversion"/>
  </si>
  <si>
    <t>Study</t>
    <phoneticPr fontId="1" type="noConversion"/>
  </si>
  <si>
    <t>每日游戏次数</t>
    <rPh sb="0" eb="1">
      <t>mei'ri</t>
    </rPh>
    <rPh sb="2" eb="3">
      <t>you'xi</t>
    </rPh>
    <rPh sb="4" eb="5">
      <t>ci'shu</t>
    </rPh>
    <phoneticPr fontId="1" type="noConversion"/>
  </si>
  <si>
    <t>每分钟点击次数</t>
    <rPh sb="0" eb="1">
      <t>mei'fen'zhong</t>
    </rPh>
    <rPh sb="3" eb="4">
      <t>dian'ji</t>
    </rPh>
    <rPh sb="5" eb="6">
      <t>ci'shu</t>
    </rPh>
    <phoneticPr fontId="1" type="noConversion"/>
  </si>
  <si>
    <t>游戏总时长/天</t>
    <rPh sb="0" eb="1">
      <t>you'xi</t>
    </rPh>
    <rPh sb="2" eb="3">
      <t>zong</t>
    </rPh>
    <rPh sb="3" eb="4">
      <t>shi'chang</t>
    </rPh>
    <rPh sb="6" eb="7">
      <t>tian</t>
    </rPh>
    <phoneticPr fontId="1" type="noConversion"/>
  </si>
  <si>
    <t>每次时间/小时</t>
    <rPh sb="0" eb="1">
      <t>mei'ci</t>
    </rPh>
    <rPh sb="2" eb="3">
      <t>shi'jian</t>
    </rPh>
    <rPh sb="5" eb="6">
      <t>xiao'shi</t>
    </rPh>
    <phoneticPr fontId="1" type="noConversion"/>
  </si>
  <si>
    <t>总计点击次数</t>
    <rPh sb="0" eb="1">
      <t>zong'ji</t>
    </rPh>
    <rPh sb="2" eb="3">
      <t>dian'ji</t>
    </rPh>
    <rPh sb="4" eb="5">
      <t>ci'shu</t>
    </rPh>
    <phoneticPr fontId="1" type="noConversion"/>
  </si>
  <si>
    <t>比例</t>
    <rPh sb="0" eb="1">
      <t>bi'li</t>
    </rPh>
    <phoneticPr fontId="1" type="noConversion"/>
  </si>
  <si>
    <t>战斗</t>
    <rPh sb="0" eb="1">
      <t>zhan'dou</t>
    </rPh>
    <phoneticPr fontId="1" type="noConversion"/>
  </si>
  <si>
    <t>收集</t>
    <rPh sb="0" eb="1">
      <t>shou'ji</t>
    </rPh>
    <phoneticPr fontId="1" type="noConversion"/>
  </si>
  <si>
    <t>每场战斗点击次数</t>
    <rPh sb="0" eb="1">
      <t>mei'chang</t>
    </rPh>
    <rPh sb="2" eb="3">
      <t>zhan'dou</t>
    </rPh>
    <rPh sb="4" eb="5">
      <t>dian'ji</t>
    </rPh>
    <rPh sb="6" eb="7">
      <t>ci'shu</t>
    </rPh>
    <phoneticPr fontId="1" type="noConversion"/>
  </si>
  <si>
    <t>战斗场数</t>
    <rPh sb="0" eb="1">
      <t>zhan'dou</t>
    </rPh>
    <rPh sb="2" eb="3">
      <t>chang</t>
    </rPh>
    <rPh sb="3" eb="4">
      <t>shu</t>
    </rPh>
    <phoneticPr fontId="1" type="noConversion"/>
  </si>
  <si>
    <t>每次收集点击次数</t>
    <rPh sb="0" eb="1">
      <t>mei'ci</t>
    </rPh>
    <rPh sb="2" eb="3">
      <t>shou'ji</t>
    </rPh>
    <rPh sb="4" eb="5">
      <t>dian'ji</t>
    </rPh>
    <rPh sb="6" eb="7">
      <t>ci'shu</t>
    </rPh>
    <phoneticPr fontId="1" type="noConversion"/>
  </si>
  <si>
    <t>成长</t>
    <rPh sb="0" eb="1">
      <t>cheng'zhang</t>
    </rPh>
    <phoneticPr fontId="1" type="noConversion"/>
  </si>
  <si>
    <t>收集次数</t>
    <rPh sb="0" eb="1">
      <t>shou'ji</t>
    </rPh>
    <rPh sb="2" eb="3">
      <t>ci'shu</t>
    </rPh>
    <phoneticPr fontId="1" type="noConversion"/>
  </si>
  <si>
    <t>每次收集物品价值</t>
    <rPh sb="0" eb="1">
      <t>mei'ci</t>
    </rPh>
    <rPh sb="2" eb="3">
      <t>shou'ji</t>
    </rPh>
    <rPh sb="4" eb="5">
      <t>wu'pin</t>
    </rPh>
    <rPh sb="6" eb="7">
      <t>jia'zhi</t>
    </rPh>
    <phoneticPr fontId="1" type="noConversion"/>
  </si>
  <si>
    <t>每场战斗附加物品价值</t>
    <rPh sb="0" eb="1">
      <t>mei'chang</t>
    </rPh>
    <rPh sb="2" eb="3">
      <t>zhan'dou</t>
    </rPh>
    <rPh sb="4" eb="5">
      <t>fu'jia</t>
    </rPh>
    <rPh sb="6" eb="7">
      <t>wu'pin</t>
    </rPh>
    <rPh sb="8" eb="9">
      <t>jia'zhi</t>
    </rPh>
    <phoneticPr fontId="1" type="noConversion"/>
  </si>
  <si>
    <t>战斗+采集</t>
    <rPh sb="0" eb="1">
      <t>zhan'dou</t>
    </rPh>
    <rPh sb="3" eb="4">
      <t>cai'ji</t>
    </rPh>
    <phoneticPr fontId="1" type="noConversion"/>
  </si>
  <si>
    <t>战斗附加总值</t>
    <rPh sb="0" eb="1">
      <t>zhan'dou</t>
    </rPh>
    <rPh sb="2" eb="3">
      <t>fu'ja</t>
    </rPh>
    <rPh sb="4" eb="5">
      <t>zong'zhi</t>
    </rPh>
    <phoneticPr fontId="1" type="noConversion"/>
  </si>
  <si>
    <t>生存、成长</t>
    <rPh sb="0" eb="1">
      <t>sheng'cun</t>
    </rPh>
    <rPh sb="3" eb="4">
      <t>cheng'zhng</t>
    </rPh>
    <phoneticPr fontId="1" type="noConversion"/>
  </si>
  <si>
    <t>无效点击</t>
    <rPh sb="0" eb="1">
      <t>wu'xiao</t>
    </rPh>
    <rPh sb="2" eb="3">
      <t>dian'ji</t>
    </rPh>
    <phoneticPr fontId="1" type="noConversion"/>
  </si>
  <si>
    <t>收集总价值</t>
    <rPh sb="0" eb="1">
      <t>shou'ji</t>
    </rPh>
    <rPh sb="2" eb="3">
      <t>zong'jia'zhi</t>
    </rPh>
    <phoneticPr fontId="1" type="noConversion"/>
  </si>
  <si>
    <t>游戏资源总价值</t>
    <rPh sb="0" eb="1">
      <t>you'xi</t>
    </rPh>
    <rPh sb="2" eb="3">
      <t>zi'yuan</t>
    </rPh>
    <rPh sb="4" eb="5">
      <t>zong'jia'zhi</t>
    </rPh>
    <phoneticPr fontId="1" type="noConversion"/>
  </si>
  <si>
    <t>建筑消耗资源</t>
    <rPh sb="0" eb="1">
      <t>jian'zhu</t>
    </rPh>
    <rPh sb="2" eb="3">
      <t>xiao'hao</t>
    </rPh>
    <rPh sb="4" eb="5">
      <t>zi'yuan</t>
    </rPh>
    <phoneticPr fontId="1" type="noConversion"/>
  </si>
  <si>
    <t>数量</t>
    <rPh sb="0" eb="1">
      <t>shu'liang</t>
    </rPh>
    <phoneticPr fontId="1" type="noConversion"/>
  </si>
  <si>
    <t>生存</t>
    <rPh sb="0" eb="1">
      <t>sheng'cun</t>
    </rPh>
    <phoneticPr fontId="1" type="noConversion"/>
  </si>
  <si>
    <t>科技研究</t>
    <rPh sb="0" eb="1">
      <t>ke'ji</t>
    </rPh>
    <rPh sb="2" eb="3">
      <t>yan'jiu</t>
    </rPh>
    <phoneticPr fontId="1" type="noConversion"/>
  </si>
  <si>
    <t>冗余</t>
    <rPh sb="0" eb="1">
      <t>rong'yu</t>
    </rPh>
    <phoneticPr fontId="1" type="noConversion"/>
  </si>
  <si>
    <t>游戏最长生命时间/年</t>
    <rPh sb="0" eb="1">
      <t>you'xi</t>
    </rPh>
    <rPh sb="2" eb="3">
      <t>zui'chang</t>
    </rPh>
    <rPh sb="4" eb="5">
      <t>sheng'ming</t>
    </rPh>
    <rPh sb="6" eb="7">
      <t>shi'jian</t>
    </rPh>
    <rPh sb="9" eb="10">
      <t>nian</t>
    </rPh>
    <phoneticPr fontId="1" type="noConversion"/>
  </si>
  <si>
    <t>正常游戏时长/小时</t>
    <rPh sb="0" eb="1">
      <t>zheng'chang</t>
    </rPh>
    <rPh sb="2" eb="3">
      <t>you'xi</t>
    </rPh>
    <rPh sb="4" eb="5">
      <t>shi'chang</t>
    </rPh>
    <rPh sb="7" eb="8">
      <t>xiao'shi</t>
    </rPh>
    <phoneticPr fontId="1" type="noConversion"/>
  </si>
  <si>
    <t>建造</t>
    <rPh sb="0" eb="1">
      <t>jian'zao</t>
    </rPh>
    <phoneticPr fontId="1" type="noConversion"/>
  </si>
  <si>
    <t>赶路</t>
    <rPh sb="0" eb="1">
      <t>gan'lu</t>
    </rPh>
    <phoneticPr fontId="1" type="noConversion"/>
  </si>
  <si>
    <t>采集、战斗</t>
    <rPh sb="0" eb="1">
      <t>cai'ji</t>
    </rPh>
    <rPh sb="3" eb="4">
      <t>zhan'dou</t>
    </rPh>
    <phoneticPr fontId="1" type="noConversion"/>
  </si>
  <si>
    <t>生产、制造</t>
    <rPh sb="0" eb="1">
      <t>sheng'chan</t>
    </rPh>
    <rPh sb="3" eb="4">
      <t>zhi'zao</t>
    </rPh>
    <phoneticPr fontId="1" type="noConversion"/>
  </si>
  <si>
    <t>类型</t>
    <rPh sb="0" eb="1">
      <t>lei'xing</t>
    </rPh>
    <phoneticPr fontId="1" type="noConversion"/>
  </si>
  <si>
    <t>最大等级</t>
    <rPh sb="0" eb="1">
      <t>zui'da</t>
    </rPh>
    <rPh sb="2" eb="3">
      <t>deng'ji</t>
    </rPh>
    <phoneticPr fontId="1" type="noConversion"/>
  </si>
  <si>
    <t>研究</t>
    <rPh sb="0" eb="1">
      <t>yan'jiu</t>
    </rPh>
    <phoneticPr fontId="1" type="noConversion"/>
  </si>
  <si>
    <t>建造总时长</t>
    <rPh sb="0" eb="1">
      <t>jian'zao</t>
    </rPh>
    <rPh sb="2" eb="3">
      <t>zong</t>
    </rPh>
    <rPh sb="3" eb="4">
      <t>shi'chang</t>
    </rPh>
    <phoneticPr fontId="1" type="noConversion"/>
  </si>
  <si>
    <t>研究总时长</t>
    <rPh sb="0" eb="1">
      <t>yan'jiu</t>
    </rPh>
    <rPh sb="2" eb="3">
      <t>zong'shi'chang</t>
    </rPh>
    <phoneticPr fontId="1" type="noConversion"/>
  </si>
  <si>
    <t>建造总资源</t>
    <rPh sb="0" eb="1">
      <t>jian'zao</t>
    </rPh>
    <rPh sb="2" eb="3">
      <t>zong</t>
    </rPh>
    <rPh sb="3" eb="4">
      <t>zi'yuan</t>
    </rPh>
    <phoneticPr fontId="1" type="noConversion"/>
  </si>
  <si>
    <t>研究总资源</t>
    <rPh sb="0" eb="1">
      <t>yan'jiu</t>
    </rPh>
    <rPh sb="2" eb="3">
      <t>zong</t>
    </rPh>
    <rPh sb="3" eb="4">
      <t>zi'yuan</t>
    </rPh>
    <phoneticPr fontId="1" type="noConversion"/>
  </si>
  <si>
    <t>资源比例</t>
    <rPh sb="0" eb="1">
      <t>zi'yuan</t>
    </rPh>
    <rPh sb="2" eb="3">
      <t>bi'li</t>
    </rPh>
    <phoneticPr fontId="1" type="noConversion"/>
  </si>
  <si>
    <t>时长比例</t>
    <rPh sb="0" eb="1">
      <t>shi'chang</t>
    </rPh>
    <rPh sb="2" eb="3">
      <t>bi'li</t>
    </rPh>
    <phoneticPr fontId="1" type="noConversion"/>
  </si>
  <si>
    <t>资源总量</t>
    <rPh sb="0" eb="1">
      <t>zi'yuan</t>
    </rPh>
    <rPh sb="2" eb="3">
      <t>zong'liang</t>
    </rPh>
    <phoneticPr fontId="1" type="noConversion"/>
  </si>
  <si>
    <t>时长总量</t>
    <rPh sb="0" eb="1">
      <t>shi'chang</t>
    </rPh>
    <rPh sb="2" eb="3">
      <t>zong'liang</t>
    </rPh>
    <phoneticPr fontId="1" type="noConversion"/>
  </si>
  <si>
    <t>total：</t>
    <phoneticPr fontId="1" type="noConversion"/>
  </si>
  <si>
    <t>1级资源</t>
    <rPh sb="1" eb="2">
      <t>ji</t>
    </rPh>
    <rPh sb="2" eb="3">
      <t>zi'yuan</t>
    </rPh>
    <phoneticPr fontId="1" type="noConversion"/>
  </si>
  <si>
    <t>2级资源</t>
    <rPh sb="1" eb="2">
      <t>ji</t>
    </rPh>
    <rPh sb="2" eb="3">
      <t>zi'yuan</t>
    </rPh>
    <phoneticPr fontId="1" type="noConversion"/>
  </si>
  <si>
    <t>3级资源</t>
    <rPh sb="1" eb="2">
      <t>ji</t>
    </rPh>
    <rPh sb="2" eb="3">
      <t>zi'yuan</t>
    </rPh>
    <phoneticPr fontId="1" type="noConversion"/>
  </si>
  <si>
    <t>total</t>
    <phoneticPr fontId="1" type="noConversion"/>
  </si>
  <si>
    <t>资源比例及额度</t>
    <rPh sb="0" eb="1">
      <t>zi'yuan</t>
    </rPh>
    <rPh sb="2" eb="3">
      <t>bi'li</t>
    </rPh>
    <rPh sb="4" eb="5">
      <t>ji</t>
    </rPh>
    <rPh sb="5" eb="6">
      <t>e'du</t>
    </rPh>
    <phoneticPr fontId="1" type="noConversion"/>
  </si>
  <si>
    <t>时间比例及额度</t>
    <rPh sb="0" eb="1">
      <t>shi'jian</t>
    </rPh>
    <rPh sb="2" eb="3">
      <t>bi'li</t>
    </rPh>
    <rPh sb="4" eb="5">
      <t>ji</t>
    </rPh>
    <rPh sb="5" eb="6">
      <t>e'du</t>
    </rPh>
    <phoneticPr fontId="1" type="noConversion"/>
  </si>
  <si>
    <t>total</t>
    <phoneticPr fontId="1" type="noConversion"/>
  </si>
  <si>
    <t>正常游戏时长/天</t>
    <rPh sb="0" eb="1">
      <t>zheng'chang</t>
    </rPh>
    <rPh sb="2" eb="3">
      <t>you'xi</t>
    </rPh>
    <rPh sb="4" eb="5">
      <t>shi'chang</t>
    </rPh>
    <rPh sb="7" eb="8">
      <t>tian</t>
    </rPh>
    <phoneticPr fontId="1" type="noConversion"/>
  </si>
  <si>
    <t>理论值</t>
    <rPh sb="0" eb="1">
      <t>li'lun</t>
    </rPh>
    <rPh sb="2" eb="3">
      <t>zhi</t>
    </rPh>
    <phoneticPr fontId="1" type="noConversion"/>
  </si>
  <si>
    <t>木材</t>
    <rPh sb="0" eb="1">
      <t>mu'cai</t>
    </rPh>
    <phoneticPr fontId="1" type="noConversion"/>
  </si>
  <si>
    <t>石料</t>
    <rPh sb="0" eb="1">
      <t>shi'liao</t>
    </rPh>
    <phoneticPr fontId="1" type="noConversion"/>
  </si>
  <si>
    <t>龙骨</t>
    <rPh sb="0" eb="1">
      <t>long'gu</t>
    </rPh>
    <phoneticPr fontId="1" type="noConversion"/>
  </si>
  <si>
    <t>凤凰羽毛</t>
    <phoneticPr fontId="1" type="noConversion"/>
  </si>
  <si>
    <t>陨石</t>
    <phoneticPr fontId="1" type="noConversion"/>
  </si>
  <si>
    <t>建筑材料</t>
    <rPh sb="0" eb="1">
      <t>jian'zhu</t>
    </rPh>
    <rPh sb="2" eb="3">
      <t>cai'liao</t>
    </rPh>
    <phoneticPr fontId="1" type="noConversion"/>
  </si>
  <si>
    <t>制作材料</t>
    <rPh sb="0" eb="1">
      <t>zhi'zuo</t>
    </rPh>
    <rPh sb="2" eb="3">
      <t>cai'liao</t>
    </rPh>
    <phoneticPr fontId="1" type="noConversion"/>
  </si>
  <si>
    <t>骨头</t>
    <rPh sb="0" eb="1">
      <t>gu'tou</t>
    </rPh>
    <phoneticPr fontId="1" type="noConversion"/>
  </si>
  <si>
    <t>羽毛</t>
    <rPh sb="0" eb="1">
      <t>yu'mao</t>
    </rPh>
    <phoneticPr fontId="1" type="noConversion"/>
  </si>
  <si>
    <t>毛皮</t>
    <rPh sb="0" eb="1">
      <t>mao'pi</t>
    </rPh>
    <phoneticPr fontId="1" type="noConversion"/>
  </si>
  <si>
    <t>树皮</t>
    <rPh sb="0" eb="1">
      <t>shu'pi</t>
    </rPh>
    <phoneticPr fontId="1" type="noConversion"/>
  </si>
  <si>
    <t>铁矿</t>
    <rPh sb="0" eb="1">
      <t>tie'kuang</t>
    </rPh>
    <phoneticPr fontId="1" type="noConversion"/>
  </si>
  <si>
    <t>铜矿</t>
    <rPh sb="0" eb="1">
      <t>tong'kuang</t>
    </rPh>
    <phoneticPr fontId="1" type="noConversion"/>
  </si>
  <si>
    <t>藤条</t>
    <rPh sb="0" eb="1">
      <t>teng'tiao</t>
    </rPh>
    <phoneticPr fontId="1" type="noConversion"/>
  </si>
  <si>
    <t>食材</t>
    <rPh sb="0" eb="1">
      <t>shi'cai</t>
    </rPh>
    <phoneticPr fontId="1" type="noConversion"/>
  </si>
  <si>
    <t>水</t>
    <rPh sb="0" eb="1">
      <t>shui</t>
    </rPh>
    <phoneticPr fontId="1" type="noConversion"/>
  </si>
  <si>
    <t>生肉</t>
    <rPh sb="0" eb="1">
      <t>sheng'rou</t>
    </rPh>
    <phoneticPr fontId="1" type="noConversion"/>
  </si>
  <si>
    <t>秘银</t>
    <rPh sb="0" eb="1">
      <t>mi'yin</t>
    </rPh>
    <phoneticPr fontId="1" type="noConversion"/>
  </si>
  <si>
    <t>杂物</t>
    <rPh sb="0" eb="1">
      <t>za'wu</t>
    </rPh>
    <phoneticPr fontId="1" type="noConversion"/>
  </si>
  <si>
    <t>钨矿</t>
    <rPh sb="0" eb="1">
      <t>wu'kuang</t>
    </rPh>
    <phoneticPr fontId="1" type="noConversion"/>
  </si>
  <si>
    <t>金块</t>
    <rPh sb="0" eb="1">
      <t>jin'kuai</t>
    </rPh>
    <phoneticPr fontId="1" type="noConversion"/>
  </si>
  <si>
    <t>灵魂石</t>
    <rPh sb="0" eb="1">
      <t>ling'hun'shi</t>
    </rPh>
    <phoneticPr fontId="1" type="noConversion"/>
  </si>
  <si>
    <t>肥料</t>
    <rPh sb="0" eb="1">
      <t>fei'liao</t>
    </rPh>
    <phoneticPr fontId="1" type="noConversion"/>
  </si>
  <si>
    <t>毒液</t>
    <rPh sb="0" eb="1">
      <t>du'ye</t>
    </rPh>
    <phoneticPr fontId="1" type="noConversion"/>
  </si>
  <si>
    <t>4级资源</t>
    <rPh sb="1" eb="2">
      <t>ji</t>
    </rPh>
    <rPh sb="2" eb="3">
      <t>zi'yuan</t>
    </rPh>
    <phoneticPr fontId="1" type="noConversion"/>
  </si>
  <si>
    <t>5级资源</t>
    <rPh sb="1" eb="2">
      <t>ji</t>
    </rPh>
    <rPh sb="2" eb="3">
      <t>zi'yuan</t>
    </rPh>
    <phoneticPr fontId="1" type="noConversion"/>
  </si>
  <si>
    <t>野菜</t>
    <rPh sb="0" eb="1">
      <t>ye'cai</t>
    </rPh>
    <phoneticPr fontId="1" type="noConversion"/>
  </si>
  <si>
    <t>价值</t>
    <rPh sb="0" eb="1">
      <t>jia'zhi</t>
    </rPh>
    <phoneticPr fontId="1" type="noConversion"/>
  </si>
  <si>
    <t>传送石</t>
    <rPh sb="0" eb="1">
      <t>chuan'song</t>
    </rPh>
    <rPh sb="2" eb="3">
      <t>shi</t>
    </rPh>
    <phoneticPr fontId="1" type="noConversion"/>
  </si>
  <si>
    <t>BedRoom</t>
    <phoneticPr fontId="1" type="noConversion"/>
  </si>
  <si>
    <t>Warehouse</t>
    <phoneticPr fontId="1" type="noConversion"/>
  </si>
  <si>
    <t>Workshop</t>
    <phoneticPr fontId="1" type="noConversion"/>
  </si>
  <si>
    <t>Pets</t>
    <phoneticPr fontId="1" type="noConversion"/>
  </si>
  <si>
    <t>Well</t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</si>
  <si>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</si>
  <si>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</si>
  <si>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</si>
  <si>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火把</t>
    <rPh sb="0" eb="1">
      <t>huo'ba</t>
    </rPh>
    <phoneticPr fontId="1" type="noConversion"/>
  </si>
  <si>
    <t>Building where you keep your private belongings.(10 places).</t>
    <phoneticPr fontId="1" type="noConversion"/>
  </si>
  <si>
    <t>Building where you keep your private belongings.(20 places).</t>
    <phoneticPr fontId="1" type="noConversion"/>
  </si>
  <si>
    <t>Building where you keep your private belongings.(30 places).</t>
  </si>
  <si>
    <t>Building where you keep your private belongings.(40 places).</t>
  </si>
  <si>
    <t>Building where you keep your private belongings.(50 places).</t>
  </si>
  <si>
    <t>Building where you keep your private belongings.(60 places).</t>
  </si>
  <si>
    <t>Building where you keep your private belongings.(70 places).</t>
  </si>
  <si>
    <t>Building where you keep your private belongings.(80 places).</t>
  </si>
  <si>
    <t>Building where you keep your private belongings.(90 places).</t>
  </si>
  <si>
    <t>Building where you keep your private belongings.(100 places).</t>
  </si>
  <si>
    <t>Simple stove for simple dishes only.</t>
    <phoneticPr fontId="1" type="noConversion"/>
  </si>
  <si>
    <t>You can try different kinds of food here.</t>
    <phoneticPr fontId="1" type="noConversion"/>
  </si>
  <si>
    <t>Stone work Bentch.</t>
    <phoneticPr fontId="1" type="noConversion"/>
  </si>
  <si>
    <t>Here comes the master of all BlackSmith!</t>
    <phoneticPr fontId="1" type="noConversion"/>
  </si>
  <si>
    <t>You can forge the Frostmourne here.</t>
    <phoneticPr fontId="1" type="noConversion"/>
  </si>
  <si>
    <t>Knowledge is productivity.</t>
    <phoneticPr fontId="1" type="noConversion"/>
  </si>
  <si>
    <t>Don't starve!</t>
    <phoneticPr fontId="1" type="noConversion"/>
  </si>
  <si>
    <t>Death is not the most terrible thing in the world…</t>
    <phoneticPr fontId="1" type="noConversion"/>
  </si>
  <si>
    <t>藤条</t>
    <rPh sb="0" eb="1">
      <t>teng't</t>
    </rPh>
    <phoneticPr fontId="1" type="noConversion"/>
  </si>
  <si>
    <t>Altar</t>
    <phoneticPr fontId="1" type="noConversion"/>
  </si>
  <si>
    <t>Altar</t>
    <phoneticPr fontId="1" type="noConversion"/>
  </si>
  <si>
    <t>An ancient altar carved with mysterious lines.</t>
    <phoneticPr fontId="1" type="noConversion"/>
  </si>
  <si>
    <t>Mailbox with a big "C.N." mark on it.</t>
    <phoneticPr fontId="1" type="noConversion"/>
  </si>
  <si>
    <t>材料分类</t>
    <rPh sb="0" eb="1">
      <t>cai'liao</t>
    </rPh>
    <rPh sb="2" eb="3">
      <t>fen'lei</t>
    </rPh>
    <phoneticPr fontId="1" type="noConversion"/>
  </si>
  <si>
    <t>制造材料</t>
    <rPh sb="0" eb="1">
      <t>zhi'zao</t>
    </rPh>
    <rPh sb="2" eb="3">
      <t>cai'liao</t>
    </rPh>
    <phoneticPr fontId="1" type="noConversion"/>
  </si>
  <si>
    <t>特殊材料</t>
    <rPh sb="0" eb="1">
      <t>te'shu</t>
    </rPh>
    <rPh sb="2" eb="3">
      <t>cai'liao</t>
    </rPh>
    <phoneticPr fontId="1" type="noConversion"/>
  </si>
  <si>
    <t>衣服</t>
    <rPh sb="0" eb="1">
      <t>yi'fu</t>
    </rPh>
    <phoneticPr fontId="1" type="noConversion"/>
  </si>
  <si>
    <t>头盔</t>
    <rPh sb="0" eb="1">
      <t>tou'kui</t>
    </rPh>
    <phoneticPr fontId="1" type="noConversion"/>
  </si>
  <si>
    <t>鞋子</t>
    <rPh sb="0" eb="1">
      <t>xie'zi</t>
    </rPh>
    <phoneticPr fontId="1" type="noConversion"/>
  </si>
  <si>
    <t>饰品</t>
    <rPh sb="0" eb="1">
      <t>shi'pin</t>
    </rPh>
    <phoneticPr fontId="1" type="noConversion"/>
  </si>
  <si>
    <t>Wood</t>
    <phoneticPr fontId="1" type="noConversion"/>
  </si>
  <si>
    <t>Rock</t>
    <phoneticPr fontId="1" type="noConversion"/>
  </si>
  <si>
    <t>Bone</t>
    <phoneticPr fontId="1" type="noConversion"/>
  </si>
  <si>
    <t>Feather</t>
    <phoneticPr fontId="1" type="noConversion"/>
  </si>
  <si>
    <t>Fur</t>
    <phoneticPr fontId="1" type="noConversion"/>
  </si>
  <si>
    <t>Bark</t>
    <phoneticPr fontId="1" type="noConversion"/>
  </si>
  <si>
    <t>Copper</t>
    <phoneticPr fontId="1" type="noConversion"/>
  </si>
  <si>
    <t>Iron</t>
    <phoneticPr fontId="1" type="noConversion"/>
  </si>
  <si>
    <t>Tungsten</t>
  </si>
  <si>
    <t>Platinum</t>
    <phoneticPr fontId="1" type="noConversion"/>
  </si>
  <si>
    <t>山铜</t>
    <phoneticPr fontId="1" type="noConversion"/>
  </si>
  <si>
    <t>Crystal</t>
    <phoneticPr fontId="1" type="noConversion"/>
  </si>
  <si>
    <t>水晶</t>
    <rPh sb="0" eb="1">
      <t>shui'jing</t>
    </rPh>
    <phoneticPr fontId="1" type="noConversion"/>
  </si>
  <si>
    <t>铂矿</t>
    <rPh sb="0" eb="1">
      <t>bo'jin</t>
    </rPh>
    <rPh sb="1" eb="2">
      <t>kuang</t>
    </rPh>
    <phoneticPr fontId="1" type="noConversion"/>
  </si>
  <si>
    <t>Dragon Bone</t>
    <phoneticPr fontId="1" type="noConversion"/>
  </si>
  <si>
    <t>Phoenix Feather</t>
    <phoneticPr fontId="1" type="noConversion"/>
  </si>
  <si>
    <t>Aerolith</t>
    <phoneticPr fontId="1" type="noConversion"/>
  </si>
  <si>
    <t>Gold</t>
    <phoneticPr fontId="1" type="noConversion"/>
  </si>
  <si>
    <t>Soul Stone</t>
    <phoneticPr fontId="1" type="noConversion"/>
  </si>
  <si>
    <t>Space Stone</t>
    <phoneticPr fontId="1" type="noConversion"/>
  </si>
  <si>
    <t>Manure</t>
    <phoneticPr fontId="1" type="noConversion"/>
  </si>
  <si>
    <t>Water</t>
  </si>
  <si>
    <t>Water</t>
    <phoneticPr fontId="1" type="noConversion"/>
  </si>
  <si>
    <t>种子</t>
    <rPh sb="0" eb="1">
      <t>zhong'z</t>
    </rPh>
    <phoneticPr fontId="1" type="noConversion"/>
  </si>
  <si>
    <t>Honey</t>
    <phoneticPr fontId="1" type="noConversion"/>
  </si>
  <si>
    <t>浆果</t>
    <rPh sb="0" eb="1">
      <t>jiang'guo</t>
    </rPh>
    <phoneticPr fontId="1" type="noConversion"/>
  </si>
  <si>
    <t>Potherb</t>
  </si>
  <si>
    <t>Berry</t>
  </si>
  <si>
    <t>Fish</t>
  </si>
  <si>
    <t>海带</t>
    <rPh sb="0" eb="1">
      <t>hai'dai</t>
    </rPh>
    <phoneticPr fontId="1" type="noConversion"/>
  </si>
  <si>
    <t>每小时</t>
    <rPh sb="0" eb="1">
      <t>mei'xiao'sh</t>
    </rPh>
    <phoneticPr fontId="1" type="noConversion"/>
  </si>
  <si>
    <t>食物</t>
    <rPh sb="0" eb="1">
      <t>shi'wu</t>
    </rPh>
    <phoneticPr fontId="1" type="noConversion"/>
  </si>
  <si>
    <t>每场战斗</t>
    <rPh sb="0" eb="1">
      <t>mei'chang</t>
    </rPh>
    <rPh sb="2" eb="3">
      <t>zhan'dou</t>
    </rPh>
    <phoneticPr fontId="1" type="noConversion"/>
  </si>
  <si>
    <t>精神</t>
    <rPh sb="0" eb="1">
      <t>jing'sh</t>
    </rPh>
    <phoneticPr fontId="1" type="noConversion"/>
  </si>
  <si>
    <t>近战命中</t>
    <rPh sb="0" eb="1">
      <t>jin'zhan</t>
    </rPh>
    <rPh sb="2" eb="3">
      <t>ming'zhong</t>
    </rPh>
    <phoneticPr fontId="1" type="noConversion"/>
  </si>
  <si>
    <t>红酒</t>
    <rPh sb="0" eb="1">
      <t>hong'jiu</t>
    </rPh>
    <phoneticPr fontId="1" type="noConversion"/>
  </si>
  <si>
    <t>Wine</t>
  </si>
  <si>
    <t>啤酒</t>
    <rPh sb="0" eb="1">
      <t>pi'jiu</t>
    </rPh>
    <phoneticPr fontId="1" type="noConversion"/>
  </si>
  <si>
    <t>Beer</t>
  </si>
  <si>
    <t>成就不会因为游戏重新开始就重新刷新掉</t>
    <rPh sb="0" eb="1">
      <t>cheng'jiu</t>
    </rPh>
    <rPh sb="2" eb="3">
      <t>bu'hui</t>
    </rPh>
    <rPh sb="4" eb="5">
      <t>yin'wei</t>
    </rPh>
    <rPh sb="6" eb="7">
      <t>you'xi</t>
    </rPh>
    <rPh sb="8" eb="9">
      <t>chong'xin</t>
    </rPh>
    <rPh sb="10" eb="11">
      <t>kai'shi</t>
    </rPh>
    <rPh sb="12" eb="13">
      <t>jiu</t>
    </rPh>
    <rPh sb="13" eb="14">
      <t>chong'xin</t>
    </rPh>
    <rPh sb="15" eb="16">
      <t>shua'xin</t>
    </rPh>
    <rPh sb="17" eb="18">
      <t>diao</t>
    </rPh>
    <phoneticPr fontId="1" type="noConversion"/>
  </si>
  <si>
    <t>id</t>
    <phoneticPr fontId="1" type="noConversion"/>
  </si>
  <si>
    <t>desc</t>
    <phoneticPr fontId="1" type="noConversion"/>
  </si>
  <si>
    <t>damage</t>
    <phoneticPr fontId="1" type="noConversion"/>
  </si>
  <si>
    <t>attSpeed</t>
    <phoneticPr fontId="1" type="noConversion"/>
  </si>
  <si>
    <t>distance</t>
    <phoneticPr fontId="1" type="noConversion"/>
  </si>
  <si>
    <t>Furious</t>
    <phoneticPr fontId="1" type="noConversion"/>
  </si>
  <si>
    <t>Sighted</t>
    <phoneticPr fontId="1" type="noConversion"/>
  </si>
  <si>
    <t>Rapid</t>
    <phoneticPr fontId="1" type="noConversion"/>
  </si>
  <si>
    <t>Awkward</t>
    <phoneticPr fontId="1" type="noConversion"/>
  </si>
  <si>
    <t>Powerful</t>
    <phoneticPr fontId="1" type="noConversion"/>
  </si>
  <si>
    <t>Frenzying</t>
    <phoneticPr fontId="1" type="noConversion"/>
  </si>
  <si>
    <t>Unreal</t>
    <phoneticPr fontId="1" type="noConversion"/>
  </si>
  <si>
    <t>Furious</t>
    <phoneticPr fontId="1" type="noConversion"/>
  </si>
  <si>
    <t>Murderous</t>
    <phoneticPr fontId="1" type="noConversion"/>
  </si>
  <si>
    <t>Deadly</t>
    <phoneticPr fontId="1" type="noConversion"/>
  </si>
  <si>
    <t>Agile</t>
    <phoneticPr fontId="1" type="noConversion"/>
  </si>
  <si>
    <t>Unhappy</t>
    <phoneticPr fontId="1" type="noConversion"/>
  </si>
  <si>
    <t>Dangerous</t>
    <phoneticPr fontId="1" type="noConversion"/>
  </si>
  <si>
    <t>Savage</t>
    <phoneticPr fontId="1" type="noConversion"/>
  </si>
  <si>
    <t>Sharp</t>
    <phoneticPr fontId="1" type="noConversion"/>
  </si>
  <si>
    <t>Shameful</t>
    <phoneticPr fontId="1" type="noConversion"/>
  </si>
  <si>
    <t>Heavy</t>
    <phoneticPr fontId="1" type="noConversion"/>
  </si>
  <si>
    <t>Light</t>
    <phoneticPr fontId="1" type="noConversion"/>
  </si>
  <si>
    <t>Legenday</t>
    <phoneticPr fontId="1" type="noConversion"/>
  </si>
  <si>
    <t>Name</t>
    <phoneticPr fontId="1" type="noConversion"/>
  </si>
  <si>
    <t>Name</t>
    <phoneticPr fontId="1" type="noConversion"/>
  </si>
  <si>
    <t>ID</t>
    <phoneticPr fontId="1" type="noConversion"/>
  </si>
  <si>
    <t>ID</t>
    <phoneticPr fontId="1" type="noConversion"/>
  </si>
  <si>
    <t>Hp</t>
    <phoneticPr fontId="1" type="noConversion"/>
  </si>
  <si>
    <t>MaxHp</t>
    <phoneticPr fontId="1" type="noConversion"/>
  </si>
  <si>
    <t>Spirit</t>
    <phoneticPr fontId="1" type="noConversion"/>
  </si>
  <si>
    <t>MaxSpirit</t>
    <phoneticPr fontId="1" type="noConversion"/>
  </si>
  <si>
    <t>Food</t>
    <phoneticPr fontId="1" type="noConversion"/>
  </si>
  <si>
    <t>MaxFood</t>
    <phoneticPr fontId="1" type="noConversion"/>
  </si>
  <si>
    <t>MaxWater</t>
    <phoneticPr fontId="1" type="noConversion"/>
  </si>
  <si>
    <t>Strength</t>
    <phoneticPr fontId="1" type="noConversion"/>
  </si>
  <si>
    <t>MaxStrength</t>
    <phoneticPr fontId="1" type="noConversion"/>
  </si>
  <si>
    <t>Temp</t>
    <phoneticPr fontId="1" type="noConversion"/>
  </si>
  <si>
    <t>MinTemp</t>
    <phoneticPr fontId="1" type="noConversion"/>
  </si>
  <si>
    <t>MaxTemp</t>
    <phoneticPr fontId="1" type="noConversion"/>
  </si>
  <si>
    <t>MeleeDamage</t>
    <phoneticPr fontId="1" type="noConversion"/>
  </si>
  <si>
    <t>RangedDamage</t>
    <phoneticPr fontId="1" type="noConversion"/>
  </si>
  <si>
    <t>Defence</t>
    <phoneticPr fontId="1" type="noConversion"/>
  </si>
  <si>
    <t>MeleePrecise</t>
    <phoneticPr fontId="1" type="noConversion"/>
  </si>
  <si>
    <t>RangedPrecise</t>
    <phoneticPr fontId="1" type="noConversion"/>
  </si>
  <si>
    <t>Dodge</t>
    <phoneticPr fontId="1" type="noConversion"/>
  </si>
  <si>
    <t>MeleeDistance</t>
    <phoneticPr fontId="1" type="noConversion"/>
  </si>
  <si>
    <t>RangedDistance</t>
    <phoneticPr fontId="1" type="noConversion"/>
  </si>
  <si>
    <t>AttackSpeed</t>
    <phoneticPr fontId="1" type="noConversion"/>
  </si>
  <si>
    <t>RangedAttackSpeed</t>
    <phoneticPr fontId="1" type="noConversion"/>
  </si>
  <si>
    <t>Speed</t>
    <phoneticPr fontId="1" type="noConversion"/>
  </si>
  <si>
    <t>近战武器</t>
    <rPh sb="0" eb="1">
      <t>jin'zhan</t>
    </rPh>
    <rPh sb="2" eb="3">
      <t>wu'qi</t>
    </rPh>
    <phoneticPr fontId="1" type="noConversion"/>
  </si>
  <si>
    <t>远程武器</t>
    <rPh sb="0" eb="1">
      <t>yuan'cheng</t>
    </rPh>
    <rPh sb="2" eb="3">
      <t>wu'qi</t>
    </rPh>
    <phoneticPr fontId="1" type="noConversion"/>
  </si>
  <si>
    <t>概率</t>
    <rPh sb="0" eb="1">
      <t>gai'lv</t>
    </rPh>
    <phoneticPr fontId="1" type="noConversion"/>
  </si>
  <si>
    <t>溪流</t>
    <rPh sb="0" eb="1">
      <t>xi'liu</t>
    </rPh>
    <phoneticPr fontId="1" type="noConversion"/>
  </si>
  <si>
    <t>麋鹿</t>
    <rPh sb="0" eb="1">
      <t>mi'lu</t>
    </rPh>
    <phoneticPr fontId="1" type="noConversion"/>
  </si>
  <si>
    <t>野马</t>
    <rPh sb="0" eb="1">
      <t>ye'ma</t>
    </rPh>
    <phoneticPr fontId="1" type="noConversion"/>
  </si>
  <si>
    <t>猎豹</t>
    <rPh sb="0" eb="1">
      <t>lie'bao</t>
    </rPh>
    <phoneticPr fontId="1" type="noConversion"/>
  </si>
  <si>
    <t>花</t>
    <rPh sb="0" eb="1">
      <t>hua</t>
    </rPh>
    <phoneticPr fontId="1" type="noConversion"/>
  </si>
  <si>
    <t>森林</t>
    <rPh sb="0" eb="1">
      <t>sen'lin</t>
    </rPh>
    <phoneticPr fontId="1" type="noConversion"/>
  </si>
  <si>
    <t>水蛇</t>
    <rPh sb="0" eb="1">
      <t>shui'she</t>
    </rPh>
    <phoneticPr fontId="1" type="noConversion"/>
  </si>
  <si>
    <t>野兔</t>
    <rPh sb="0" eb="1">
      <t>ye't</t>
    </rPh>
    <phoneticPr fontId="1" type="noConversion"/>
  </si>
  <si>
    <t>狼</t>
    <rPh sb="0" eb="1">
      <t>lang</t>
    </rPh>
    <phoneticPr fontId="1" type="noConversion"/>
  </si>
  <si>
    <t>小镇</t>
    <rPh sb="0" eb="1">
      <t>xiao'zhen</t>
    </rPh>
    <phoneticPr fontId="1" type="noConversion"/>
  </si>
  <si>
    <t>豺狼</t>
    <rPh sb="0" eb="1">
      <t>chai'lang</t>
    </rPh>
    <phoneticPr fontId="1" type="noConversion"/>
  </si>
  <si>
    <t>白骨</t>
    <rPh sb="0" eb="1">
      <t>bai'gu</t>
    </rPh>
    <phoneticPr fontId="1" type="noConversion"/>
  </si>
  <si>
    <t>毒藤</t>
    <phoneticPr fontId="1" type="noConversion"/>
  </si>
  <si>
    <t>田鼠</t>
    <rPh sb="0" eb="1">
      <t>tian'shu</t>
    </rPh>
    <phoneticPr fontId="1" type="noConversion"/>
  </si>
  <si>
    <t>野牛</t>
    <rPh sb="0" eb="1">
      <t>ye'niu</t>
    </rPh>
    <phoneticPr fontId="1" type="noConversion"/>
  </si>
  <si>
    <t>乌鸦</t>
    <rPh sb="0" eb="1">
      <t>wu'ya</t>
    </rPh>
    <phoneticPr fontId="1" type="noConversion"/>
  </si>
  <si>
    <t>蜂后</t>
    <rPh sb="0" eb="1">
      <t>feng'hou</t>
    </rPh>
    <phoneticPr fontId="1" type="noConversion"/>
  </si>
  <si>
    <t>贼窝</t>
    <rPh sb="0" eb="1">
      <t>zei'wo</t>
    </rPh>
    <phoneticPr fontId="1" type="noConversion"/>
  </si>
  <si>
    <t>海湾</t>
    <rPh sb="0" eb="1">
      <t>hai'wan</t>
    </rPh>
    <phoneticPr fontId="1" type="noConversion"/>
  </si>
  <si>
    <t>野狗</t>
    <rPh sb="0" eb="1">
      <t>ye'gou</t>
    </rPh>
    <phoneticPr fontId="1" type="noConversion"/>
  </si>
  <si>
    <t>毛贼</t>
    <rPh sb="0" eb="1">
      <t>mao'zei</t>
    </rPh>
    <phoneticPr fontId="1" type="noConversion"/>
  </si>
  <si>
    <t>矿洞</t>
    <rPh sb="0" eb="1">
      <t>kuang'dong</t>
    </rPh>
    <phoneticPr fontId="1" type="noConversion"/>
  </si>
  <si>
    <t>食人鼠</t>
    <rPh sb="0" eb="1">
      <t>shi'ren'shu</t>
    </rPh>
    <phoneticPr fontId="1" type="noConversion"/>
  </si>
  <si>
    <t>魔蝎</t>
    <rPh sb="0" eb="1">
      <t>mo'xie</t>
    </rPh>
    <phoneticPr fontId="1" type="noConversion"/>
  </si>
  <si>
    <t>狗头人</t>
    <rPh sb="0" eb="1">
      <t>gou'tou'ren</t>
    </rPh>
    <phoneticPr fontId="1" type="noConversion"/>
  </si>
  <si>
    <t>飞贼</t>
    <rPh sb="0" eb="1">
      <t>fei'zei</t>
    </rPh>
    <phoneticPr fontId="1" type="noConversion"/>
  </si>
  <si>
    <t>贼王</t>
    <rPh sb="0" eb="1">
      <t>zei'wang</t>
    </rPh>
    <phoneticPr fontId="1" type="noConversion"/>
  </si>
  <si>
    <t>银币</t>
    <rPh sb="0" eb="1">
      <t>yin'bi</t>
    </rPh>
    <phoneticPr fontId="1" type="noConversion"/>
  </si>
  <si>
    <t>野狗</t>
    <rPh sb="0" eb="1">
      <t>ye'g</t>
    </rPh>
    <phoneticPr fontId="1" type="noConversion"/>
  </si>
  <si>
    <t>沼泽</t>
    <rPh sb="0" eb="1">
      <t>zhao'ze</t>
    </rPh>
    <phoneticPr fontId="1" type="noConversion"/>
  </si>
  <si>
    <t>毒蜘蛛</t>
    <rPh sb="0" eb="1">
      <t>du'zhi'zhu</t>
    </rPh>
    <phoneticPr fontId="1" type="noConversion"/>
  </si>
  <si>
    <t>装备</t>
    <rPh sb="0" eb="1">
      <t>zhuang'bei</t>
    </rPh>
    <phoneticPr fontId="1" type="noConversion"/>
  </si>
  <si>
    <t>种子</t>
    <rPh sb="0" eb="1">
      <t>zhong'zi</t>
    </rPh>
    <phoneticPr fontId="1" type="noConversion"/>
  </si>
  <si>
    <t>蜜蜂射手</t>
    <rPh sb="0" eb="1">
      <t>mi'feng</t>
    </rPh>
    <rPh sb="2" eb="3">
      <t>she'shou</t>
    </rPh>
    <phoneticPr fontId="1" type="noConversion"/>
  </si>
  <si>
    <t>章鱼怪</t>
    <rPh sb="0" eb="1">
      <t>zhang'yu</t>
    </rPh>
    <rPh sb="2" eb="3">
      <t>guai</t>
    </rPh>
    <phoneticPr fontId="1" type="noConversion"/>
  </si>
  <si>
    <t>海盗战士</t>
    <rPh sb="0" eb="1">
      <t>hai'dao</t>
    </rPh>
    <rPh sb="2" eb="3">
      <t>zhan'shi</t>
    </rPh>
    <phoneticPr fontId="1" type="noConversion"/>
  </si>
  <si>
    <t>水手</t>
    <rPh sb="0" eb="1">
      <t>shui'shou</t>
    </rPh>
    <phoneticPr fontId="1" type="noConversion"/>
  </si>
  <si>
    <t>A卫兵</t>
    <rPh sb="1" eb="2">
      <t>wei'bing</t>
    </rPh>
    <phoneticPr fontId="1" type="noConversion"/>
  </si>
  <si>
    <t>A卫兵队长</t>
    <rPh sb="1" eb="2">
      <t>wei'bing</t>
    </rPh>
    <rPh sb="3" eb="4">
      <t>dui'zhang</t>
    </rPh>
    <phoneticPr fontId="1" type="noConversion"/>
  </si>
  <si>
    <t>材料</t>
    <rPh sb="0" eb="1">
      <t>cai'liao</t>
    </rPh>
    <phoneticPr fontId="1" type="noConversion"/>
  </si>
  <si>
    <t>b卫兵</t>
    <rPh sb="0" eb="1">
      <t>A</t>
    </rPh>
    <rPh sb="1" eb="2">
      <t>wei'bing</t>
    </rPh>
    <phoneticPr fontId="1" type="noConversion"/>
  </si>
  <si>
    <t>b卫兵队长</t>
    <rPh sb="1" eb="2">
      <t>wei'bing</t>
    </rPh>
    <rPh sb="3" eb="4">
      <t>dui'zhang</t>
    </rPh>
    <phoneticPr fontId="1" type="noConversion"/>
  </si>
  <si>
    <t>c卫兵</t>
    <rPh sb="1" eb="2">
      <t>wei'bing</t>
    </rPh>
    <phoneticPr fontId="1" type="noConversion"/>
  </si>
  <si>
    <t>c卫兵队长</t>
    <rPh sb="1" eb="2">
      <t>wei'bing</t>
    </rPh>
    <rPh sb="3" eb="4">
      <t>dui'zhang</t>
    </rPh>
    <phoneticPr fontId="1" type="noConversion"/>
  </si>
  <si>
    <t>幽暗森林</t>
    <rPh sb="0" eb="1">
      <t>you'an</t>
    </rPh>
    <rPh sb="2" eb="3">
      <t>sen'lin</t>
    </rPh>
    <phoneticPr fontId="1" type="noConversion"/>
  </si>
  <si>
    <t>深渊地牢</t>
    <rPh sb="0" eb="1">
      <t>shen'yuan</t>
    </rPh>
    <rPh sb="2" eb="3">
      <t>di'lao</t>
    </rPh>
    <phoneticPr fontId="1" type="noConversion"/>
  </si>
  <si>
    <t>废弃古堡</t>
    <rPh sb="0" eb="1">
      <t>fei'qi</t>
    </rPh>
    <rPh sb="2" eb="3">
      <t>gu'bao</t>
    </rPh>
    <phoneticPr fontId="1" type="noConversion"/>
  </si>
  <si>
    <t>龙谷</t>
    <rPh sb="0" eb="1">
      <t>long'gu</t>
    </rPh>
    <phoneticPr fontId="1" type="noConversion"/>
  </si>
  <si>
    <t>北部荒原</t>
    <rPh sb="0" eb="1">
      <t>bei'bu</t>
    </rPh>
    <rPh sb="2" eb="3">
      <t>huang'yuan</t>
    </rPh>
    <phoneticPr fontId="1" type="noConversion"/>
  </si>
  <si>
    <t>食人魔领地</t>
    <rPh sb="0" eb="1">
      <t>shi'ren'mo</t>
    </rPh>
    <rPh sb="3" eb="4">
      <t>ling'di</t>
    </rPh>
    <phoneticPr fontId="1" type="noConversion"/>
  </si>
  <si>
    <t>大海</t>
    <rPh sb="0" eb="1">
      <t>da'hai</t>
    </rPh>
    <phoneticPr fontId="1" type="noConversion"/>
  </si>
  <si>
    <t>飞贼看守</t>
    <rPh sb="0" eb="1">
      <t>fei'zei</t>
    </rPh>
    <rPh sb="2" eb="3">
      <t>kan'shou</t>
    </rPh>
    <phoneticPr fontId="1" type="noConversion"/>
  </si>
  <si>
    <t>暗精灵</t>
    <rPh sb="0" eb="1">
      <t>an'jing'ling</t>
    </rPh>
    <phoneticPr fontId="1" type="noConversion"/>
  </si>
  <si>
    <t>森林巨蟒</t>
    <rPh sb="0" eb="1">
      <t>sen'lin</t>
    </rPh>
    <rPh sb="2" eb="3">
      <t>ju'mang</t>
    </rPh>
    <phoneticPr fontId="1" type="noConversion"/>
  </si>
  <si>
    <t>蛛后</t>
    <rPh sb="0" eb="1">
      <t>zhu'hou</t>
    </rPh>
    <phoneticPr fontId="1" type="noConversion"/>
  </si>
  <si>
    <t>石像鬼</t>
    <rPh sb="0" eb="1">
      <t>shi'xiang'gui</t>
    </rPh>
    <phoneticPr fontId="1" type="noConversion"/>
  </si>
  <si>
    <t>亡灵战士</t>
    <rPh sb="0" eb="1">
      <t>wang'ling</t>
    </rPh>
    <rPh sb="2" eb="3">
      <t>zhan'shi</t>
    </rPh>
    <phoneticPr fontId="1" type="noConversion"/>
  </si>
  <si>
    <t>亡灵弓手</t>
    <rPh sb="0" eb="1">
      <t>wang'ling</t>
    </rPh>
    <rPh sb="2" eb="3">
      <t>gong'shou</t>
    </rPh>
    <phoneticPr fontId="1" type="noConversion"/>
  </si>
  <si>
    <t>灵魂石</t>
    <rPh sb="0" eb="1">
      <t>ling'hun</t>
    </rPh>
    <rPh sb="2" eb="3">
      <t>shi</t>
    </rPh>
    <phoneticPr fontId="1" type="noConversion"/>
  </si>
  <si>
    <t>沼泽触手怪</t>
    <rPh sb="0" eb="1">
      <t>zhao'ze</t>
    </rPh>
    <rPh sb="2" eb="3">
      <t>chu'shou</t>
    </rPh>
    <rPh sb="4" eb="5">
      <t>guai</t>
    </rPh>
    <phoneticPr fontId="1" type="noConversion"/>
  </si>
  <si>
    <t>巨鳄</t>
    <rPh sb="0" eb="1">
      <t>ju'xing</t>
    </rPh>
    <rPh sb="1" eb="2">
      <t>e'yu</t>
    </rPh>
    <phoneticPr fontId="1" type="noConversion"/>
  </si>
  <si>
    <t>荒原狼</t>
    <rPh sb="0" eb="1">
      <t>huang'yuan'lang</t>
    </rPh>
    <phoneticPr fontId="1" type="noConversion"/>
  </si>
  <si>
    <t>巨人</t>
    <rPh sb="0" eb="1">
      <t>ju'ren</t>
    </rPh>
    <phoneticPr fontId="1" type="noConversion"/>
  </si>
  <si>
    <t>雷鹰</t>
    <phoneticPr fontId="1" type="noConversion"/>
  </si>
  <si>
    <t>荒原狼蛛</t>
    <rPh sb="0" eb="1">
      <t>huang'yuan</t>
    </rPh>
    <rPh sb="2" eb="3">
      <t>lang'zhu</t>
    </rPh>
    <phoneticPr fontId="1" type="noConversion"/>
  </si>
  <si>
    <t>食人魔</t>
    <rPh sb="0" eb="1">
      <t>shi'ren'mo</t>
    </rPh>
    <phoneticPr fontId="1" type="noConversion"/>
  </si>
  <si>
    <t>独眼巨人</t>
    <rPh sb="0" eb="1">
      <t>du'yan</t>
    </rPh>
    <rPh sb="2" eb="3">
      <t>ju'ren</t>
    </rPh>
    <phoneticPr fontId="1" type="noConversion"/>
  </si>
  <si>
    <t>食人魔头领</t>
    <rPh sb="0" eb="1">
      <t>shi'ren'mo</t>
    </rPh>
    <rPh sb="3" eb="4">
      <t>tou'ling</t>
    </rPh>
    <phoneticPr fontId="1" type="noConversion"/>
  </si>
  <si>
    <t>龙裔</t>
    <rPh sb="0" eb="1">
      <t>long'yi</t>
    </rPh>
    <phoneticPr fontId="1" type="noConversion"/>
  </si>
  <si>
    <t>蓝龙</t>
    <rPh sb="0" eb="1">
      <t>lan'long</t>
    </rPh>
    <phoneticPr fontId="1" type="noConversion"/>
  </si>
  <si>
    <t>红龙</t>
    <rPh sb="0" eb="1">
      <t>hong'long</t>
    </rPh>
    <phoneticPr fontId="1" type="noConversion"/>
  </si>
  <si>
    <t>冰霜巨龙</t>
    <rPh sb="0" eb="1">
      <t>bing'shuang</t>
    </rPh>
    <rPh sb="2" eb="3">
      <t>ju'long</t>
    </rPh>
    <phoneticPr fontId="1" type="noConversion"/>
  </si>
  <si>
    <t>梦靥</t>
    <rPh sb="0" eb="1">
      <t>meng'ye</t>
    </rPh>
    <phoneticPr fontId="1" type="noConversion"/>
  </si>
  <si>
    <t>巢穴蝙蝠</t>
    <rPh sb="0" eb="1">
      <t>chao'xue'bian'fu</t>
    </rPh>
    <phoneticPr fontId="1" type="noConversion"/>
  </si>
  <si>
    <t>海龟</t>
    <rPh sb="0" eb="1">
      <t>hai'gui</t>
    </rPh>
    <phoneticPr fontId="1" type="noConversion"/>
  </si>
  <si>
    <t>蛇人</t>
    <rPh sb="0" eb="1">
      <t>she'ren</t>
    </rPh>
    <phoneticPr fontId="1" type="noConversion"/>
  </si>
  <si>
    <t>巢穴蝙蝠</t>
    <rPh sb="0" eb="1">
      <t>chao'xue</t>
    </rPh>
    <rPh sb="2" eb="3">
      <t>bian'fu</t>
    </rPh>
    <phoneticPr fontId="1" type="noConversion"/>
  </si>
  <si>
    <t>近海岛屿</t>
    <rPh sb="0" eb="1">
      <t>jin'hai</t>
    </rPh>
    <rPh sb="2" eb="3">
      <t>dao'yu</t>
    </rPh>
    <phoneticPr fontId="1" type="noConversion"/>
  </si>
  <si>
    <t>远海岛屿</t>
    <rPh sb="0" eb="1">
      <t>yuan'hai</t>
    </rPh>
    <rPh sb="2" eb="3">
      <t>dao'yu</t>
    </rPh>
    <phoneticPr fontId="1" type="noConversion"/>
  </si>
  <si>
    <t>木棒</t>
    <phoneticPr fontId="1" type="noConversion"/>
  </si>
  <si>
    <t>骨棒</t>
    <phoneticPr fontId="1" type="noConversion"/>
  </si>
  <si>
    <t>长矛</t>
    <rPh sb="0" eb="1">
      <t>chang'mao</t>
    </rPh>
    <phoneticPr fontId="1" type="noConversion"/>
  </si>
  <si>
    <t>战斧</t>
    <rPh sb="0" eb="1">
      <t>zhan'fu</t>
    </rPh>
    <phoneticPr fontId="1" type="noConversion"/>
  </si>
  <si>
    <t>牺牲巨斧</t>
    <phoneticPr fontId="1" type="noConversion"/>
  </si>
  <si>
    <t>恐惧利刃</t>
    <phoneticPr fontId="1" type="noConversion"/>
  </si>
  <si>
    <t>诅咒之剑</t>
    <phoneticPr fontId="1" type="noConversion"/>
  </si>
  <si>
    <t>野人</t>
    <rPh sb="0" eb="1">
      <t>ye'ren</t>
    </rPh>
    <phoneticPr fontId="1" type="noConversion"/>
  </si>
  <si>
    <t>野人头领</t>
    <rPh sb="0" eb="1">
      <t>ye'ren</t>
    </rPh>
    <rPh sb="2" eb="3">
      <t>tou'ling</t>
    </rPh>
    <phoneticPr fontId="1" type="noConversion"/>
  </si>
  <si>
    <t>狗头人头领</t>
    <rPh sb="0" eb="1">
      <t>gou'tou'ren</t>
    </rPh>
    <rPh sb="3" eb="4">
      <t>tou'ling</t>
    </rPh>
    <phoneticPr fontId="1" type="noConversion"/>
  </si>
  <si>
    <t>白狼</t>
    <rPh sb="0" eb="1">
      <t>bai'lang</t>
    </rPh>
    <phoneticPr fontId="1" type="noConversion"/>
  </si>
  <si>
    <t>野狼</t>
    <rPh sb="0" eb="1">
      <t>ye'lang</t>
    </rPh>
    <phoneticPr fontId="1" type="noConversion"/>
  </si>
  <si>
    <t>熊战士</t>
    <rPh sb="0" eb="1">
      <t>xiong'zhan'shi</t>
    </rPh>
    <phoneticPr fontId="1" type="noConversion"/>
  </si>
  <si>
    <t>巨魔</t>
    <rPh sb="0" eb="1">
      <t>ju'mo</t>
    </rPh>
    <phoneticPr fontId="1" type="noConversion"/>
  </si>
  <si>
    <t>巨型蜈蚣</t>
    <rPh sb="0" eb="1">
      <t>ju'xing</t>
    </rPh>
    <rPh sb="2" eb="3">
      <t>wu'gong</t>
    </rPh>
    <phoneticPr fontId="1" type="noConversion"/>
  </si>
  <si>
    <t>邪恶巫师</t>
    <rPh sb="0" eb="1">
      <t>xie'e</t>
    </rPh>
    <rPh sb="2" eb="3">
      <t>wu'shi</t>
    </rPh>
    <phoneticPr fontId="1" type="noConversion"/>
  </si>
  <si>
    <t>水母Jerryfish</t>
    <rPh sb="0" eb="1">
      <t>shui'mu</t>
    </rPh>
    <phoneticPr fontId="1" type="noConversion"/>
  </si>
  <si>
    <t>Crab</t>
    <phoneticPr fontId="1" type="noConversion"/>
  </si>
  <si>
    <t>Dark Caster</t>
    <phoneticPr fontId="1" type="noConversion"/>
  </si>
  <si>
    <t>Cursed Skull</t>
    <phoneticPr fontId="1" type="noConversion"/>
  </si>
  <si>
    <t>Unicorn</t>
    <phoneticPr fontId="1" type="noConversion"/>
  </si>
  <si>
    <t>Dungeon Bat</t>
    <phoneticPr fontId="1" type="noConversion"/>
  </si>
  <si>
    <t>Eater of Souls</t>
    <phoneticPr fontId="1" type="noConversion"/>
  </si>
  <si>
    <t>Undead Miner</t>
    <phoneticPr fontId="1" type="noConversion"/>
  </si>
  <si>
    <t>Bunny</t>
    <phoneticPr fontId="1" type="noConversion"/>
  </si>
  <si>
    <t>Bird</t>
    <phoneticPr fontId="1" type="noConversion"/>
  </si>
  <si>
    <t>Piranha食人鱼</t>
    <rPh sb="7" eb="8">
      <t>shi'ren'yu</t>
    </rPh>
    <phoneticPr fontId="1" type="noConversion"/>
  </si>
  <si>
    <t>熔岩怪</t>
    <rPh sb="0" eb="1">
      <t>rong'yan</t>
    </rPh>
    <rPh sb="2" eb="3">
      <t>guai</t>
    </rPh>
    <phoneticPr fontId="1" type="noConversion"/>
  </si>
  <si>
    <t>雪人怪</t>
    <rPh sb="0" eb="1">
      <t>xue'ren</t>
    </rPh>
    <rPh sb="2" eb="3">
      <t>guai</t>
    </rPh>
    <phoneticPr fontId="1" type="noConversion"/>
  </si>
  <si>
    <t>雪狼</t>
    <rPh sb="0" eb="1">
      <t>xue'lang</t>
    </rPh>
    <phoneticPr fontId="1" type="noConversion"/>
  </si>
  <si>
    <t>熊王 奇拉比</t>
    <rPh sb="0" eb="1">
      <t>xiong</t>
    </rPh>
    <rPh sb="1" eb="2">
      <t>wang</t>
    </rPh>
    <rPh sb="3" eb="4">
      <t>qi'la'bi</t>
    </rPh>
    <phoneticPr fontId="1" type="noConversion"/>
  </si>
  <si>
    <t>Crow乌鸦</t>
    <rPh sb="4" eb="5">
      <t>wu'ya</t>
    </rPh>
    <phoneticPr fontId="1" type="noConversion"/>
  </si>
  <si>
    <t>鲨鱼</t>
    <rPh sb="0" eb="1">
      <t>sha'yu</t>
    </rPh>
    <phoneticPr fontId="1" type="noConversion"/>
  </si>
  <si>
    <t>Captain Piao</t>
    <phoneticPr fontId="1" type="noConversion"/>
  </si>
  <si>
    <t>章鱼王</t>
    <rPh sb="0" eb="1">
      <t>zhang'yu</t>
    </rPh>
    <rPh sb="2" eb="3">
      <t>wang</t>
    </rPh>
    <phoneticPr fontId="1" type="noConversion"/>
  </si>
  <si>
    <t>黑寡妇</t>
    <rPh sb="0" eb="1">
      <t>hei'gua'fu</t>
    </rPh>
    <phoneticPr fontId="1" type="noConversion"/>
  </si>
  <si>
    <t>石傀儡</t>
    <rPh sb="0" eb="1">
      <t>shi'kui'lei</t>
    </rPh>
    <phoneticPr fontId="1" type="noConversion"/>
  </si>
  <si>
    <t>魔石傀儡</t>
    <rPh sb="0" eb="1">
      <t>mo'shi</t>
    </rPh>
    <rPh sb="2" eb="3">
      <t>kui'lei</t>
    </rPh>
    <phoneticPr fontId="1" type="noConversion"/>
  </si>
  <si>
    <t>魔眼</t>
    <rPh sb="0" eb="1">
      <t>mo'yan</t>
    </rPh>
    <phoneticPr fontId="1" type="noConversion"/>
  </si>
  <si>
    <t>地虫</t>
    <phoneticPr fontId="1" type="noConversion"/>
  </si>
  <si>
    <t>食人鼠王</t>
    <rPh sb="0" eb="1">
      <t>shi'ren'shu</t>
    </rPh>
    <rPh sb="3" eb="4">
      <t>wang</t>
    </rPh>
    <phoneticPr fontId="1" type="noConversion"/>
  </si>
  <si>
    <t>水母</t>
    <rPh sb="0" eb="1">
      <t>shui'mu</t>
    </rPh>
    <phoneticPr fontId="1" type="noConversion"/>
  </si>
  <si>
    <t>鱼人</t>
    <rPh sb="0" eb="1">
      <t>yu'ren</t>
    </rPh>
    <phoneticPr fontId="1" type="noConversion"/>
  </si>
  <si>
    <t>美人鱼</t>
    <rPh sb="0" eb="1">
      <t>mei'ren'yu</t>
    </rPh>
    <phoneticPr fontId="1" type="noConversion"/>
  </si>
  <si>
    <t>灰熊</t>
    <rPh sb="0" eb="1">
      <t>hui</t>
    </rPh>
    <rPh sb="1" eb="2">
      <t>xiong</t>
    </rPh>
    <phoneticPr fontId="1" type="noConversion"/>
  </si>
  <si>
    <t>狮鹫</t>
    <rPh sb="0" eb="1">
      <t>shi'jiu</t>
    </rPh>
    <phoneticPr fontId="1" type="noConversion"/>
  </si>
  <si>
    <t>恶魔守卫</t>
    <rPh sb="0" eb="1">
      <t>e'mo</t>
    </rPh>
    <rPh sb="2" eb="3">
      <t>shou'wei</t>
    </rPh>
    <phoneticPr fontId="1" type="noConversion"/>
  </si>
  <si>
    <t>冥鸦</t>
    <phoneticPr fontId="1" type="noConversion"/>
  </si>
  <si>
    <t>海蛇</t>
    <rPh sb="0" eb="1">
      <t>hai'she</t>
    </rPh>
    <phoneticPr fontId="1" type="noConversion"/>
  </si>
  <si>
    <t>魅惑女王</t>
    <rPh sb="0" eb="1">
      <t>mei'huo</t>
    </rPh>
    <rPh sb="2" eb="3">
      <t>nv'wang</t>
    </rPh>
    <phoneticPr fontId="1" type="noConversion"/>
  </si>
  <si>
    <t>泰坦</t>
    <rPh sb="0" eb="1">
      <t>tai'tan</t>
    </rPh>
    <phoneticPr fontId="1" type="noConversion"/>
  </si>
  <si>
    <t>堕落骑士</t>
    <rPh sb="0" eb="1">
      <t>duo'luo'qi'shi</t>
    </rPh>
    <rPh sb="2" eb="3">
      <t>qi'shi</t>
    </rPh>
    <phoneticPr fontId="1" type="noConversion"/>
  </si>
  <si>
    <t>混沌</t>
    <rPh sb="0" eb="1">
      <t>hun'dun</t>
    </rPh>
    <phoneticPr fontId="1" type="noConversion"/>
  </si>
  <si>
    <t>噩梦</t>
    <rPh sb="0" eb="1">
      <t>e'meng</t>
    </rPh>
    <phoneticPr fontId="1" type="noConversion"/>
  </si>
  <si>
    <t>深渊守卫</t>
    <rPh sb="0" eb="1">
      <t>shen'yuan</t>
    </rPh>
    <rPh sb="2" eb="3">
      <t>shou'wei</t>
    </rPh>
    <phoneticPr fontId="1" type="noConversion"/>
  </si>
  <si>
    <t>深渊莫人</t>
    <rPh sb="0" eb="1">
      <t>shen'yuan</t>
    </rPh>
    <rPh sb="2" eb="3">
      <t>mo'ren</t>
    </rPh>
    <phoneticPr fontId="1" type="noConversion"/>
  </si>
  <si>
    <t>深渊领主</t>
    <rPh sb="0" eb="1">
      <t>shen'yuan</t>
    </rPh>
    <rPh sb="2" eb="3">
      <t>ling'zhu</t>
    </rPh>
    <phoneticPr fontId="1" type="noConversion"/>
  </si>
  <si>
    <t>海鱼</t>
    <rPh sb="0" eb="1">
      <t>hai'yu</t>
    </rPh>
    <phoneticPr fontId="1" type="noConversion"/>
  </si>
  <si>
    <t>鲤鱼</t>
    <rPh sb="0" eb="1">
      <t>li'yu</t>
    </rPh>
    <phoneticPr fontId="1" type="noConversion"/>
  </si>
  <si>
    <t>id</t>
    <phoneticPr fontId="1" type="noConversion"/>
  </si>
  <si>
    <t>Farmer</t>
  </si>
  <si>
    <t>Gem Dealer</t>
  </si>
  <si>
    <t/>
  </si>
  <si>
    <t>溪流</t>
  </si>
  <si>
    <t>森林</t>
  </si>
  <si>
    <t>山坡</t>
  </si>
  <si>
    <t>小镇</t>
  </si>
  <si>
    <t>贼窝</t>
  </si>
  <si>
    <t>矿洞</t>
  </si>
  <si>
    <t>海湾</t>
  </si>
  <si>
    <t>人族A</t>
  </si>
  <si>
    <t>人族B</t>
  </si>
  <si>
    <t>人族C</t>
  </si>
  <si>
    <t>矮人族</t>
  </si>
  <si>
    <t>亡灵法师之乡</t>
  </si>
  <si>
    <t>幽暗森林</t>
  </si>
  <si>
    <t>精灵树屋</t>
  </si>
  <si>
    <t>高级矿洞</t>
  </si>
  <si>
    <t>沼泽</t>
  </si>
  <si>
    <t>废弃古堡</t>
  </si>
  <si>
    <t>龙谷</t>
  </si>
  <si>
    <t>北部荒原</t>
  </si>
  <si>
    <t>食人魔领地</t>
  </si>
  <si>
    <t>深渊地牢</t>
  </si>
  <si>
    <t>近海岛屿</t>
  </si>
  <si>
    <t>远海岛屿</t>
  </si>
  <si>
    <t>大海</t>
  </si>
  <si>
    <t>鸟</t>
    <rPh sb="0" eb="1">
      <t>niao</t>
    </rPh>
    <phoneticPr fontId="1" type="noConversion"/>
  </si>
  <si>
    <t>B探子</t>
    <rPh sb="1" eb="2">
      <t>tan'zi</t>
    </rPh>
    <phoneticPr fontId="1" type="noConversion"/>
  </si>
  <si>
    <t>C探子</t>
    <rPh sb="1" eb="2">
      <t>tan'zi</t>
    </rPh>
    <phoneticPr fontId="1" type="noConversion"/>
  </si>
  <si>
    <t>b探子头目</t>
    <rPh sb="1" eb="2">
      <t>tan'zi</t>
    </rPh>
    <rPh sb="3" eb="4">
      <t>tou'mu</t>
    </rPh>
    <phoneticPr fontId="1" type="noConversion"/>
  </si>
  <si>
    <t>c探子头目</t>
    <rPh sb="1" eb="2">
      <t>tan'zi</t>
    </rPh>
    <rPh sb="3" eb="4">
      <t>tou'mu</t>
    </rPh>
    <phoneticPr fontId="1" type="noConversion"/>
  </si>
  <si>
    <t>a探子</t>
    <rPh sb="1" eb="2">
      <t>tan'zi</t>
    </rPh>
    <phoneticPr fontId="1" type="noConversion"/>
  </si>
  <si>
    <t>a探子头目</t>
    <rPh sb="1" eb="2">
      <t>tan'zi</t>
    </rPh>
    <rPh sb="3" eb="4">
      <t>tou'mu</t>
    </rPh>
    <phoneticPr fontId="1" type="noConversion"/>
  </si>
  <si>
    <t>c探子</t>
    <rPh sb="1" eb="2">
      <t>tan'zi</t>
    </rPh>
    <phoneticPr fontId="1" type="noConversion"/>
  </si>
  <si>
    <t>Kingcrab</t>
    <phoneticPr fontId="1" type="noConversion"/>
  </si>
  <si>
    <t>Crow</t>
    <phoneticPr fontId="1" type="noConversion"/>
  </si>
  <si>
    <t>Cursed Skull</t>
    <phoneticPr fontId="1" type="noConversion"/>
  </si>
  <si>
    <t>Dark Caster</t>
    <phoneticPr fontId="1" type="noConversion"/>
  </si>
  <si>
    <t>Dungeon Bat</t>
    <phoneticPr fontId="1" type="noConversion"/>
  </si>
  <si>
    <t>Soul Eater</t>
    <phoneticPr fontId="1" type="noConversion"/>
  </si>
  <si>
    <t>Piranha</t>
    <phoneticPr fontId="1" type="noConversion"/>
  </si>
  <si>
    <t>Undead Miner</t>
    <phoneticPr fontId="1" type="noConversion"/>
  </si>
  <si>
    <t>Unicorn</t>
    <phoneticPr fontId="1" type="noConversion"/>
  </si>
  <si>
    <t>Dark Elf</t>
    <phoneticPr fontId="1" type="noConversion"/>
  </si>
  <si>
    <t>White Wolf</t>
    <phoneticPr fontId="1" type="noConversion"/>
  </si>
  <si>
    <t>Frost Wyrm</t>
    <phoneticPr fontId="1" type="noConversion"/>
  </si>
  <si>
    <t>Jackal</t>
    <phoneticPr fontId="1" type="noConversion"/>
  </si>
  <si>
    <t>Cave Bat</t>
    <phoneticPr fontId="1" type="noConversion"/>
  </si>
  <si>
    <t>Giant Worm</t>
    <phoneticPr fontId="1" type="noConversion"/>
  </si>
  <si>
    <t>Poison Ivy</t>
    <phoneticPr fontId="1" type="noConversion"/>
  </si>
  <si>
    <t>Cave Spider</t>
    <phoneticPr fontId="1" type="noConversion"/>
  </si>
  <si>
    <t>Poison Spider</t>
    <phoneticPr fontId="1" type="noConversion"/>
  </si>
  <si>
    <t>Black Spider</t>
    <phoneticPr fontId="1" type="noConversion"/>
  </si>
  <si>
    <t>Fallen Knight</t>
    <phoneticPr fontId="1" type="noConversion"/>
  </si>
  <si>
    <t>Fallen Paladin</t>
    <phoneticPr fontId="1" type="noConversion"/>
  </si>
  <si>
    <t>Felguard</t>
    <phoneticPr fontId="1" type="noConversion"/>
  </si>
  <si>
    <t>Bane</t>
    <phoneticPr fontId="1" type="noConversion"/>
  </si>
  <si>
    <t>Queen Bee</t>
    <phoneticPr fontId="1" type="noConversion"/>
  </si>
  <si>
    <t>Pirate</t>
    <phoneticPr fontId="1" type="noConversion"/>
  </si>
  <si>
    <t>Sea Turtle</t>
    <phoneticPr fontId="1" type="noConversion"/>
  </si>
  <si>
    <t>Siren</t>
    <phoneticPr fontId="1" type="noConversion"/>
  </si>
  <si>
    <t>Widow Spider</t>
    <phoneticPr fontId="1" type="noConversion"/>
  </si>
  <si>
    <t>Red Dragon</t>
    <phoneticPr fontId="1" type="noConversion"/>
  </si>
  <si>
    <t>Steppenwolf</t>
    <phoneticPr fontId="1" type="noConversion"/>
  </si>
  <si>
    <t>Tarantula</t>
    <phoneticPr fontId="1" type="noConversion"/>
  </si>
  <si>
    <t>Brown Bears</t>
    <phoneticPr fontId="1" type="noConversion"/>
  </si>
  <si>
    <t>Chaos</t>
    <phoneticPr fontId="1" type="noConversion"/>
  </si>
  <si>
    <t>Alligator</t>
    <phoneticPr fontId="1" type="noConversion"/>
  </si>
  <si>
    <t>Troll</t>
    <phoneticPr fontId="1" type="noConversion"/>
  </si>
  <si>
    <t>Ice Troll</t>
    <phoneticPr fontId="1" type="noConversion"/>
  </si>
  <si>
    <t>Jungle Troll</t>
    <phoneticPr fontId="1" type="noConversion"/>
  </si>
  <si>
    <t>Giant</t>
    <phoneticPr fontId="1" type="noConversion"/>
  </si>
  <si>
    <t>Huge Centipede</t>
    <phoneticPr fontId="1" type="noConversion"/>
  </si>
  <si>
    <t>Wolf</t>
    <phoneticPr fontId="1" type="noConversion"/>
  </si>
  <si>
    <t>Thunderhawk</t>
    <phoneticPr fontId="1" type="noConversion"/>
  </si>
  <si>
    <t>Shadow Panther</t>
    <phoneticPr fontId="1" type="noConversion"/>
  </si>
  <si>
    <t>Viper</t>
    <phoneticPr fontId="1" type="noConversion"/>
  </si>
  <si>
    <t>Burglar</t>
    <phoneticPr fontId="1" type="noConversion"/>
  </si>
  <si>
    <t>Bandit Guard</t>
    <phoneticPr fontId="1" type="noConversion"/>
  </si>
  <si>
    <t>Mermaid</t>
    <phoneticPr fontId="1" type="noConversion"/>
  </si>
  <si>
    <t>Enchantress</t>
    <phoneticPr fontId="1" type="noConversion"/>
  </si>
  <si>
    <t>Nightmare</t>
    <phoneticPr fontId="1" type="noConversion"/>
  </si>
  <si>
    <t>Elk</t>
    <phoneticPr fontId="1" type="noConversion"/>
  </si>
  <si>
    <t>Bee Shooter</t>
    <phoneticPr fontId="1" type="noConversion"/>
  </si>
  <si>
    <t>Shadow Crow</t>
    <phoneticPr fontId="1" type="noConversion"/>
  </si>
  <si>
    <t>Stone Puppet</t>
    <phoneticPr fontId="1" type="noConversion"/>
  </si>
  <si>
    <t>Devil Scorpion</t>
    <phoneticPr fontId="1" type="noConversion"/>
  </si>
  <si>
    <t>Evil Eye</t>
    <phoneticPr fontId="1" type="noConversion"/>
  </si>
  <si>
    <t>Bird</t>
    <phoneticPr fontId="1" type="noConversion"/>
  </si>
  <si>
    <t>Lava Monster</t>
    <phoneticPr fontId="1" type="noConversion"/>
  </si>
  <si>
    <t>Python</t>
    <phoneticPr fontId="1" type="noConversion"/>
  </si>
  <si>
    <t>Shark</t>
    <phoneticPr fontId="1" type="noConversion"/>
  </si>
  <si>
    <t>Snake</t>
    <phoneticPr fontId="1" type="noConversion"/>
  </si>
  <si>
    <t>Pit Lord</t>
    <phoneticPr fontId="1" type="noConversion"/>
  </si>
  <si>
    <t>Azgalor</t>
    <phoneticPr fontId="1" type="noConversion"/>
  </si>
  <si>
    <t>Pit Guard</t>
    <phoneticPr fontId="1" type="noConversion"/>
  </si>
  <si>
    <t>Gryphon</t>
    <phoneticPr fontId="1" type="noConversion"/>
  </si>
  <si>
    <t>Gargoyle</t>
    <phoneticPr fontId="1" type="noConversion"/>
  </si>
  <si>
    <t>Ogre</t>
    <phoneticPr fontId="1" type="noConversion"/>
  </si>
  <si>
    <t>Ratman</t>
    <phoneticPr fontId="1" type="noConversion"/>
  </si>
  <si>
    <t>Skaven</t>
    <phoneticPr fontId="1" type="noConversion"/>
  </si>
  <si>
    <t>Jerryfish</t>
    <phoneticPr fontId="1" type="noConversion"/>
  </si>
  <si>
    <t>Jerryfish</t>
    <phoneticPr fontId="1" type="noConversion"/>
  </si>
  <si>
    <t>Snake</t>
    <phoneticPr fontId="1" type="noConversion"/>
  </si>
  <si>
    <t>Sailor</t>
    <phoneticPr fontId="1" type="noConversion"/>
  </si>
  <si>
    <t>Titan</t>
    <phoneticPr fontId="1" type="noConversion"/>
  </si>
  <si>
    <t>Rat</t>
    <phoneticPr fontId="1" type="noConversion"/>
  </si>
  <si>
    <t>Undead Archer</t>
    <phoneticPr fontId="1" type="noConversion"/>
  </si>
  <si>
    <t>Undead Warrior</t>
    <phoneticPr fontId="1" type="noConversion"/>
  </si>
  <si>
    <t>Crow</t>
    <phoneticPr fontId="1" type="noConversion"/>
  </si>
  <si>
    <t>Wizard Malum</t>
    <phoneticPr fontId="1" type="noConversion"/>
  </si>
  <si>
    <t>Ursu King</t>
    <phoneticPr fontId="1" type="noConversion"/>
  </si>
  <si>
    <t>Ursa Warrior</t>
    <phoneticPr fontId="1" type="noConversion"/>
  </si>
  <si>
    <t>Snow Wolf</t>
    <phoneticPr fontId="1" type="noConversion"/>
  </si>
  <si>
    <t>Snow Man</t>
    <phoneticPr fontId="1" type="noConversion"/>
  </si>
  <si>
    <t>Dog</t>
    <phoneticPr fontId="1" type="noConversion"/>
  </si>
  <si>
    <t>Wolf</t>
    <phoneticPr fontId="1" type="noConversion"/>
  </si>
  <si>
    <t>Horse</t>
    <phoneticPr fontId="1" type="noConversion"/>
  </si>
  <si>
    <t>Buffalo</t>
    <phoneticPr fontId="1" type="noConversion"/>
  </si>
  <si>
    <t>Savage</t>
    <phoneticPr fontId="1" type="noConversion"/>
  </si>
  <si>
    <t>Hare</t>
    <phoneticPr fontId="1" type="noConversion"/>
  </si>
  <si>
    <t>Murloc</t>
    <phoneticPr fontId="1" type="noConversion"/>
  </si>
  <si>
    <t>Bandit Learder</t>
    <phoneticPr fontId="1" type="noConversion"/>
  </si>
  <si>
    <t>Devil Octopus</t>
    <phoneticPr fontId="1" type="noConversion"/>
  </si>
  <si>
    <t>King Octopus</t>
    <phoneticPr fontId="1" type="noConversion"/>
  </si>
  <si>
    <t>Tentacle</t>
    <phoneticPr fontId="1" type="noConversion"/>
  </si>
  <si>
    <t>Queen Spider</t>
    <phoneticPr fontId="1" type="noConversion"/>
  </si>
  <si>
    <t>Kobold Chieftain</t>
    <phoneticPr fontId="1" type="noConversion"/>
  </si>
  <si>
    <t>Ogre Axe</t>
    <phoneticPr fontId="1" type="noConversion"/>
  </si>
  <si>
    <t>Savage Chieftain</t>
    <phoneticPr fontId="1" type="noConversion"/>
  </si>
  <si>
    <t>属性类型</t>
    <rPh sb="0" eb="1">
      <t>shu'xing</t>
    </rPh>
    <rPh sb="2" eb="3">
      <t>lei'xing</t>
    </rPh>
    <phoneticPr fontId="1" type="noConversion"/>
  </si>
  <si>
    <t>懦弱的</t>
    <rPh sb="0" eb="1">
      <t>nuo'ruo</t>
    </rPh>
    <rPh sb="2" eb="3">
      <t>d</t>
    </rPh>
    <phoneticPr fontId="1" type="noConversion"/>
  </si>
  <si>
    <t>疯狂的</t>
    <rPh sb="0" eb="1">
      <t>feng'kuang</t>
    </rPh>
    <rPh sb="2" eb="3">
      <t>d</t>
    </rPh>
    <phoneticPr fontId="1" type="noConversion"/>
  </si>
  <si>
    <t>id</t>
  </si>
  <si>
    <t>Type</t>
  </si>
  <si>
    <t>Hp</t>
  </si>
  <si>
    <t>Hp_inc</t>
  </si>
  <si>
    <t>Att</t>
  </si>
  <si>
    <t>Att_inc</t>
  </si>
  <si>
    <t>Def</t>
  </si>
  <si>
    <t>Def_inc</t>
  </si>
  <si>
    <t>Hit</t>
  </si>
  <si>
    <t>平衡型</t>
    <rPh sb="2" eb="3">
      <t>xing'hao</t>
    </rPh>
    <phoneticPr fontId="1" type="noConversion"/>
  </si>
  <si>
    <t>攻击型</t>
    <rPh sb="0" eb="1">
      <t>gong'ji'xing</t>
    </rPh>
    <phoneticPr fontId="1" type="noConversion"/>
  </si>
  <si>
    <t>防御型</t>
    <rPh sb="0" eb="1">
      <t>fang'yu'xing</t>
    </rPh>
    <phoneticPr fontId="1" type="noConversion"/>
  </si>
  <si>
    <t>L前期平衡型</t>
    <rPh sb="1" eb="2">
      <t>qian'qi</t>
    </rPh>
    <rPh sb="3" eb="4">
      <t>ping'heng</t>
    </rPh>
    <rPh sb="5" eb="6">
      <t>xing'hao</t>
    </rPh>
    <phoneticPr fontId="1" type="noConversion"/>
  </si>
  <si>
    <t>L后期平衡型</t>
    <rPh sb="1" eb="2">
      <t>hou'qi</t>
    </rPh>
    <rPh sb="3" eb="4">
      <t>ping'heng'xing</t>
    </rPh>
    <rPh sb="5" eb="6">
      <t>xing'hao</t>
    </rPh>
    <phoneticPr fontId="1" type="noConversion"/>
  </si>
  <si>
    <t>A前期平衡型</t>
    <rPh sb="1" eb="2">
      <t>qian'qi</t>
    </rPh>
    <rPh sb="3" eb="4">
      <t>ping'heng'xing</t>
    </rPh>
    <rPh sb="5" eb="6">
      <t>xing'hao</t>
    </rPh>
    <phoneticPr fontId="1" type="noConversion"/>
  </si>
  <si>
    <t>A后期平衡型</t>
    <rPh sb="1" eb="2">
      <t>hou'qi</t>
    </rPh>
    <rPh sb="3" eb="4">
      <t>ping'heng'xing</t>
    </rPh>
    <rPh sb="5" eb="6">
      <t>xing'hao</t>
    </rPh>
    <phoneticPr fontId="1" type="noConversion"/>
  </si>
  <si>
    <t>前期攻击型</t>
    <rPh sb="0" eb="1">
      <t>qian'qi</t>
    </rPh>
    <rPh sb="2" eb="3">
      <t>gong'ji'xing</t>
    </rPh>
    <phoneticPr fontId="1" type="noConversion"/>
  </si>
  <si>
    <t>后期攻击型</t>
    <rPh sb="0" eb="1">
      <t>hou'qi</t>
    </rPh>
    <rPh sb="2" eb="3">
      <t>gong'ji</t>
    </rPh>
    <rPh sb="4" eb="5">
      <t>xing'hao</t>
    </rPh>
    <phoneticPr fontId="1" type="noConversion"/>
  </si>
  <si>
    <t>前期防御型</t>
    <rPh sb="0" eb="1">
      <t>qian'qi</t>
    </rPh>
    <rPh sb="2" eb="3">
      <t>fang'yu</t>
    </rPh>
    <rPh sb="4" eb="5">
      <t>xing'hao</t>
    </rPh>
    <phoneticPr fontId="1" type="noConversion"/>
  </si>
  <si>
    <t>后期防御型</t>
    <rPh sb="0" eb="1">
      <t>hou'qi</t>
    </rPh>
    <rPh sb="2" eb="3">
      <t>fang'yu'xing</t>
    </rPh>
    <phoneticPr fontId="1" type="noConversion"/>
  </si>
  <si>
    <t>命中型攻击</t>
    <rPh sb="3" eb="4">
      <t>gong'ji</t>
    </rPh>
    <phoneticPr fontId="1" type="noConversion"/>
  </si>
  <si>
    <t>伤害型攻击</t>
    <rPh sb="0" eb="1">
      <t>shang'hai</t>
    </rPh>
    <rPh sb="2" eb="3">
      <t>xing'hao</t>
    </rPh>
    <rPh sb="3" eb="4">
      <t>gong'ji</t>
    </rPh>
    <phoneticPr fontId="1" type="noConversion"/>
  </si>
  <si>
    <t>闪避型防御</t>
    <rPh sb="0" eb="1">
      <t>shan'bi</t>
    </rPh>
    <rPh sb="2" eb="3">
      <t>xing'hao</t>
    </rPh>
    <rPh sb="3" eb="4">
      <t>fang'yu</t>
    </rPh>
    <phoneticPr fontId="1" type="noConversion"/>
  </si>
  <si>
    <t>护甲型防御</t>
    <rPh sb="0" eb="1">
      <t>hu'jia</t>
    </rPh>
    <rPh sb="2" eb="3">
      <t>xing'hao</t>
    </rPh>
    <rPh sb="3" eb="4">
      <t>fang'yu</t>
    </rPh>
    <phoneticPr fontId="1" type="noConversion"/>
  </si>
  <si>
    <t>名称</t>
    <rPh sb="0" eb="1">
      <t>ming'cheng</t>
    </rPh>
    <phoneticPr fontId="1" type="noConversion"/>
  </si>
  <si>
    <t>精神力</t>
    <rPh sb="0" eb="1">
      <t>jing'shen'li</t>
    </rPh>
    <phoneticPr fontId="1" type="noConversion"/>
  </si>
  <si>
    <t>速度</t>
    <rPh sb="0" eb="1">
      <t>su'du</t>
    </rPh>
    <phoneticPr fontId="1" type="noConversion"/>
  </si>
  <si>
    <t>攻击范围</t>
    <rPh sb="0" eb="1">
      <t>gong'ji</t>
    </rPh>
    <rPh sb="2" eb="3">
      <t>fan'wei</t>
    </rPh>
    <phoneticPr fontId="1" type="noConversion"/>
  </si>
  <si>
    <t>致命灵敏度</t>
    <rPh sb="0" eb="1">
      <t>zhi'ming</t>
    </rPh>
    <rPh sb="2" eb="3">
      <t>ling'min'du</t>
    </rPh>
    <phoneticPr fontId="1" type="noConversion"/>
  </si>
  <si>
    <t>技能</t>
    <rPh sb="0" eb="1">
      <t>ji'neng</t>
    </rPh>
    <phoneticPr fontId="1" type="noConversion"/>
  </si>
  <si>
    <t>致命部位</t>
    <rPh sb="0" eb="1">
      <t>zhi'ming</t>
    </rPh>
    <rPh sb="2" eb="3">
      <t>bu'wei</t>
    </rPh>
    <phoneticPr fontId="1" type="noConversion"/>
  </si>
  <si>
    <t>正常部位</t>
    <rPh sb="0" eb="1">
      <t>zheng'chang</t>
    </rPh>
    <rPh sb="2" eb="3">
      <t>bu'wei</t>
    </rPh>
    <phoneticPr fontId="1" type="noConversion"/>
  </si>
  <si>
    <t>RedBeard</t>
  </si>
  <si>
    <t>RedBeard</t>
    <phoneticPr fontId="1" type="noConversion"/>
  </si>
  <si>
    <t>每小时恢复生命</t>
    <rPh sb="0" eb="1">
      <t>mei'xiao'shi</t>
    </rPh>
    <rPh sb="3" eb="4">
      <t>hui'fu</t>
    </rPh>
    <rPh sb="5" eb="6">
      <t>sheng'ming</t>
    </rPh>
    <phoneticPr fontId="1" type="noConversion"/>
  </si>
  <si>
    <t>类型名称</t>
    <rPh sb="0" eb="1">
      <t>lei'xing</t>
    </rPh>
    <rPh sb="2" eb="3">
      <t>ming'cheng</t>
    </rPh>
    <phoneticPr fontId="1" type="noConversion"/>
  </si>
  <si>
    <t>Chomper</t>
    <phoneticPr fontId="1" type="noConversion"/>
  </si>
  <si>
    <t>花精灵</t>
    <rPh sb="0" eb="1">
      <t>hua'jing'ling</t>
    </rPh>
    <phoneticPr fontId="1" type="noConversion"/>
  </si>
  <si>
    <t>食人花</t>
    <rPh sb="0" eb="1">
      <t>shi'ren'hua</t>
    </rPh>
    <phoneticPr fontId="1" type="noConversion"/>
  </si>
  <si>
    <t>Flower Fairy</t>
  </si>
  <si>
    <t>Flower Fairy</t>
    <phoneticPr fontId="1" type="noConversion"/>
  </si>
  <si>
    <t>body</t>
    <phoneticPr fontId="1" type="noConversion"/>
  </si>
  <si>
    <t>head</t>
    <phoneticPr fontId="1" type="noConversion"/>
  </si>
  <si>
    <t>移动部位</t>
    <rPh sb="0" eb="1">
      <t>yi'dong</t>
    </rPh>
    <rPh sb="2" eb="3">
      <t>bu'wei</t>
    </rPh>
    <phoneticPr fontId="1" type="noConversion"/>
  </si>
  <si>
    <t>leg</t>
    <phoneticPr fontId="1" type="noConversion"/>
  </si>
  <si>
    <t>leg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</si>
  <si>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</si>
  <si>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</si>
  <si>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</si>
  <si>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</si>
  <si>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</si>
  <si>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</si>
  <si>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鹦鹉螺</t>
    <rPh sb="0" eb="1">
      <t>ying'wu'luo</t>
    </rPh>
    <phoneticPr fontId="1" type="noConversion"/>
  </si>
  <si>
    <t>Nautilus</t>
    <phoneticPr fontId="1" type="noConversion"/>
  </si>
  <si>
    <t>wing</t>
    <phoneticPr fontId="1" type="noConversion"/>
  </si>
  <si>
    <t>leg</t>
    <phoneticPr fontId="1" type="noConversion"/>
  </si>
  <si>
    <t>fin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</si>
  <si>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</si>
  <si>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</si>
  <si>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</si>
  <si>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</si>
  <si>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</si>
  <si>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</si>
  <si>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</si>
  <si>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</si>
  <si>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tail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</si>
  <si>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</si>
  <si>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</si>
  <si>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</si>
  <si>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tail</t>
    <phoneticPr fontId="1" type="noConversion"/>
  </si>
  <si>
    <t>body</t>
    <phoneticPr fontId="1" type="noConversion"/>
  </si>
  <si>
    <t>wing</t>
    <phoneticPr fontId="1" type="noConversion"/>
  </si>
  <si>
    <t>body</t>
    <phoneticPr fontId="1" type="noConversion"/>
  </si>
  <si>
    <t>body</t>
    <phoneticPr fontId="1" type="noConversion"/>
  </si>
  <si>
    <t>head</t>
    <phoneticPr fontId="1" type="noConversion"/>
  </si>
  <si>
    <t>leg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</si>
  <si>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</si>
  <si>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</si>
  <si>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</si>
  <si>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head</t>
    <phoneticPr fontId="1" type="noConversion"/>
  </si>
  <si>
    <t>fin</t>
    <phoneticPr fontId="1" type="noConversion"/>
  </si>
  <si>
    <t>矿山</t>
    <rPh sb="0" eb="1">
      <t>kuang'shan</t>
    </rPh>
    <phoneticPr fontId="1" type="noConversion"/>
  </si>
  <si>
    <t>村</t>
    <rPh sb="0" eb="1">
      <t>cun</t>
    </rPh>
    <phoneticPr fontId="1" type="noConversion"/>
  </si>
  <si>
    <t>半人马</t>
    <rPh sb="0" eb="1">
      <t>ban'ren'ma</t>
    </rPh>
    <phoneticPr fontId="1" type="noConversion"/>
  </si>
  <si>
    <t>Centaur</t>
    <phoneticPr fontId="1" type="noConversion"/>
  </si>
  <si>
    <t>美杜莎</t>
    <rPh sb="0" eb="1">
      <t>mei'du'sha</t>
    </rPh>
    <phoneticPr fontId="1" type="noConversion"/>
  </si>
  <si>
    <t>Medusa</t>
    <phoneticPr fontId="1" type="noConversion"/>
  </si>
  <si>
    <t>等级</t>
    <rPh sb="0" eb="1">
      <t>deng'ji</t>
    </rPh>
    <phoneticPr fontId="1" type="noConversion"/>
  </si>
  <si>
    <t>carapace</t>
    <phoneticPr fontId="1" type="noConversion"/>
  </si>
  <si>
    <t>攻击</t>
    <rPh sb="0" eb="1">
      <t>gong'ji</t>
    </rPh>
    <phoneticPr fontId="1" type="noConversion"/>
  </si>
  <si>
    <t>嗜血</t>
    <rPh sb="0" eb="1">
      <t>shi'xue</t>
    </rPh>
    <phoneticPr fontId="1" type="noConversion"/>
  </si>
  <si>
    <t>嗜血攻击</t>
    <rPh sb="0" eb="1">
      <t>shi'xue</t>
    </rPh>
    <rPh sb="2" eb="3">
      <t>gong'ji</t>
    </rPh>
    <phoneticPr fontId="1" type="noConversion"/>
  </si>
  <si>
    <t>啄击</t>
    <phoneticPr fontId="1" type="noConversion"/>
  </si>
  <si>
    <t>Strike</t>
    <phoneticPr fontId="1" type="noConversion"/>
  </si>
  <si>
    <t>Clamp</t>
    <phoneticPr fontId="1" type="noConversion"/>
  </si>
  <si>
    <t>Peck</t>
    <phoneticPr fontId="1" type="noConversion"/>
  </si>
  <si>
    <t>Stab</t>
    <phoneticPr fontId="1" type="noConversion"/>
  </si>
  <si>
    <t>Chop</t>
    <phoneticPr fontId="1" type="noConversion"/>
  </si>
  <si>
    <t>Peck</t>
    <phoneticPr fontId="1" type="noConversion"/>
  </si>
  <si>
    <t>Soul Assimilate</t>
  </si>
  <si>
    <t>Soul Assimilate</t>
    <phoneticPr fontId="1" type="noConversion"/>
  </si>
  <si>
    <t>Bite</t>
    <phoneticPr fontId="1" type="noConversion"/>
  </si>
  <si>
    <t>FireBall</t>
    <phoneticPr fontId="1" type="noConversion"/>
  </si>
  <si>
    <t>Bite</t>
    <phoneticPr fontId="1" type="noConversion"/>
  </si>
  <si>
    <t>Bump</t>
    <phoneticPr fontId="1" type="noConversion"/>
  </si>
  <si>
    <t>Shoot</t>
    <phoneticPr fontId="1" type="noConversion"/>
  </si>
  <si>
    <t>Bite</t>
    <phoneticPr fontId="1" type="noConversion"/>
  </si>
  <si>
    <t>Bump</t>
    <phoneticPr fontId="1" type="noConversion"/>
  </si>
  <si>
    <t>Howl</t>
    <phoneticPr fontId="1" type="noConversion"/>
  </si>
  <si>
    <t>Bite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</si>
  <si>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</si>
  <si>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</si>
  <si>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</si>
  <si>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Club</t>
    <phoneticPr fontId="1" type="noConversion"/>
  </si>
  <si>
    <t>Stab</t>
    <phoneticPr fontId="1" type="noConversion"/>
  </si>
  <si>
    <t>Freeze</t>
    <phoneticPr fontId="1" type="noConversion"/>
  </si>
  <si>
    <t>Strike</t>
    <phoneticPr fontId="1" type="noConversion"/>
  </si>
  <si>
    <t>Shoot</t>
    <phoneticPr fontId="1" type="noConversion"/>
  </si>
  <si>
    <t>Club</t>
    <phoneticPr fontId="1" type="noConversion"/>
  </si>
  <si>
    <t>Chop</t>
    <phoneticPr fontId="1" type="noConversion"/>
  </si>
  <si>
    <t>Whip</t>
    <phoneticPr fontId="1" type="noConversion"/>
  </si>
  <si>
    <t>Bite</t>
    <phoneticPr fontId="1" type="noConversion"/>
  </si>
  <si>
    <t>Bite</t>
    <phoneticPr fontId="1" type="noConversion"/>
  </si>
  <si>
    <t>Howl</t>
    <phoneticPr fontId="1" type="noConversion"/>
  </si>
  <si>
    <t>Bite</t>
    <phoneticPr fontId="1" type="noConversion"/>
  </si>
  <si>
    <t>Slap</t>
    <phoneticPr fontId="1" type="noConversion"/>
  </si>
  <si>
    <t>Chaos Strike</t>
    <phoneticPr fontId="1" type="noConversion"/>
  </si>
  <si>
    <t>Bite</t>
    <phoneticPr fontId="1" type="noConversion"/>
  </si>
  <si>
    <t>Chop</t>
    <phoneticPr fontId="1" type="noConversion"/>
  </si>
  <si>
    <t>Freeze</t>
    <phoneticPr fontId="1" type="noConversion"/>
  </si>
  <si>
    <t>Club</t>
    <phoneticPr fontId="1" type="noConversion"/>
  </si>
  <si>
    <t>Blue Dragon</t>
  </si>
  <si>
    <t>Blue Dragon</t>
    <phoneticPr fontId="1" type="noConversion"/>
  </si>
  <si>
    <t>Soul Assimilate</t>
    <phoneticPr fontId="1" type="noConversion"/>
  </si>
  <si>
    <t>Bite</t>
    <phoneticPr fontId="1" type="noConversion"/>
  </si>
  <si>
    <t>Slap</t>
    <phoneticPr fontId="1" type="noConversion"/>
  </si>
  <si>
    <t>Bite</t>
    <phoneticPr fontId="1" type="noConversion"/>
  </si>
  <si>
    <t>Scratch</t>
    <phoneticPr fontId="1" type="noConversion"/>
  </si>
  <si>
    <t>Spin</t>
  </si>
  <si>
    <t>Spin</t>
    <phoneticPr fontId="1" type="noConversion"/>
  </si>
  <si>
    <t>束缚</t>
    <rPh sb="0" eb="1">
      <t>shu'fu</t>
    </rPh>
    <phoneticPr fontId="1" type="noConversion"/>
  </si>
  <si>
    <t>Toxin</t>
    <phoneticPr fontId="1" type="noConversion"/>
  </si>
  <si>
    <t>Bump</t>
    <phoneticPr fontId="1" type="noConversion"/>
  </si>
  <si>
    <t>Slap</t>
    <phoneticPr fontId="1" type="noConversion"/>
  </si>
  <si>
    <t>Bump</t>
    <phoneticPr fontId="1" type="noConversion"/>
  </si>
  <si>
    <t>Stab</t>
    <phoneticPr fontId="1" type="noConversion"/>
  </si>
  <si>
    <t>Peck</t>
    <phoneticPr fontId="1" type="noConversion"/>
  </si>
  <si>
    <t>Bite</t>
    <phoneticPr fontId="1" type="noConversion"/>
  </si>
  <si>
    <t>Stab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</si>
  <si>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</si>
  <si>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</si>
  <si>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</si>
  <si>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Stamp</t>
    <phoneticPr fontId="1" type="noConversion"/>
  </si>
  <si>
    <t>Bite</t>
    <phoneticPr fontId="1" type="noConversion"/>
  </si>
  <si>
    <t>Bite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</si>
  <si>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</si>
  <si>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</si>
  <si>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</si>
  <si>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</si>
  <si>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</si>
  <si>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</si>
  <si>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</si>
  <si>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</si>
  <si>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Punch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</si>
  <si>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</si>
  <si>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</si>
  <si>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</si>
  <si>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Bite</t>
    <phoneticPr fontId="1" type="noConversion"/>
  </si>
  <si>
    <t>Whip</t>
    <phoneticPr fontId="1" type="noConversion"/>
  </si>
  <si>
    <t>Whip</t>
    <phoneticPr fontId="1" type="noConversion"/>
  </si>
  <si>
    <t>Shoot</t>
    <phoneticPr fontId="1" type="noConversion"/>
  </si>
  <si>
    <t>Bump</t>
    <phoneticPr fontId="1" type="noConversion"/>
  </si>
  <si>
    <t>Stare</t>
    <phoneticPr fontId="1" type="noConversion"/>
  </si>
  <si>
    <t>Captain Piao</t>
    <phoneticPr fontId="1" type="noConversion"/>
  </si>
  <si>
    <t>Begrace Scout</t>
  </si>
  <si>
    <t>Begrace Scout Leader</t>
  </si>
  <si>
    <t>Begrace Scout Leader</t>
    <phoneticPr fontId="1" type="noConversion"/>
  </si>
  <si>
    <t>Begrace Guard</t>
    <phoneticPr fontId="1" type="noConversion"/>
  </si>
  <si>
    <t>Begrace Guard Leader</t>
  </si>
  <si>
    <t>Begrace Guard Leader</t>
    <phoneticPr fontId="1" type="noConversion"/>
  </si>
  <si>
    <t>Banshee Scout</t>
  </si>
  <si>
    <t>Banshee Scout</t>
    <phoneticPr fontId="1" type="noConversion"/>
  </si>
  <si>
    <t>Banshee Scout Leader</t>
  </si>
  <si>
    <t>Banshee Scout Leader</t>
    <phoneticPr fontId="1" type="noConversion"/>
  </si>
  <si>
    <t>Banshee Guard</t>
    <phoneticPr fontId="1" type="noConversion"/>
  </si>
  <si>
    <t>Banshee Guard Leader</t>
  </si>
  <si>
    <t>Banshee Guard Leader</t>
    <phoneticPr fontId="1" type="noConversion"/>
  </si>
  <si>
    <t>Baltiless Scout</t>
  </si>
  <si>
    <t>Baltiless Scout</t>
    <phoneticPr fontId="1" type="noConversion"/>
  </si>
  <si>
    <t>Baltiless Scout Leader</t>
  </si>
  <si>
    <t>Baltiless Scout Leader</t>
    <phoneticPr fontId="1" type="noConversion"/>
  </si>
  <si>
    <t>Baltiless Guard</t>
    <phoneticPr fontId="1" type="noConversion"/>
  </si>
  <si>
    <t>Baltiless Guard Leader</t>
  </si>
  <si>
    <t>Baltiless Guard Leader</t>
    <phoneticPr fontId="1" type="noConversion"/>
  </si>
  <si>
    <t>老鼠</t>
    <rPh sb="0" eb="1">
      <t>lao'shu</t>
    </rPh>
    <phoneticPr fontId="1" type="noConversion"/>
  </si>
  <si>
    <t>Mouse</t>
  </si>
  <si>
    <t>Mouse</t>
    <phoneticPr fontId="1" type="noConversion"/>
  </si>
  <si>
    <t>head</t>
    <phoneticPr fontId="1" type="noConversion"/>
  </si>
  <si>
    <t>Mouse</t>
    <phoneticPr fontId="1" type="noConversion"/>
  </si>
  <si>
    <t>Undead Miner</t>
  </si>
  <si>
    <t>Undead Miner</t>
    <phoneticPr fontId="1" type="noConversion"/>
  </si>
  <si>
    <t>Ursa Warrior</t>
  </si>
  <si>
    <t>Begrace Scout</t>
    <phoneticPr fontId="1" type="noConversion"/>
  </si>
  <si>
    <t>WolfTag</t>
    <phoneticPr fontId="1" type="noConversion"/>
  </si>
  <si>
    <t>SnakeTag</t>
    <phoneticPr fontId="1" type="noConversion"/>
  </si>
  <si>
    <t>BearTag</t>
    <phoneticPr fontId="1" type="noConversion"/>
  </si>
  <si>
    <t>Rattan</t>
    <phoneticPr fontId="1" type="noConversion"/>
  </si>
  <si>
    <t>堕落之剑</t>
    <rPh sb="0" eb="1">
      <t>duo'luo</t>
    </rPh>
    <rPh sb="2" eb="3">
      <t>zhi'jian</t>
    </rPh>
    <phoneticPr fontId="1" type="noConversion"/>
  </si>
  <si>
    <t>飞贼头颅</t>
    <rPh sb="0" eb="1">
      <t>fei'zei</t>
    </rPh>
    <rPh sb="2" eb="3">
      <t>tou'lu</t>
    </rPh>
    <phoneticPr fontId="1" type="noConversion"/>
  </si>
  <si>
    <t>弓箭</t>
    <rPh sb="0" eb="1">
      <t>gong'jian</t>
    </rPh>
    <phoneticPr fontId="1" type="noConversion"/>
  </si>
  <si>
    <t>Buffalo</t>
  </si>
  <si>
    <t>Elk</t>
  </si>
  <si>
    <t>Horse</t>
  </si>
  <si>
    <t>Shadow Panther</t>
  </si>
  <si>
    <t>Snake</t>
  </si>
  <si>
    <t>Poison Ivy</t>
  </si>
  <si>
    <t>Hare</t>
  </si>
  <si>
    <t>Wolf</t>
  </si>
  <si>
    <t>Bee Shooter</t>
  </si>
  <si>
    <t>Queen Bee</t>
  </si>
  <si>
    <t>Jackal</t>
  </si>
  <si>
    <t>Rat</t>
  </si>
  <si>
    <t>Crow</t>
  </si>
  <si>
    <t>White Wolf</t>
  </si>
  <si>
    <t>Dog</t>
  </si>
  <si>
    <t>Burglar</t>
  </si>
  <si>
    <t>Bandit</t>
  </si>
  <si>
    <t>Bandit Learder</t>
  </si>
  <si>
    <t>Bandit Guard</t>
  </si>
  <si>
    <t>Ratman</t>
  </si>
  <si>
    <t>Devil Scorpion</t>
  </si>
  <si>
    <t>Kobold</t>
  </si>
  <si>
    <t>Poison Spider</t>
  </si>
  <si>
    <t>Kobold Chieftain</t>
  </si>
  <si>
    <t>Pirate</t>
  </si>
  <si>
    <t>Sailor</t>
  </si>
  <si>
    <t>Devil Octopus</t>
  </si>
  <si>
    <t>Dark Elf</t>
  </si>
  <si>
    <t>Python</t>
  </si>
  <si>
    <t>Queen Spider</t>
  </si>
  <si>
    <t>Unicorn</t>
  </si>
  <si>
    <t>Troll</t>
  </si>
  <si>
    <t>Huge Centipede</t>
  </si>
  <si>
    <t>Lava Monster</t>
  </si>
  <si>
    <t>Undead Warrior</t>
  </si>
  <si>
    <t>Undead Archer</t>
  </si>
  <si>
    <t>Tentacle</t>
  </si>
  <si>
    <t>Alligator</t>
  </si>
  <si>
    <t>Gargoyle</t>
  </si>
  <si>
    <t>Nightmare</t>
  </si>
  <si>
    <t>Cave Bat</t>
  </si>
  <si>
    <t>Viper</t>
  </si>
  <si>
    <t>Red Dragon</t>
  </si>
  <si>
    <t>Frost Wyrm</t>
  </si>
  <si>
    <t>Gryphon</t>
  </si>
  <si>
    <t>Steppenwolf</t>
  </si>
  <si>
    <t>Giant</t>
  </si>
  <si>
    <t>Thunderhawk</t>
  </si>
  <si>
    <t>Tarantula</t>
  </si>
  <si>
    <t>Savage</t>
  </si>
  <si>
    <t>Snow Man</t>
  </si>
  <si>
    <t>Snow Wolf</t>
  </si>
  <si>
    <t>Ursu King</t>
  </si>
  <si>
    <t>Stone Puppet</t>
  </si>
  <si>
    <t>Ogre</t>
  </si>
  <si>
    <t>Ogre Axe</t>
  </si>
  <si>
    <t>Cyclop</t>
  </si>
  <si>
    <t>Dark Caster</t>
  </si>
  <si>
    <t>Dungeon Bat</t>
  </si>
  <si>
    <t>Soul Eater</t>
  </si>
  <si>
    <t>Widow Spider</t>
  </si>
  <si>
    <t>Evil Eye</t>
  </si>
  <si>
    <t>Giant Worm</t>
  </si>
  <si>
    <t>Skaven</t>
  </si>
  <si>
    <t>Felguard</t>
  </si>
  <si>
    <t>Shadow Crow</t>
  </si>
  <si>
    <t>Enchantress</t>
  </si>
  <si>
    <t>Fallen Knight</t>
  </si>
  <si>
    <t>Chaos</t>
  </si>
  <si>
    <t>Bane</t>
  </si>
  <si>
    <t>Pit Guard</t>
  </si>
  <si>
    <t>Pit Lord</t>
  </si>
  <si>
    <t>Azgalor</t>
  </si>
  <si>
    <t>Wizard Malum</t>
  </si>
  <si>
    <t>Sea Turtle</t>
  </si>
  <si>
    <t>Jerryfish</t>
  </si>
  <si>
    <t>Kingcrab</t>
  </si>
  <si>
    <t>Piranha</t>
  </si>
  <si>
    <t>Siren</t>
  </si>
  <si>
    <t>King Octopus</t>
  </si>
  <si>
    <t>Murloc</t>
  </si>
  <si>
    <t>Mermaid</t>
  </si>
  <si>
    <t>Shark</t>
  </si>
  <si>
    <t>Savage Chieftain</t>
  </si>
  <si>
    <t>Cursed Skull</t>
  </si>
  <si>
    <t>平均等级</t>
    <rPh sb="0" eb="1">
      <t>ping'jun</t>
    </rPh>
    <rPh sb="2" eb="3">
      <t>deng'ji</t>
    </rPh>
    <phoneticPr fontId="1" type="noConversion"/>
  </si>
  <si>
    <t>权重</t>
    <rPh sb="0" eb="1">
      <t>quan'zhong</t>
    </rPh>
    <phoneticPr fontId="1" type="noConversion"/>
  </si>
  <si>
    <t>地图分布</t>
    <rPh sb="0" eb="1">
      <t>di'tu</t>
    </rPh>
    <rPh sb="2" eb="3">
      <t>fen'bu</t>
    </rPh>
    <phoneticPr fontId="1" type="noConversion"/>
  </si>
  <si>
    <t>id</t>
    <phoneticPr fontId="1" type="noConversion"/>
  </si>
  <si>
    <t>power</t>
    <phoneticPr fontId="1" type="noConversion"/>
  </si>
  <si>
    <t>effectId</t>
    <phoneticPr fontId="1" type="noConversion"/>
  </si>
  <si>
    <t>effectProp</t>
    <phoneticPr fontId="1" type="noConversion"/>
  </si>
  <si>
    <t>效果</t>
    <rPh sb="0" eb="1">
      <t>xiao'guo</t>
    </rPh>
    <phoneticPr fontId="1" type="noConversion"/>
  </si>
  <si>
    <t>混乱</t>
    <rPh sb="0" eb="1">
      <t>hun'luan</t>
    </rPh>
    <phoneticPr fontId="1" type="noConversion"/>
  </si>
  <si>
    <t>魅惑</t>
    <rPh sb="0" eb="1">
      <t>mei'huo</t>
    </rPh>
    <phoneticPr fontId="1" type="noConversion"/>
  </si>
  <si>
    <t>Charm</t>
    <phoneticPr fontId="1" type="noConversion"/>
  </si>
  <si>
    <t>Devour</t>
    <phoneticPr fontId="1" type="noConversion"/>
  </si>
  <si>
    <t>眩晕</t>
    <rPh sb="0" eb="1">
      <t>xuan'yun</t>
    </rPh>
    <phoneticPr fontId="1" type="noConversion"/>
  </si>
  <si>
    <t>冰冻</t>
    <rPh sb="0" eb="1">
      <t>bing'dong</t>
    </rPh>
    <phoneticPr fontId="1" type="noConversion"/>
  </si>
  <si>
    <t>3秒内无法行动</t>
    <rPh sb="1" eb="2">
      <t>miao'nei</t>
    </rPh>
    <rPh sb="3" eb="4">
      <t>wu'fa</t>
    </rPh>
    <rPh sb="5" eb="6">
      <t>xing'dong</t>
    </rPh>
    <phoneticPr fontId="1" type="noConversion"/>
  </si>
  <si>
    <t>FireBall</t>
    <phoneticPr fontId="1" type="noConversion"/>
  </si>
  <si>
    <t>Earthquake</t>
    <phoneticPr fontId="1" type="noConversion"/>
  </si>
  <si>
    <t>Intimidate</t>
    <phoneticPr fontId="1" type="noConversion"/>
  </si>
  <si>
    <t>噬魂</t>
    <rPh sb="0" eb="1">
      <t>shi'hun</t>
    </rPh>
    <phoneticPr fontId="1" type="noConversion"/>
  </si>
  <si>
    <t>石化</t>
    <rPh sb="0" eb="1">
      <t>shi'hua</t>
    </rPh>
    <phoneticPr fontId="1" type="noConversion"/>
  </si>
  <si>
    <t>target</t>
    <phoneticPr fontId="1" type="noConversion"/>
  </si>
  <si>
    <t>Petrify</t>
    <phoneticPr fontId="1" type="noConversion"/>
  </si>
  <si>
    <t>Purify</t>
    <phoneticPr fontId="1" type="noConversion"/>
  </si>
  <si>
    <t>5秒内无法移动</t>
    <rPh sb="1" eb="2">
      <t>miao</t>
    </rPh>
    <rPh sb="2" eb="3">
      <t>nei</t>
    </rPh>
    <rPh sb="3" eb="4">
      <t>wu'fa</t>
    </rPh>
    <rPh sb="5" eb="6">
      <t>yi'dong</t>
    </rPh>
    <phoneticPr fontId="1" type="noConversion"/>
  </si>
  <si>
    <t>Stare</t>
    <phoneticPr fontId="1" type="noConversion"/>
  </si>
  <si>
    <t>顽强的</t>
    <rPh sb="0" eb="1">
      <t>wan'qiang</t>
    </rPh>
    <rPh sb="2" eb="3">
      <t>d</t>
    </rPh>
    <phoneticPr fontId="1" type="noConversion"/>
  </si>
  <si>
    <t>受伤的</t>
    <rPh sb="0" eb="1">
      <t>shou'shang</t>
    </rPh>
    <rPh sb="2" eb="3">
      <t>d</t>
    </rPh>
    <phoneticPr fontId="1" type="noConversion"/>
  </si>
  <si>
    <t>镜像的</t>
    <rPh sb="0" eb="1">
      <t>jing'xiang</t>
    </rPh>
    <rPh sb="2" eb="3">
      <t>d</t>
    </rPh>
    <phoneticPr fontId="1" type="noConversion"/>
  </si>
  <si>
    <t>愤怒的</t>
    <rPh sb="0" eb="1">
      <t>fen'nu</t>
    </rPh>
    <rPh sb="2" eb="3">
      <t>d</t>
    </rPh>
    <phoneticPr fontId="1" type="noConversion"/>
  </si>
  <si>
    <t>真实的</t>
    <rPh sb="0" eb="1">
      <t>zhen'shi</t>
    </rPh>
    <rPh sb="2" eb="3">
      <t>d</t>
    </rPh>
    <phoneticPr fontId="1" type="noConversion"/>
  </si>
  <si>
    <t>海鱼</t>
    <rPh sb="0" eb="1">
      <t>hai</t>
    </rPh>
    <phoneticPr fontId="1" type="noConversion"/>
  </si>
  <si>
    <t>Sea Fish</t>
    <phoneticPr fontId="1" type="noConversion"/>
  </si>
  <si>
    <t>Seed</t>
    <phoneticPr fontId="1" type="noConversion"/>
  </si>
  <si>
    <t>Soul Stone</t>
    <phoneticPr fontId="1" type="noConversion"/>
  </si>
  <si>
    <t>盐</t>
    <rPh sb="0" eb="1">
      <t>yan</t>
    </rPh>
    <phoneticPr fontId="1" type="noConversion"/>
  </si>
  <si>
    <t>Salt</t>
    <phoneticPr fontId="1" type="noConversion"/>
  </si>
  <si>
    <t>海参</t>
    <rPh sb="0" eb="1">
      <t>hai'shen</t>
    </rPh>
    <phoneticPr fontId="1" type="noConversion"/>
  </si>
  <si>
    <t>海鱼</t>
    <rPh sb="0" eb="1">
      <t>hai'y</t>
    </rPh>
    <phoneticPr fontId="1" type="noConversion"/>
  </si>
  <si>
    <t>灵魂石</t>
    <rPh sb="0" eb="1">
      <t>ling'hun</t>
    </rPh>
    <rPh sb="2" eb="3">
      <t>shi'tou</t>
    </rPh>
    <phoneticPr fontId="1" type="noConversion"/>
  </si>
  <si>
    <t>山铜</t>
    <phoneticPr fontId="1" type="noConversion"/>
  </si>
  <si>
    <t>山铜</t>
    <rPh sb="0" eb="1">
      <t>shan'tong</t>
    </rPh>
    <phoneticPr fontId="1" type="noConversion"/>
  </si>
  <si>
    <t>空间宝石</t>
    <rPh sb="0" eb="1">
      <t>kong'jian</t>
    </rPh>
    <rPh sb="2" eb="3">
      <t>bao'shi</t>
    </rPh>
    <phoneticPr fontId="1" type="noConversion"/>
  </si>
  <si>
    <t>Gem</t>
    <phoneticPr fontId="1" type="noConversion"/>
  </si>
  <si>
    <t>零件</t>
    <rPh sb="0" eb="1">
      <t>ling'jian</t>
    </rPh>
    <phoneticPr fontId="1" type="noConversion"/>
  </si>
  <si>
    <t>Parts</t>
    <phoneticPr fontId="1" type="noConversion"/>
  </si>
  <si>
    <t>迷路的</t>
    <rPh sb="0" eb="1">
      <t>mi'lu</t>
    </rPh>
    <rPh sb="2" eb="3">
      <t>d</t>
    </rPh>
    <phoneticPr fontId="1" type="noConversion"/>
  </si>
  <si>
    <t>冰块</t>
    <rPh sb="0" eb="1">
      <t>bing</t>
    </rPh>
    <rPh sb="1" eb="2">
      <t>kuai</t>
    </rPh>
    <phoneticPr fontId="1" type="noConversion"/>
  </si>
  <si>
    <t>冰块</t>
    <rPh sb="0" eb="1">
      <t>bing'kuai</t>
    </rPh>
    <phoneticPr fontId="1" type="noConversion"/>
  </si>
  <si>
    <t>Ice</t>
    <phoneticPr fontId="1" type="noConversion"/>
  </si>
  <si>
    <t>Flower</t>
    <phoneticPr fontId="1" type="noConversion"/>
  </si>
  <si>
    <t>木材</t>
    <rPh sb="0" eb="1">
      <t>mu'tou</t>
    </rPh>
    <rPh sb="1" eb="2">
      <t>cai'liao</t>
    </rPh>
    <phoneticPr fontId="1" type="noConversion"/>
  </si>
  <si>
    <t>A Dying Tramp</t>
    <phoneticPr fontId="1" type="noConversion"/>
  </si>
  <si>
    <t>The Alcalde</t>
    <phoneticPr fontId="1" type="noConversion"/>
  </si>
  <si>
    <t>The Bar Keeper</t>
    <phoneticPr fontId="1" type="noConversion"/>
  </si>
  <si>
    <t>Farmer</t>
    <phoneticPr fontId="1" type="noConversion"/>
  </si>
  <si>
    <t>Guard</t>
    <phoneticPr fontId="1" type="noConversion"/>
  </si>
  <si>
    <t>牵连怪物</t>
    <rPh sb="0" eb="1">
      <t>qian'lian'guai'wu</t>
    </rPh>
    <phoneticPr fontId="1" type="noConversion"/>
  </si>
  <si>
    <t>10004|100;10005|20;0|100</t>
    <phoneticPr fontId="1" type="noConversion"/>
  </si>
  <si>
    <t>10004|100;0|200</t>
    <phoneticPr fontId="1" type="noConversion"/>
  </si>
  <si>
    <t>10009|100;10010|20;0|100</t>
    <phoneticPr fontId="1" type="noConversion"/>
  </si>
  <si>
    <t>10010|100</t>
    <phoneticPr fontId="1" type="noConversion"/>
  </si>
  <si>
    <t>10015|100</t>
    <phoneticPr fontId="1" type="noConversion"/>
  </si>
  <si>
    <t>10014|100;10015|20;0|100</t>
    <phoneticPr fontId="1" type="noConversion"/>
  </si>
  <si>
    <t>10020|100</t>
    <phoneticPr fontId="1" type="noConversion"/>
  </si>
  <si>
    <t>10014|20;10015|100</t>
    <phoneticPr fontId="1" type="noConversion"/>
  </si>
  <si>
    <t>10009|20;10010|100</t>
    <phoneticPr fontId="1" type="noConversion"/>
  </si>
  <si>
    <t>10019|100;10020|20;0|100</t>
    <phoneticPr fontId="1" type="noConversion"/>
  </si>
  <si>
    <t>10019|20;10020|100</t>
    <phoneticPr fontId="1" type="noConversion"/>
  </si>
  <si>
    <t>10007|100</t>
    <phoneticPr fontId="1" type="noConversion"/>
  </si>
  <si>
    <t>10012|100</t>
    <phoneticPr fontId="1" type="noConversion"/>
  </si>
  <si>
    <t>10017|100</t>
    <phoneticPr fontId="1" type="noConversion"/>
  </si>
  <si>
    <t>Gem Dealer</t>
    <phoneticPr fontId="1" type="noConversion"/>
  </si>
  <si>
    <t>10022|100</t>
    <phoneticPr fontId="1" type="noConversion"/>
  </si>
  <si>
    <t>10022|100</t>
    <phoneticPr fontId="1" type="noConversion"/>
  </si>
  <si>
    <t>10022|100;10023|20;0,100</t>
    <phoneticPr fontId="1" type="noConversion"/>
  </si>
  <si>
    <t>血色吊坠</t>
  </si>
  <si>
    <t>弩</t>
    <rPh sb="0" eb="1">
      <t>nu</t>
    </rPh>
    <phoneticPr fontId="1" type="noConversion"/>
  </si>
  <si>
    <t>宝石挂饰</t>
  </si>
  <si>
    <t>盗贼头巾</t>
  </si>
  <si>
    <t>木弓</t>
    <rPh sb="0" eb="1">
      <t>mu</t>
    </rPh>
    <rPh sb="1" eb="2">
      <t>gong'jian</t>
    </rPh>
    <phoneticPr fontId="1" type="noConversion"/>
  </si>
  <si>
    <t>勇者之印</t>
  </si>
  <si>
    <t>角盔</t>
  </si>
  <si>
    <t>无畏战袍</t>
  </si>
  <si>
    <t>羽毛靴</t>
  </si>
  <si>
    <t>骨弓</t>
    <rPh sb="0" eb="1">
      <t>gu'tou</t>
    </rPh>
    <rPh sb="1" eb="2">
      <t>gong'jian</t>
    </rPh>
    <phoneticPr fontId="1" type="noConversion"/>
  </si>
  <si>
    <t>祝福吊坠</t>
  </si>
  <si>
    <t>疾行靴</t>
  </si>
  <si>
    <t>再生护符</t>
  </si>
  <si>
    <t>无畏头盔</t>
  </si>
  <si>
    <t>幸运靴</t>
  </si>
  <si>
    <t>治疗吊坠</t>
  </si>
  <si>
    <t>冰霜头巾</t>
  </si>
  <si>
    <t>砍刀</t>
    <phoneticPr fontId="1" type="noConversion"/>
  </si>
  <si>
    <t>硬角吊坠</t>
  </si>
  <si>
    <t>血色头巾</t>
  </si>
  <si>
    <t>霜甲</t>
  </si>
  <si>
    <t>短剑</t>
  </si>
  <si>
    <t>潮汐号角</t>
  </si>
  <si>
    <t>铁甲</t>
  </si>
  <si>
    <t>翡翠魔玉</t>
  </si>
  <si>
    <t>狼牙棒</t>
    <phoneticPr fontId="1" type="noConversion"/>
  </si>
  <si>
    <t>棉袄</t>
  </si>
  <si>
    <t>龙之守护</t>
  </si>
  <si>
    <t>冷酷长矛</t>
  </si>
  <si>
    <t>骷髅巨剑</t>
  </si>
  <si>
    <t>邪恶短刀</t>
  </si>
  <si>
    <t>面包</t>
  </si>
  <si>
    <t>冰水</t>
  </si>
  <si>
    <t>果汁</t>
  </si>
  <si>
    <t>精神</t>
    <rPh sb="0" eb="1">
      <t>jing'shen</t>
    </rPh>
    <phoneticPr fontId="1" type="noConversion"/>
  </si>
  <si>
    <t>热水</t>
    <rPh sb="0" eb="1">
      <t>re'shui</t>
    </rPh>
    <phoneticPr fontId="1" type="noConversion"/>
  </si>
  <si>
    <t>威士忌</t>
    <rPh sb="0" eb="1">
      <t>wei'shi'ji</t>
    </rPh>
    <phoneticPr fontId="1" type="noConversion"/>
  </si>
  <si>
    <t>鸡尾酒</t>
    <rPh sb="0" eb="1">
      <t>ji'wei'jiu</t>
    </rPh>
    <phoneticPr fontId="1" type="noConversion"/>
  </si>
  <si>
    <t>花茶</t>
    <phoneticPr fontId="1" type="noConversion"/>
  </si>
  <si>
    <t>冰红茶</t>
    <rPh sb="0" eb="1">
      <t>bing'hng'cha</t>
    </rPh>
    <phoneticPr fontId="1" type="noConversion"/>
  </si>
  <si>
    <t>Whiskey</t>
    <phoneticPr fontId="1" type="noConversion"/>
  </si>
  <si>
    <t>冰镇酒</t>
    <phoneticPr fontId="1" type="noConversion"/>
  </si>
  <si>
    <t>Cocktail</t>
    <phoneticPr fontId="1" type="noConversion"/>
  </si>
  <si>
    <t>Flower Tea</t>
    <phoneticPr fontId="1" type="noConversion"/>
  </si>
  <si>
    <t>Hot Water</t>
    <phoneticPr fontId="1" type="noConversion"/>
  </si>
  <si>
    <t>Ice Tea</t>
    <phoneticPr fontId="1" type="noConversion"/>
  </si>
  <si>
    <t>Fruit Juice</t>
    <phoneticPr fontId="1" type="noConversion"/>
  </si>
  <si>
    <t>Whiskey On The Rocks</t>
    <phoneticPr fontId="1" type="noConversion"/>
  </si>
  <si>
    <t>Bread</t>
    <phoneticPr fontId="1" type="noConversion"/>
  </si>
  <si>
    <t>石料</t>
    <phoneticPr fontId="1" type="noConversion"/>
  </si>
  <si>
    <t>Guard</t>
    <phoneticPr fontId="1" type="noConversion"/>
  </si>
  <si>
    <t>nextMonster</t>
    <phoneticPr fontId="1" type="noConversion"/>
  </si>
  <si>
    <t>Elder</t>
    <phoneticPr fontId="1" type="noConversion"/>
  </si>
  <si>
    <t>The Patriarch</t>
    <phoneticPr fontId="1" type="noConversion"/>
  </si>
  <si>
    <t>Elder</t>
    <phoneticPr fontId="1" type="noConversion"/>
  </si>
  <si>
    <t>The Patriarch</t>
    <phoneticPr fontId="1" type="noConversion"/>
  </si>
  <si>
    <t>Guard</t>
    <phoneticPr fontId="1" type="noConversion"/>
  </si>
  <si>
    <t>平均等级差</t>
    <rPh sb="0" eb="1">
      <t>ping'jn</t>
    </rPh>
    <rPh sb="2" eb="3">
      <t>deng'ji</t>
    </rPh>
    <rPh sb="4" eb="5">
      <t>cha</t>
    </rPh>
    <phoneticPr fontId="1" type="noConversion"/>
  </si>
  <si>
    <t>掉落</t>
    <rPh sb="0" eb="1">
      <t>diao'luo</t>
    </rPh>
    <phoneticPr fontId="1" type="noConversion"/>
  </si>
  <si>
    <t>Guard Leader</t>
    <phoneticPr fontId="1" type="noConversion"/>
  </si>
  <si>
    <t>Guard Leader</t>
    <phoneticPr fontId="1" type="noConversion"/>
  </si>
  <si>
    <t>body</t>
  </si>
  <si>
    <t>body</t>
    <phoneticPr fontId="1" type="noConversion"/>
  </si>
  <si>
    <t>body</t>
    <phoneticPr fontId="1" type="noConversion"/>
  </si>
  <si>
    <t>body</t>
    <phoneticPr fontId="1" type="noConversion"/>
  </si>
  <si>
    <t>eye</t>
    <phoneticPr fontId="1" type="noConversion"/>
  </si>
  <si>
    <t>eye</t>
    <phoneticPr fontId="1" type="noConversion"/>
  </si>
  <si>
    <t>head</t>
    <phoneticPr fontId="1" type="noConversion"/>
  </si>
  <si>
    <t>致命灵敏度</t>
    <rPh sb="0" eb="1">
      <t>zhi'ming'ling'min'du</t>
    </rPh>
    <phoneticPr fontId="1" type="noConversion"/>
  </si>
  <si>
    <t>身体部位</t>
    <rPh sb="0" eb="1">
      <t>shen'ti</t>
    </rPh>
    <rPh sb="2" eb="3">
      <t>bu'wei</t>
    </rPh>
    <phoneticPr fontId="1" type="noConversion"/>
  </si>
  <si>
    <t>技能</t>
    <rPh sb="0" eb="1">
      <t>ji'neg</t>
    </rPh>
    <phoneticPr fontId="1" type="noConversion"/>
  </si>
  <si>
    <t>Chop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</si>
  <si>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</si>
  <si>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</si>
  <si>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</si>
  <si>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</si>
  <si>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</si>
  <si>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Stab</t>
    <phoneticPr fontId="1" type="noConversion"/>
  </si>
  <si>
    <t>Vampiric Strike</t>
    <phoneticPr fontId="1" type="noConversion"/>
  </si>
  <si>
    <t>Purify</t>
    <phoneticPr fontId="1" type="noConversion"/>
  </si>
  <si>
    <t>Howl</t>
    <phoneticPr fontId="1" type="noConversion"/>
  </si>
  <si>
    <t>Devour</t>
    <phoneticPr fontId="1" type="noConversion"/>
  </si>
  <si>
    <t>Slumber</t>
    <phoneticPr fontId="1" type="noConversion"/>
  </si>
  <si>
    <t>Chaos Strike</t>
    <phoneticPr fontId="1" type="noConversion"/>
  </si>
  <si>
    <t>Slow</t>
    <phoneticPr fontId="1" type="noConversion"/>
  </si>
  <si>
    <t>Slow</t>
    <phoneticPr fontId="1" type="noConversion"/>
  </si>
  <si>
    <t>减速</t>
    <rPh sb="0" eb="1">
      <t>jian'su</t>
    </rPh>
    <phoneticPr fontId="1" type="noConversion"/>
  </si>
  <si>
    <t>Earthquake</t>
    <phoneticPr fontId="1" type="noConversion"/>
  </si>
  <si>
    <t>Curse</t>
    <phoneticPr fontId="1" type="noConversion"/>
  </si>
  <si>
    <t>Earthquake</t>
    <phoneticPr fontId="1" type="noConversion"/>
  </si>
  <si>
    <t>技能1</t>
    <rPh sb="0" eb="1">
      <t>ji'neng</t>
    </rPh>
    <phoneticPr fontId="1" type="noConversion"/>
  </si>
  <si>
    <t>技能2</t>
    <rPh sb="0" eb="1">
      <t>ji'neng</t>
    </rPh>
    <phoneticPr fontId="1" type="noConversion"/>
  </si>
  <si>
    <t>技能3</t>
    <rPh sb="0" eb="1">
      <t>ji'neng</t>
    </rPh>
    <phoneticPr fontId="1" type="noConversion"/>
  </si>
  <si>
    <t>技能4</t>
    <rPh sb="0" eb="1">
      <t>ji'neng</t>
    </rPh>
    <phoneticPr fontId="1" type="noConversion"/>
  </si>
  <si>
    <t>bodyPart</t>
    <phoneticPr fontId="1" type="noConversion"/>
  </si>
  <si>
    <t>Id</t>
    <phoneticPr fontId="1" type="noConversion"/>
  </si>
  <si>
    <t>消耗材料id</t>
    <rPh sb="0" eb="1">
      <t>xiao'hao</t>
    </rPh>
    <rPh sb="2" eb="3">
      <t>cai'liao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</si>
  <si>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</si>
  <si>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消耗数量</t>
    <rPh sb="0" eb="1">
      <t>xiao'hao</t>
    </rPh>
    <rPh sb="2" eb="3">
      <t>shu'liang</t>
    </rPh>
    <phoneticPr fontId="1" type="noConversion"/>
  </si>
  <si>
    <t>Gossamer</t>
    <phoneticPr fontId="1" type="noConversion"/>
  </si>
  <si>
    <t>蛛丝</t>
    <rPh sb="0" eb="1">
      <t>zhu'si</t>
    </rPh>
    <phoneticPr fontId="1" type="noConversion"/>
  </si>
  <si>
    <t>Bandit</t>
    <phoneticPr fontId="1" type="noConversion"/>
  </si>
  <si>
    <t>蜂蜜</t>
    <rPh sb="0" eb="1">
      <t>feng'mi</t>
    </rPh>
    <phoneticPr fontId="1" type="noConversion"/>
  </si>
  <si>
    <t>尖刺</t>
    <rPh sb="0" eb="1">
      <t>jian'ci</t>
    </rPh>
    <phoneticPr fontId="1" type="noConversion"/>
  </si>
  <si>
    <t>Sting</t>
    <phoneticPr fontId="1" type="noConversion"/>
  </si>
  <si>
    <t>Carapace</t>
    <phoneticPr fontId="1" type="noConversion"/>
  </si>
  <si>
    <t>硬壳</t>
    <phoneticPr fontId="1" type="noConversion"/>
  </si>
  <si>
    <t>Poison</t>
    <phoneticPr fontId="1" type="noConversion"/>
  </si>
  <si>
    <t>Sea Tonic</t>
    <phoneticPr fontId="1" type="noConversion"/>
  </si>
  <si>
    <t>0|4</t>
    <phoneticPr fontId="1" type="noConversion"/>
  </si>
  <si>
    <t>0表示开启地图|4表示地图ID</t>
    <rPh sb="1" eb="2">
      <t>biao'shi</t>
    </rPh>
    <rPh sb="3" eb="4">
      <t>kai'qi</t>
    </rPh>
    <rPh sb="5" eb="6">
      <t>di'tu</t>
    </rPh>
    <rPh sb="9" eb="10">
      <t>biao'shi</t>
    </rPh>
    <rPh sb="11" eb="12">
      <t>di'tu</t>
    </rPh>
    <phoneticPr fontId="1" type="noConversion"/>
  </si>
  <si>
    <t>开启小镇</t>
    <rPh sb="0" eb="1">
      <t>kai'qi</t>
    </rPh>
    <rPh sb="2" eb="3">
      <t>xiao'zhen</t>
    </rPh>
    <phoneticPr fontId="1" type="noConversion"/>
  </si>
  <si>
    <t>消耗物品</t>
    <rPh sb="0" eb="1">
      <t>xiao'hao</t>
    </rPh>
    <rPh sb="2" eb="3">
      <t>wu'pin</t>
    </rPh>
    <phoneticPr fontId="1" type="noConversion"/>
  </si>
  <si>
    <t>面包</t>
    <rPh sb="0" eb="1">
      <t>mian'bao</t>
    </rPh>
    <phoneticPr fontId="1" type="noConversion"/>
  </si>
  <si>
    <t>魂匣</t>
    <rPh sb="0" eb="1">
      <t>hun'xia</t>
    </rPh>
    <phoneticPr fontId="1" type="noConversion"/>
  </si>
  <si>
    <t>没有需求即可直接获得</t>
    <rPh sb="0" eb="1">
      <t>mei'you</t>
    </rPh>
    <rPh sb="2" eb="3">
      <t>xu'qiu</t>
    </rPh>
    <rPh sb="4" eb="5">
      <t>ji'k</t>
    </rPh>
    <rPh sb="6" eb="7">
      <t>zhi'jie</t>
    </rPh>
    <rPh sb="8" eb="9">
      <t>huo'de</t>
    </rPh>
    <phoneticPr fontId="1" type="noConversion"/>
  </si>
  <si>
    <t>不死之心</t>
    <rPh sb="0" eb="1">
      <t>bu'si</t>
    </rPh>
    <rPh sb="2" eb="3">
      <t>zhi'xin</t>
    </rPh>
    <phoneticPr fontId="1" type="noConversion"/>
  </si>
  <si>
    <t>不屈之剑</t>
    <rPh sb="0" eb="1">
      <t>bu'qu</t>
    </rPh>
    <rPh sb="2" eb="3">
      <t>zhi'jian</t>
    </rPh>
    <phoneticPr fontId="1" type="noConversion"/>
  </si>
  <si>
    <t>飞贼旗帜</t>
    <rPh sb="0" eb="1">
      <t>fei'zei</t>
    </rPh>
    <rPh sb="2" eb="3">
      <t>qi'zhi</t>
    </rPh>
    <phoneticPr fontId="1" type="noConversion"/>
  </si>
  <si>
    <t>SnakeHead</t>
    <phoneticPr fontId="1" type="noConversion"/>
  </si>
  <si>
    <t>BearHead</t>
    <phoneticPr fontId="1" type="noConversion"/>
  </si>
  <si>
    <t>WolfHead</t>
    <phoneticPr fontId="1" type="noConversion"/>
  </si>
  <si>
    <t>BearHead</t>
    <phoneticPr fontId="1" type="noConversion"/>
  </si>
  <si>
    <t>WolfHead</t>
    <phoneticPr fontId="1" type="noConversion"/>
  </si>
  <si>
    <t>2|20</t>
    <phoneticPr fontId="1" type="noConversion"/>
  </si>
  <si>
    <t>2|20</t>
    <phoneticPr fontId="1" type="noConversion"/>
  </si>
  <si>
    <t>钻石</t>
    <rPh sb="0" eb="1">
      <t>zuan'shi</t>
    </rPh>
    <phoneticPr fontId="1" type="noConversion"/>
  </si>
  <si>
    <t>狂战斧卷轴</t>
    <rPh sb="0" eb="1">
      <t>kuang'zhan'fu</t>
    </rPh>
    <rPh sb="3" eb="4">
      <t>juan'zhou</t>
    </rPh>
    <phoneticPr fontId="1" type="noConversion"/>
  </si>
  <si>
    <t>战士训练手册</t>
    <rPh sb="0" eb="1">
      <t>zhan'shi</t>
    </rPh>
    <rPh sb="2" eb="3">
      <t>xun'lian</t>
    </rPh>
    <rPh sb="4" eb="5">
      <t>shou'ce</t>
    </rPh>
    <phoneticPr fontId="1" type="noConversion"/>
  </si>
  <si>
    <t>射术精要</t>
    <rPh sb="0" eb="1">
      <t>she'shu</t>
    </rPh>
    <rPh sb="2" eb="3">
      <t>jing'yao</t>
    </rPh>
    <phoneticPr fontId="1" type="noConversion"/>
  </si>
  <si>
    <t>月光石</t>
    <rPh sb="0" eb="1">
      <t>yue'guang'shi</t>
    </rPh>
    <phoneticPr fontId="1" type="noConversion"/>
  </si>
  <si>
    <t>巫术入门</t>
    <rPh sb="0" eb="1">
      <t>wu'shu</t>
    </rPh>
    <rPh sb="2" eb="3">
      <t>ru'men</t>
    </rPh>
    <phoneticPr fontId="1" type="noConversion"/>
  </si>
  <si>
    <t>巫师入门</t>
    <rPh sb="0" eb="1">
      <t>wu'shi</t>
    </rPh>
    <rPh sb="2" eb="3">
      <t>ru'men</t>
    </rPh>
    <phoneticPr fontId="1" type="noConversion"/>
  </si>
  <si>
    <t>灵魂之骰卷轴</t>
    <rPh sb="0" eb="1">
      <t>ling'hn</t>
    </rPh>
    <rPh sb="2" eb="3">
      <t>zhi</t>
    </rPh>
    <rPh sb="3" eb="4">
      <t>tou'zi</t>
    </rPh>
    <rPh sb="4" eb="5">
      <t>juan'zhou</t>
    </rPh>
    <phoneticPr fontId="1" type="noConversion"/>
  </si>
  <si>
    <t>0|14</t>
    <phoneticPr fontId="1" type="noConversion"/>
  </si>
  <si>
    <t>开启精灵树屋</t>
    <rPh sb="0" eb="1">
      <t>kai'qi</t>
    </rPh>
    <rPh sb="2" eb="3">
      <t>jing'ling</t>
    </rPh>
    <rPh sb="4" eb="5">
      <t>shu'w</t>
    </rPh>
    <phoneticPr fontId="1" type="noConversion"/>
  </si>
  <si>
    <t>彩虹弓卷轴</t>
    <rPh sb="0" eb="1">
      <t>cai'hong</t>
    </rPh>
    <rPh sb="2" eb="3">
      <t>gong'jian</t>
    </rPh>
    <rPh sb="3" eb="4">
      <t>juan'zhou</t>
    </rPh>
    <phoneticPr fontId="1" type="noConversion"/>
  </si>
  <si>
    <t>随机物品</t>
    <rPh sb="0" eb="1">
      <t>sui'ji</t>
    </rPh>
    <rPh sb="2" eb="3">
      <t>wu'pin</t>
    </rPh>
    <phoneticPr fontId="1" type="noConversion"/>
  </si>
  <si>
    <t>Bandit Head</t>
    <phoneticPr fontId="1" type="noConversion"/>
  </si>
  <si>
    <t>Soul Box</t>
    <phoneticPr fontId="1" type="noConversion"/>
  </si>
  <si>
    <t>Diamond</t>
    <phoneticPr fontId="1" type="noConversion"/>
  </si>
  <si>
    <t>Warrior Training Manual</t>
    <phoneticPr fontId="1" type="noConversion"/>
  </si>
  <si>
    <t>Moonstone</t>
    <phoneticPr fontId="1" type="noConversion"/>
  </si>
  <si>
    <t>Archery Essence</t>
    <phoneticPr fontId="1" type="noConversion"/>
  </si>
  <si>
    <t>Beginning Witchcraft</t>
    <phoneticPr fontId="1" type="noConversion"/>
  </si>
  <si>
    <t>Beating Heart</t>
    <phoneticPr fontId="1" type="noConversion"/>
  </si>
  <si>
    <t>Ice Water</t>
    <phoneticPr fontId="1" type="noConversion"/>
  </si>
  <si>
    <t>每小时价值</t>
    <rPh sb="0" eb="1">
      <t>mei'xiao'shi</t>
    </rPh>
    <rPh sb="3" eb="4">
      <t>jia'zhi</t>
    </rPh>
    <phoneticPr fontId="1" type="noConversion"/>
  </si>
  <si>
    <t>每次点击价值</t>
    <rPh sb="0" eb="1">
      <t>mei'ci</t>
    </rPh>
    <rPh sb="2" eb="3">
      <t>dian'ji</t>
    </rPh>
    <rPh sb="4" eb="5">
      <t>jia'zhi</t>
    </rPh>
    <phoneticPr fontId="1" type="noConversion"/>
  </si>
  <si>
    <t>full</t>
    <phoneticPr fontId="1" type="noConversion"/>
  </si>
  <si>
    <t>hp</t>
    <phoneticPr fontId="1" type="noConversion"/>
  </si>
  <si>
    <t>strength</t>
    <phoneticPr fontId="1" type="noConversion"/>
  </si>
  <si>
    <t>water</t>
    <phoneticPr fontId="1" type="noConversion"/>
  </si>
  <si>
    <t>spirit</t>
    <phoneticPr fontId="1" type="noConversion"/>
  </si>
  <si>
    <t>temp</t>
    <phoneticPr fontId="1" type="noConversion"/>
  </si>
  <si>
    <t>烤肉</t>
    <rPh sb="0" eb="1">
      <t>kao'rou</t>
    </rPh>
    <phoneticPr fontId="1" type="noConversion"/>
  </si>
  <si>
    <t>烤鲤鱼</t>
    <rPh sb="0" eb="1">
      <t>kao</t>
    </rPh>
    <rPh sb="1" eb="2">
      <t>li'yu</t>
    </rPh>
    <phoneticPr fontId="1" type="noConversion"/>
  </si>
  <si>
    <t>烤海鱼</t>
    <rPh sb="0" eb="1">
      <t>kao</t>
    </rPh>
    <rPh sb="1" eb="2">
      <t>hai'yu</t>
    </rPh>
    <phoneticPr fontId="1" type="noConversion"/>
  </si>
  <si>
    <t>Roasted Meat</t>
    <phoneticPr fontId="1" type="noConversion"/>
  </si>
  <si>
    <t>Roasted Fish</t>
    <phoneticPr fontId="1" type="noConversion"/>
  </si>
  <si>
    <t>Roasted Sea Fish</t>
    <phoneticPr fontId="1" type="noConversion"/>
  </si>
  <si>
    <t>热茶</t>
    <rPh sb="0" eb="1">
      <t>re</t>
    </rPh>
    <rPh sb="1" eb="2">
      <t>cha</t>
    </rPh>
    <phoneticPr fontId="1" type="noConversion"/>
  </si>
  <si>
    <t>Hot Tea</t>
    <phoneticPr fontId="1" type="noConversion"/>
  </si>
  <si>
    <t>海参汤</t>
    <rPh sb="0" eb="1">
      <t>hai'shen'tang</t>
    </rPh>
    <phoneticPr fontId="1" type="noConversion"/>
  </si>
  <si>
    <t>Tonic Soup</t>
    <phoneticPr fontId="1" type="noConversion"/>
  </si>
  <si>
    <t>甜面包</t>
    <rPh sb="0" eb="1">
      <t>tian'mian'bao</t>
    </rPh>
    <phoneticPr fontId="1" type="noConversion"/>
  </si>
  <si>
    <t>Honey Bread</t>
    <phoneticPr fontId="1" type="noConversion"/>
  </si>
  <si>
    <t>近战</t>
    <rPh sb="0" eb="1">
      <t>jin'zhan</t>
    </rPh>
    <phoneticPr fontId="1" type="noConversion"/>
  </si>
  <si>
    <t>远程</t>
    <rPh sb="0" eb="1">
      <t>yuan'cheng</t>
    </rPh>
    <phoneticPr fontId="1" type="noConversion"/>
  </si>
  <si>
    <t>魔法</t>
    <rPh sb="0" eb="1">
      <t>mo'fa</t>
    </rPh>
    <phoneticPr fontId="1" type="noConversion"/>
  </si>
  <si>
    <t>配件</t>
    <rPh sb="0" eb="1">
      <t>pei'jian</t>
    </rPh>
    <phoneticPr fontId="1" type="noConversion"/>
  </si>
  <si>
    <t>护甲</t>
    <rPh sb="0" eb="1">
      <t>hu'jia</t>
    </rPh>
    <phoneticPr fontId="1" type="noConversion"/>
  </si>
  <si>
    <t>弹药</t>
    <rPh sb="0" eb="1">
      <t>dan'yao</t>
    </rPh>
    <phoneticPr fontId="1" type="noConversion"/>
  </si>
  <si>
    <t>木箭</t>
    <rPh sb="0" eb="1">
      <t>mu'jian'tou</t>
    </rPh>
    <phoneticPr fontId="1" type="noConversion"/>
  </si>
  <si>
    <t>铁弓</t>
    <phoneticPr fontId="1" type="noConversion"/>
  </si>
  <si>
    <t>无锋剑</t>
    <rPh sb="0" eb="1">
      <t>wu'feng</t>
    </rPh>
    <phoneticPr fontId="1" type="noConversion"/>
  </si>
  <si>
    <t>裂魂弩</t>
    <rPh sb="0" eb="1">
      <t>lie'hun</t>
    </rPh>
    <rPh sb="2" eb="3">
      <t>nu'jian</t>
    </rPh>
    <phoneticPr fontId="1" type="noConversion"/>
  </si>
  <si>
    <t>暴风弩</t>
    <rPh sb="0" eb="1">
      <t>bao'feng</t>
    </rPh>
    <rPh sb="2" eb="3">
      <t>nu</t>
    </rPh>
    <phoneticPr fontId="1" type="noConversion"/>
  </si>
  <si>
    <t>落日长弓</t>
    <rPh sb="0" eb="1">
      <t>luo'ri</t>
    </rPh>
    <rPh sb="2" eb="3">
      <t>chang'gong</t>
    </rPh>
    <phoneticPr fontId="1" type="noConversion"/>
  </si>
  <si>
    <t>命运之手</t>
    <rPh sb="0" eb="1">
      <t>ming'yun'zhi'shou</t>
    </rPh>
    <phoneticPr fontId="1" type="noConversion"/>
  </si>
  <si>
    <t>卡拉的骰子</t>
    <rPh sb="0" eb="1">
      <t>ka'la</t>
    </rPh>
    <rPh sb="2" eb="3">
      <t>d</t>
    </rPh>
    <rPh sb="3" eb="4">
      <t>tou'zi</t>
    </rPh>
    <phoneticPr fontId="1" type="noConversion"/>
  </si>
  <si>
    <t>夺魂</t>
    <rPh sb="0" eb="1">
      <t>duo'hun</t>
    </rPh>
    <phoneticPr fontId="1" type="noConversion"/>
  </si>
  <si>
    <t>防御</t>
    <rPh sb="0" eb="1">
      <t>fang'yu</t>
    </rPh>
    <phoneticPr fontId="1" type="noConversion"/>
  </si>
  <si>
    <t>死亡满血</t>
    <rPh sb="0" eb="1">
      <t>si'wang</t>
    </rPh>
    <rPh sb="2" eb="3">
      <t>man'xue</t>
    </rPh>
    <phoneticPr fontId="1" type="noConversion"/>
  </si>
  <si>
    <t>生命恢复</t>
    <rPh sb="0" eb="1">
      <t>sheng'ming</t>
    </rPh>
    <rPh sb="2" eb="3">
      <t>hui'fu</t>
    </rPh>
    <phoneticPr fontId="1" type="noConversion"/>
  </si>
  <si>
    <t>暴击</t>
    <rPh sb="0" eb="1">
      <t>bao'ji</t>
    </rPh>
    <phoneticPr fontId="1" type="noConversion"/>
  </si>
  <si>
    <t>精神恢复</t>
    <rPh sb="0" eb="1">
      <t>jing'shen</t>
    </rPh>
    <rPh sb="2" eb="3">
      <t>hui'fu</t>
    </rPh>
    <phoneticPr fontId="1" type="noConversion"/>
  </si>
  <si>
    <t>魔法命中率</t>
    <rPh sb="0" eb="1">
      <t>mo'fa</t>
    </rPh>
    <rPh sb="2" eb="3">
      <t>ming'zhong'lv</t>
    </rPh>
    <phoneticPr fontId="1" type="noConversion"/>
  </si>
  <si>
    <t>远程命中</t>
    <rPh sb="0" eb="1">
      <t>yuan'cheng</t>
    </rPh>
    <rPh sb="2" eb="3">
      <t>ming'zhong</t>
    </rPh>
    <phoneticPr fontId="1" type="noConversion"/>
  </si>
  <si>
    <t>巨龙挂饰</t>
    <rPh sb="0" eb="1">
      <t>ju'ren</t>
    </rPh>
    <rPh sb="1" eb="2">
      <t>long</t>
    </rPh>
    <rPh sb="2" eb="3">
      <t>gua'shi</t>
    </rPh>
    <phoneticPr fontId="1" type="noConversion"/>
  </si>
  <si>
    <t>力量恢复</t>
    <rPh sb="0" eb="1">
      <t>li'liang</t>
    </rPh>
    <rPh sb="2" eb="3">
      <t>hui'fu</t>
    </rPh>
    <phoneticPr fontId="1" type="noConversion"/>
  </si>
  <si>
    <t>护甲套</t>
    <rPh sb="0" eb="1">
      <t>hu'jia</t>
    </rPh>
    <rPh sb="2" eb="3">
      <t>tao</t>
    </rPh>
    <phoneticPr fontId="1" type="noConversion"/>
  </si>
  <si>
    <t>闪避套</t>
    <rPh sb="0" eb="1">
      <t>shan'bi'tao</t>
    </rPh>
    <rPh sb="2" eb="3">
      <t>tao'zhuang</t>
    </rPh>
    <phoneticPr fontId="1" type="noConversion"/>
  </si>
  <si>
    <t>50%防50%闪避</t>
    <rPh sb="3" eb="4">
      <t>fang</t>
    </rPh>
    <rPh sb="7" eb="8">
      <t>shan'bi</t>
    </rPh>
    <phoneticPr fontId="1" type="noConversion"/>
  </si>
  <si>
    <t>皮帽</t>
    <phoneticPr fontId="1" type="noConversion"/>
  </si>
  <si>
    <t>隐身斗篷</t>
    <phoneticPr fontId="1" type="noConversion"/>
  </si>
  <si>
    <t>血色战甲</t>
    <rPh sb="0" eb="1">
      <t>xue'se</t>
    </rPh>
    <rPh sb="2" eb="3">
      <t>zhan'jia</t>
    </rPh>
    <phoneticPr fontId="1" type="noConversion"/>
  </si>
  <si>
    <t>黒雾</t>
    <rPh sb="0" eb="1">
      <t>hei</t>
    </rPh>
    <phoneticPr fontId="1" type="noConversion"/>
  </si>
  <si>
    <t>草鞋</t>
    <rPh sb="0" eb="1">
      <t>cao'xie</t>
    </rPh>
    <phoneticPr fontId="1" type="noConversion"/>
  </si>
  <si>
    <t>皮靴</t>
    <rPh sb="0" eb="1">
      <t>pi'xue</t>
    </rPh>
    <phoneticPr fontId="1" type="noConversion"/>
  </si>
  <si>
    <t>维京战甲</t>
    <rPh sb="0" eb="1">
      <t>wei'jing</t>
    </rPh>
    <rPh sb="2" eb="3">
      <t>zhan'jia</t>
    </rPh>
    <phoneticPr fontId="1" type="noConversion"/>
  </si>
  <si>
    <t>维京战盔</t>
    <rPh sb="0" eb="1">
      <t>wei'jing</t>
    </rPh>
    <rPh sb="2" eb="3">
      <t>zhan'kui</t>
    </rPh>
    <phoneticPr fontId="1" type="noConversion"/>
  </si>
  <si>
    <t>速度和闪避</t>
    <rPh sb="0" eb="1">
      <t>su'du</t>
    </rPh>
    <rPh sb="2" eb="3">
      <t>he</t>
    </rPh>
    <rPh sb="3" eb="4">
      <t>shan'bi</t>
    </rPh>
    <phoneticPr fontId="1" type="noConversion"/>
  </si>
  <si>
    <t>凤翔</t>
    <rPh sb="0" eb="1">
      <t>feng'xiang</t>
    </rPh>
    <phoneticPr fontId="1" type="noConversion"/>
  </si>
  <si>
    <t>嗜血之瞳</t>
    <rPh sb="0" eb="1">
      <t>shi'xue</t>
    </rPh>
    <rPh sb="2" eb="3">
      <t>zhi'tong</t>
    </rPh>
    <rPh sb="3" eb="4">
      <t>tong'kong</t>
    </rPh>
    <phoneticPr fontId="1" type="noConversion"/>
  </si>
  <si>
    <t>20-100</t>
    <phoneticPr fontId="1" type="noConversion"/>
  </si>
  <si>
    <t>20-200</t>
    <phoneticPr fontId="1" type="noConversion"/>
  </si>
  <si>
    <t>20-500</t>
    <phoneticPr fontId="1" type="noConversion"/>
  </si>
  <si>
    <t>20-50</t>
    <phoneticPr fontId="1" type="noConversion"/>
  </si>
  <si>
    <t>近战攻击</t>
    <rPh sb="0" eb="1">
      <t>jiin'zhan</t>
    </rPh>
    <rPh sb="2" eb="3">
      <t>gong'ji</t>
    </rPh>
    <phoneticPr fontId="1" type="noConversion"/>
  </si>
  <si>
    <t>攻击距离</t>
    <rPh sb="0" eb="1">
      <t>gong'ji</t>
    </rPh>
    <rPh sb="2" eb="3">
      <t>ju'li</t>
    </rPh>
    <phoneticPr fontId="1" type="noConversion"/>
  </si>
  <si>
    <t>远程攻击</t>
    <rPh sb="0" eb="1">
      <t>yuan'cheng</t>
    </rPh>
    <rPh sb="2" eb="3">
      <t>gong'ji</t>
    </rPh>
    <phoneticPr fontId="1" type="noConversion"/>
  </si>
  <si>
    <t>攻击间隔</t>
    <rPh sb="0" eb="1">
      <t>gong'ji</t>
    </rPh>
    <rPh sb="2" eb="3">
      <t>jian'ge</t>
    </rPh>
    <phoneticPr fontId="1" type="noConversion"/>
  </si>
  <si>
    <t>卫兵头盔</t>
    <rPh sb="0" eb="1">
      <t>wei'bing</t>
    </rPh>
    <rPh sb="2" eb="3">
      <t>tou'kui</t>
    </rPh>
    <phoneticPr fontId="1" type="noConversion"/>
  </si>
  <si>
    <t>卫兵战甲</t>
    <rPh sb="0" eb="1">
      <t>wei'bing</t>
    </rPh>
    <rPh sb="2" eb="3">
      <t>zhan'ja</t>
    </rPh>
    <phoneticPr fontId="1" type="noConversion"/>
  </si>
  <si>
    <t>斥候皮甲</t>
    <rPh sb="0" eb="1">
      <t>chi'hou</t>
    </rPh>
    <rPh sb="2" eb="3">
      <t>pi'jia</t>
    </rPh>
    <phoneticPr fontId="1" type="noConversion"/>
  </si>
  <si>
    <t>斥候皮盔</t>
    <rPh sb="0" eb="1">
      <t>chi'hou</t>
    </rPh>
    <rPh sb="2" eb="3">
      <t>pi'kui</t>
    </rPh>
    <phoneticPr fontId="1" type="noConversion"/>
  </si>
  <si>
    <t>恶魔头盔</t>
    <rPh sb="0" eb="1">
      <t>e'mo</t>
    </rPh>
    <rPh sb="2" eb="3">
      <t>tou'kui</t>
    </rPh>
    <phoneticPr fontId="1" type="noConversion"/>
  </si>
  <si>
    <t>黑翼</t>
    <phoneticPr fontId="1" type="noConversion"/>
  </si>
  <si>
    <t>恶魔胸甲</t>
    <rPh sb="0" eb="1">
      <t>e'mo</t>
    </rPh>
    <rPh sb="2" eb="3">
      <t>xiong'jia</t>
    </rPh>
    <phoneticPr fontId="1" type="noConversion"/>
  </si>
  <si>
    <t>狼牙棒</t>
    <rPh sb="0" eb="1">
      <t>lang'ya'bang</t>
    </rPh>
    <phoneticPr fontId="1" type="noConversion"/>
  </si>
  <si>
    <t>堕落之剑</t>
    <rPh sb="0" eb="1">
      <t>duo'luo'zhi'jian</t>
    </rPh>
    <phoneticPr fontId="1" type="noConversion"/>
  </si>
  <si>
    <t>暗影头盔</t>
    <rPh sb="0" eb="1">
      <t>an'ying</t>
    </rPh>
    <rPh sb="2" eb="3">
      <t>tou'k</t>
    </rPh>
    <phoneticPr fontId="1" type="noConversion"/>
  </si>
  <si>
    <t>暗影皮甲</t>
    <rPh sb="0" eb="1">
      <t>an'yiing</t>
    </rPh>
    <rPh sb="2" eb="3">
      <t>pi'jia</t>
    </rPh>
    <phoneticPr fontId="1" type="noConversion"/>
  </si>
  <si>
    <t>狂暴利爪</t>
    <rPh sb="0" eb="1">
      <t>kuang'bao</t>
    </rPh>
    <rPh sb="2" eb="3">
      <t>li'zhua</t>
    </rPh>
    <phoneticPr fontId="1" type="noConversion"/>
  </si>
  <si>
    <t>魔法攻击</t>
    <rPh sb="0" eb="1">
      <t>mo'fa</t>
    </rPh>
    <rPh sb="2" eb="3">
      <t>gong'ji</t>
    </rPh>
    <phoneticPr fontId="1" type="noConversion"/>
  </si>
  <si>
    <t>生命损耗</t>
    <rPh sb="0" eb="1">
      <t>sheng'ming</t>
    </rPh>
    <rPh sb="2" eb="3">
      <t>sun'hao</t>
    </rPh>
    <phoneticPr fontId="1" type="noConversion"/>
  </si>
  <si>
    <t>近战命中率</t>
    <rPh sb="0" eb="1">
      <t>jin'zhan</t>
    </rPh>
    <rPh sb="2" eb="3">
      <t>ming'zhong'l</t>
    </rPh>
    <phoneticPr fontId="1" type="noConversion"/>
  </si>
  <si>
    <t>远程命中率</t>
    <rPh sb="0" eb="1">
      <t>yuan'cheng</t>
    </rPh>
    <rPh sb="2" eb="3">
      <t>ming'zhong'lv</t>
    </rPh>
    <phoneticPr fontId="1" type="noConversion"/>
  </si>
  <si>
    <t>法术命中率</t>
    <rPh sb="0" eb="1">
      <t>fa'shu</t>
    </rPh>
    <rPh sb="2" eb="3">
      <t>mig'zhong'lv</t>
    </rPh>
    <phoneticPr fontId="1" type="noConversion"/>
  </si>
  <si>
    <t>值</t>
    <rPh sb="0" eb="1">
      <t>zhi</t>
    </rPh>
    <phoneticPr fontId="1" type="noConversion"/>
  </si>
  <si>
    <t>角色属性范围</t>
    <rPh sb="0" eb="1">
      <t>jue'se</t>
    </rPh>
    <rPh sb="2" eb="3">
      <t>shu'xing</t>
    </rPh>
    <rPh sb="4" eb="5">
      <t>fan'wei</t>
    </rPh>
    <phoneticPr fontId="1" type="noConversion"/>
  </si>
  <si>
    <t>秒伤</t>
    <rPh sb="0" eb="1">
      <t>miao'shang</t>
    </rPh>
    <phoneticPr fontId="1" type="noConversion"/>
  </si>
  <si>
    <t>闪避</t>
    <rPh sb="0" eb="1">
      <t>shan'bi</t>
    </rPh>
    <phoneticPr fontId="1" type="noConversion"/>
  </si>
  <si>
    <t>奔雷</t>
    <rPh sb="0" eb="1">
      <t>ben'lei</t>
    </rPh>
    <phoneticPr fontId="1" type="noConversion"/>
  </si>
  <si>
    <t>Dodge</t>
    <phoneticPr fontId="1" type="noConversion"/>
  </si>
  <si>
    <t>近战武器</t>
    <rPh sb="0" eb="1">
      <t>jin'zhan'wu'qi</t>
    </rPh>
    <phoneticPr fontId="1" type="noConversion"/>
  </si>
  <si>
    <t>魔法武器</t>
    <rPh sb="0" eb="1">
      <t>mo'fa</t>
    </rPh>
    <rPh sb="2" eb="3">
      <t>wu'qi</t>
    </rPh>
    <phoneticPr fontId="1" type="noConversion"/>
  </si>
  <si>
    <t>头盔</t>
    <rPh sb="0" eb="1">
      <t>tou'k</t>
    </rPh>
    <phoneticPr fontId="1" type="noConversion"/>
  </si>
  <si>
    <t>攻击加成</t>
    <rPh sb="0" eb="1">
      <t>gong'ji</t>
    </rPh>
    <rPh sb="2" eb="3">
      <t>jia'cheng</t>
    </rPh>
    <phoneticPr fontId="1" type="noConversion"/>
  </si>
  <si>
    <t>产物</t>
    <rPh sb="0" eb="1">
      <t>chan'wu</t>
    </rPh>
    <phoneticPr fontId="1" type="noConversion"/>
  </si>
  <si>
    <t>生长周期/天</t>
    <rPh sb="0" eb="1">
      <t>sheng'zhang</t>
    </rPh>
    <rPh sb="2" eb="3">
      <t>zhou'qi</t>
    </rPh>
    <rPh sb="5" eb="6">
      <t>tian</t>
    </rPh>
    <phoneticPr fontId="1" type="noConversion"/>
  </si>
  <si>
    <t>原材料1</t>
    <rPh sb="0" eb="1">
      <t>yuan'cai'l</t>
    </rPh>
    <phoneticPr fontId="1" type="noConversion"/>
  </si>
  <si>
    <t>原料2</t>
    <rPh sb="0" eb="1">
      <t>yuan'liao</t>
    </rPh>
    <phoneticPr fontId="1" type="noConversion"/>
  </si>
  <si>
    <t>产出量</t>
    <rPh sb="0" eb="1">
      <t>chan'chu'liang</t>
    </rPh>
    <phoneticPr fontId="1" type="noConversion"/>
  </si>
  <si>
    <t>肥料</t>
    <rPh sb="0" eb="1">
      <t>fei'l</t>
    </rPh>
    <phoneticPr fontId="1" type="noConversion"/>
  </si>
  <si>
    <t>时间放大关系</t>
    <rPh sb="0" eb="1">
      <t>shi'jian</t>
    </rPh>
    <rPh sb="2" eb="3">
      <t>fang'da</t>
    </rPh>
    <rPh sb="4" eb="5">
      <t>guan'xi</t>
    </rPh>
    <phoneticPr fontId="1" type="noConversion"/>
  </si>
  <si>
    <t>4天</t>
    <rPh sb="1" eb="2">
      <t>tian</t>
    </rPh>
    <phoneticPr fontId="1" type="noConversion"/>
  </si>
  <si>
    <t>10天</t>
    <rPh sb="2" eb="3">
      <t>tian</t>
    </rPh>
    <phoneticPr fontId="1" type="noConversion"/>
  </si>
  <si>
    <t>30天</t>
    <rPh sb="2" eb="3">
      <t>tian</t>
    </rPh>
    <phoneticPr fontId="1" type="noConversion"/>
  </si>
  <si>
    <t>4月</t>
    <rPh sb="1" eb="2">
      <t>yue</t>
    </rPh>
    <phoneticPr fontId="1" type="noConversion"/>
  </si>
  <si>
    <t>12月</t>
    <rPh sb="2" eb="3">
      <t>yue</t>
    </rPh>
    <phoneticPr fontId="1" type="noConversion"/>
  </si>
  <si>
    <t>Lance</t>
  </si>
  <si>
    <t>Mace</t>
  </si>
  <si>
    <t>Wooden Rod</t>
    <phoneticPr fontId="1" type="noConversion"/>
  </si>
  <si>
    <t>Bone Rod</t>
    <phoneticPr fontId="1" type="noConversion"/>
  </si>
  <si>
    <t>Machetes</t>
    <phoneticPr fontId="1" type="noConversion"/>
  </si>
  <si>
    <t>Dagger</t>
    <phoneticPr fontId="1" type="noConversion"/>
  </si>
  <si>
    <t>Rod</t>
    <phoneticPr fontId="1" type="noConversion"/>
  </si>
  <si>
    <t>Rod</t>
    <phoneticPr fontId="1" type="noConversion"/>
  </si>
  <si>
    <t>Blade</t>
    <phoneticPr fontId="1" type="noConversion"/>
  </si>
  <si>
    <t>Lance</t>
    <phoneticPr fontId="1" type="noConversion"/>
  </si>
  <si>
    <t>Sword</t>
    <phoneticPr fontId="1" type="noConversion"/>
  </si>
  <si>
    <t>Axe</t>
    <phoneticPr fontId="1" type="noConversion"/>
  </si>
  <si>
    <t>Axe</t>
    <phoneticPr fontId="1" type="noConversion"/>
  </si>
  <si>
    <t>Rod</t>
    <phoneticPr fontId="1" type="noConversion"/>
  </si>
  <si>
    <t>Sword</t>
    <phoneticPr fontId="1" type="noConversion"/>
  </si>
  <si>
    <t>Sword</t>
    <phoneticPr fontId="1" type="noConversion"/>
  </si>
  <si>
    <t>Sword</t>
    <phoneticPr fontId="1" type="noConversion"/>
  </si>
  <si>
    <t>Lance</t>
    <phoneticPr fontId="1" type="noConversion"/>
  </si>
  <si>
    <t>Wooden Bow</t>
    <phoneticPr fontId="1" type="noConversion"/>
  </si>
  <si>
    <t>Bone Bow</t>
    <phoneticPr fontId="1" type="noConversion"/>
  </si>
  <si>
    <t>Long Bow</t>
    <phoneticPr fontId="1" type="noConversion"/>
  </si>
  <si>
    <t>Sunset</t>
    <phoneticPr fontId="1" type="noConversion"/>
  </si>
  <si>
    <t>Storm</t>
    <phoneticPr fontId="1" type="noConversion"/>
  </si>
  <si>
    <t>Spirit Breaker</t>
    <phoneticPr fontId="1" type="noConversion"/>
  </si>
  <si>
    <t>Crossbow</t>
    <phoneticPr fontId="1" type="noConversion"/>
  </si>
  <si>
    <t>Bow</t>
    <phoneticPr fontId="1" type="noConversion"/>
  </si>
  <si>
    <t>Bow</t>
    <phoneticPr fontId="1" type="noConversion"/>
  </si>
  <si>
    <t>CrossBow</t>
    <phoneticPr fontId="1" type="noConversion"/>
  </si>
  <si>
    <t>CrossBow</t>
    <phoneticPr fontId="1" type="noConversion"/>
  </si>
  <si>
    <t>Hand of Fate</t>
    <phoneticPr fontId="1" type="noConversion"/>
  </si>
  <si>
    <t>Sybill's Dice</t>
    <phoneticPr fontId="1" type="noConversion"/>
  </si>
  <si>
    <t>Iron Arrow</t>
    <phoneticPr fontId="1" type="noConversion"/>
  </si>
  <si>
    <t>淬毒箭</t>
    <phoneticPr fontId="1" type="noConversion"/>
  </si>
  <si>
    <t>Poison Arrow</t>
    <phoneticPr fontId="1" type="noConversion"/>
  </si>
  <si>
    <t>Arrow</t>
    <phoneticPr fontId="1" type="noConversion"/>
  </si>
  <si>
    <t>Arrow</t>
    <phoneticPr fontId="1" type="noConversion"/>
  </si>
  <si>
    <t>Dragon Tail</t>
    <phoneticPr fontId="1" type="noConversion"/>
  </si>
  <si>
    <t>龙尾</t>
    <rPh sb="0" eb="1">
      <t>long'wei</t>
    </rPh>
    <phoneticPr fontId="1" type="noConversion"/>
  </si>
  <si>
    <t>Leather Cap</t>
    <phoneticPr fontId="1" type="noConversion"/>
  </si>
  <si>
    <t>Rogue Scarf</t>
    <phoneticPr fontId="1" type="noConversion"/>
  </si>
  <si>
    <t>Viking Honor</t>
    <phoneticPr fontId="1" type="noConversion"/>
  </si>
  <si>
    <t>Frost Breath</t>
    <phoneticPr fontId="1" type="noConversion"/>
  </si>
  <si>
    <t>High Order</t>
    <phoneticPr fontId="1" type="noConversion"/>
  </si>
  <si>
    <t>Helmet</t>
    <phoneticPr fontId="1" type="noConversion"/>
  </si>
  <si>
    <t>Hard Armet</t>
    <phoneticPr fontId="1" type="noConversion"/>
  </si>
  <si>
    <t>Guard Armet</t>
    <phoneticPr fontId="1" type="noConversion"/>
  </si>
  <si>
    <t>Fearless Armet</t>
    <phoneticPr fontId="1" type="noConversion"/>
  </si>
  <si>
    <t>Grey Shadow</t>
    <phoneticPr fontId="1" type="noConversion"/>
  </si>
  <si>
    <t>Scout Helmet</t>
    <phoneticPr fontId="1" type="noConversion"/>
  </si>
  <si>
    <t>Devil's Helmet</t>
    <phoneticPr fontId="1" type="noConversion"/>
  </si>
  <si>
    <t>Dragon Guardian</t>
    <phoneticPr fontId="1" type="noConversion"/>
  </si>
  <si>
    <t>Cotton Jacket</t>
    <phoneticPr fontId="1" type="noConversion"/>
  </si>
  <si>
    <t>Stealth Cloak</t>
    <phoneticPr fontId="1" type="noConversion"/>
  </si>
  <si>
    <t>Iron Armor</t>
    <phoneticPr fontId="1" type="noConversion"/>
  </si>
  <si>
    <t>Guards Gear</t>
  </si>
  <si>
    <t>Scout Leather</t>
    <phoneticPr fontId="1" type="noConversion"/>
  </si>
  <si>
    <t>Fearless Armor</t>
    <phoneticPr fontId="1" type="noConversion"/>
  </si>
  <si>
    <t>Frost Thorn</t>
    <phoneticPr fontId="1" type="noConversion"/>
  </si>
  <si>
    <t>Dark Shadow</t>
    <phoneticPr fontId="1" type="noConversion"/>
  </si>
  <si>
    <t>Scarlet Dawn</t>
    <phoneticPr fontId="1" type="noConversion"/>
  </si>
  <si>
    <t>Scarlet Dusk</t>
    <phoneticPr fontId="1" type="noConversion"/>
  </si>
  <si>
    <t>Devil's Armor</t>
    <phoneticPr fontId="1" type="noConversion"/>
  </si>
  <si>
    <t>Viking Favor</t>
    <phoneticPr fontId="1" type="noConversion"/>
  </si>
  <si>
    <t>Armor</t>
    <phoneticPr fontId="1" type="noConversion"/>
  </si>
  <si>
    <t>Sandals</t>
  </si>
  <si>
    <t>Boots</t>
  </si>
  <si>
    <t>Feather boots</t>
  </si>
  <si>
    <t>Running Beast</t>
    <phoneticPr fontId="1" type="noConversion"/>
  </si>
  <si>
    <t>Lucky</t>
    <phoneticPr fontId="1" type="noConversion"/>
  </si>
  <si>
    <t>Flying Wings</t>
    <phoneticPr fontId="1" type="noConversion"/>
  </si>
  <si>
    <t>Thunder</t>
    <phoneticPr fontId="1" type="noConversion"/>
  </si>
  <si>
    <t>Shoe</t>
    <phoneticPr fontId="1" type="noConversion"/>
  </si>
  <si>
    <t>Bloody Pendant</t>
  </si>
  <si>
    <t>Blessing Pendant</t>
  </si>
  <si>
    <t>Tidal horn</t>
  </si>
  <si>
    <t>Dragon ornaments</t>
  </si>
  <si>
    <t>Gem Stone</t>
    <phoneticPr fontId="1" type="noConversion"/>
  </si>
  <si>
    <t>Ring of Courage</t>
    <phoneticPr fontId="1" type="noConversion"/>
  </si>
  <si>
    <t>Regeneration Amulet</t>
    <phoneticPr fontId="1" type="noConversion"/>
  </si>
  <si>
    <t>Treatment Stone</t>
    <phoneticPr fontId="1" type="noConversion"/>
  </si>
  <si>
    <t>Angle Pendant</t>
    <phoneticPr fontId="1" type="noConversion"/>
  </si>
  <si>
    <t>Pure Horn</t>
    <phoneticPr fontId="1" type="noConversion"/>
  </si>
  <si>
    <t>Green Jade</t>
    <phoneticPr fontId="1" type="noConversion"/>
  </si>
  <si>
    <t>Accessories</t>
    <phoneticPr fontId="1" type="noConversion"/>
  </si>
  <si>
    <t>是否可捕捉</t>
    <rPh sb="0" eb="1">
      <t>s'f</t>
    </rPh>
    <rPh sb="2" eb="3">
      <t>ke</t>
    </rPh>
    <rPh sb="3" eb="4">
      <t>bu'zhuo</t>
    </rPh>
    <phoneticPr fontId="1" type="noConversion"/>
  </si>
  <si>
    <t>可驯服</t>
    <rPh sb="0" eb="1">
      <t>ke</t>
    </rPh>
    <rPh sb="1" eb="2">
      <t>xun'fu</t>
    </rPh>
    <phoneticPr fontId="1" type="noConversion"/>
  </si>
  <si>
    <t>Cowardly</t>
  </si>
  <si>
    <t>Crazy</t>
  </si>
  <si>
    <t>Tenacious</t>
  </si>
  <si>
    <t>Wounded</t>
  </si>
  <si>
    <t>Angry</t>
  </si>
  <si>
    <t>Lost</t>
  </si>
  <si>
    <t>Fake</t>
  </si>
  <si>
    <t>Real</t>
  </si>
  <si>
    <t>攻速</t>
    <rPh sb="0" eb="1">
      <t>gong'su</t>
    </rPh>
    <phoneticPr fontId="1" type="noConversion"/>
  </si>
  <si>
    <t>生命</t>
    <rPh sb="0" eb="1">
      <t>sheng'ming</t>
    </rPh>
    <phoneticPr fontId="1" type="noConversion"/>
  </si>
  <si>
    <t>精英的</t>
    <rPh sb="0" eb="1">
      <t>jing'ying</t>
    </rPh>
    <rPh sb="2" eb="3">
      <t>d</t>
    </rPh>
    <phoneticPr fontId="1" type="noConversion"/>
  </si>
  <si>
    <t>Elite</t>
    <phoneticPr fontId="1" type="noConversion"/>
  </si>
  <si>
    <t>灵敏的</t>
    <rPh sb="0" eb="1">
      <t>ling'min</t>
    </rPh>
    <rPh sb="2" eb="3">
      <t>d</t>
    </rPh>
    <phoneticPr fontId="1" type="noConversion"/>
  </si>
  <si>
    <t>Sensitive</t>
    <phoneticPr fontId="1" type="noConversion"/>
  </si>
  <si>
    <t>致命的</t>
  </si>
  <si>
    <t>敏捷的</t>
  </si>
  <si>
    <t>不快乐的</t>
  </si>
  <si>
    <t>危险</t>
  </si>
  <si>
    <t>野蛮的</t>
  </si>
  <si>
    <t>可耻的</t>
  </si>
  <si>
    <t>重</t>
  </si>
  <si>
    <t>神话中的</t>
  </si>
  <si>
    <t>有远见的</t>
  </si>
  <si>
    <t>快速</t>
  </si>
  <si>
    <t>强烈的</t>
  </si>
  <si>
    <t>愤怒的</t>
  </si>
  <si>
    <t>尴尬</t>
  </si>
  <si>
    <t>强大的</t>
  </si>
  <si>
    <t>狂乱</t>
  </si>
  <si>
    <t>不真实的</t>
  </si>
  <si>
    <t>杀人</t>
  </si>
  <si>
    <t>WolfTag|斥候头盔|斥候皮甲</t>
    <phoneticPr fontId="1" type="noConversion"/>
  </si>
  <si>
    <t>WolfTag|卫兵头盔|卫兵战甲</t>
    <rPh sb="8" eb="9">
      <t>wei'bing</t>
    </rPh>
    <rPh sb="10" eb="11">
      <t>tou'kui</t>
    </rPh>
    <rPh sb="13" eb="14">
      <t>wei'bing</t>
    </rPh>
    <rPh sb="15" eb="16">
      <t>zhan'jia</t>
    </rPh>
    <phoneticPr fontId="1" type="noConversion"/>
  </si>
  <si>
    <t>SnakeTag|斥候头盔|斥候皮甲</t>
    <phoneticPr fontId="1" type="noConversion"/>
  </si>
  <si>
    <t>BearTag|斥候头盔|斥候皮甲</t>
    <phoneticPr fontId="1" type="noConversion"/>
  </si>
  <si>
    <t>SnakeTag|卫兵头盔|卫兵战甲</t>
    <phoneticPr fontId="1" type="noConversion"/>
  </si>
  <si>
    <t>BearTag|卫兵头盔|卫兵战甲</t>
    <phoneticPr fontId="1" type="noConversion"/>
  </si>
  <si>
    <t>暴风</t>
    <rPh sb="0" eb="1">
      <t>bao'feng</t>
    </rPh>
    <phoneticPr fontId="1" type="noConversion"/>
  </si>
  <si>
    <t>Downpour</t>
    <phoneticPr fontId="1" type="noConversion"/>
  </si>
  <si>
    <t>Fury Claws</t>
    <phoneticPr fontId="1" type="noConversion"/>
  </si>
  <si>
    <t>暴风|威士忌|血色吊坠|皮帽|斥候皮甲|皮靴</t>
    <rPh sb="0" eb="1">
      <t>bao'feng</t>
    </rPh>
    <rPh sb="3" eb="4">
      <t>wei'shi'ji</t>
    </rPh>
    <rPh sb="7" eb="8">
      <t>xue'se</t>
    </rPh>
    <rPh sb="9" eb="10">
      <t>diao'zhui</t>
    </rPh>
    <rPh sb="12" eb="13">
      <t>pi'mao</t>
    </rPh>
    <rPh sb="15" eb="16">
      <t>chi'hou</t>
    </rPh>
    <rPh sb="17" eb="18">
      <t>pi'jia</t>
    </rPh>
    <rPh sb="20" eb="21">
      <t>pi'xue</t>
    </rPh>
    <phoneticPr fontId="1" type="noConversion"/>
  </si>
  <si>
    <t>Meat,2</t>
    <phoneticPr fontId="1" type="noConversion"/>
  </si>
  <si>
    <t>Meat,2</t>
    <phoneticPr fontId="1" type="noConversion"/>
  </si>
  <si>
    <t>Bone,5</t>
    <phoneticPr fontId="1" type="noConversion"/>
  </si>
  <si>
    <t>吞魂</t>
    <rPh sb="0" eb="1">
      <t>tun'hun</t>
    </rPh>
    <phoneticPr fontId="1" type="noConversion"/>
  </si>
  <si>
    <t>Spirit Devourer</t>
    <phoneticPr fontId="1" type="noConversion"/>
  </si>
  <si>
    <t>Soul Stone</t>
    <phoneticPr fontId="1" type="noConversion"/>
  </si>
  <si>
    <t>Shadow Stone,2</t>
    <phoneticPr fontId="1" type="noConversion"/>
  </si>
  <si>
    <t>暗影石</t>
    <rPh sb="0" eb="1">
      <t>an'ying'shi</t>
    </rPh>
    <phoneticPr fontId="1" type="noConversion"/>
  </si>
  <si>
    <t>Shadow Stone</t>
    <phoneticPr fontId="1" type="noConversion"/>
  </si>
  <si>
    <t>Meat,2|Fur,2</t>
    <phoneticPr fontId="1" type="noConversion"/>
  </si>
  <si>
    <t>Meat,2|Fur,2</t>
    <phoneticPr fontId="1" type="noConversion"/>
  </si>
  <si>
    <t>龙皮</t>
    <rPh sb="0" eb="1">
      <t>long'pi</t>
    </rPh>
    <phoneticPr fontId="1" type="noConversion"/>
  </si>
  <si>
    <t>Dragon Skin</t>
    <phoneticPr fontId="1" type="noConversion"/>
  </si>
  <si>
    <t>Meat,2|Feather,5</t>
    <phoneticPr fontId="1" type="noConversion"/>
  </si>
  <si>
    <t>Rattan,5|Poison,2</t>
    <phoneticPr fontId="1" type="noConversion"/>
  </si>
  <si>
    <t>Gossamer,3|Poison,2</t>
    <phoneticPr fontId="1" type="noConversion"/>
  </si>
  <si>
    <t>Gossamer,3|Poison,2</t>
    <phoneticPr fontId="1" type="noConversion"/>
  </si>
  <si>
    <t>Cyclop</t>
    <phoneticPr fontId="1" type="noConversion"/>
  </si>
  <si>
    <t>恶魔头盔|恶魔胸甲</t>
    <rPh sb="0" eb="1">
      <t>e'mo</t>
    </rPh>
    <rPh sb="2" eb="3">
      <t>tou'kui</t>
    </rPh>
    <rPh sb="5" eb="6">
      <t>e'mo</t>
    </rPh>
    <rPh sb="7" eb="8">
      <t>xiong'jia</t>
    </rPh>
    <phoneticPr fontId="1" type="noConversion"/>
  </si>
  <si>
    <t>飞贼头颅|盗贼头巾|隐身斗篷</t>
    <rPh sb="0" eb="1">
      <t>fei'zei</t>
    </rPh>
    <rPh sb="2" eb="3">
      <t>tou'lu</t>
    </rPh>
    <rPh sb="5" eb="6">
      <t>dao'zei</t>
    </rPh>
    <rPh sb="7" eb="8">
      <t>tou'jin</t>
    </rPh>
    <rPh sb="10" eb="11">
      <t>yin'shen</t>
    </rPh>
    <rPh sb="12" eb="13">
      <t>dou'peng</t>
    </rPh>
    <phoneticPr fontId="1" type="noConversion"/>
  </si>
  <si>
    <t>Honey,2|Sting,2</t>
    <phoneticPr fontId="1" type="noConversion"/>
  </si>
  <si>
    <t>铁矿|铜矿|钨矿|铂矿</t>
    <rPh sb="0" eb="1">
      <t>tie'kuang</t>
    </rPh>
    <rPh sb="3" eb="4">
      <t>tong'kuang</t>
    </rPh>
    <rPh sb="6" eb="7">
      <t>wu'kuang</t>
    </rPh>
    <rPh sb="9" eb="10">
      <t>bo'kuagn'shi</t>
    </rPh>
    <phoneticPr fontId="1" type="noConversion"/>
  </si>
  <si>
    <t>钨矿|铂矿</t>
    <rPh sb="0" eb="1">
      <t>wu'kuang</t>
    </rPh>
    <rPh sb="3" eb="4">
      <t>bo'kuang'shi</t>
    </rPh>
    <phoneticPr fontId="1" type="noConversion"/>
  </si>
  <si>
    <t>皮帽|斥候皮甲|皮靴</t>
    <phoneticPr fontId="1" type="noConversion"/>
  </si>
  <si>
    <t>Meat,2|Carapace</t>
    <phoneticPr fontId="1" type="noConversion"/>
  </si>
  <si>
    <t>Meat,2|Poison,2</t>
    <phoneticPr fontId="1" type="noConversion"/>
  </si>
  <si>
    <t>Meat,3|Skin,2</t>
    <phoneticPr fontId="1" type="noConversion"/>
  </si>
  <si>
    <t>战斧|铁弓</t>
    <rPh sb="0" eb="1">
      <t>zhan'fu</t>
    </rPh>
    <phoneticPr fontId="1" type="noConversion"/>
  </si>
  <si>
    <t>木头|5</t>
    <rPh sb="0" eb="1">
      <t>mu'tou</t>
    </rPh>
    <phoneticPr fontId="1" type="noConversion"/>
  </si>
  <si>
    <t>Meat,5|Poison,3</t>
    <phoneticPr fontId="1" type="noConversion"/>
  </si>
  <si>
    <t>Meat,2|Feather,5</t>
    <phoneticPr fontId="1" type="noConversion"/>
  </si>
  <si>
    <t>Meat,2|Dragon Bone,2|Poison,3</t>
    <phoneticPr fontId="1" type="noConversion"/>
  </si>
  <si>
    <t>砍刀|皮帽|棉袄</t>
    <rPh sb="0" eb="1">
      <t>kan'dao</t>
    </rPh>
    <rPh sb="3" eb="4">
      <t>pi'mao</t>
    </rPh>
    <rPh sb="6" eb="7">
      <t>mian'ao</t>
    </rPh>
    <phoneticPr fontId="1" type="noConversion"/>
  </si>
  <si>
    <t>魅惑之力</t>
    <rPh sb="0" eb="1">
      <t>mei'huo</t>
    </rPh>
    <rPh sb="2" eb="3">
      <t>zhi'li</t>
    </rPh>
    <phoneticPr fontId="1" type="noConversion"/>
  </si>
  <si>
    <t>驯服成功率</t>
    <rPh sb="0" eb="1">
      <t>xun'fu</t>
    </rPh>
    <rPh sb="2" eb="3">
      <t>chegn'gong'lv</t>
    </rPh>
    <phoneticPr fontId="1" type="noConversion"/>
  </si>
  <si>
    <t>独角兽之力</t>
    <rPh sb="0" eb="1">
      <t>du'jiao</t>
    </rPh>
    <rPh sb="2" eb="3">
      <t>shou</t>
    </rPh>
    <rPh sb="3" eb="4">
      <t>zhi'li</t>
    </rPh>
    <phoneticPr fontId="1" type="noConversion"/>
  </si>
  <si>
    <t>Eye of Temptation</t>
    <phoneticPr fontId="1" type="noConversion"/>
  </si>
  <si>
    <t>Skin,2</t>
    <phoneticPr fontId="1" type="noConversion"/>
  </si>
  <si>
    <t>Soul Stone,3</t>
    <phoneticPr fontId="1" type="noConversion"/>
  </si>
  <si>
    <t>Honey|Sting</t>
    <phoneticPr fontId="1" type="noConversion"/>
  </si>
  <si>
    <t>Meat,2|Feather,5|Soul Stone</t>
    <phoneticPr fontId="1" type="noConversion"/>
  </si>
  <si>
    <t>Rock Puppet</t>
    <phoneticPr fontId="1" type="noConversion"/>
  </si>
  <si>
    <t>Poison,2|Sting</t>
    <phoneticPr fontId="1" type="noConversion"/>
  </si>
  <si>
    <t>Evil Essence</t>
    <phoneticPr fontId="1" type="noConversion"/>
  </si>
  <si>
    <t>Meat</t>
  </si>
  <si>
    <t>Orichalcum</t>
  </si>
  <si>
    <t>Orichalcum</t>
    <phoneticPr fontId="1" type="noConversion"/>
  </si>
  <si>
    <t>Mithril</t>
  </si>
  <si>
    <t>Mithril</t>
    <phoneticPr fontId="1" type="noConversion"/>
  </si>
  <si>
    <t>Rock,5|Orichalcum|Mithril|Crystal</t>
    <phoneticPr fontId="1" type="noConversion"/>
  </si>
  <si>
    <t>Rock,5|Orichalcum|Mithril|Crystal</t>
    <phoneticPr fontId="1" type="noConversion"/>
  </si>
  <si>
    <t>Meat,3|Skin,2</t>
    <phoneticPr fontId="1" type="noConversion"/>
  </si>
  <si>
    <t>Meat,5|Fin,2</t>
    <phoneticPr fontId="1" type="noConversion"/>
  </si>
  <si>
    <t>鲨鱼鳍</t>
    <rPh sb="0" eb="1">
      <t>sha'yu'qi</t>
    </rPh>
    <phoneticPr fontId="1" type="noConversion"/>
  </si>
  <si>
    <t>Shark Fin</t>
    <phoneticPr fontId="1" type="noConversion"/>
  </si>
  <si>
    <t>鲨鱼甲</t>
    <rPh sb="0" eb="1">
      <t>sha'yu</t>
    </rPh>
    <rPh sb="2" eb="3">
      <t>jia</t>
    </rPh>
    <phoneticPr fontId="1" type="noConversion"/>
  </si>
  <si>
    <t>Shark Armor</t>
    <phoneticPr fontId="1" type="noConversion"/>
  </si>
  <si>
    <t>Armor</t>
    <phoneticPr fontId="1" type="noConversion"/>
  </si>
  <si>
    <t>Meat,3|Skin,2</t>
    <phoneticPr fontId="1" type="noConversion"/>
  </si>
  <si>
    <t>深渊收割者</t>
  </si>
  <si>
    <t>Harvester of Abyss</t>
    <phoneticPr fontId="1" type="noConversion"/>
  </si>
  <si>
    <t>Blade</t>
    <phoneticPr fontId="1" type="noConversion"/>
  </si>
  <si>
    <t>深渊收割者|再生护符|陨石</t>
    <rPh sb="0" eb="1">
      <t>shen'yuan'shou'ge'zhe</t>
    </rPh>
    <rPh sb="6" eb="7">
      <t>zai'sheng</t>
    </rPh>
    <rPh sb="8" eb="9">
      <t>hu'fu</t>
    </rPh>
    <rPh sb="11" eb="12">
      <t>yun'shi</t>
    </rPh>
    <phoneticPr fontId="1" type="noConversion"/>
  </si>
  <si>
    <t>陨石</t>
  </si>
  <si>
    <t>陨石</t>
    <rPh sb="0" eb="1">
      <t>yun'shi</t>
    </rPh>
    <phoneticPr fontId="1" type="noConversion"/>
  </si>
  <si>
    <t>陨石,2|Shadow Stone,5</t>
    <rPh sb="0" eb="1">
      <t>yun'shi</t>
    </rPh>
    <phoneticPr fontId="1" type="noConversion"/>
  </si>
  <si>
    <t>Rock,5|Tungsten|Platinum</t>
  </si>
  <si>
    <t>Rock,5|Tungsten|Platinum</t>
    <phoneticPr fontId="1" type="noConversion"/>
  </si>
  <si>
    <t>猎魔点数</t>
    <rPh sb="0" eb="1">
      <t>lie'mo'dian'shu</t>
    </rPh>
    <phoneticPr fontId="1" type="noConversion"/>
  </si>
  <si>
    <t>善恶值</t>
    <rPh sb="0" eb="1">
      <t>shan'e'zhi</t>
    </rPh>
    <phoneticPr fontId="1" type="noConversion"/>
  </si>
  <si>
    <t>声望值</t>
    <rPh sb="0" eb="1">
      <t>sheng'wang</t>
    </rPh>
    <rPh sb="2" eb="3">
      <t>zhi</t>
    </rPh>
    <phoneticPr fontId="1" type="noConversion"/>
  </si>
  <si>
    <t>Meat,2|Feather,5</t>
    <phoneticPr fontId="1" type="noConversion"/>
  </si>
  <si>
    <t>狼牙棒</t>
  </si>
  <si>
    <t>战斧</t>
  </si>
  <si>
    <t>Skin,2</t>
    <phoneticPr fontId="1" type="noConversion"/>
  </si>
  <si>
    <t>Skin,2</t>
    <phoneticPr fontId="1" type="noConversion"/>
  </si>
  <si>
    <t>皮帽|斥候皮甲|皮靴</t>
    <phoneticPr fontId="1" type="noConversion"/>
  </si>
  <si>
    <t>冷酷长矛|血色头巾|血色战甲</t>
    <rPh sb="0" eb="1">
      <t>leng'ku</t>
    </rPh>
    <rPh sb="2" eb="3">
      <t>chang'mao</t>
    </rPh>
    <rPh sb="5" eb="6">
      <t>xue'se</t>
    </rPh>
    <rPh sb="7" eb="8">
      <t>tou'jin</t>
    </rPh>
    <rPh sb="10" eb="11">
      <t>xue'se</t>
    </rPh>
    <rPh sb="12" eb="13">
      <t>zhan'jia</t>
    </rPh>
    <phoneticPr fontId="1" type="noConversion"/>
  </si>
  <si>
    <t>Bone,5|骨弓</t>
    <rPh sb="7" eb="8">
      <t>gu'gong</t>
    </rPh>
    <phoneticPr fontId="1" type="noConversion"/>
  </si>
  <si>
    <t>Bone,5|砍刀</t>
    <rPh sb="7" eb="8">
      <t>kan'dao</t>
    </rPh>
    <phoneticPr fontId="1" type="noConversion"/>
  </si>
  <si>
    <t>Meat,2|Feather,2</t>
    <phoneticPr fontId="1" type="noConversion"/>
  </si>
  <si>
    <t>Dark Fog</t>
    <phoneticPr fontId="1" type="noConversion"/>
  </si>
  <si>
    <t>Dark Wings</t>
    <phoneticPr fontId="1" type="noConversion"/>
  </si>
  <si>
    <t>Deathly Hallow</t>
    <phoneticPr fontId="1" type="noConversion"/>
  </si>
  <si>
    <t>Dark Apple</t>
    <phoneticPr fontId="1" type="noConversion"/>
  </si>
  <si>
    <t>Magic Apple</t>
    <phoneticPr fontId="1" type="noConversion"/>
  </si>
  <si>
    <t>魔果</t>
  </si>
  <si>
    <t>魔果</t>
    <rPh sb="0" eb="1">
      <t>mo'fa</t>
    </rPh>
    <phoneticPr fontId="1" type="noConversion"/>
  </si>
  <si>
    <t>魔果|Poison,10|翡翠魔玉</t>
    <rPh sb="0" eb="1">
      <t>mo'fa'guo'shi</t>
    </rPh>
    <rPh sb="13" eb="14">
      <t>fei'cui</t>
    </rPh>
    <rPh sb="15" eb="16">
      <t>mo'yu</t>
    </rPh>
    <rPh sb="16" eb="17">
      <t>yu</t>
    </rPh>
    <phoneticPr fontId="1" type="noConversion"/>
  </si>
  <si>
    <t>无畏头盔|无畏战袍</t>
    <rPh sb="0" eb="1">
      <t>wu'wei</t>
    </rPh>
    <rPh sb="2" eb="3">
      <t>tou'kui</t>
    </rPh>
    <rPh sb="5" eb="6">
      <t>wu'wei'zhan'pao</t>
    </rPh>
    <phoneticPr fontId="1" type="noConversion"/>
  </si>
  <si>
    <t>Meat,2|Fur,2</t>
    <phoneticPr fontId="1" type="noConversion"/>
  </si>
  <si>
    <t>Ice,10</t>
    <phoneticPr fontId="1" type="noConversion"/>
  </si>
  <si>
    <t>砍刀</t>
  </si>
  <si>
    <t>WolfTag|斥候头盔|斥候皮甲</t>
    <phoneticPr fontId="1" type="noConversion"/>
  </si>
  <si>
    <t>砍刀|斥候头盔|斥候皮甲</t>
    <rPh sb="0" eb="1">
      <t>kan'dao</t>
    </rPh>
    <phoneticPr fontId="1" type="noConversion"/>
  </si>
  <si>
    <t>长矛|卫兵头盔|卫兵战甲</t>
    <rPh sb="0" eb="1">
      <t>chang'mao</t>
    </rPh>
    <phoneticPr fontId="1" type="noConversion"/>
  </si>
  <si>
    <t>Meat,2|Fur,2</t>
    <phoneticPr fontId="1" type="noConversion"/>
  </si>
  <si>
    <t>Skin,2|长矛</t>
    <rPh sb="7" eb="8">
      <t>chang'mao</t>
    </rPh>
    <phoneticPr fontId="1" type="noConversion"/>
  </si>
  <si>
    <t>Bandit Flag</t>
  </si>
  <si>
    <t>Bandit Flag</t>
    <phoneticPr fontId="1" type="noConversion"/>
  </si>
  <si>
    <t>Bandit Flag,1|飞贼头颅|盗贼头巾|隐身斗篷</t>
    <rPh sb="14" eb="15">
      <t>fei'zei</t>
    </rPh>
    <rPh sb="16" eb="17">
      <t>tou'lu</t>
    </rPh>
    <phoneticPr fontId="1" type="noConversion"/>
  </si>
  <si>
    <t>Meat</t>
    <phoneticPr fontId="1" type="noConversion"/>
  </si>
  <si>
    <t>Meat,3|Skin,2</t>
    <phoneticPr fontId="1" type="noConversion"/>
  </si>
  <si>
    <t>Gossamer,3|Poison,2</t>
    <phoneticPr fontId="1" type="noConversion"/>
  </si>
  <si>
    <t>Flower,3</t>
    <phoneticPr fontId="1" type="noConversion"/>
  </si>
  <si>
    <t>Meat,5|长弓</t>
    <rPh sb="7" eb="8">
      <t>chang'gong</t>
    </rPh>
    <phoneticPr fontId="1" type="noConversion"/>
  </si>
  <si>
    <t>Meat,2</t>
    <phoneticPr fontId="1" type="noConversion"/>
  </si>
  <si>
    <t>暴风|暗影皮甲|暗影头盔</t>
    <rPh sb="0" eb="1">
      <t>bao'feng</t>
    </rPh>
    <rPh sb="3" eb="4">
      <t>an'ying</t>
    </rPh>
    <rPh sb="5" eb="6">
      <t>pi'jia</t>
    </rPh>
    <rPh sb="8" eb="9">
      <t>an'ying</t>
    </rPh>
    <rPh sb="10" eb="11">
      <t>tou'kui</t>
    </rPh>
    <phoneticPr fontId="1" type="noConversion"/>
  </si>
  <si>
    <t>追踪箭</t>
    <rPh sb="0" eb="1">
      <t>zhui'zong'jian</t>
    </rPh>
    <phoneticPr fontId="1" type="noConversion"/>
  </si>
  <si>
    <t>Arrow</t>
    <phoneticPr fontId="1" type="noConversion"/>
  </si>
  <si>
    <t>Seeker</t>
    <phoneticPr fontId="1" type="noConversion"/>
  </si>
  <si>
    <t>no miss</t>
    <phoneticPr fontId="1" type="noConversion"/>
  </si>
  <si>
    <t>短剑|卫兵头盔|卫兵战甲</t>
    <rPh sb="0" eb="1">
      <t>duan'jian</t>
    </rPh>
    <phoneticPr fontId="1" type="noConversion"/>
  </si>
  <si>
    <t>镇长</t>
    <rPh sb="0" eb="1">
      <t>zhen'zhang</t>
    </rPh>
    <phoneticPr fontId="1" type="noConversion"/>
  </si>
  <si>
    <t>长老</t>
    <rPh sb="0" eb="1">
      <t>zhang'lao</t>
    </rPh>
    <phoneticPr fontId="1" type="noConversion"/>
  </si>
  <si>
    <t>族长</t>
    <rPh sb="0" eb="1">
      <t>zu'zhang</t>
    </rPh>
    <phoneticPr fontId="1" type="noConversion"/>
  </si>
  <si>
    <t>短剑,1</t>
    <rPh sb="0" eb="1">
      <t>duan'jian</t>
    </rPh>
    <phoneticPr fontId="1" type="noConversion"/>
  </si>
  <si>
    <t>皮帽|棉袄</t>
    <rPh sb="0" eb="1">
      <t>pi'mao</t>
    </rPh>
    <rPh sb="3" eb="4">
      <t>mian'ao</t>
    </rPh>
    <phoneticPr fontId="1" type="noConversion"/>
  </si>
  <si>
    <t>邪恶短刀|Orichalcum,10|Mithril,10|Crystal,10</t>
    <rPh sb="0" eb="1">
      <t>xie'e</t>
    </rPh>
    <rPh sb="2" eb="3">
      <t>duan'dao</t>
    </rPh>
    <phoneticPr fontId="1" type="noConversion"/>
  </si>
  <si>
    <t>Blade of Fear</t>
    <phoneticPr fontId="1" type="noConversion"/>
  </si>
  <si>
    <t>Sacrifice</t>
    <phoneticPr fontId="1" type="noConversion"/>
  </si>
  <si>
    <t>Dark Angel</t>
    <phoneticPr fontId="1" type="noConversion"/>
  </si>
  <si>
    <t>Blade</t>
    <phoneticPr fontId="1" type="noConversion"/>
  </si>
  <si>
    <t>Skeleton Sword</t>
    <phoneticPr fontId="1" type="noConversion"/>
  </si>
  <si>
    <t>No front sword</t>
    <phoneticPr fontId="1" type="noConversion"/>
  </si>
  <si>
    <t>Cold Spear</t>
    <phoneticPr fontId="1" type="noConversion"/>
  </si>
  <si>
    <t>Sword of Justice</t>
    <phoneticPr fontId="1" type="noConversion"/>
  </si>
  <si>
    <t>Left Hand of Evil</t>
    <phoneticPr fontId="1" type="noConversion"/>
  </si>
  <si>
    <t>The Cursed</t>
    <phoneticPr fontId="1" type="noConversion"/>
  </si>
  <si>
    <t>耗时</t>
    <rPh sb="0" eb="1">
      <t>hao'shi</t>
    </rPh>
    <phoneticPr fontId="1" type="noConversion"/>
  </si>
  <si>
    <t>盐水</t>
    <rPh sb="0" eb="1">
      <t>yan'shui</t>
    </rPh>
    <phoneticPr fontId="1" type="noConversion"/>
  </si>
  <si>
    <t>Saline Water</t>
    <phoneticPr fontId="1" type="noConversion"/>
  </si>
  <si>
    <t>威士忌</t>
  </si>
  <si>
    <t>果汁</t>
    <rPh sb="0" eb="1">
      <t>guo'zhi</t>
    </rPh>
    <phoneticPr fontId="1" type="noConversion"/>
  </si>
  <si>
    <t>花茶</t>
  </si>
  <si>
    <t>花茶</t>
    <rPh sb="0" eb="1">
      <t>hua'cha</t>
    </rPh>
    <phoneticPr fontId="1" type="noConversion"/>
  </si>
  <si>
    <t>Seaweed</t>
    <phoneticPr fontId="1" type="noConversion"/>
  </si>
  <si>
    <t>海苔卷</t>
    <rPh sb="0" eb="1">
      <t>hai'tai</t>
    </rPh>
    <rPh sb="2" eb="3">
      <t>juan</t>
    </rPh>
    <phoneticPr fontId="1" type="noConversion"/>
  </si>
  <si>
    <t>Sushi</t>
    <phoneticPr fontId="1" type="noConversion"/>
  </si>
  <si>
    <t>蔬菜粥</t>
    <rPh sb="0" eb="1">
      <t>shu'cai</t>
    </rPh>
    <rPh sb="2" eb="3">
      <t>zhou</t>
    </rPh>
    <phoneticPr fontId="1" type="noConversion"/>
  </si>
  <si>
    <t>Potherb Soup</t>
    <phoneticPr fontId="1" type="noConversion"/>
  </si>
  <si>
    <t>汉堡</t>
    <rPh sb="0" eb="1">
      <t>han'bao</t>
    </rPh>
    <phoneticPr fontId="1" type="noConversion"/>
  </si>
  <si>
    <t>Hamburger</t>
    <phoneticPr fontId="1" type="noConversion"/>
  </si>
  <si>
    <t>铁矿</t>
  </si>
  <si>
    <t>铁矿</t>
    <rPh sb="0" eb="1">
      <t>tie'kuai</t>
    </rPh>
    <rPh sb="1" eb="2">
      <t>kuagn</t>
    </rPh>
    <phoneticPr fontId="1" type="noConversion"/>
  </si>
  <si>
    <t>铜矿</t>
  </si>
  <si>
    <t>Dagger</t>
    <phoneticPr fontId="1" type="noConversion"/>
  </si>
  <si>
    <t>隐藏者</t>
    <rPh sb="0" eb="1">
      <t>yin'cang</t>
    </rPh>
    <rPh sb="2" eb="3">
      <t>zhe</t>
    </rPh>
    <phoneticPr fontId="1" type="noConversion"/>
  </si>
  <si>
    <t>Hidden Blade</t>
    <phoneticPr fontId="1" type="noConversion"/>
  </si>
  <si>
    <t>Dagger</t>
    <phoneticPr fontId="1" type="noConversion"/>
  </si>
  <si>
    <t>隐藏者</t>
    <rPh sb="0" eb="1">
      <t>yin'cang'zhe</t>
    </rPh>
    <phoneticPr fontId="1" type="noConversion"/>
  </si>
  <si>
    <t>钨矿</t>
  </si>
  <si>
    <t>铂矿</t>
  </si>
  <si>
    <t>铂矿</t>
    <phoneticPr fontId="1" type="noConversion"/>
  </si>
  <si>
    <t>铂矿</t>
    <rPh sb="0" eb="1">
      <t>bo'kuang</t>
    </rPh>
    <phoneticPr fontId="1" type="noConversion"/>
  </si>
  <si>
    <t>铂矿</t>
    <rPh sb="0" eb="1">
      <t>bo'kung</t>
    </rPh>
    <phoneticPr fontId="1" type="noConversion"/>
  </si>
  <si>
    <t>山铜</t>
  </si>
  <si>
    <t>深渊收割者</t>
    <rPh sb="0" eb="1">
      <t>shen'yuan'shou'ge</t>
    </rPh>
    <phoneticPr fontId="1" type="noConversion"/>
  </si>
  <si>
    <t>硬壳</t>
  </si>
  <si>
    <t>硬壳</t>
    <rPh sb="0" eb="1">
      <t>ying'ke</t>
    </rPh>
    <phoneticPr fontId="1" type="noConversion"/>
  </si>
  <si>
    <t>魔果</t>
    <phoneticPr fontId="1" type="noConversion"/>
  </si>
  <si>
    <t>木箭</t>
    <phoneticPr fontId="1" type="noConversion"/>
  </si>
  <si>
    <t>Chaos Essence</t>
  </si>
  <si>
    <t>Chaos Essence</t>
    <phoneticPr fontId="1" type="noConversion"/>
  </si>
  <si>
    <t>混沌精华</t>
    <rPh sb="0" eb="1">
      <t>hun'dun</t>
    </rPh>
    <rPh sb="2" eb="3">
      <t>jing'hua</t>
    </rPh>
    <phoneticPr fontId="1" type="noConversion"/>
  </si>
  <si>
    <t>混沌精华</t>
    <rPh sb="0" eb="1">
      <t>hun'dun'jing'hua</t>
    </rPh>
    <phoneticPr fontId="1" type="noConversion"/>
  </si>
  <si>
    <t>凤凰羽毛</t>
  </si>
  <si>
    <t>凤凰羽毛</t>
    <rPh sb="0" eb="1">
      <t>feng'huang</t>
    </rPh>
    <rPh sb="2" eb="3">
      <t>yu'mao</t>
    </rPh>
    <phoneticPr fontId="1" type="noConversion"/>
  </si>
  <si>
    <t>魅惑之力</t>
  </si>
  <si>
    <t>魅惑之力</t>
    <rPh sb="0" eb="1">
      <t>mei'huo'zhi'li</t>
    </rPh>
    <phoneticPr fontId="1" type="noConversion"/>
  </si>
  <si>
    <t>Beating Heart,1|Skin,10|Meat,10|潮汐号角</t>
    <phoneticPr fontId="1" type="noConversion"/>
  </si>
  <si>
    <t>Tidal Horn</t>
    <phoneticPr fontId="1" type="noConversion"/>
  </si>
  <si>
    <t>Meat,2|Dragon Bone,5|Dragon Skin,5|巨龙挂饰</t>
    <phoneticPr fontId="1" type="noConversion"/>
  </si>
  <si>
    <t>Hore|Meat,3|独角兽之力</t>
    <rPh sb="12" eb="13">
      <t>du'jiao'shou</t>
    </rPh>
    <rPh sb="15" eb="16">
      <t>zhi'li</t>
    </rPh>
    <phoneticPr fontId="1" type="noConversion"/>
  </si>
  <si>
    <t>Flower,10|治疗吊坠</t>
    <rPh sb="10" eb="11">
      <t>zhi'liao'diao'zhui</t>
    </rPh>
    <phoneticPr fontId="1" type="noConversion"/>
  </si>
  <si>
    <t>Meat,2|Dragon Bone,5|Dragon Skin,5|宝石挂饰</t>
    <rPh sb="35" eb="36">
      <t>bao'shi</t>
    </rPh>
    <rPh sb="37" eb="38">
      <t>gua'shi</t>
    </rPh>
    <phoneticPr fontId="1" type="noConversion"/>
  </si>
  <si>
    <t>Meat,2|Dragon Bone,5|Dragon Skin,5|祝福吊坠</t>
    <rPh sb="35" eb="36">
      <t>zhu'fu</t>
    </rPh>
    <rPh sb="37" eb="38">
      <t>diao'zhui</t>
    </rPh>
    <phoneticPr fontId="1" type="noConversion"/>
  </si>
  <si>
    <t>Bone,5|Spirit Devourer|勇者之印</t>
    <rPh sb="23" eb="24">
      <t>yong'zhe</t>
    </rPh>
    <rPh sb="25" eb="26">
      <t>zhi</t>
    </rPh>
    <rPh sb="26" eb="27">
      <t>yin</t>
    </rPh>
    <phoneticPr fontId="1" type="noConversion"/>
  </si>
  <si>
    <t>Meat,2|Carapace|硬角吊坠</t>
    <rPh sb="18" eb="19">
      <t>diao'zhui</t>
    </rPh>
    <phoneticPr fontId="1" type="noConversion"/>
  </si>
  <si>
    <t>Bird</t>
  </si>
  <si>
    <t>Titan</t>
  </si>
  <si>
    <t>Centaur</t>
  </si>
  <si>
    <t>Medusa</t>
  </si>
  <si>
    <t>A Dying Tramp</t>
  </si>
  <si>
    <t>The Alcalde</t>
  </si>
  <si>
    <t>The Bar Keeper</t>
  </si>
  <si>
    <t>Guard</t>
  </si>
  <si>
    <t>Guard Leader</t>
  </si>
  <si>
    <t>The Patriarch</t>
  </si>
  <si>
    <t>Elder</t>
  </si>
  <si>
    <t>Begrace Guard</t>
  </si>
  <si>
    <t>Banshee Guard</t>
  </si>
  <si>
    <t>Baltiless Guard</t>
  </si>
  <si>
    <t>原名</t>
    <rPh sb="0" eb="1">
      <t>yuan'ming</t>
    </rPh>
    <phoneticPr fontId="1" type="noConversion"/>
  </si>
  <si>
    <t>Soul Stone</t>
  </si>
  <si>
    <t>堕落之剑</t>
  </si>
  <si>
    <t>Honey</t>
  </si>
  <si>
    <t>Sting</t>
  </si>
  <si>
    <t>皮帽</t>
  </si>
  <si>
    <t>飞贼头颅</t>
  </si>
  <si>
    <t>隐身斗篷</t>
  </si>
  <si>
    <t>斥候皮甲</t>
  </si>
  <si>
    <t>皮靴</t>
  </si>
  <si>
    <t>暴风</t>
  </si>
  <si>
    <t>WolfTag</t>
  </si>
  <si>
    <t>卫兵头盔</t>
  </si>
  <si>
    <t>卫兵战甲</t>
  </si>
  <si>
    <t>SnakeTag</t>
  </si>
  <si>
    <t>BearTag</t>
  </si>
  <si>
    <t>铁弓</t>
  </si>
  <si>
    <t>Crystal</t>
  </si>
  <si>
    <t>骨弓</t>
  </si>
  <si>
    <t>Platinum</t>
  </si>
  <si>
    <t>巨龙挂饰</t>
  </si>
  <si>
    <t>长矛</t>
  </si>
  <si>
    <t>血色战甲</t>
  </si>
  <si>
    <t>Spirit Devourer</t>
  </si>
  <si>
    <t>恶魔头盔</t>
  </si>
  <si>
    <t>恶魔胸甲</t>
  </si>
  <si>
    <t>Carapace</t>
  </si>
  <si>
    <t>暗影皮甲</t>
  </si>
  <si>
    <t>暗影头盔</t>
  </si>
  <si>
    <t>Fur</t>
  </si>
  <si>
    <t>Feather</t>
  </si>
  <si>
    <t>Skin</t>
  </si>
  <si>
    <t>Poison</t>
  </si>
  <si>
    <t>Dragon Bone</t>
  </si>
  <si>
    <t>Shadow Stone</t>
  </si>
  <si>
    <t>Rattan</t>
  </si>
  <si>
    <t>Gossamer</t>
  </si>
  <si>
    <t>Bone</t>
  </si>
  <si>
    <t>Flower</t>
  </si>
  <si>
    <t>Rock</t>
  </si>
  <si>
    <t>Ice</t>
  </si>
  <si>
    <t>Beating Heart</t>
  </si>
  <si>
    <t>Dragon Skin</t>
  </si>
  <si>
    <t>冰镇酒</t>
  </si>
  <si>
    <t>木棒</t>
  </si>
  <si>
    <t>骨棒</t>
  </si>
  <si>
    <t>牺牲巨斧</t>
  </si>
  <si>
    <t>恐惧利刃</t>
  </si>
  <si>
    <t>诅咒之剑</t>
  </si>
  <si>
    <t>淬毒箭</t>
  </si>
  <si>
    <t>黑翼</t>
  </si>
  <si>
    <t>可使用</t>
    <rPh sb="0" eb="1">
      <t>ke'shi'yong</t>
    </rPh>
    <phoneticPr fontId="1" type="noConversion"/>
  </si>
  <si>
    <t>Torch</t>
    <phoneticPr fontId="1" type="noConversion"/>
  </si>
  <si>
    <t>制造等级</t>
    <rPh sb="0" eb="1">
      <t>zhi'zao</t>
    </rPh>
    <rPh sb="2" eb="3">
      <t>deng'ji</t>
    </rPh>
    <phoneticPr fontId="1" type="noConversion"/>
  </si>
  <si>
    <t>制造耗时</t>
    <rPh sb="0" eb="1">
      <t>zhi'zao</t>
    </rPh>
    <rPh sb="2" eb="3">
      <t>hao'shi</t>
    </rPh>
    <phoneticPr fontId="1" type="noConversion"/>
  </si>
  <si>
    <t>属性加成</t>
    <rPh sb="0" eb="1">
      <t>shu'xing</t>
    </rPh>
    <rPh sb="2" eb="3">
      <t>jia'cheng</t>
    </rPh>
    <phoneticPr fontId="1" type="noConversion"/>
  </si>
  <si>
    <t>6|5</t>
  </si>
  <si>
    <t>|1</t>
  </si>
  <si>
    <t>|5;2|-3</t>
  </si>
  <si>
    <t>|2</t>
  </si>
  <si>
    <t>|1;6|1</t>
  </si>
  <si>
    <t>|1;8|1</t>
  </si>
  <si>
    <t>8|2;6|-1;2|1</t>
  </si>
  <si>
    <t>2|-2;10|-5</t>
  </si>
  <si>
    <t>|1;2|2</t>
  </si>
  <si>
    <t>|5;0|10;2|20</t>
  </si>
  <si>
    <t>|5;0|30</t>
  </si>
  <si>
    <t>|10</t>
  </si>
  <si>
    <t>6|5;10|-5</t>
  </si>
  <si>
    <t>6|5;10|5</t>
  </si>
  <si>
    <t>6|8;2|5</t>
  </si>
  <si>
    <t>|12</t>
  </si>
  <si>
    <t>|10;0|2</t>
  </si>
  <si>
    <t>|10;8|2</t>
  </si>
  <si>
    <t>|2;6|7;2|3</t>
  </si>
  <si>
    <t>6|2;2|5;10|5</t>
  </si>
  <si>
    <t>6|4;2|8</t>
  </si>
  <si>
    <t>6|4;2|10</t>
  </si>
  <si>
    <t>0|15;6|10</t>
  </si>
  <si>
    <t>8|5;6|3;2|4</t>
  </si>
  <si>
    <t>|10;8|5</t>
  </si>
  <si>
    <t>|5;6|4</t>
  </si>
  <si>
    <t>6|3;2|24;10|3</t>
  </si>
  <si>
    <t>6|6;2|8;10|-5</t>
  </si>
  <si>
    <t>6|8;2|6;10|-5</t>
  </si>
  <si>
    <t>6|8;2|6;10|5</t>
  </si>
  <si>
    <t>|10;0|10;2|10</t>
  </si>
  <si>
    <t>|30</t>
  </si>
  <si>
    <t>2|1;10|5</t>
  </si>
  <si>
    <t>4|1</t>
  </si>
  <si>
    <t>4|5;2|-3</t>
  </si>
  <si>
    <t>4|2</t>
  </si>
  <si>
    <t>4|1;6|1</t>
  </si>
  <si>
    <t>4|1;8|1</t>
  </si>
  <si>
    <t>4|1;2|2</t>
  </si>
  <si>
    <t>4|5;0|10;2|20</t>
  </si>
  <si>
    <t>4|5;0|30</t>
  </si>
  <si>
    <t>4|10</t>
  </si>
  <si>
    <t>4|12</t>
  </si>
  <si>
    <t>4|10;0|2</t>
  </si>
  <si>
    <t>4|10;8|2</t>
  </si>
  <si>
    <t>4|2;6|7;2|3</t>
  </si>
  <si>
    <t>4|10;8|5</t>
  </si>
  <si>
    <t>4|5;6|4</t>
  </si>
  <si>
    <t>4|10;0|10;2|10</t>
  </si>
  <si>
    <t>4|30</t>
  </si>
  <si>
    <t>13|18;19|2;21|2</t>
  </si>
  <si>
    <t>13|27;19|2;21|1.5</t>
  </si>
  <si>
    <t>13|60;19|4;21|2</t>
  </si>
  <si>
    <t>13|40;19|2;21|1.5</t>
  </si>
  <si>
    <t>13|72;19|2;21|2</t>
  </si>
  <si>
    <t>13|104;19|3;21|2.2</t>
  </si>
  <si>
    <t>13|125;19|3;21|2.2</t>
  </si>
  <si>
    <t>13|94;19|2;21|1.5</t>
  </si>
  <si>
    <t>13|107;19|2;21|1.5</t>
  </si>
  <si>
    <t>13|120;19|2;21|1.5</t>
  </si>
  <si>
    <t>13|160;19|2;21|2</t>
  </si>
  <si>
    <t>13|160;19|2;21|1.8</t>
  </si>
  <si>
    <t>13|220;19|4;21|2</t>
  </si>
  <si>
    <t>13|139;19|2;21|1.3</t>
  </si>
  <si>
    <t>13|110;19|1;21|1</t>
  </si>
  <si>
    <t>13|245;19|3;21|2</t>
  </si>
  <si>
    <t>13|59;19|1;21|1</t>
  </si>
  <si>
    <t>14|9;20|14;22|3</t>
  </si>
  <si>
    <t>14|16;20|15;22|3</t>
  </si>
  <si>
    <t>14|22;20|17;22|3</t>
  </si>
  <si>
    <t>14|27;20|12;22|2</t>
  </si>
  <si>
    <t>14|24;20|13;22|1.5</t>
  </si>
  <si>
    <t>14|37;20|13;22|2</t>
  </si>
  <si>
    <t>14|48;20|20;22|3</t>
  </si>
  <si>
    <t>14|34;20|12;22|1</t>
  </si>
  <si>
    <t>MagicDamage</t>
    <phoneticPr fontId="1" type="noConversion"/>
  </si>
  <si>
    <t>24|50</t>
  </si>
  <si>
    <t>24|100</t>
  </si>
  <si>
    <t>24|200</t>
  </si>
  <si>
    <t>24|500</t>
  </si>
  <si>
    <t>15|2;18|1</t>
  </si>
  <si>
    <t>15|5;18|2</t>
  </si>
  <si>
    <t>15|8;18|2</t>
  </si>
  <si>
    <t>15|10;18|3</t>
  </si>
  <si>
    <t>15|8;18|4</t>
  </si>
  <si>
    <t>15|12;18|3</t>
  </si>
  <si>
    <t>15|11;18|3</t>
  </si>
  <si>
    <t>15|15;18|4</t>
  </si>
  <si>
    <t>15|14;18|4</t>
  </si>
  <si>
    <t>15|19;18|4</t>
  </si>
  <si>
    <t>15|17;18|6</t>
  </si>
  <si>
    <t>15|23;18|5</t>
  </si>
  <si>
    <t>15|27;18|5</t>
  </si>
  <si>
    <t>15|4;18|1</t>
  </si>
  <si>
    <t>15|18;18|3</t>
  </si>
  <si>
    <t>15|22;18|4</t>
  </si>
  <si>
    <t>15|19;18|6</t>
  </si>
  <si>
    <t>15|26;18|5</t>
  </si>
  <si>
    <t>15|25;18|8</t>
  </si>
  <si>
    <t>15|35;18|6</t>
  </si>
  <si>
    <t>15|33;18|10</t>
  </si>
  <si>
    <t>15|44;18|8</t>
  </si>
  <si>
    <t>15|44;18|10</t>
  </si>
  <si>
    <t>15|40;18|12</t>
  </si>
  <si>
    <t>15|53;18|10</t>
  </si>
  <si>
    <t>15|62;18|12</t>
  </si>
  <si>
    <t>23|2;18|1</t>
  </si>
  <si>
    <t>23|2;18|3</t>
  </si>
  <si>
    <t>23|4;18|3</t>
  </si>
  <si>
    <t>23|3;18|6</t>
  </si>
  <si>
    <t>23|5;18|10</t>
  </si>
  <si>
    <t>23|6;18|8</t>
  </si>
  <si>
    <t>2;4101|5;4100|1</t>
  </si>
  <si>
    <t>3;4100|3;4109|1</t>
  </si>
  <si>
    <t>5;4100|5;4214|2</t>
  </si>
  <si>
    <t>1;4110|1;4100|1</t>
  </si>
  <si>
    <t>3;4102|3;4214|1</t>
  </si>
  <si>
    <t>3;4105|3;4214|1</t>
  </si>
  <si>
    <t>3;4107|3;4214|1</t>
  </si>
  <si>
    <t>2;4104|5;4100|1</t>
  </si>
  <si>
    <t>6;4112|3;4100|1</t>
  </si>
  <si>
    <t>3;4108|2;4100|3</t>
  </si>
  <si>
    <t>5;4106|5;4107|3;4101|5</t>
  </si>
  <si>
    <t>2;4103|3;4100|1</t>
  </si>
  <si>
    <t>2;4208|3;4207|1</t>
  </si>
  <si>
    <t>2;4208|2;4109|1</t>
  </si>
  <si>
    <t>3;4203|3;4109|2</t>
  </si>
  <si>
    <t>3;4203|3;4214|2</t>
  </si>
  <si>
    <t>5;4111|2;4200|5</t>
  </si>
  <si>
    <t>3;4200|2;4204|4;4103|1</t>
  </si>
  <si>
    <t>1;1100|1;2102|1</t>
  </si>
  <si>
    <t>1;1100|1</t>
  </si>
  <si>
    <t>1;2100|1</t>
  </si>
  <si>
    <t>1;1100|1;2200|3</t>
  </si>
  <si>
    <t>1;1100|2;2200|4</t>
  </si>
  <si>
    <t>1;2201|3;2200|3</t>
  </si>
  <si>
    <t>1;2201|5;2200|5</t>
  </si>
  <si>
    <t>1;2200|20;2107|20</t>
  </si>
  <si>
    <t>1;2301|20;2200|10;2202|5</t>
  </si>
  <si>
    <t>1;2300|16;2201|24;2202|5</t>
  </si>
  <si>
    <t>1;2300|10;2301|10;2202|20</t>
  </si>
  <si>
    <t>1;2100|120;2301|10;2300|10</t>
  </si>
  <si>
    <t>1;2300|20;2301|20</t>
  </si>
  <si>
    <t>1;2300|40;2200|100;2402|12</t>
  </si>
  <si>
    <t>1;2301|60;2201|80;2402|15</t>
  </si>
  <si>
    <t>1;2107|20;2402|40;2405|5</t>
  </si>
  <si>
    <t>1;2107|50;2300|20</t>
  </si>
  <si>
    <t>1;1100|2;2104|5</t>
  </si>
  <si>
    <t>1;2100|2;2104|5</t>
  </si>
  <si>
    <t>1;2200|5;2104|20</t>
  </si>
  <si>
    <t>1;2200|10;2201|10</t>
  </si>
  <si>
    <t>1;2300|12;2301|12;2202|5</t>
  </si>
  <si>
    <t>1;2301|20;2401|10;2400|5</t>
  </si>
  <si>
    <t>1;2300|50;2402|20;2401|5</t>
  </si>
  <si>
    <t>1;2202|12;2106|60;2108|6</t>
  </si>
  <si>
    <t>1;2202|48;2106|100;2302|20</t>
  </si>
  <si>
    <t>1;2408|1;2202|80;2401|20</t>
  </si>
  <si>
    <t>1;2406|1;2202|180;2401|60</t>
  </si>
  <si>
    <t>20;1100|5;2200|1</t>
  </si>
  <si>
    <t>10;400|10;2109|1</t>
  </si>
  <si>
    <t>20;2404|1;2200|10</t>
  </si>
  <si>
    <t>1;2102|3</t>
  </si>
  <si>
    <t>1;2302|15;2106|50;2108|10</t>
  </si>
  <si>
    <t>1;2402|10;2300|25;2301|25</t>
  </si>
  <si>
    <t>1;2405|12;2401|8;2402|15</t>
  </si>
  <si>
    <t>1;2405|20;2401|24;2402|12</t>
  </si>
  <si>
    <t>1;2409|1;2401|30;2402|30</t>
  </si>
  <si>
    <t>1;2102|10</t>
  </si>
  <si>
    <t>1;2302|60;2106|100;2108|50</t>
  </si>
  <si>
    <t>1;2401|24;2300|35;2301|35</t>
  </si>
  <si>
    <t>1;2401|20;2303|30;2106|50</t>
  </si>
  <si>
    <t>1;2405|25;2401|12;2402|30</t>
  </si>
  <si>
    <t>1;2405|36;2401|35;2402|15</t>
  </si>
  <si>
    <t>1;2407|30;2401|25;2402|36</t>
  </si>
  <si>
    <t>1;2104|10</t>
  </si>
  <si>
    <t>1;2102|8;2104|6</t>
  </si>
  <si>
    <t>1;2101|24;2102|6;2104|18</t>
  </si>
  <si>
    <t>1;2108|80;2400|4;2106|15</t>
  </si>
  <si>
    <t>1;2101|80;2400|6;2106|15</t>
  </si>
  <si>
    <t>1;2403|5;2400|10;2106|50</t>
  </si>
  <si>
    <t>1;2407|5;2400|10;2106|50</t>
  </si>
  <si>
    <t>Skin</t>
    <phoneticPr fontId="1" type="noConversion"/>
  </si>
  <si>
    <t>蛇皮</t>
    <rPh sb="0" eb="1">
      <t>she'pi</t>
    </rPh>
    <phoneticPr fontId="1" type="noConversion"/>
  </si>
  <si>
    <t>Skin</t>
    <phoneticPr fontId="1" type="noConversion"/>
  </si>
  <si>
    <t>蛇皮</t>
    <rPh sb="0" eb="1">
      <t>she'p</t>
    </rPh>
    <phoneticPr fontId="1" type="noConversion"/>
  </si>
  <si>
    <t>1;2200|4;2104|4;2105|5</t>
    <phoneticPr fontId="1" type="noConversion"/>
  </si>
  <si>
    <t>1;2200|10;2201|10;2105|12</t>
    <phoneticPr fontId="1" type="noConversion"/>
  </si>
  <si>
    <t>1;2300|20;2301|20;2105|20</t>
    <phoneticPr fontId="1" type="noConversion"/>
  </si>
  <si>
    <t>1;2200|10;2104|6;2105|15</t>
    <phoneticPr fontId="1" type="noConversion"/>
  </si>
  <si>
    <t>1;2200|20;2201|30;2105|40</t>
    <phoneticPr fontId="1" type="noConversion"/>
  </si>
  <si>
    <t>1;2300|20;2301|30;2105|50</t>
    <phoneticPr fontId="1" type="noConversion"/>
  </si>
  <si>
    <t>独角兽之力</t>
    <phoneticPr fontId="1" type="noConversion"/>
  </si>
  <si>
    <t>摄魂之眼</t>
    <rPh sb="0" eb="1">
      <t>she'hun</t>
    </rPh>
    <rPh sb="2" eb="3">
      <t>zhi'yan</t>
    </rPh>
    <phoneticPr fontId="1" type="noConversion"/>
  </si>
  <si>
    <t>Lost Heart</t>
    <phoneticPr fontId="1" type="noConversion"/>
  </si>
  <si>
    <t>Lost Heart</t>
    <phoneticPr fontId="1" type="noConversion"/>
  </si>
  <si>
    <t>24|50</t>
    <phoneticPr fontId="1" type="noConversion"/>
  </si>
  <si>
    <t>使用消耗</t>
    <rPh sb="0" eb="1">
      <t>shi'yong</t>
    </rPh>
    <phoneticPr fontId="1" type="noConversion"/>
  </si>
  <si>
    <t>失落之心</t>
    <rPh sb="0" eb="1">
      <t>shi'luo'zhi'xin</t>
    </rPh>
    <phoneticPr fontId="1" type="noConversion"/>
  </si>
  <si>
    <t>斥候皮盔</t>
  </si>
  <si>
    <t>铁弓</t>
    <rPh sb="0" eb="1">
      <t>tie'gong</t>
    </rPh>
    <rPh sb="1" eb="2">
      <t>gong'jian</t>
    </rPh>
    <phoneticPr fontId="1" type="noConversion"/>
  </si>
  <si>
    <t>木材</t>
    <phoneticPr fontId="1" type="noConversion"/>
  </si>
  <si>
    <t>木材</t>
    <phoneticPr fontId="1" type="noConversion"/>
  </si>
  <si>
    <t>铂矿</t>
    <rPh sb="0" eb="1">
      <t>b'kuang</t>
    </rPh>
    <phoneticPr fontId="1" type="noConversion"/>
  </si>
  <si>
    <t>只能购买</t>
    <rPh sb="0" eb="1">
      <t>zhi'neng</t>
    </rPh>
    <rPh sb="2" eb="3">
      <t>gou'mai</t>
    </rPh>
    <phoneticPr fontId="1" type="noConversion"/>
  </si>
  <si>
    <t>时间</t>
    <rPh sb="0" eb="1">
      <t>shi'jian</t>
    </rPh>
    <phoneticPr fontId="1" type="noConversion"/>
  </si>
  <si>
    <t>Backpack Upgrade(Lv.1)</t>
    <phoneticPr fontId="1" type="noConversion"/>
  </si>
  <si>
    <t>Backpack Upgrade(Lv.2)</t>
  </si>
  <si>
    <t>Backpack Upgrade(Lv.3)</t>
  </si>
  <si>
    <t>Backpack Upgrade(Lv.4)</t>
  </si>
  <si>
    <t>Backpack Upgrade(Lv.5)</t>
  </si>
  <si>
    <t>Lock Upgrade(Lv.1)</t>
    <phoneticPr fontId="1" type="noConversion"/>
  </si>
  <si>
    <t>Lock Upgrade(Lv.2)</t>
  </si>
  <si>
    <t>Lock Upgrade(Lv.3)</t>
  </si>
  <si>
    <t>纸张</t>
    <rPh sb="0" eb="1">
      <t>zhi'zhang</t>
    </rPh>
    <phoneticPr fontId="1" type="noConversion"/>
  </si>
  <si>
    <t>Building Design(Lv.1)</t>
    <phoneticPr fontId="1" type="noConversion"/>
  </si>
  <si>
    <t>Building Design(Lv.2)</t>
  </si>
  <si>
    <t>Building Design(Lv.3)</t>
  </si>
  <si>
    <t>Oenology(Lv.2)</t>
  </si>
  <si>
    <t>Oenology(Lv.3)</t>
  </si>
  <si>
    <t>藤条</t>
    <rPh sb="0" eb="1">
      <t>tegn'tiao</t>
    </rPh>
    <phoneticPr fontId="1" type="noConversion"/>
  </si>
  <si>
    <t>Archery(Lv.1)</t>
    <phoneticPr fontId="1" type="noConversion"/>
  </si>
  <si>
    <t>Archery(Lv.2)</t>
  </si>
  <si>
    <t>Archery(Lv.3)</t>
  </si>
  <si>
    <t>Archery(Lv.4)</t>
  </si>
  <si>
    <t>Archery(Lv.5)</t>
  </si>
  <si>
    <t>Archery(Lv.6)</t>
  </si>
  <si>
    <t>Archery(Lv.7)</t>
  </si>
  <si>
    <t>Archery(Lv.8)</t>
  </si>
  <si>
    <t>Archery(Lv.9)</t>
  </si>
  <si>
    <t>Archery(Lv.10)</t>
  </si>
  <si>
    <t>Archery Essence</t>
    <phoneticPr fontId="1" type="noConversion"/>
  </si>
  <si>
    <t>Melee Skills(Lv.1)</t>
    <phoneticPr fontId="1" type="noConversion"/>
  </si>
  <si>
    <t>Melee Skills(Lv.2)</t>
  </si>
  <si>
    <t>Melee Skills(Lv.3)</t>
  </si>
  <si>
    <t>Melee Skills(Lv.4)</t>
  </si>
  <si>
    <t>Melee Skills(Lv.5)</t>
  </si>
  <si>
    <t>Melee Skills(Lv.6)</t>
  </si>
  <si>
    <t>Melee Skills(Lv.7)</t>
  </si>
  <si>
    <t>Melee Skills(Lv.8)</t>
  </si>
  <si>
    <t>Melee Skills(Lv.9)</t>
  </si>
  <si>
    <t>Melee Skills(Lv.10)</t>
  </si>
  <si>
    <t>Training Manual</t>
    <phoneticPr fontId="1" type="noConversion"/>
  </si>
  <si>
    <t>Witchcraft Master(Lv.1)</t>
    <phoneticPr fontId="1" type="noConversion"/>
  </si>
  <si>
    <t>Witchcraft Master(Lv.2)</t>
  </si>
  <si>
    <t>Witchcraft Master(Lv.3)</t>
  </si>
  <si>
    <t>Advanced Witchcraft</t>
    <phoneticPr fontId="1" type="noConversion"/>
  </si>
  <si>
    <t>Soul Perspective</t>
  </si>
  <si>
    <t>Backfire Resistance(Lv.1)</t>
    <phoneticPr fontId="1" type="noConversion"/>
  </si>
  <si>
    <t>木棒</t>
    <rPh sb="0" eb="1">
      <t>mu'bang</t>
    </rPh>
    <phoneticPr fontId="1" type="noConversion"/>
  </si>
  <si>
    <t>骨棒</t>
    <rPh sb="0" eb="1">
      <t>gu'bang</t>
    </rPh>
    <phoneticPr fontId="1" type="noConversion"/>
  </si>
  <si>
    <t>Candy and Rod(Lv.1)</t>
    <phoneticPr fontId="1" type="noConversion"/>
  </si>
  <si>
    <t>Candy and Rod(Lv.2)</t>
  </si>
  <si>
    <t>Candy and Rod(Lv.3)</t>
  </si>
  <si>
    <t>Disguise(Lv.1)</t>
    <phoneticPr fontId="1" type="noConversion"/>
  </si>
  <si>
    <t>Disguise(Lv.2)</t>
  </si>
  <si>
    <t>硬壳</t>
    <phoneticPr fontId="1" type="noConversion"/>
  </si>
  <si>
    <t>Dungeon Mapping</t>
    <phoneticPr fontId="1" type="noConversion"/>
  </si>
  <si>
    <t>Cartography</t>
    <phoneticPr fontId="1" type="noConversion"/>
  </si>
  <si>
    <t>传送石</t>
    <rPh sb="0" eb="1">
      <t>chuan'song'shi</t>
    </rPh>
    <phoneticPr fontId="1" type="noConversion"/>
  </si>
  <si>
    <t>Hire Farmers(Lv.1)</t>
    <phoneticPr fontId="1" type="noConversion"/>
  </si>
  <si>
    <t>Hire Farmers(Lv.2)</t>
  </si>
  <si>
    <t>Hire Farmers(Lv.3)</t>
  </si>
  <si>
    <t>Archery(Lv.11)</t>
  </si>
  <si>
    <t>Archery(Lv.12)</t>
  </si>
  <si>
    <t>Archery(Lv.13)</t>
  </si>
  <si>
    <t>Archery(Lv.14)</t>
  </si>
  <si>
    <t>Archery(Lv.15)</t>
  </si>
  <si>
    <t>Archery(Lv.16)</t>
  </si>
  <si>
    <t>Archery(Lv.17)</t>
  </si>
  <si>
    <t>Archery(Lv.18)</t>
  </si>
  <si>
    <t>Archery(Lv.19)</t>
  </si>
  <si>
    <t>Archery(Lv.20)</t>
  </si>
  <si>
    <t>Melee Skills(Lv.11)</t>
  </si>
  <si>
    <t>Melee Skills(Lv.12)</t>
  </si>
  <si>
    <t>Melee Skills(Lv.13)</t>
  </si>
  <si>
    <t>Melee Skills(Lv.14)</t>
  </si>
  <si>
    <t>Melee Skills(Lv.15)</t>
  </si>
  <si>
    <t>Melee Skills(Lv.16)</t>
  </si>
  <si>
    <t>Melee Skills(Lv.17)</t>
  </si>
  <si>
    <t>Melee Skills(Lv.18)</t>
  </si>
  <si>
    <t>Melee Skills(Lv.19)</t>
  </si>
  <si>
    <t>Melee Skills(Lv.20)</t>
  </si>
  <si>
    <t>Backfire Resistance(Lv.2)</t>
  </si>
  <si>
    <t>Upgrade my backpack.</t>
    <phoneticPr fontId="1" type="noConversion"/>
  </si>
  <si>
    <t>Accelerate construction progress by 40%.</t>
    <phoneticPr fontId="1" type="noConversion"/>
  </si>
  <si>
    <t>Accelerate construction progress by 60%.</t>
    <phoneticPr fontId="1" type="noConversion"/>
  </si>
  <si>
    <t>Upgrade my warehouse lock and reduce the loss of theft.</t>
    <phoneticPr fontId="1" type="noConversion"/>
  </si>
  <si>
    <t>Upgrade my backpack.</t>
    <phoneticPr fontId="1" type="noConversion"/>
  </si>
  <si>
    <t>Hire villagers for the job.</t>
    <phoneticPr fontId="1" type="noConversion"/>
  </si>
  <si>
    <t>Hire more villagers for the job.</t>
    <phoneticPr fontId="1" type="noConversion"/>
  </si>
  <si>
    <t>Hire more villagers for the job.</t>
    <phoneticPr fontId="1" type="noConversion"/>
  </si>
  <si>
    <t>Make good barrels.</t>
    <phoneticPr fontId="1" type="noConversion"/>
  </si>
  <si>
    <t>Improved formula and use high quality raw materials。</t>
    <phoneticPr fontId="1" type="noConversion"/>
  </si>
  <si>
    <t>Hire professionals.</t>
    <phoneticPr fontId="1" type="noConversion"/>
  </si>
  <si>
    <t>Improve my archery by +10 ranged damage.</t>
  </si>
  <si>
    <t>Improve my archery by +20 ranged damage.</t>
  </si>
  <si>
    <t>Improve my archery by +30 ranged damage.</t>
  </si>
  <si>
    <t>Improve my archery by +40 ranged damage.</t>
  </si>
  <si>
    <t>Improve my archery by +50 ranged damage.</t>
  </si>
  <si>
    <t>Improve my archery by +60 ranged damage.</t>
  </si>
  <si>
    <t>Improve my archery by +70 ranged damage.</t>
  </si>
  <si>
    <t>Improve my archery by +80 ranged damage.</t>
  </si>
  <si>
    <t>Improve my archery by +90 ranged damage.</t>
  </si>
  <si>
    <t>Improve my archery by +100 ranged damage.</t>
  </si>
  <si>
    <t>Improve my archery by +110 ranged damage.</t>
  </si>
  <si>
    <t>Improve my archery by +120 ranged damage.</t>
  </si>
  <si>
    <t>Improve my archery by +130 ranged damage.</t>
  </si>
  <si>
    <t>Improve my archery by +140 ranged damage.</t>
  </si>
  <si>
    <t>Improve my archery by +150 ranged damage.</t>
  </si>
  <si>
    <t>Improve my archery by +160 ranged damage.</t>
  </si>
  <si>
    <t>Improve my archery by +5% ranged hit.</t>
    <phoneticPr fontId="1" type="noConversion"/>
  </si>
  <si>
    <t>Improve my archery by +10% ranged hit.</t>
    <phoneticPr fontId="1" type="noConversion"/>
  </si>
  <si>
    <t>Improve my archery by +15% ranged hit.</t>
    <phoneticPr fontId="1" type="noConversion"/>
  </si>
  <si>
    <t>Improve my archery by +20% ranged hit.</t>
    <phoneticPr fontId="1" type="noConversion"/>
  </si>
  <si>
    <t>Improve my melee skills by +10 ranged damage.</t>
  </si>
  <si>
    <t>Improve my melee skills by +20 ranged damage.</t>
  </si>
  <si>
    <t>Improve my melee skills by +30 ranged damage.</t>
  </si>
  <si>
    <t>Improve my melee skills by +40 ranged damage.</t>
  </si>
  <si>
    <t>Improve my melee skills by +50 ranged damage.</t>
  </si>
  <si>
    <t>Improve my melee skills by +60 ranged damage.</t>
  </si>
  <si>
    <t>Improve my melee skills by +70 ranged damage.</t>
  </si>
  <si>
    <t>Improve my melee skills by +80 ranged damage.</t>
  </si>
  <si>
    <t>Improve my melee skills by +90 ranged damage.</t>
  </si>
  <si>
    <t>Improve my melee skills by +100 ranged damage.</t>
  </si>
  <si>
    <t>Improve my melee skills by +110 ranged damage.</t>
  </si>
  <si>
    <t>Improve my melee skills by +120 ranged damage.</t>
  </si>
  <si>
    <t>Improve my melee skills by +130 ranged damage.</t>
  </si>
  <si>
    <t>Improve my melee skills by +140 ranged damage.</t>
  </si>
  <si>
    <t>Improve my melee skills by +150 ranged damage.</t>
  </si>
  <si>
    <t>Improve my melee skills by +160 ranged damage.</t>
  </si>
  <si>
    <t>Improve my melee skills by +5% ranged hit.</t>
    <phoneticPr fontId="1" type="noConversion"/>
  </si>
  <si>
    <t>Improve my melee skills by +10% ranged hit.</t>
    <phoneticPr fontId="1" type="noConversion"/>
  </si>
  <si>
    <t>Improve my melee skills by +15% ranged hit.</t>
    <phoneticPr fontId="1" type="noConversion"/>
  </si>
  <si>
    <t>Improve my melee skills by +20% ranged hit.</t>
    <phoneticPr fontId="1" type="noConversion"/>
  </si>
  <si>
    <t>I can check the success rate of a magic before casting.</t>
    <phoneticPr fontId="1" type="noConversion"/>
  </si>
  <si>
    <t xml:space="preserve">Reduce the rate of being spotted by target while hunting. </t>
    <phoneticPr fontId="1" type="noConversion"/>
  </si>
  <si>
    <t xml:space="preserve">Hugely reduce the rate of being spotted by target while hunting. </t>
    <phoneticPr fontId="1" type="noConversion"/>
  </si>
  <si>
    <t>Accelerate my search progress and get more rewards each time.</t>
    <phoneticPr fontId="1" type="noConversion"/>
  </si>
  <si>
    <t>Locate the level where I left last time.</t>
    <phoneticPr fontId="1" type="noConversion"/>
  </si>
  <si>
    <t>Abby</t>
  </si>
  <si>
    <t>Amy</t>
  </si>
  <si>
    <t>Barbara</t>
  </si>
  <si>
    <t>Daisy</t>
  </si>
  <si>
    <t>Dolores</t>
  </si>
  <si>
    <t>Emily</t>
  </si>
  <si>
    <t>Laura</t>
  </si>
  <si>
    <t>Lawrence</t>
  </si>
  <si>
    <t>Oliver</t>
  </si>
  <si>
    <t>Paul</t>
  </si>
  <si>
    <t>Regina</t>
  </si>
  <si>
    <t>Silvia</t>
  </si>
  <si>
    <t>商贩</t>
    <rPh sb="0" eb="1">
      <t>shang'fan</t>
    </rPh>
    <phoneticPr fontId="1" type="noConversion"/>
  </si>
  <si>
    <t>借用</t>
    <rPh sb="0" eb="1">
      <t>jie'yong</t>
    </rPh>
    <phoneticPr fontId="1" type="noConversion"/>
  </si>
  <si>
    <t>然后留下了</t>
    <rPh sb="0" eb="1">
      <t>ran'hou</t>
    </rPh>
    <rPh sb="2" eb="3">
      <t>liu'xia</t>
    </rPh>
    <rPh sb="4" eb="5">
      <t>l</t>
    </rPh>
    <phoneticPr fontId="1" type="noConversion"/>
  </si>
  <si>
    <t>商队</t>
    <rPh sb="0" eb="1">
      <t>shang'dui</t>
    </rPh>
    <phoneticPr fontId="1" type="noConversion"/>
  </si>
  <si>
    <t>旅行者</t>
    <rPh sb="0" eb="1">
      <t>lv'xing'zhe</t>
    </rPh>
    <phoneticPr fontId="1" type="noConversion"/>
  </si>
  <si>
    <t>马贩子</t>
    <rPh sb="0" eb="1">
      <t>ma'fan'zi</t>
    </rPh>
    <phoneticPr fontId="1" type="noConversion"/>
  </si>
  <si>
    <t>人族斥候</t>
    <rPh sb="0" eb="1">
      <t>ren'z</t>
    </rPh>
    <rPh sb="2" eb="3">
      <t>chi'hou</t>
    </rPh>
    <phoneticPr fontId="1" type="noConversion"/>
  </si>
  <si>
    <t>伤者</t>
    <rPh sb="0" eb="1">
      <t>shang'zhe</t>
    </rPh>
    <phoneticPr fontId="1" type="noConversion"/>
  </si>
  <si>
    <t>铁匠</t>
    <rPh sb="0" eb="1">
      <t>tie'jiang</t>
    </rPh>
    <phoneticPr fontId="1" type="noConversion"/>
  </si>
  <si>
    <t>神秘人</t>
    <rPh sb="0" eb="1">
      <t>shen'mi'ren</t>
    </rPh>
    <phoneticPr fontId="1" type="noConversion"/>
  </si>
  <si>
    <t>老农</t>
    <rPh sb="0" eb="1">
      <t>lao'nong</t>
    </rPh>
    <phoneticPr fontId="1" type="noConversion"/>
  </si>
  <si>
    <t>路过</t>
    <rPh sb="0" eb="1">
      <t>lu'guo</t>
    </rPh>
    <phoneticPr fontId="1" type="noConversion"/>
  </si>
  <si>
    <t>拐腿的人</t>
    <rPh sb="0" eb="1">
      <t>guai'tui</t>
    </rPh>
    <rPh sb="2" eb="3">
      <t>d</t>
    </rPh>
    <rPh sb="3" eb="4">
      <t>ren</t>
    </rPh>
    <phoneticPr fontId="1" type="noConversion"/>
  </si>
  <si>
    <t>猴子</t>
    <rPh sb="0" eb="1">
      <t>hou'zi</t>
    </rPh>
    <phoneticPr fontId="1" type="noConversion"/>
  </si>
  <si>
    <t>精灵</t>
    <rPh sb="0" eb="1">
      <t>jing'ling</t>
    </rPh>
    <phoneticPr fontId="1" type="noConversion"/>
  </si>
  <si>
    <t>冒险家</t>
    <rPh sb="0" eb="1">
      <t>mao'xian'jia</t>
    </rPh>
    <phoneticPr fontId="1" type="noConversion"/>
  </si>
  <si>
    <t>特殊事件</t>
    <rPh sb="0" eb="1">
      <t>te'shu'shi'jian</t>
    </rPh>
    <phoneticPr fontId="1" type="noConversion"/>
  </si>
  <si>
    <t>特殊事件</t>
    <rPh sb="0" eb="1">
      <t>te'shu</t>
    </rPh>
    <rPh sb="2" eb="3">
      <t>shi'jian</t>
    </rPh>
    <phoneticPr fontId="1" type="noConversion"/>
  </si>
  <si>
    <t>偷盗</t>
    <rPh sb="0" eb="1">
      <t>tou'dao</t>
    </rPh>
    <phoneticPr fontId="1" type="noConversion"/>
  </si>
  <si>
    <t>Blacksmith Technics(Lv.1)</t>
    <phoneticPr fontId="1" type="noConversion"/>
  </si>
  <si>
    <t>Blacksmith Technics(Lv.2)</t>
  </si>
  <si>
    <t>Blacksmith Technics(Lv.3)</t>
  </si>
  <si>
    <t>Water Recycle(Lv.1)</t>
    <phoneticPr fontId="1" type="noConversion"/>
  </si>
  <si>
    <t>Cooking Skills(Lv.1)</t>
    <phoneticPr fontId="1" type="noConversion"/>
  </si>
  <si>
    <t>Cooking Skills(Lv.2)</t>
  </si>
  <si>
    <t>Cooking Skills(Lv.3)</t>
  </si>
  <si>
    <t>Water Recycle(Lv.2)</t>
  </si>
  <si>
    <t>Increase collecting speed of my well by 20%.</t>
    <phoneticPr fontId="1" type="noConversion"/>
  </si>
  <si>
    <t>Increase collecting speed of my well by 50%.</t>
    <phoneticPr fontId="1" type="noConversion"/>
  </si>
  <si>
    <t>Reduce time cost of blacksmith by 20%.</t>
    <phoneticPr fontId="1" type="noConversion"/>
  </si>
  <si>
    <t>Reduce cooking time and probably get more food.</t>
    <phoneticPr fontId="1" type="noConversion"/>
  </si>
  <si>
    <t>Reduce time cost of blacksmith by 40%.</t>
    <phoneticPr fontId="1" type="noConversion"/>
  </si>
  <si>
    <t>Reduce time cost of blacksmith by 60%.</t>
    <phoneticPr fontId="1" type="noConversion"/>
  </si>
  <si>
    <t>动物撞墙</t>
    <rPh sb="0" eb="1">
      <t>dong'wu</t>
    </rPh>
    <rPh sb="2" eb="3">
      <t>zhuang'men</t>
    </rPh>
    <rPh sb="3" eb="4">
      <t>qiang</t>
    </rPh>
    <phoneticPr fontId="1" type="noConversion"/>
  </si>
  <si>
    <t>Robert MacDougal</t>
    <phoneticPr fontId="1" type="noConversion"/>
  </si>
  <si>
    <t>Joe Doddy</t>
    <phoneticPr fontId="1" type="noConversion"/>
  </si>
  <si>
    <t>Terry Connor</t>
    <phoneticPr fontId="1" type="noConversion"/>
  </si>
  <si>
    <t>Cuma</t>
    <phoneticPr fontId="1" type="noConversion"/>
  </si>
  <si>
    <t>Max Burdett</t>
    <phoneticPr fontId="1" type="noConversion"/>
  </si>
  <si>
    <t>Simon Dermott</t>
    <phoneticPr fontId="1" type="noConversion"/>
  </si>
  <si>
    <t>射术精要</t>
    <rPh sb="0" eb="1">
      <t>she'shu'jing'yao</t>
    </rPh>
    <phoneticPr fontId="1" type="noConversion"/>
  </si>
  <si>
    <t>战士训练手册</t>
    <rPh sb="0" eb="1">
      <t>zhan'shi</t>
    </rPh>
    <rPh sb="2" eb="3">
      <t>xun'lian'shou'ce</t>
    </rPh>
    <phoneticPr fontId="1" type="noConversion"/>
  </si>
  <si>
    <t>Paper</t>
    <phoneticPr fontId="1" type="noConversion"/>
  </si>
  <si>
    <t>5;2103|5;4100|1</t>
    <phoneticPr fontId="1" type="noConversion"/>
  </si>
  <si>
    <t>26|5</t>
    <phoneticPr fontId="1" type="noConversion"/>
  </si>
  <si>
    <t>26|7</t>
    <phoneticPr fontId="1" type="noConversion"/>
  </si>
  <si>
    <t>26|10</t>
    <phoneticPr fontId="1" type="noConversion"/>
  </si>
  <si>
    <t>27|8</t>
    <phoneticPr fontId="1" type="noConversion"/>
  </si>
  <si>
    <t>MeleePercent</t>
    <phoneticPr fontId="1" type="noConversion"/>
  </si>
  <si>
    <t>RangedPercent</t>
    <phoneticPr fontId="1" type="noConversion"/>
  </si>
  <si>
    <t>MeleeSpeedPercent</t>
    <phoneticPr fontId="1" type="noConversion"/>
  </si>
  <si>
    <t>RangedSpeedPercent</t>
    <phoneticPr fontId="1" type="noConversion"/>
  </si>
  <si>
    <t>轻的</t>
    <rPh sb="0" eb="1">
      <t>qing'de</t>
    </rPh>
    <phoneticPr fontId="1" type="noConversion"/>
  </si>
  <si>
    <t>尖锐的</t>
    <rPh sb="0" eb="1">
      <t>jian'rui</t>
    </rPh>
    <rPh sb="2" eb="3">
      <t>d</t>
    </rPh>
    <phoneticPr fontId="1" type="noConversion"/>
  </si>
  <si>
    <t>id</t>
    <phoneticPr fontId="1" type="noConversion"/>
  </si>
  <si>
    <t>type</t>
    <phoneticPr fontId="1" type="noConversion"/>
  </si>
  <si>
    <t>The Hidden</t>
    <phoneticPr fontId="1" type="noConversion"/>
  </si>
  <si>
    <t>name</t>
    <phoneticPr fontId="1" type="noConversion"/>
  </si>
  <si>
    <t>desc</t>
    <phoneticPr fontId="1" type="noConversion"/>
  </si>
  <si>
    <t>price</t>
    <phoneticPr fontId="1" type="noConversion"/>
  </si>
  <si>
    <t>property</t>
    <phoneticPr fontId="1" type="noConversion"/>
  </si>
  <si>
    <t>req</t>
    <phoneticPr fontId="1" type="noConversion"/>
  </si>
  <si>
    <t>needBlueprint</t>
    <phoneticPr fontId="1" type="noConversion"/>
  </si>
  <si>
    <t>timeCost</t>
    <phoneticPr fontId="1" type="noConversion"/>
  </si>
  <si>
    <t>makingType</t>
    <phoneticPr fontId="1" type="noConversion"/>
  </si>
  <si>
    <t>Kitchen</t>
    <phoneticPr fontId="1" type="noConversion"/>
  </si>
  <si>
    <t>Kitchen</t>
    <phoneticPr fontId="1" type="noConversion"/>
  </si>
  <si>
    <t>Melee</t>
    <phoneticPr fontId="1" type="noConversion"/>
  </si>
  <si>
    <t>Melee</t>
    <phoneticPr fontId="1" type="noConversion"/>
  </si>
  <si>
    <t>Melee</t>
    <phoneticPr fontId="1" type="noConversion"/>
  </si>
  <si>
    <t>Ranged</t>
    <phoneticPr fontId="1" type="noConversion"/>
  </si>
  <si>
    <t>Ranged</t>
    <phoneticPr fontId="1" type="noConversion"/>
  </si>
  <si>
    <t>Magic</t>
    <phoneticPr fontId="1" type="noConversion"/>
  </si>
  <si>
    <t>Others</t>
    <phoneticPr fontId="1" type="noConversion"/>
  </si>
  <si>
    <t>Head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</si>
  <si>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</si>
  <si>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</si>
  <si>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</si>
  <si>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</si>
  <si>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</si>
  <si>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Shoe</t>
    <phoneticPr fontId="1" type="noConversion"/>
  </si>
  <si>
    <t>失落之心</t>
    <rPh sb="0" eb="1">
      <t>shi'luo</t>
    </rPh>
    <rPh sb="2" eb="3">
      <t>zhi'xin</t>
    </rPh>
    <phoneticPr fontId="1" type="noConversion"/>
  </si>
  <si>
    <t>hpCost</t>
    <phoneticPr fontId="1" type="noConversion"/>
  </si>
  <si>
    <t>id</t>
    <phoneticPr fontId="1" type="noConversion"/>
  </si>
  <si>
    <t>name</t>
    <phoneticPr fontId="1" type="noConversion"/>
  </si>
  <si>
    <t>level</t>
    <phoneticPr fontId="1" type="noConversion"/>
  </si>
  <si>
    <t>propType</t>
    <phoneticPr fontId="1" type="noConversion"/>
  </si>
  <si>
    <t>spirit</t>
    <phoneticPr fontId="1" type="noConversion"/>
  </si>
  <si>
    <t>speed</t>
    <phoneticPr fontId="1" type="noConversion"/>
  </si>
  <si>
    <t>range</t>
    <phoneticPr fontId="1" type="noConversion"/>
  </si>
  <si>
    <t>vitalSensibility</t>
    <phoneticPr fontId="1" type="noConversion"/>
  </si>
  <si>
    <t>skills</t>
    <phoneticPr fontId="1" type="noConversion"/>
  </si>
  <si>
    <t>bodyPart</t>
    <phoneticPr fontId="1" type="noConversion"/>
  </si>
  <si>
    <t>reward</t>
    <phoneticPr fontId="1" type="noConversion"/>
  </si>
  <si>
    <t>canCapture</t>
    <phoneticPr fontId="1" type="noConversion"/>
  </si>
  <si>
    <t>Farm_type</t>
  </si>
  <si>
    <t>Req</t>
  </si>
  <si>
    <t>Time</t>
  </si>
  <si>
    <t>Grow_Cycle</t>
  </si>
  <si>
    <t>Obtain</t>
  </si>
  <si>
    <t>WolfHead</t>
  </si>
  <si>
    <t>WolfHead</t>
    <phoneticPr fontId="1" type="noConversion"/>
  </si>
  <si>
    <t>SnakeHead</t>
  </si>
  <si>
    <t>SnakeHead</t>
    <phoneticPr fontId="1" type="noConversion"/>
  </si>
  <si>
    <t>BearHead</t>
  </si>
  <si>
    <t>BearHead</t>
    <phoneticPr fontId="1" type="noConversion"/>
  </si>
  <si>
    <t>WolfHead</t>
    <phoneticPr fontId="1" type="noConversion"/>
  </si>
  <si>
    <t>Wood</t>
  </si>
  <si>
    <t>Bark</t>
  </si>
  <si>
    <t>Iron</t>
  </si>
  <si>
    <t>Copper</t>
  </si>
  <si>
    <t>Shark Fin</t>
  </si>
  <si>
    <t>Phoenix Feather</t>
  </si>
  <si>
    <t>Aerolith</t>
  </si>
  <si>
    <t>Magic Apple</t>
  </si>
  <si>
    <t>Gold</t>
  </si>
  <si>
    <t>Manure</t>
  </si>
  <si>
    <t>Parts</t>
  </si>
  <si>
    <t>Bandit Head</t>
  </si>
  <si>
    <t>Soul Box</t>
  </si>
  <si>
    <t>Diamond</t>
  </si>
  <si>
    <t>Training Manual</t>
  </si>
  <si>
    <t>Archery Essence</t>
  </si>
  <si>
    <t>Advanced Witchcraft</t>
  </si>
  <si>
    <t>Space Stone</t>
  </si>
  <si>
    <t>Gem</t>
  </si>
  <si>
    <t>Seed</t>
  </si>
  <si>
    <t>Seaweed</t>
  </si>
  <si>
    <t>Sea Fish</t>
  </si>
  <si>
    <t>Salt</t>
  </si>
  <si>
    <t>Sea Tonic</t>
  </si>
  <si>
    <t>Bread</t>
  </si>
  <si>
    <t>Ice Water</t>
  </si>
  <si>
    <t>Hot Water</t>
  </si>
  <si>
    <t>Flower Tea</t>
  </si>
  <si>
    <t>Roasted Meat</t>
  </si>
  <si>
    <t>Roasted Fish</t>
  </si>
  <si>
    <t>Roasted Sea Fish</t>
  </si>
  <si>
    <t>Fruit Juice</t>
  </si>
  <si>
    <t>Whiskey</t>
  </si>
  <si>
    <t>Tonic Soup</t>
  </si>
  <si>
    <t>Saline Water</t>
  </si>
  <si>
    <t>Sushi</t>
  </si>
  <si>
    <t>Potherb Soup</t>
  </si>
  <si>
    <t>Cocktail</t>
  </si>
  <si>
    <t>Whiskey On The Rocks</t>
  </si>
  <si>
    <t>Ice Tea</t>
  </si>
  <si>
    <t>Hot Tea</t>
  </si>
  <si>
    <t>Honey Bread</t>
  </si>
  <si>
    <t>Hamburger</t>
  </si>
  <si>
    <t>Torch</t>
  </si>
  <si>
    <t>Wooden Rod</t>
  </si>
  <si>
    <t>Bone Rod</t>
  </si>
  <si>
    <t>Machetes</t>
  </si>
  <si>
    <t>Dagger</t>
  </si>
  <si>
    <t>Axe</t>
  </si>
  <si>
    <t>Sacrifice</t>
  </si>
  <si>
    <t>Sword of Justice</t>
  </si>
  <si>
    <t>Blade of Fear</t>
  </si>
  <si>
    <t>The Cursed</t>
  </si>
  <si>
    <t>Dark Angel</t>
  </si>
  <si>
    <t>Skeleton Sword</t>
  </si>
  <si>
    <t>No front sword</t>
  </si>
  <si>
    <t>Cold Spear</t>
  </si>
  <si>
    <t>Left Hand of Evil</t>
  </si>
  <si>
    <t>Fury Claws</t>
  </si>
  <si>
    <t>Harvester of Abyss</t>
  </si>
  <si>
    <t>The Hidden</t>
  </si>
  <si>
    <t>Wooden Bow</t>
  </si>
  <si>
    <t>Bone Bow</t>
  </si>
  <si>
    <t>Long Bow</t>
  </si>
  <si>
    <t>Crossbow</t>
  </si>
  <si>
    <t>Storm</t>
  </si>
  <si>
    <t>Spirit Breaker</t>
  </si>
  <si>
    <t>Sunset</t>
  </si>
  <si>
    <t>Downpour</t>
  </si>
  <si>
    <t>Sybill's Dice</t>
  </si>
  <si>
    <t>Hand of Fate</t>
  </si>
  <si>
    <t>Dark Apple</t>
  </si>
  <si>
    <t>Deathly Hallow</t>
  </si>
  <si>
    <t>Lost Heart</t>
  </si>
  <si>
    <t>Iron Arrow</t>
  </si>
  <si>
    <t>Poison Arrow</t>
  </si>
  <si>
    <t>Dragon Tail</t>
  </si>
  <si>
    <t>Seeker</t>
  </si>
  <si>
    <t>Paper</t>
  </si>
  <si>
    <t>Leather Cap</t>
  </si>
  <si>
    <t>Rogue Scarf</t>
  </si>
  <si>
    <t>Hard Armet</t>
  </si>
  <si>
    <t>Guard Armet</t>
  </si>
  <si>
    <t>Scout Helmet</t>
  </si>
  <si>
    <t>Fearless Armet</t>
  </si>
  <si>
    <t>Viking Honor</t>
  </si>
  <si>
    <t>Frost Breath</t>
  </si>
  <si>
    <t>Grey Shadow</t>
  </si>
  <si>
    <t>Scarlet Dawn</t>
  </si>
  <si>
    <t>Devil's Helmet</t>
  </si>
  <si>
    <t>Dark Fog</t>
  </si>
  <si>
    <t>High Order</t>
  </si>
  <si>
    <t>Cotton Jacket</t>
  </si>
  <si>
    <t>Stealth Cloak</t>
  </si>
  <si>
    <t>Iron Armor</t>
  </si>
  <si>
    <t>Scout Leather</t>
  </si>
  <si>
    <t>Fearless Armor</t>
  </si>
  <si>
    <t>Viking Favor</t>
  </si>
  <si>
    <t>Frost Thorn</t>
  </si>
  <si>
    <t>Dark Shadow</t>
  </si>
  <si>
    <t>Scarlet Dusk</t>
  </si>
  <si>
    <t>Shark Armor</t>
  </si>
  <si>
    <t>Devil's Armor</t>
  </si>
  <si>
    <t>Dark Wings</t>
  </si>
  <si>
    <t>Dragon Guardian</t>
  </si>
  <si>
    <t>Running Beast</t>
  </si>
  <si>
    <t>Lucky</t>
  </si>
  <si>
    <t>Flying Wings</t>
  </si>
  <si>
    <t>Thunder</t>
  </si>
  <si>
    <t>Gem Stone</t>
  </si>
  <si>
    <t>Ring of Courage</t>
  </si>
  <si>
    <t>Regeneration Amulet</t>
  </si>
  <si>
    <t>Treatment Stone</t>
  </si>
  <si>
    <t>Angle Pendant</t>
  </si>
  <si>
    <t>Tidal Horn</t>
  </si>
  <si>
    <t>Green Jade</t>
  </si>
  <si>
    <t>Pure Horn</t>
  </si>
  <si>
    <t>Eye of Temptation</t>
  </si>
  <si>
    <t>MoonStone</t>
    <phoneticPr fontId="1" type="noConversion"/>
  </si>
  <si>
    <t>MoonStone</t>
    <phoneticPr fontId="1" type="noConversion"/>
  </si>
  <si>
    <t>Wheat</t>
    <phoneticPr fontId="1" type="noConversion"/>
  </si>
  <si>
    <t>3100|2</t>
    <phoneticPr fontId="1" type="noConversion"/>
  </si>
  <si>
    <t>3100|30</t>
    <phoneticPr fontId="1" type="noConversion"/>
  </si>
  <si>
    <t>1|4209</t>
    <phoneticPr fontId="1" type="noConversion"/>
  </si>
  <si>
    <t>1|4210</t>
    <phoneticPr fontId="1" type="noConversion"/>
  </si>
  <si>
    <t>1|4208</t>
    <phoneticPr fontId="1" type="noConversion"/>
  </si>
  <si>
    <t>4101|10</t>
    <phoneticPr fontId="1" type="noConversion"/>
  </si>
  <si>
    <t>增加怪物凤凰</t>
    <rPh sb="0" eb="1">
      <t>zeng'jia</t>
    </rPh>
    <rPh sb="2" eb="3">
      <t>guai'wu</t>
    </rPh>
    <rPh sb="4" eb="5">
      <t>feng'huagn</t>
    </rPh>
    <phoneticPr fontId="1" type="noConversion"/>
  </si>
  <si>
    <t>3300|1</t>
    <phoneticPr fontId="1" type="noConversion"/>
  </si>
  <si>
    <t>110|1</t>
    <phoneticPr fontId="1" type="noConversion"/>
  </si>
  <si>
    <t>3100|80</t>
    <phoneticPr fontId="1" type="noConversion"/>
  </si>
  <si>
    <t>3100|2</t>
    <phoneticPr fontId="1" type="noConversion"/>
  </si>
  <si>
    <t>119|1</t>
    <phoneticPr fontId="1" type="noConversion"/>
  </si>
  <si>
    <t>304|1</t>
    <phoneticPr fontId="1" type="noConversion"/>
  </si>
  <si>
    <t>206|1</t>
    <phoneticPr fontId="1" type="noConversion"/>
  </si>
  <si>
    <t>3302|1</t>
    <phoneticPr fontId="1" type="noConversion"/>
  </si>
  <si>
    <t>2400|1</t>
    <phoneticPr fontId="1" type="noConversion"/>
  </si>
  <si>
    <t>2401|1</t>
    <phoneticPr fontId="1" type="noConversion"/>
  </si>
  <si>
    <t>2402|1</t>
    <phoneticPr fontId="1" type="noConversion"/>
  </si>
  <si>
    <t>1表示习得配方或卷轴|4209表示对应的物品id</t>
    <rPh sb="1" eb="2">
      <t>biao'shi</t>
    </rPh>
    <rPh sb="3" eb="4">
      <t>xi'de</t>
    </rPh>
    <rPh sb="5" eb="6">
      <t>pei'fang</t>
    </rPh>
    <rPh sb="7" eb="8">
      <t>huo</t>
    </rPh>
    <rPh sb="8" eb="9">
      <t>juan'zhou</t>
    </rPh>
    <rPh sb="15" eb="16">
      <t>biao'shi</t>
    </rPh>
    <rPh sb="17" eb="18">
      <t>dui'ying</t>
    </rPh>
    <rPh sb="19" eb="20">
      <t>d</t>
    </rPh>
    <rPh sb="20" eb="21">
      <t>wu'pin</t>
    </rPh>
    <phoneticPr fontId="1" type="noConversion"/>
  </si>
  <si>
    <t>3305|1</t>
    <phoneticPr fontId="1" type="noConversion"/>
  </si>
  <si>
    <t>3304|1</t>
    <phoneticPr fontId="1" type="noConversion"/>
  </si>
  <si>
    <t>-1|1</t>
  </si>
  <si>
    <t>-1|1</t>
    <phoneticPr fontId="1" type="noConversion"/>
  </si>
  <si>
    <t>3100|-1</t>
    <phoneticPr fontId="1" type="noConversion"/>
  </si>
  <si>
    <t>商店类型</t>
    <rPh sb="0" eb="1">
      <t>shang'dian</t>
    </rPh>
    <rPh sb="2" eb="3">
      <t>lei'xing</t>
    </rPh>
    <phoneticPr fontId="1" type="noConversion"/>
  </si>
  <si>
    <t>itemId</t>
    <phoneticPr fontId="1" type="noConversion"/>
  </si>
  <si>
    <t>shopId</t>
    <phoneticPr fontId="1" type="noConversion"/>
  </si>
  <si>
    <t>req</t>
    <phoneticPr fontId="1" type="noConversion"/>
  </si>
  <si>
    <t>aq</t>
    <phoneticPr fontId="1" type="noConversion"/>
  </si>
  <si>
    <t>type</t>
    <phoneticPr fontId="1" type="noConversion"/>
  </si>
  <si>
    <t>itemtype</t>
    <phoneticPr fontId="1" type="noConversion"/>
  </si>
  <si>
    <t>name</t>
    <phoneticPr fontId="1" type="noConversion"/>
  </si>
  <si>
    <t>lv</t>
    <phoneticPr fontId="1" type="noConversion"/>
  </si>
  <si>
    <t>maxLv</t>
    <phoneticPr fontId="1" type="noConversion"/>
  </si>
  <si>
    <t>req</t>
    <phoneticPr fontId="1" type="noConversion"/>
  </si>
  <si>
    <t>desc</t>
    <phoneticPr fontId="1" type="noConversion"/>
  </si>
  <si>
    <t>time</t>
    <phoneticPr fontId="1" type="noConversion"/>
  </si>
  <si>
    <t>A simple bed made of wood.</t>
    <phoneticPr fontId="1" type="noConversion"/>
  </si>
  <si>
    <t>A bed in stone shelter.</t>
    <phoneticPr fontId="1" type="noConversion"/>
  </si>
  <si>
    <t>A well which provides water.</t>
    <phoneticPr fontId="1" type="noConversion"/>
  </si>
  <si>
    <t>A bedroom with shower.</t>
    <phoneticPr fontId="1" type="noConversion"/>
  </si>
  <si>
    <t>Take a hot shower and  never feel homesick!</t>
    <phoneticPr fontId="1" type="noConversion"/>
  </si>
  <si>
    <t>Starve is not the most terrible thing in the world…(+10 space)</t>
    <phoneticPr fontId="1" type="noConversion"/>
  </si>
  <si>
    <t>Ailment is not the most terrible thing in the world…(+10 space)</t>
    <phoneticPr fontId="1" type="noConversion"/>
  </si>
  <si>
    <t>Homeless is not the most terrible thing in the world…(+10 space)</t>
    <phoneticPr fontId="1" type="noConversion"/>
  </si>
  <si>
    <t>Loneliness is.(+10 space)</t>
    <phoneticPr fontId="1" type="noConversion"/>
  </si>
  <si>
    <t>alertness</t>
    <phoneticPr fontId="1" type="noConversion"/>
  </si>
  <si>
    <t>Whiskey On The Rocks</t>
    <phoneticPr fontId="1" type="noConversion"/>
  </si>
  <si>
    <t>group</t>
    <phoneticPr fontId="1" type="noConversion"/>
  </si>
  <si>
    <t>Intimidate</t>
    <phoneticPr fontId="1" type="noConversion"/>
  </si>
  <si>
    <t>castSpeed</t>
    <phoneticPr fontId="1" type="noConversion"/>
  </si>
  <si>
    <t>Vampiric Strike</t>
    <phoneticPr fontId="1" type="noConversion"/>
  </si>
  <si>
    <t>咬</t>
  </si>
  <si>
    <t>磕碰</t>
  </si>
  <si>
    <t>混乱打击</t>
  </si>
  <si>
    <t>魅力</t>
  </si>
  <si>
    <t>劈</t>
  </si>
  <si>
    <t>钳</t>
  </si>
  <si>
    <t>吞食</t>
  </si>
  <si>
    <t>地震</t>
  </si>
  <si>
    <t>冻结</t>
  </si>
  <si>
    <t>嗥</t>
  </si>
  <si>
    <t>威吓</t>
  </si>
  <si>
    <t>踢</t>
  </si>
  <si>
    <t>啄</t>
  </si>
  <si>
    <t>石化</t>
  </si>
  <si>
    <t>冲床</t>
  </si>
  <si>
    <t>净化</t>
  </si>
  <si>
    <t>刮</t>
  </si>
  <si>
    <t>射击</t>
  </si>
  <si>
    <t>拍击</t>
  </si>
  <si>
    <t>慢</t>
  </si>
  <si>
    <t>灵魂同化</t>
  </si>
  <si>
    <t>旋转</t>
  </si>
  <si>
    <t>刺</t>
  </si>
  <si>
    <t>盯</t>
  </si>
  <si>
    <t>罢工</t>
  </si>
  <si>
    <t>吸血罢工</t>
  </si>
  <si>
    <t>鞭子</t>
  </si>
  <si>
    <t>棒打</t>
    <rPh sb="0" eb="1">
      <t>bang'da</t>
    </rPh>
    <phoneticPr fontId="1" type="noConversion"/>
  </si>
  <si>
    <t>跺地</t>
    <rPh sb="0" eb="1">
      <t>duo'di</t>
    </rPh>
    <phoneticPr fontId="1" type="noConversion"/>
  </si>
  <si>
    <t>撕裂</t>
    <rPh sb="0" eb="1">
      <t>si'lie</t>
    </rPh>
    <phoneticPr fontId="1" type="noConversion"/>
  </si>
  <si>
    <t>Slit</t>
    <phoneticPr fontId="1" type="noConversion"/>
  </si>
  <si>
    <t>effect</t>
    <phoneticPr fontId="1" type="noConversion"/>
  </si>
  <si>
    <t>增加3秒cd</t>
    <rPh sb="0" eb="1">
      <t>zeng'jia</t>
    </rPh>
    <rPh sb="3" eb="4">
      <t>miao</t>
    </rPh>
    <phoneticPr fontId="1" type="noConversion"/>
  </si>
  <si>
    <t>增加5秒cd</t>
    <rPh sb="0" eb="1">
      <t>zeng'jia</t>
    </rPh>
    <rPh sb="3" eb="4">
      <t>miao</t>
    </rPh>
    <phoneticPr fontId="1" type="noConversion"/>
  </si>
  <si>
    <t>增加7秒cd</t>
    <rPh sb="0" eb="1">
      <t>zeng'jia</t>
    </rPh>
    <rPh sb="3" eb="4">
      <t>miao</t>
    </rPh>
    <phoneticPr fontId="1" type="noConversion"/>
  </si>
  <si>
    <t>增加2秒cd</t>
    <rPh sb="0" eb="1">
      <t>zeng'jia</t>
    </rPh>
    <rPh sb="3" eb="4">
      <t>miao</t>
    </rPh>
    <phoneticPr fontId="1" type="noConversion"/>
  </si>
  <si>
    <t>降低敌方5点精神并回复自身5点精神</t>
    <phoneticPr fontId="1" type="noConversion"/>
  </si>
  <si>
    <t>造成的伤害的30%转化为自身生命值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</si>
  <si>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高级嗜血</t>
    <rPh sb="0" eb="1">
      <t>gao'ji</t>
    </rPh>
    <rPh sb="2" eb="3">
      <t>shi'xue</t>
    </rPh>
    <phoneticPr fontId="1" type="noConversion"/>
  </si>
  <si>
    <t>造成的伤害的50%转化为自身生命值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</si>
  <si>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烘烤</t>
    <rPh sb="0" eb="1">
      <t>hong'kao</t>
    </rPh>
    <phoneticPr fontId="1" type="noConversion"/>
  </si>
  <si>
    <t>温度升高5</t>
    <rPh sb="0" eb="1">
      <t>wen'du</t>
    </rPh>
    <rPh sb="2" eb="3">
      <t>sheng'gao</t>
    </rPh>
    <phoneticPr fontId="1" type="noConversion"/>
  </si>
  <si>
    <t>增加7秒cd，温度降低5</t>
    <rPh sb="0" eb="1">
      <t>zeng'jia</t>
    </rPh>
    <rPh sb="3" eb="4">
      <t>miao</t>
    </rPh>
    <rPh sb="7" eb="8">
      <t>wen'du</t>
    </rPh>
    <rPh sb="9" eb="10">
      <t>jiang'di</t>
    </rPh>
    <phoneticPr fontId="1" type="noConversion"/>
  </si>
  <si>
    <t>Accelerate construction progress by 20%.</t>
    <phoneticPr fontId="1" type="noConversion"/>
  </si>
  <si>
    <t>Oenology(Lv.1)</t>
    <phoneticPr fontId="1" type="noConversion"/>
  </si>
  <si>
    <t>Reduce cooking time and probably get more food.</t>
    <phoneticPr fontId="1" type="noConversion"/>
  </si>
  <si>
    <t>Improve my witchcraft skills by +10% Power rate.</t>
    <phoneticPr fontId="1" type="noConversion"/>
  </si>
  <si>
    <t>Improve my witchcraft skills by +25% power rate.</t>
    <phoneticPr fontId="1" type="noConversion"/>
  </si>
  <si>
    <t>Improve my witchcraft skills by +50% power rate.</t>
    <phoneticPr fontId="1" type="noConversion"/>
  </si>
  <si>
    <t>Reduce spirit cost of a magic by 20% percent.</t>
    <phoneticPr fontId="1" type="noConversion"/>
  </si>
  <si>
    <t>Reduce spirit cost of a magic by 50% percent.</t>
    <phoneticPr fontId="1" type="noConversion"/>
  </si>
  <si>
    <t>Increase the rate of capture a pet during a combat by 20%.</t>
    <phoneticPr fontId="1" type="noConversion"/>
  </si>
  <si>
    <t>Increase the rate of capture a pet during a combat by 50%.</t>
    <phoneticPr fontId="1" type="noConversion"/>
  </si>
  <si>
    <t>Increase the rate of capture a pet during a combat  by 100%.</t>
    <phoneticPr fontId="1" type="noConversion"/>
  </si>
  <si>
    <t>id</t>
    <phoneticPr fontId="1" type="noConversion"/>
  </si>
  <si>
    <t>Kobold</t>
    <phoneticPr fontId="1" type="noConversion"/>
  </si>
  <si>
    <t>Name</t>
    <phoneticPr fontId="1" type="noConversion"/>
  </si>
  <si>
    <t>monsterId</t>
    <phoneticPr fontId="1" type="noConversion"/>
  </si>
  <si>
    <t>weight</t>
    <phoneticPr fontId="1" type="noConversion"/>
  </si>
  <si>
    <t>Reduce being stolen</t>
    <phoneticPr fontId="1" type="noConversion"/>
  </si>
  <si>
    <t>Ghost coming prop</t>
    <phoneticPr fontId="1" type="noConversion"/>
  </si>
  <si>
    <t>家园守护者</t>
    <rPh sb="0" eb="1">
      <t>jia'yuan'shou'hu'zhe</t>
    </rPh>
    <phoneticPr fontId="1" type="noConversion"/>
  </si>
  <si>
    <t>鬼怪猎手</t>
    <rPh sb="0" eb="1">
      <t>gui'guai</t>
    </rPh>
    <rPh sb="2" eb="3">
      <t>lie'shou</t>
    </rPh>
    <phoneticPr fontId="1" type="noConversion"/>
  </si>
  <si>
    <t>抵御10名盗贼的入侵</t>
    <rPh sb="0" eb="1">
      <t>di'yu</t>
    </rPh>
    <rPh sb="4" eb="5">
      <t>ming</t>
    </rPh>
    <rPh sb="5" eb="6">
      <t>dao'zei</t>
    </rPh>
    <rPh sb="7" eb="8">
      <t>d</t>
    </rPh>
    <rPh sb="8" eb="9">
      <t>ru'qin</t>
    </rPh>
    <phoneticPr fontId="1" type="noConversion"/>
  </si>
  <si>
    <t>击杀10只鬼怪</t>
    <rPh sb="0" eb="1">
      <t>ji'sha</t>
    </rPh>
    <rPh sb="4" eb="5">
      <t>zhi</t>
    </rPh>
    <rPh sb="5" eb="6">
      <t>gui'guai</t>
    </rPh>
    <phoneticPr fontId="1" type="noConversion"/>
  </si>
  <si>
    <t>鬼怪克星</t>
    <rPh sb="0" eb="1">
      <t>gui'guai</t>
    </rPh>
    <rPh sb="2" eb="3">
      <t>ke'xing</t>
    </rPh>
    <phoneticPr fontId="1" type="noConversion"/>
  </si>
  <si>
    <t>鬼见愁</t>
    <rPh sb="0" eb="1">
      <t>gui'jian'chou</t>
    </rPh>
    <phoneticPr fontId="1" type="noConversion"/>
  </si>
  <si>
    <t>击杀1只鬼怪领主</t>
    <rPh sb="0" eb="1">
      <t>ji'sha</t>
    </rPh>
    <rPh sb="3" eb="4">
      <t>zhi</t>
    </rPh>
    <rPh sb="4" eb="5">
      <t>gui'guai</t>
    </rPh>
    <rPh sb="6" eb="7">
      <t>ling'zhu</t>
    </rPh>
    <phoneticPr fontId="1" type="noConversion"/>
  </si>
  <si>
    <t>击杀1只鬼怪Boss</t>
    <rPh sb="0" eb="1">
      <t>ji'sha</t>
    </rPh>
    <rPh sb="3" eb="4">
      <t>zhi</t>
    </rPh>
    <rPh sb="4" eb="5">
      <t>gui'guai</t>
    </rPh>
    <phoneticPr fontId="1" type="noConversion"/>
  </si>
  <si>
    <t>品酒师</t>
    <rPh sb="0" eb="1">
      <t>pin'jiu'shi</t>
    </rPh>
    <phoneticPr fontId="1" type="noConversion"/>
  </si>
  <si>
    <t>品尝3种美酒</t>
    <rPh sb="0" eb="1">
      <t>pin'chang</t>
    </rPh>
    <rPh sb="3" eb="4">
      <t>zhong</t>
    </rPh>
    <rPh sb="4" eb="5">
      <t>mei'jiu</t>
    </rPh>
    <phoneticPr fontId="1" type="noConversion"/>
  </si>
  <si>
    <t>美食家</t>
    <rPh sb="0" eb="1">
      <t>mei'shi'jia</t>
    </rPh>
    <phoneticPr fontId="1" type="noConversion"/>
  </si>
  <si>
    <t>土豪</t>
    <rPh sb="0" eb="1">
      <t>tu'hao</t>
    </rPh>
    <phoneticPr fontId="1" type="noConversion"/>
  </si>
  <si>
    <t>挥金如土</t>
    <rPh sb="0" eb="1">
      <t>hui'jin'ru'tu</t>
    </rPh>
    <phoneticPr fontId="1" type="noConversion"/>
  </si>
  <si>
    <t>猎魔人</t>
    <rPh sb="0" eb="1">
      <t>lie'mo'ren</t>
    </rPh>
    <phoneticPr fontId="1" type="noConversion"/>
  </si>
  <si>
    <t>囤积999金块</t>
    <rPh sb="0" eb="1">
      <t>tun'ji</t>
    </rPh>
    <rPh sb="5" eb="6">
      <t>jin'kuai</t>
    </rPh>
    <phoneticPr fontId="1" type="noConversion"/>
  </si>
  <si>
    <t>消费999金块</t>
    <rPh sb="0" eb="1">
      <t>xiao'fei</t>
    </rPh>
    <rPh sb="5" eb="6">
      <t>jiin'kuai</t>
    </rPh>
    <phoneticPr fontId="1" type="noConversion"/>
  </si>
  <si>
    <t>好人好报</t>
    <rPh sb="0" eb="1">
      <t>hao'ren</t>
    </rPh>
    <rPh sb="2" eb="3">
      <t>hao'bao</t>
    </rPh>
    <phoneticPr fontId="1" type="noConversion"/>
  </si>
  <si>
    <t>善恶点到达100点</t>
    <rPh sb="0" eb="1">
      <t>shan'e'dian</t>
    </rPh>
    <rPh sb="3" eb="4">
      <t>dao'da</t>
    </rPh>
    <rPh sb="8" eb="9">
      <t>dian</t>
    </rPh>
    <phoneticPr fontId="1" type="noConversion"/>
  </si>
  <si>
    <t>武器专家</t>
    <rPh sb="0" eb="1">
      <t>wu'qi</t>
    </rPh>
    <rPh sb="2" eb="3">
      <t>zhuan'ja</t>
    </rPh>
    <phoneticPr fontId="1" type="noConversion"/>
  </si>
  <si>
    <t>魔法爱好者</t>
    <rPh sb="0" eb="1">
      <t>mo'fa</t>
    </rPh>
    <rPh sb="2" eb="3">
      <t>ai'hao'zhe</t>
    </rPh>
    <phoneticPr fontId="1" type="noConversion"/>
  </si>
  <si>
    <t>收集3种魔法武器</t>
    <rPh sb="0" eb="1">
      <t>shou'ji</t>
    </rPh>
    <rPh sb="3" eb="4">
      <t>zhong</t>
    </rPh>
    <rPh sb="4" eb="5">
      <t>mo'fa</t>
    </rPh>
    <rPh sb="6" eb="7">
      <t>wu'qi</t>
    </rPh>
    <phoneticPr fontId="1" type="noConversion"/>
  </si>
  <si>
    <t>收集10种近战武器</t>
    <rPh sb="0" eb="1">
      <t>shou'ji</t>
    </rPh>
    <rPh sb="4" eb="5">
      <t>zhong</t>
    </rPh>
    <rPh sb="5" eb="6">
      <t>jin'zhan</t>
    </rPh>
    <rPh sb="7" eb="8">
      <t>wu'qi</t>
    </rPh>
    <phoneticPr fontId="1" type="noConversion"/>
  </si>
  <si>
    <t>狙击精英</t>
    <rPh sb="0" eb="1">
      <t>ju'ji'jing'ying</t>
    </rPh>
    <phoneticPr fontId="1" type="noConversion"/>
  </si>
  <si>
    <t>收集3种远程武器</t>
    <rPh sb="0" eb="1">
      <t>shou'ji</t>
    </rPh>
    <rPh sb="3" eb="4">
      <t>zhong</t>
    </rPh>
    <rPh sb="4" eb="5">
      <t>yuan'cheng</t>
    </rPh>
    <rPh sb="6" eb="7">
      <t>wu'qi</t>
    </rPh>
    <phoneticPr fontId="1" type="noConversion"/>
  </si>
  <si>
    <t>驯兽师</t>
    <rPh sb="0" eb="1">
      <t>xun'shou'shi</t>
    </rPh>
    <phoneticPr fontId="1" type="noConversion"/>
  </si>
  <si>
    <t>龙骑士</t>
    <rPh sb="0" eb="1">
      <t>long'qi'shi</t>
    </rPh>
    <phoneticPr fontId="1" type="noConversion"/>
  </si>
  <si>
    <t>骑乘飞龙</t>
    <rPh sb="0" eb="1">
      <t>qi'cheng</t>
    </rPh>
    <rPh sb="2" eb="3">
      <t>fei'long</t>
    </rPh>
    <phoneticPr fontId="1" type="noConversion"/>
  </si>
  <si>
    <t>屠龙者</t>
    <rPh sb="0" eb="1">
      <t>tu'long'zhe</t>
    </rPh>
    <phoneticPr fontId="1" type="noConversion"/>
  </si>
  <si>
    <t>击杀3只飞龙</t>
    <rPh sb="0" eb="1">
      <t>ji'sh</t>
    </rPh>
    <rPh sb="4" eb="5">
      <t>fei'long</t>
    </rPh>
    <phoneticPr fontId="1" type="noConversion"/>
  </si>
  <si>
    <t>所有建筑全部建造完成</t>
    <rPh sb="0" eb="1">
      <t>suo'you'jian'zhu</t>
    </rPh>
    <rPh sb="4" eb="5">
      <t>quan'bu</t>
    </rPh>
    <rPh sb="6" eb="7">
      <t>jian'zao</t>
    </rPh>
    <rPh sb="8" eb="9">
      <t>wan'cheng</t>
    </rPh>
    <phoneticPr fontId="1" type="noConversion"/>
  </si>
  <si>
    <t>探索者</t>
    <rPh sb="0" eb="1">
      <t>tan'suo'zhe</t>
    </rPh>
    <phoneticPr fontId="1" type="noConversion"/>
  </si>
  <si>
    <t>完全探索1张地图</t>
    <rPh sb="0" eb="1">
      <t>wan'quan</t>
    </rPh>
    <rPh sb="2" eb="3">
      <t>tan'suo</t>
    </rPh>
    <rPh sb="5" eb="6">
      <t>zhang</t>
    </rPh>
    <rPh sb="6" eb="7">
      <t>di'tu</t>
    </rPh>
    <phoneticPr fontId="1" type="noConversion"/>
  </si>
  <si>
    <t>强迫症</t>
    <rPh sb="0" eb="1">
      <t>qiang'po'zheng</t>
    </rPh>
    <phoneticPr fontId="1" type="noConversion"/>
  </si>
  <si>
    <t>开放10张地图</t>
    <rPh sb="0" eb="1">
      <t>kai'fang</t>
    </rPh>
    <rPh sb="4" eb="5">
      <t>zhang</t>
    </rPh>
    <rPh sb="5" eb="6">
      <t>di'tu</t>
    </rPh>
    <phoneticPr fontId="1" type="noConversion"/>
  </si>
  <si>
    <t>掌控者</t>
    <rPh sb="0" eb="1">
      <t>zhang'kong'zhe</t>
    </rPh>
    <phoneticPr fontId="1" type="noConversion"/>
  </si>
  <si>
    <t>打开全部地图</t>
    <rPh sb="0" eb="1">
      <t>da'kai</t>
    </rPh>
    <rPh sb="2" eb="3">
      <t>quan'bu</t>
    </rPh>
    <rPh sb="4" eb="5">
      <t>di'tu</t>
    </rPh>
    <phoneticPr fontId="1" type="noConversion"/>
  </si>
  <si>
    <t>挑战</t>
    <rPh sb="0" eb="1">
      <t>tiao'zhan</t>
    </rPh>
    <phoneticPr fontId="1" type="noConversion"/>
  </si>
  <si>
    <t>怪物猎人</t>
    <rPh sb="0" eb="1">
      <t>guai'wu</t>
    </rPh>
    <rPh sb="2" eb="3">
      <t>lie'ren</t>
    </rPh>
    <phoneticPr fontId="1" type="noConversion"/>
  </si>
  <si>
    <t>生存者</t>
    <rPh sb="0" eb="1">
      <t>sheng'cun'zhe</t>
    </rPh>
    <phoneticPr fontId="1" type="noConversion"/>
  </si>
  <si>
    <t>建造大师</t>
    <rPh sb="0" eb="1">
      <t>jian'zao</t>
    </rPh>
    <rPh sb="2" eb="3">
      <t>da'shi</t>
    </rPh>
    <phoneticPr fontId="1" type="noConversion"/>
  </si>
  <si>
    <t>建筑者</t>
    <rPh sb="0" eb="1">
      <t>jian'zhu'da'shi</t>
    </rPh>
    <rPh sb="2" eb="3">
      <t>zhe</t>
    </rPh>
    <phoneticPr fontId="1" type="noConversion"/>
  </si>
  <si>
    <t>所有建筑全部满级</t>
    <rPh sb="0" eb="1">
      <t>suo'you</t>
    </rPh>
    <rPh sb="2" eb="3">
      <t>jian'zhu</t>
    </rPh>
    <rPh sb="4" eb="5">
      <t>quan'bu</t>
    </rPh>
    <rPh sb="6" eb="7">
      <t>man'ji</t>
    </rPh>
    <phoneticPr fontId="1" type="noConversion"/>
  </si>
  <si>
    <t>存活100天</t>
    <rPh sb="0" eb="1">
      <t>cun'huo</t>
    </rPh>
    <rPh sb="5" eb="6">
      <t>tian</t>
    </rPh>
    <phoneticPr fontId="1" type="noConversion"/>
  </si>
  <si>
    <t>科研专家</t>
    <rPh sb="0" eb="1">
      <t>ke'yan'zhuan'jia</t>
    </rPh>
    <phoneticPr fontId="1" type="noConversion"/>
  </si>
  <si>
    <t>完成全部科研</t>
    <rPh sb="0" eb="1">
      <t>wan'chegn</t>
    </rPh>
    <rPh sb="2" eb="3">
      <t>quan'bu</t>
    </rPh>
    <rPh sb="4" eb="5">
      <t>ke'yan</t>
    </rPh>
    <phoneticPr fontId="1" type="noConversion"/>
  </si>
  <si>
    <t>击败100个敌人</t>
    <rPh sb="0" eb="1">
      <t>ji'bai</t>
    </rPh>
    <rPh sb="5" eb="6">
      <t>ge</t>
    </rPh>
    <rPh sb="6" eb="7">
      <t>di'ren</t>
    </rPh>
    <phoneticPr fontId="1" type="noConversion"/>
  </si>
  <si>
    <t>骑士</t>
    <rPh sb="0" eb="1">
      <t>qi'shi</t>
    </rPh>
    <phoneticPr fontId="1" type="noConversion"/>
  </si>
  <si>
    <t>骑乘1只坐骑</t>
    <rPh sb="0" eb="1">
      <t>qi'cheng</t>
    </rPh>
    <rPh sb="3" eb="4">
      <t>zhi</t>
    </rPh>
    <rPh sb="4" eb="5">
      <t>zuo'qi</t>
    </rPh>
    <phoneticPr fontId="1" type="noConversion"/>
  </si>
  <si>
    <t>猎魔点数到达100点</t>
    <rPh sb="0" eb="1">
      <t>lie'mo</t>
    </rPh>
    <rPh sb="2" eb="3">
      <t>dian'shu</t>
    </rPh>
    <rPh sb="4" eb="5">
      <t>dao'da</t>
    </rPh>
    <rPh sb="9" eb="10">
      <t>dian</t>
    </rPh>
    <phoneticPr fontId="1" type="noConversion"/>
  </si>
  <si>
    <t>美容觉</t>
    <rPh sb="0" eb="1">
      <t>mei'rong'jiao</t>
    </rPh>
    <phoneticPr fontId="1" type="noConversion"/>
  </si>
  <si>
    <t>睡觉时间超过100小时</t>
    <rPh sb="0" eb="1">
      <t>shui</t>
    </rPh>
    <rPh sb="1" eb="2">
      <t>jiao</t>
    </rPh>
    <rPh sb="2" eb="3">
      <t>shi'jian</t>
    </rPh>
    <rPh sb="4" eb="5">
      <t>chao'guo</t>
    </rPh>
    <rPh sb="9" eb="10">
      <t>xiao'shi</t>
    </rPh>
    <phoneticPr fontId="1" type="noConversion"/>
  </si>
  <si>
    <t>嗜酒如命</t>
    <rPh sb="0" eb="1">
      <t>shi'jiu'ru'ming</t>
    </rPh>
    <phoneticPr fontId="1" type="noConversion"/>
  </si>
  <si>
    <t>使用100酒</t>
    <rPh sb="0" eb="1">
      <t>shi'yong</t>
    </rPh>
    <rPh sb="5" eb="6">
      <t>jiu</t>
    </rPh>
    <phoneticPr fontId="1" type="noConversion"/>
  </si>
  <si>
    <t>不死之躯</t>
    <rPh sb="0" eb="1">
      <t>bu'si'zhi'qu</t>
    </rPh>
    <phoneticPr fontId="1" type="noConversion"/>
  </si>
  <si>
    <t>往事如梦</t>
    <rPh sb="0" eb="1">
      <t>wang'shi'ru'm</t>
    </rPh>
    <phoneticPr fontId="1" type="noConversion"/>
  </si>
  <si>
    <t>加载一次记忆</t>
    <rPh sb="0" eb="1">
      <t>jia'zai</t>
    </rPh>
    <rPh sb="2" eb="3">
      <t>yi'ci</t>
    </rPh>
    <rPh sb="4" eb="5">
      <t>ji'yi</t>
    </rPh>
    <phoneticPr fontId="1" type="noConversion"/>
  </si>
  <si>
    <t>地牢探险者</t>
    <rPh sb="0" eb="1">
      <t>di'lao</t>
    </rPh>
    <rPh sb="2" eb="3">
      <t>tan'xian'zhe</t>
    </rPh>
    <phoneticPr fontId="1" type="noConversion"/>
  </si>
  <si>
    <t>地牢探索30层</t>
    <rPh sb="0" eb="1">
      <t>di'lao</t>
    </rPh>
    <rPh sb="2" eb="3">
      <t>tan'suo</t>
    </rPh>
    <rPh sb="6" eb="7">
      <t>ceng</t>
    </rPh>
    <phoneticPr fontId="1" type="noConversion"/>
  </si>
  <si>
    <t>地下城与勇士</t>
    <rPh sb="0" eb="1">
      <t>di'xia'cheng</t>
    </rPh>
    <rPh sb="3" eb="4">
      <t>yu</t>
    </rPh>
    <rPh sb="4" eb="5">
      <t>yong'shi</t>
    </rPh>
    <phoneticPr fontId="1" type="noConversion"/>
  </si>
  <si>
    <t>探索地牢99层</t>
    <rPh sb="0" eb="1">
      <t>tan'suo</t>
    </rPh>
    <rPh sb="2" eb="3">
      <t>di'lao</t>
    </rPh>
    <rPh sb="6" eb="7">
      <t>ceng</t>
    </rPh>
    <phoneticPr fontId="1" type="noConversion"/>
  </si>
  <si>
    <t>存活1000天</t>
    <rPh sb="0" eb="1">
      <t>cun'huo</t>
    </rPh>
    <rPh sb="6" eb="7">
      <t>tian</t>
    </rPh>
    <phoneticPr fontId="1" type="noConversion"/>
  </si>
  <si>
    <t>desc</t>
    <phoneticPr fontId="1" type="noConversion"/>
  </si>
  <si>
    <t>烹饪10种美食</t>
    <rPh sb="0" eb="1">
      <t>peng'ren</t>
    </rPh>
    <rPh sb="4" eb="5">
      <t>zhong</t>
    </rPh>
    <rPh sb="5" eb="6">
      <t>mei'shi</t>
    </rPh>
    <phoneticPr fontId="1" type="noConversion"/>
  </si>
  <si>
    <t>The Witcher</t>
    <phoneticPr fontId="1" type="noConversion"/>
  </si>
  <si>
    <t>抓住3名传奇盗贼</t>
    <rPh sb="0" eb="1">
      <t>zhua'zhu</t>
    </rPh>
    <rPh sb="3" eb="4">
      <t>ming</t>
    </rPh>
    <rPh sb="4" eb="5">
      <t>chuan'qi</t>
    </rPh>
    <rPh sb="6" eb="7">
      <t>dao'z</t>
    </rPh>
    <phoneticPr fontId="1" type="noConversion"/>
  </si>
  <si>
    <t>Opulent Lifestyle</t>
    <phoneticPr fontId="1" type="noConversion"/>
  </si>
  <si>
    <t>Rich Man</t>
    <phoneticPr fontId="1" type="noConversion"/>
  </si>
  <si>
    <t>Foodie</t>
    <phoneticPr fontId="1" type="noConversion"/>
  </si>
  <si>
    <t>Sommelier</t>
    <phoneticPr fontId="1" type="noConversion"/>
  </si>
  <si>
    <t>Taste 3 kinds of liquor.</t>
    <phoneticPr fontId="1" type="noConversion"/>
  </si>
  <si>
    <t>Cook 10 kinds of food.</t>
    <phoneticPr fontId="1" type="noConversion"/>
  </si>
  <si>
    <t>Store 999 gold.</t>
    <phoneticPr fontId="1" type="noConversion"/>
  </si>
  <si>
    <t>Spend 999 gold.</t>
    <phoneticPr fontId="1" type="noConversion"/>
  </si>
  <si>
    <t>Get 100 Demon Point.</t>
    <phoneticPr fontId="1" type="noConversion"/>
  </si>
  <si>
    <t>Get 100 Renown.</t>
    <phoneticPr fontId="1" type="noConversion"/>
  </si>
  <si>
    <t>Collect 10 kinds of Melee Weapon.</t>
    <phoneticPr fontId="1" type="noConversion"/>
  </si>
  <si>
    <t>Collect 3 kinds of Magic Weapon.</t>
    <phoneticPr fontId="1" type="noConversion"/>
  </si>
  <si>
    <t>Collect 3 kinds of Ranged Weapon.</t>
    <phoneticPr fontId="1" type="noConversion"/>
  </si>
  <si>
    <t>Mount a pet.</t>
    <phoneticPr fontId="1" type="noConversion"/>
  </si>
  <si>
    <t>Kill 100 enemies.</t>
    <phoneticPr fontId="1" type="noConversion"/>
  </si>
  <si>
    <t>Get to 10 different places.</t>
    <phoneticPr fontId="1" type="noConversion"/>
  </si>
  <si>
    <t>Brave Man</t>
    <phoneticPr fontId="1" type="noConversion"/>
  </si>
  <si>
    <t>Ghost Hunter</t>
    <phoneticPr fontId="1" type="noConversion"/>
  </si>
  <si>
    <t>Defeat 10 ghost.</t>
    <phoneticPr fontId="1" type="noConversion"/>
  </si>
  <si>
    <t>Defeat 1 ghost boss.</t>
    <phoneticPr fontId="1" type="noConversion"/>
  </si>
  <si>
    <t>Defeat 1 ghost king.</t>
    <phoneticPr fontId="1" type="noConversion"/>
  </si>
  <si>
    <t>Night Keeper</t>
    <phoneticPr fontId="1" type="noConversion"/>
  </si>
  <si>
    <t>Good Man</t>
    <phoneticPr fontId="1" type="noConversion"/>
  </si>
  <si>
    <t>Home Guardian</t>
    <phoneticPr fontId="1" type="noConversion"/>
  </si>
  <si>
    <t>Sleep for 100 hours.</t>
    <phoneticPr fontId="1" type="noConversion"/>
  </si>
  <si>
    <t>Drink 100 wine.</t>
    <phoneticPr fontId="1" type="noConversion"/>
  </si>
  <si>
    <t>Load memory for 1 time.</t>
    <phoneticPr fontId="1" type="noConversion"/>
  </si>
  <si>
    <t>Expore the 30th floor of the Dungeon.</t>
    <phoneticPr fontId="1" type="noConversion"/>
  </si>
  <si>
    <t>Arms Dealer(Ⅰ)</t>
    <phoneticPr fontId="1" type="noConversion"/>
  </si>
  <si>
    <t>Arms Dealer(Ⅲ)</t>
    <phoneticPr fontId="1" type="noConversion"/>
  </si>
  <si>
    <t>使用100次近战攻击</t>
    <rPh sb="0" eb="1">
      <t>shi'yong</t>
    </rPh>
    <rPh sb="5" eb="6">
      <t>ci</t>
    </rPh>
    <rPh sb="6" eb="7">
      <t>jin'zhan</t>
    </rPh>
    <rPh sb="8" eb="9">
      <t>gong'ji</t>
    </rPh>
    <phoneticPr fontId="1" type="noConversion"/>
  </si>
  <si>
    <t>使用100次远程攻击</t>
    <rPh sb="0" eb="1">
      <t>shi'yong</t>
    </rPh>
    <rPh sb="5" eb="6">
      <t>ci</t>
    </rPh>
    <rPh sb="6" eb="7">
      <t>yuan'cheng</t>
    </rPh>
    <rPh sb="8" eb="9">
      <t>gong'ji</t>
    </rPh>
    <phoneticPr fontId="1" type="noConversion"/>
  </si>
  <si>
    <t>使用100次魔法攻击</t>
    <rPh sb="0" eb="1">
      <t>shi'yong</t>
    </rPh>
    <rPh sb="5" eb="6">
      <t>ci</t>
    </rPh>
    <rPh sb="6" eb="7">
      <t>mo'fa</t>
    </rPh>
    <rPh sb="8" eb="9">
      <t>gong'ji</t>
    </rPh>
    <phoneticPr fontId="1" type="noConversion"/>
  </si>
  <si>
    <t>Perform melee attacks for 100 times.</t>
    <phoneticPr fontId="1" type="noConversion"/>
  </si>
  <si>
    <t>Perform ranged attacks for 100 times.</t>
    <phoneticPr fontId="1" type="noConversion"/>
  </si>
  <si>
    <t>Perform magic attacks for 100 times.</t>
    <phoneticPr fontId="1" type="noConversion"/>
  </si>
  <si>
    <t>Bloodthirty</t>
    <phoneticPr fontId="1" type="noConversion"/>
  </si>
  <si>
    <t>Keep a Distance</t>
    <phoneticPr fontId="1" type="noConversion"/>
  </si>
  <si>
    <t>Magic Maker</t>
    <phoneticPr fontId="1" type="noConversion"/>
  </si>
  <si>
    <t>捕获3只宠物</t>
    <rPh sb="0" eb="1">
      <t>bu'huo</t>
    </rPh>
    <rPh sb="3" eb="4">
      <t>zhi</t>
    </rPh>
    <rPh sb="4" eb="5">
      <t>chong'wu</t>
    </rPh>
    <phoneticPr fontId="1" type="noConversion"/>
  </si>
  <si>
    <t>Capture 3 pets.</t>
    <phoneticPr fontId="1" type="noConversion"/>
  </si>
  <si>
    <t>Wild Hunter</t>
    <phoneticPr fontId="1" type="noConversion"/>
  </si>
  <si>
    <t>Rider</t>
    <phoneticPr fontId="1" type="noConversion"/>
  </si>
  <si>
    <t>Cat Man</t>
    <phoneticPr fontId="1" type="noConversion"/>
  </si>
  <si>
    <t>Search a place totally.</t>
    <phoneticPr fontId="1" type="noConversion"/>
  </si>
  <si>
    <t>Adventure Lover</t>
    <phoneticPr fontId="1" type="noConversion"/>
  </si>
  <si>
    <t>Meticulous Man</t>
    <phoneticPr fontId="1" type="noConversion"/>
  </si>
  <si>
    <t>Don't Starve</t>
    <phoneticPr fontId="1" type="noConversion"/>
  </si>
  <si>
    <t>Otaku</t>
    <phoneticPr fontId="1" type="noConversion"/>
  </si>
  <si>
    <t>Oenophile</t>
    <phoneticPr fontId="1" type="noConversion"/>
  </si>
  <si>
    <t>What a Dream</t>
    <phoneticPr fontId="1" type="noConversion"/>
  </si>
  <si>
    <t>Dungeon Explorer</t>
    <phoneticPr fontId="1" type="noConversion"/>
  </si>
  <si>
    <t>Walking Dictionary</t>
    <phoneticPr fontId="1" type="noConversion"/>
  </si>
  <si>
    <t>Get to 20 different places.</t>
    <phoneticPr fontId="1" type="noConversion"/>
  </si>
  <si>
    <t>Dragon Slayer</t>
    <phoneticPr fontId="1" type="noConversion"/>
  </si>
  <si>
    <t>Defeat 3 dragons.</t>
    <phoneticPr fontId="1" type="noConversion"/>
  </si>
  <si>
    <t>Upgrade all buildings.</t>
    <phoneticPr fontId="1" type="noConversion"/>
  </si>
  <si>
    <t>Construct all buildings.</t>
    <phoneticPr fontId="1" type="noConversion"/>
  </si>
  <si>
    <t>Architect(Ⅰ)</t>
    <phoneticPr fontId="1" type="noConversion"/>
  </si>
  <si>
    <t>Arms Dealer(Ⅱ)</t>
    <phoneticPr fontId="1" type="noConversion"/>
  </si>
  <si>
    <t>Architect(Ⅱ)</t>
    <phoneticPr fontId="1" type="noConversion"/>
  </si>
  <si>
    <t>Dragon Rider</t>
    <phoneticPr fontId="1" type="noConversion"/>
  </si>
  <si>
    <t>Mount a dragon.</t>
    <phoneticPr fontId="1" type="noConversion"/>
  </si>
  <si>
    <t>DND</t>
    <phoneticPr fontId="1" type="noConversion"/>
  </si>
  <si>
    <t>Expore the 99th floor of the Dungeon.</t>
    <phoneticPr fontId="1" type="noConversion"/>
  </si>
  <si>
    <t>Upgrade all techniques.</t>
    <phoneticPr fontId="1" type="noConversion"/>
  </si>
  <si>
    <t>Master Of Survival</t>
    <phoneticPr fontId="1" type="noConversion"/>
  </si>
  <si>
    <t>Keep alive for 100 days.</t>
    <phoneticPr fontId="1" type="noConversion"/>
  </si>
  <si>
    <t>Keep alive for 100 days</t>
    <phoneticPr fontId="1" type="noConversion"/>
  </si>
  <si>
    <t>Scientist</t>
    <phoneticPr fontId="1" type="noConversion"/>
  </si>
  <si>
    <t>Hands Up!</t>
    <phoneticPr fontId="1" type="noConversion"/>
  </si>
  <si>
    <t>Catch 3 legendary thieves.</t>
    <phoneticPr fontId="1" type="noConversion"/>
  </si>
  <si>
    <t>Ghost</t>
    <phoneticPr fontId="1" type="noConversion"/>
  </si>
  <si>
    <t>Ghost Boss</t>
    <phoneticPr fontId="1" type="noConversion"/>
  </si>
  <si>
    <t>Ghost King</t>
    <phoneticPr fontId="1" type="noConversion"/>
  </si>
  <si>
    <t>Protect the house from being stolen.</t>
    <phoneticPr fontId="1" type="noConversion"/>
  </si>
  <si>
    <t>Portal Key Lv.10</t>
  </si>
  <si>
    <t>Portal Key Lv.20</t>
  </si>
  <si>
    <t>Portal Key Lv.30</t>
  </si>
  <si>
    <t>Portal Key Lv.40</t>
  </si>
  <si>
    <t>Portal Key Lv.50</t>
  </si>
  <si>
    <t>Portal Key Lv.60</t>
  </si>
  <si>
    <t>Lv</t>
    <phoneticPr fontId="1" type="noConversion"/>
  </si>
  <si>
    <t>TreasureBox</t>
    <phoneticPr fontId="1" type="noConversion"/>
  </si>
  <si>
    <t>传送令</t>
    <rPh sb="0" eb="1">
      <t>chuan'song</t>
    </rPh>
    <rPh sb="2" eb="3">
      <t>ling</t>
    </rPh>
    <phoneticPr fontId="1" type="noConversion"/>
  </si>
  <si>
    <t>材料</t>
    <rPh sb="0" eb="1">
      <t>cai'l</t>
    </rPh>
    <phoneticPr fontId="1" type="noConversion"/>
  </si>
  <si>
    <t>木棒</t>
    <phoneticPr fontId="1" type="noConversion"/>
  </si>
  <si>
    <t>骨棒</t>
    <phoneticPr fontId="1" type="noConversion"/>
  </si>
  <si>
    <t>Buff&amp;Debuff</t>
    <phoneticPr fontId="1" type="noConversion"/>
  </si>
  <si>
    <t>吃东西加减生命</t>
    <rPh sb="0" eb="1">
      <t>chi'dong'xi</t>
    </rPh>
    <rPh sb="3" eb="4">
      <t>jia'jian</t>
    </rPh>
    <rPh sb="5" eb="6">
      <t>sheng'ming</t>
    </rPh>
    <phoneticPr fontId="1" type="noConversion"/>
  </si>
  <si>
    <t>精神变更</t>
    <rPh sb="0" eb="1">
      <t>jing'shen</t>
    </rPh>
    <rPh sb="2" eb="3">
      <t>bian'geng</t>
    </rPh>
    <phoneticPr fontId="1" type="noConversion"/>
  </si>
  <si>
    <t>体力变更</t>
    <rPh sb="0" eb="1">
      <t>ti'li</t>
    </rPh>
    <rPh sb="2" eb="3">
      <t>bian'geng</t>
    </rPh>
    <phoneticPr fontId="1" type="noConversion"/>
  </si>
  <si>
    <t>属性变更</t>
    <rPh sb="0" eb="1">
      <t>shu'xing</t>
    </rPh>
    <rPh sb="2" eb="3">
      <t>bian'geng</t>
    </rPh>
    <phoneticPr fontId="1" type="noConversion"/>
  </si>
  <si>
    <t>随机值</t>
    <rPh sb="0" eb="1">
      <t>sui'ji'zhi</t>
    </rPh>
    <phoneticPr fontId="1" type="noConversion"/>
  </si>
  <si>
    <t>3110|100</t>
    <phoneticPr fontId="1" type="noConversion"/>
  </si>
  <si>
    <t>3111|100</t>
    <phoneticPr fontId="1" type="noConversion"/>
  </si>
  <si>
    <t>3201|100</t>
    <phoneticPr fontId="1" type="noConversion"/>
  </si>
  <si>
    <t>3202|100</t>
    <phoneticPr fontId="1" type="noConversion"/>
  </si>
  <si>
    <t>3309|100</t>
    <phoneticPr fontId="1" type="noConversion"/>
  </si>
  <si>
    <t>3310|100</t>
    <phoneticPr fontId="1" type="noConversion"/>
  </si>
  <si>
    <t>3403|100</t>
    <phoneticPr fontId="1" type="noConversion"/>
  </si>
  <si>
    <t>3404|100</t>
    <phoneticPr fontId="1" type="noConversion"/>
  </si>
  <si>
    <t>火球</t>
    <rPh sb="0" eb="1">
      <t>huo'qiu</t>
    </rPh>
    <phoneticPr fontId="1" type="noConversion"/>
  </si>
  <si>
    <t>盗贼</t>
    <rPh sb="0" eb="1">
      <t>dao'zei</t>
    </rPh>
    <phoneticPr fontId="1" type="noConversion"/>
  </si>
  <si>
    <t>神偷罗宾汉</t>
    <rPh sb="0" eb="1">
      <t>sen'tou</t>
    </rPh>
    <rPh sb="2" eb="3">
      <t>luo'bin'han</t>
    </rPh>
    <phoneticPr fontId="1" type="noConversion"/>
  </si>
  <si>
    <t>黑胡子爱德华</t>
    <rPh sb="0" eb="1">
      <t>hei'hu'zi</t>
    </rPh>
    <rPh sb="3" eb="4">
      <t>ai'de'ua</t>
    </rPh>
    <phoneticPr fontId="1" type="noConversion"/>
  </si>
  <si>
    <t>侠盗詹姆斯</t>
    <rPh sb="0" eb="1">
      <t>xia'dao</t>
    </rPh>
    <rPh sb="2" eb="3">
      <t>zhan'mu'si</t>
    </rPh>
    <phoneticPr fontId="1" type="noConversion"/>
  </si>
  <si>
    <t>娃娃脸尼尔森</t>
    <rPh sb="0" eb="1">
      <t>wa'wa'lian</t>
    </rPh>
    <rPh sb="3" eb="4">
      <t>ni'er'sen</t>
    </rPh>
    <phoneticPr fontId="1" type="noConversion"/>
  </si>
  <si>
    <t>赦免者维庸</t>
    <rPh sb="0" eb="1">
      <t>she'mian'zhe</t>
    </rPh>
    <phoneticPr fontId="1" type="noConversion"/>
  </si>
  <si>
    <t>绅士迪克特平</t>
    <rPh sb="0" eb="1">
      <t>shen'shi</t>
    </rPh>
    <rPh sb="2" eb="3">
      <t>di'ke'te'ping</t>
    </rPh>
    <rPh sb="5" eb="6">
      <t>ping</t>
    </rPh>
    <phoneticPr fontId="1" type="noConversion"/>
  </si>
  <si>
    <t>Aaron</t>
  </si>
  <si>
    <t>亚伦</t>
  </si>
  <si>
    <t>Adam</t>
  </si>
  <si>
    <t>亚当</t>
  </si>
  <si>
    <t>Adrian</t>
  </si>
  <si>
    <t>艾德里安</t>
  </si>
  <si>
    <t>Alva</t>
  </si>
  <si>
    <t>阿尔瓦</t>
  </si>
  <si>
    <t>Alex</t>
  </si>
  <si>
    <t>亚历克斯</t>
  </si>
  <si>
    <t>Alexander</t>
  </si>
  <si>
    <t>亚历山大</t>
  </si>
  <si>
    <t>Alan</t>
  </si>
  <si>
    <t>艾伦</t>
  </si>
  <si>
    <t>Albert</t>
  </si>
  <si>
    <t>艾伯特</t>
  </si>
  <si>
    <t>Alfred</t>
  </si>
  <si>
    <t>阿尔弗雷德</t>
  </si>
  <si>
    <t>Andrew</t>
  </si>
  <si>
    <t>安德鲁</t>
  </si>
  <si>
    <t>Andy</t>
  </si>
  <si>
    <t>安迪</t>
  </si>
  <si>
    <t>Angus</t>
  </si>
  <si>
    <t>安格斯</t>
  </si>
  <si>
    <t>Anthony</t>
  </si>
  <si>
    <t>安东尼</t>
  </si>
  <si>
    <t>Arthur</t>
  </si>
  <si>
    <t>亚瑟</t>
  </si>
  <si>
    <t>Austin</t>
  </si>
  <si>
    <t>奥斯汀</t>
  </si>
  <si>
    <t>Ben</t>
  </si>
  <si>
    <t>本</t>
  </si>
  <si>
    <t>Benson</t>
  </si>
  <si>
    <t>本森</t>
  </si>
  <si>
    <t>Bill</t>
  </si>
  <si>
    <t>比尔</t>
  </si>
  <si>
    <t>Bob</t>
  </si>
  <si>
    <t>鲍伯</t>
  </si>
  <si>
    <t>Brandon</t>
  </si>
  <si>
    <t>布兰登</t>
  </si>
  <si>
    <t>Brant</t>
  </si>
  <si>
    <t>布兰特</t>
  </si>
  <si>
    <t>Brent</t>
  </si>
  <si>
    <t>布伦特</t>
  </si>
  <si>
    <t>Brian</t>
  </si>
  <si>
    <t>布莱恩</t>
  </si>
  <si>
    <t>Bruce</t>
  </si>
  <si>
    <t>布鲁斯</t>
  </si>
  <si>
    <t>Carl</t>
  </si>
  <si>
    <t>卡尔</t>
  </si>
  <si>
    <t>Cary</t>
  </si>
  <si>
    <t>凯里</t>
  </si>
  <si>
    <t>Caspar</t>
  </si>
  <si>
    <t>卡斯帕</t>
  </si>
  <si>
    <t>Charles</t>
  </si>
  <si>
    <t>查尔斯</t>
  </si>
  <si>
    <t>Cheney</t>
  </si>
  <si>
    <t>采尼</t>
  </si>
  <si>
    <t>Chris</t>
  </si>
  <si>
    <t>克里斯</t>
  </si>
  <si>
    <t>Christian</t>
  </si>
  <si>
    <t>克里斯蒂安</t>
  </si>
  <si>
    <t>Colin</t>
  </si>
  <si>
    <t>科林</t>
  </si>
  <si>
    <t>Cosmo</t>
  </si>
  <si>
    <t>科兹莫</t>
  </si>
  <si>
    <t>Daniel</t>
  </si>
  <si>
    <t>丹尼尔</t>
  </si>
  <si>
    <t>Dennis</t>
  </si>
  <si>
    <t>丹尼斯</t>
  </si>
  <si>
    <t>Derek</t>
  </si>
  <si>
    <t>德里克</t>
  </si>
  <si>
    <t>Donald</t>
  </si>
  <si>
    <t>唐纳德</t>
  </si>
  <si>
    <t>Douglas</t>
  </si>
  <si>
    <t>道格拉斯</t>
  </si>
  <si>
    <t>David</t>
  </si>
  <si>
    <t>大卫</t>
  </si>
  <si>
    <t>Denny</t>
  </si>
  <si>
    <t>丹尼</t>
  </si>
  <si>
    <t>Edgar</t>
  </si>
  <si>
    <t>埃德加</t>
  </si>
  <si>
    <t>Edward</t>
  </si>
  <si>
    <t>爱德华</t>
  </si>
  <si>
    <t>Edwin</t>
  </si>
  <si>
    <t>艾德文</t>
  </si>
  <si>
    <t>Elliott</t>
  </si>
  <si>
    <t>艾略特</t>
  </si>
  <si>
    <t>Elvis</t>
  </si>
  <si>
    <t>埃尔维斯</t>
  </si>
  <si>
    <t>Eric</t>
  </si>
  <si>
    <t>埃里克</t>
  </si>
  <si>
    <t>Evan</t>
  </si>
  <si>
    <t>埃文</t>
  </si>
  <si>
    <t>Francis</t>
  </si>
  <si>
    <t>弗朗西斯</t>
  </si>
  <si>
    <t>Frank</t>
  </si>
  <si>
    <t>弗兰克</t>
  </si>
  <si>
    <t>Franklin</t>
  </si>
  <si>
    <t>富兰克林</t>
  </si>
  <si>
    <t>Fred</t>
  </si>
  <si>
    <t>弗瑞德</t>
  </si>
  <si>
    <t>Gabriel</t>
  </si>
  <si>
    <t>加百利</t>
  </si>
  <si>
    <t>Gaby</t>
  </si>
  <si>
    <t>加比</t>
  </si>
  <si>
    <t>Garfield</t>
  </si>
  <si>
    <t>加菲尔德</t>
  </si>
  <si>
    <t>Gary</t>
  </si>
  <si>
    <t>加里</t>
  </si>
  <si>
    <t>Gavin</t>
  </si>
  <si>
    <t>加文</t>
  </si>
  <si>
    <t>George</t>
  </si>
  <si>
    <t>乔治</t>
  </si>
  <si>
    <t>Gino</t>
  </si>
  <si>
    <t>基诺</t>
  </si>
  <si>
    <t>Glen</t>
  </si>
  <si>
    <t>格林</t>
  </si>
  <si>
    <t>Glendon</t>
  </si>
  <si>
    <t>格林顿</t>
  </si>
  <si>
    <t>Harrison</t>
  </si>
  <si>
    <t>哈里森</t>
  </si>
  <si>
    <t>Hugo</t>
  </si>
  <si>
    <t>雨果</t>
  </si>
  <si>
    <t>Hunk</t>
  </si>
  <si>
    <t>汉克</t>
  </si>
  <si>
    <t>Howard</t>
  </si>
  <si>
    <t>霍华德</t>
  </si>
  <si>
    <t>Henry</t>
  </si>
  <si>
    <t>亨利</t>
  </si>
  <si>
    <t>Ivan</t>
  </si>
  <si>
    <t>伊凡</t>
  </si>
  <si>
    <t>Isaac</t>
  </si>
  <si>
    <t>艾萨克</t>
  </si>
  <si>
    <t>Jack</t>
  </si>
  <si>
    <t>杰克</t>
  </si>
  <si>
    <t>Jackson</t>
  </si>
  <si>
    <t>杰克逊</t>
  </si>
  <si>
    <t>Jacob</t>
  </si>
  <si>
    <t>雅各布</t>
  </si>
  <si>
    <t>James</t>
  </si>
  <si>
    <t>詹姆士</t>
  </si>
  <si>
    <t>Jason</t>
  </si>
  <si>
    <t>詹森</t>
  </si>
  <si>
    <t>Jeffery</t>
  </si>
  <si>
    <t>杰弗瑞</t>
  </si>
  <si>
    <t>Jerome</t>
  </si>
  <si>
    <t>杰罗姆</t>
  </si>
  <si>
    <t>Jerry</t>
  </si>
  <si>
    <t>杰瑞</t>
  </si>
  <si>
    <t>Jesse</t>
  </si>
  <si>
    <t>杰西</t>
  </si>
  <si>
    <t>Jim</t>
  </si>
  <si>
    <t>吉姆</t>
  </si>
  <si>
    <t>Jimmy</t>
  </si>
  <si>
    <t>吉米</t>
  </si>
  <si>
    <t>Joe</t>
  </si>
  <si>
    <t>乔</t>
  </si>
  <si>
    <t>John</t>
  </si>
  <si>
    <t>约翰</t>
  </si>
  <si>
    <t>Johnny</t>
  </si>
  <si>
    <t>约翰尼</t>
  </si>
  <si>
    <t>Joseph</t>
  </si>
  <si>
    <t>约瑟夫</t>
  </si>
  <si>
    <t>Joshua</t>
  </si>
  <si>
    <t>约书亚</t>
  </si>
  <si>
    <t>Justin</t>
  </si>
  <si>
    <t>贾斯汀</t>
  </si>
  <si>
    <t>Keith</t>
  </si>
  <si>
    <t>凯斯</t>
  </si>
  <si>
    <t>Ken</t>
  </si>
  <si>
    <t>肯</t>
  </si>
  <si>
    <t>Kenneth</t>
  </si>
  <si>
    <t>肯尼斯</t>
  </si>
  <si>
    <t>Kenny</t>
  </si>
  <si>
    <t>肯尼</t>
  </si>
  <si>
    <t>Kevin</t>
  </si>
  <si>
    <t>凯文</t>
  </si>
  <si>
    <t>兰斯</t>
  </si>
  <si>
    <t>Larry</t>
  </si>
  <si>
    <t>拉里</t>
  </si>
  <si>
    <t>Laurent</t>
  </si>
  <si>
    <t>劳伦特</t>
  </si>
  <si>
    <t>劳伦斯</t>
  </si>
  <si>
    <t>Leander</t>
  </si>
  <si>
    <t>利安德尔</t>
  </si>
  <si>
    <t>Lee</t>
  </si>
  <si>
    <t>李</t>
  </si>
  <si>
    <t>Leo</t>
  </si>
  <si>
    <t>雷欧</t>
  </si>
  <si>
    <t>Leonard</t>
  </si>
  <si>
    <t>雷纳德</t>
  </si>
  <si>
    <t>Leopold</t>
  </si>
  <si>
    <t>利奥波特</t>
  </si>
  <si>
    <t>Loren</t>
  </si>
  <si>
    <t>劳伦</t>
  </si>
  <si>
    <t>Lori</t>
  </si>
  <si>
    <t>劳瑞</t>
  </si>
  <si>
    <t>Lorin</t>
  </si>
  <si>
    <t>劳瑞恩</t>
  </si>
  <si>
    <t>Luke</t>
  </si>
  <si>
    <t>卢克</t>
  </si>
  <si>
    <t>Marcus</t>
  </si>
  <si>
    <t>马库斯</t>
  </si>
  <si>
    <t>Marcy</t>
  </si>
  <si>
    <t>马西</t>
  </si>
  <si>
    <t>Mark</t>
  </si>
  <si>
    <t>马克</t>
  </si>
  <si>
    <t>Marks</t>
  </si>
  <si>
    <t>马科斯</t>
  </si>
  <si>
    <t>Mars</t>
  </si>
  <si>
    <t>马尔斯</t>
  </si>
  <si>
    <t>Martin</t>
  </si>
  <si>
    <t>马丁</t>
  </si>
  <si>
    <t>Matthew</t>
  </si>
  <si>
    <t>马修</t>
  </si>
  <si>
    <t>Michael</t>
  </si>
  <si>
    <t>迈克尔</t>
  </si>
  <si>
    <t>Mike</t>
  </si>
  <si>
    <t>麦克</t>
  </si>
  <si>
    <t>Neil</t>
  </si>
  <si>
    <t>尼尔</t>
  </si>
  <si>
    <t>Nicholas</t>
  </si>
  <si>
    <t>尼古拉斯</t>
  </si>
  <si>
    <t>奥利弗</t>
  </si>
  <si>
    <t>Oscar</t>
  </si>
  <si>
    <t>奥斯卡</t>
  </si>
  <si>
    <t>保罗</t>
  </si>
  <si>
    <t>Patrick</t>
  </si>
  <si>
    <t>帕特里克</t>
  </si>
  <si>
    <t>Peter</t>
  </si>
  <si>
    <t>彼得</t>
  </si>
  <si>
    <t>Philip</t>
  </si>
  <si>
    <t>菲利普</t>
  </si>
  <si>
    <t>Phoebe</t>
  </si>
  <si>
    <t>菲比</t>
  </si>
  <si>
    <t>Quentin</t>
  </si>
  <si>
    <t>昆廷</t>
  </si>
  <si>
    <t>Randall</t>
  </si>
  <si>
    <t>兰德尔</t>
  </si>
  <si>
    <t>Randolph</t>
  </si>
  <si>
    <t>伦道夫</t>
  </si>
  <si>
    <t>Randy</t>
  </si>
  <si>
    <t>兰迪</t>
  </si>
  <si>
    <t>Reed</t>
  </si>
  <si>
    <t>列得</t>
  </si>
  <si>
    <t>Rex</t>
  </si>
  <si>
    <t>雷克斯</t>
  </si>
  <si>
    <t>Richard</t>
  </si>
  <si>
    <t>理查德</t>
  </si>
  <si>
    <t>Richie</t>
  </si>
  <si>
    <t>里奇</t>
  </si>
  <si>
    <t>Robert</t>
  </si>
  <si>
    <t>罗伯特</t>
  </si>
  <si>
    <t>Robin</t>
  </si>
  <si>
    <t>罗宾</t>
  </si>
  <si>
    <t>Robinson</t>
  </si>
  <si>
    <t>罗宾逊</t>
  </si>
  <si>
    <t>洛克</t>
  </si>
  <si>
    <t>Roger</t>
  </si>
  <si>
    <t>罗杰</t>
  </si>
  <si>
    <t>Roy</t>
  </si>
  <si>
    <t>罗伊</t>
  </si>
  <si>
    <t>Ryan</t>
  </si>
  <si>
    <t>赖安</t>
  </si>
  <si>
    <t>Sam</t>
  </si>
  <si>
    <t>萨姆</t>
  </si>
  <si>
    <t>Sammy</t>
  </si>
  <si>
    <t>萨米</t>
  </si>
  <si>
    <t>Samuel</t>
  </si>
  <si>
    <t>塞缪尔</t>
  </si>
  <si>
    <t>Scott</t>
  </si>
  <si>
    <t>斯考特</t>
  </si>
  <si>
    <t>Sean</t>
  </si>
  <si>
    <t>肖恩</t>
  </si>
  <si>
    <t>Shawn</t>
  </si>
  <si>
    <t>Sidney</t>
  </si>
  <si>
    <t>西德尼</t>
  </si>
  <si>
    <t>Simon</t>
  </si>
  <si>
    <t>西蒙</t>
  </si>
  <si>
    <t>Solomon</t>
  </si>
  <si>
    <t>所罗门</t>
  </si>
  <si>
    <t>Spark</t>
  </si>
  <si>
    <t>斯帕克</t>
  </si>
  <si>
    <t>Spencer</t>
  </si>
  <si>
    <t>斯宾塞</t>
  </si>
  <si>
    <t>Spike</t>
  </si>
  <si>
    <t>斯派克</t>
  </si>
  <si>
    <t>Stanley</t>
  </si>
  <si>
    <t>斯坦利</t>
  </si>
  <si>
    <t>Steven</t>
  </si>
  <si>
    <t>史蒂文</t>
  </si>
  <si>
    <t>Stuart</t>
  </si>
  <si>
    <t>斯图亚特</t>
  </si>
  <si>
    <t>Terence</t>
  </si>
  <si>
    <t>特伦斯</t>
  </si>
  <si>
    <t>Terry</t>
  </si>
  <si>
    <t>特里</t>
  </si>
  <si>
    <t>Timothy</t>
  </si>
  <si>
    <t>蒂莫西</t>
  </si>
  <si>
    <t>Tommy</t>
  </si>
  <si>
    <t>汤米</t>
  </si>
  <si>
    <t>Tom</t>
  </si>
  <si>
    <t>汤姆</t>
  </si>
  <si>
    <t>Thomas</t>
  </si>
  <si>
    <t>托马斯</t>
  </si>
  <si>
    <t>Tony</t>
  </si>
  <si>
    <t>托尼</t>
  </si>
  <si>
    <t>Tyler</t>
  </si>
  <si>
    <t>泰勒</t>
  </si>
  <si>
    <t>Van</t>
  </si>
  <si>
    <t>范</t>
  </si>
  <si>
    <t>Vern</t>
  </si>
  <si>
    <t>弗恩</t>
  </si>
  <si>
    <t>Vernon</t>
  </si>
  <si>
    <t>弗农</t>
  </si>
  <si>
    <t>Vincent</t>
  </si>
  <si>
    <t>文森特</t>
  </si>
  <si>
    <t>Warren</t>
  </si>
  <si>
    <t>沃伦</t>
  </si>
  <si>
    <t>Wesley</t>
  </si>
  <si>
    <t>卫斯理</t>
  </si>
  <si>
    <t>William</t>
  </si>
  <si>
    <t>威廉</t>
  </si>
  <si>
    <t>Abigail</t>
  </si>
  <si>
    <t>阿比盖尔</t>
  </si>
  <si>
    <t>艾比</t>
  </si>
  <si>
    <t>Ada</t>
  </si>
  <si>
    <t>艾达</t>
  </si>
  <si>
    <t>Adelaide</t>
  </si>
  <si>
    <t>阿德莱德</t>
  </si>
  <si>
    <t>Adeline</t>
  </si>
  <si>
    <t>艾德琳</t>
  </si>
  <si>
    <t>Alexandra</t>
  </si>
  <si>
    <t>亚历桑德拉</t>
  </si>
  <si>
    <t>Ailsa</t>
  </si>
  <si>
    <t>艾丽莎</t>
  </si>
  <si>
    <t>Aimee</t>
  </si>
  <si>
    <t>艾米</t>
  </si>
  <si>
    <t>Alice</t>
  </si>
  <si>
    <t>爱丽丝</t>
  </si>
  <si>
    <t>Alina</t>
  </si>
  <si>
    <t>艾琳娜</t>
  </si>
  <si>
    <t>Allison</t>
  </si>
  <si>
    <t>艾莉森</t>
  </si>
  <si>
    <t>Amanda</t>
  </si>
  <si>
    <t>阿曼达</t>
  </si>
  <si>
    <t>艾美</t>
  </si>
  <si>
    <t>Amber</t>
  </si>
  <si>
    <t>安伯</t>
  </si>
  <si>
    <t>Anastasia</t>
  </si>
  <si>
    <t>阿纳斯塔西娅</t>
  </si>
  <si>
    <t>Andrea</t>
  </si>
  <si>
    <t>安德莉亚</t>
  </si>
  <si>
    <t>Angela</t>
  </si>
  <si>
    <t>安吉拉</t>
  </si>
  <si>
    <t>Angelia</t>
  </si>
  <si>
    <t>安吉莉亚</t>
  </si>
  <si>
    <t>Angelina</t>
  </si>
  <si>
    <t>安吉莉娜</t>
  </si>
  <si>
    <t>Ann</t>
  </si>
  <si>
    <t>安</t>
  </si>
  <si>
    <t>Anne</t>
  </si>
  <si>
    <t>安妮</t>
  </si>
  <si>
    <t>Annie</t>
  </si>
  <si>
    <t>Anita</t>
  </si>
  <si>
    <t>安尼塔</t>
  </si>
  <si>
    <t>Ariel</t>
  </si>
  <si>
    <t>艾莉尔</t>
  </si>
  <si>
    <t>April</t>
  </si>
  <si>
    <t>阿普里尔</t>
  </si>
  <si>
    <t>Ashley</t>
  </si>
  <si>
    <t>艾许莉</t>
  </si>
  <si>
    <t>Aviva</t>
  </si>
  <si>
    <t>阿维娃</t>
  </si>
  <si>
    <t>笆笆拉</t>
  </si>
  <si>
    <t>Beata</t>
  </si>
  <si>
    <t>贝亚特</t>
  </si>
  <si>
    <t>Beatrice</t>
  </si>
  <si>
    <t>比阿特丽斯</t>
  </si>
  <si>
    <t>Becky</t>
  </si>
  <si>
    <t>贝基</t>
  </si>
  <si>
    <t>Betty</t>
  </si>
  <si>
    <t>贝蒂</t>
  </si>
  <si>
    <t>Blanche</t>
  </si>
  <si>
    <t>布兰奇</t>
  </si>
  <si>
    <t>Bonnie</t>
  </si>
  <si>
    <t>邦妮</t>
  </si>
  <si>
    <t>Brenda</t>
  </si>
  <si>
    <t>布伦达</t>
  </si>
  <si>
    <t>Camille</t>
  </si>
  <si>
    <t>卡米尔</t>
  </si>
  <si>
    <t>Candice</t>
  </si>
  <si>
    <t>莰蒂丝</t>
  </si>
  <si>
    <t>Carina</t>
  </si>
  <si>
    <t>卡瑞娜</t>
  </si>
  <si>
    <t>Carmen</t>
  </si>
  <si>
    <t>卡门</t>
  </si>
  <si>
    <t>Carol</t>
  </si>
  <si>
    <t>凯罗尔</t>
  </si>
  <si>
    <t>Caroline</t>
  </si>
  <si>
    <t>卡罗琳</t>
  </si>
  <si>
    <t>Carry</t>
  </si>
  <si>
    <t>凯丽</t>
  </si>
  <si>
    <t>Carrie</t>
  </si>
  <si>
    <t>凯莉</t>
  </si>
  <si>
    <t>Cassandra</t>
  </si>
  <si>
    <t>卡桑德拉</t>
  </si>
  <si>
    <t>Cassie</t>
  </si>
  <si>
    <t>凯西</t>
  </si>
  <si>
    <t>Catherine</t>
  </si>
  <si>
    <t>凯瑟琳</t>
  </si>
  <si>
    <t>Cathy</t>
  </si>
  <si>
    <t>凯茜</t>
  </si>
  <si>
    <t>Chelsea</t>
  </si>
  <si>
    <t>切尔西</t>
  </si>
  <si>
    <t>Charlene</t>
  </si>
  <si>
    <t>沙琳</t>
  </si>
  <si>
    <t>Charlotte</t>
  </si>
  <si>
    <t>夏洛特</t>
  </si>
  <si>
    <t>Cherry</t>
  </si>
  <si>
    <t>切莉</t>
  </si>
  <si>
    <t>Cheryl</t>
  </si>
  <si>
    <t>雪莉尔</t>
  </si>
  <si>
    <t>Christina</t>
  </si>
  <si>
    <t>克里斯蒂娜</t>
  </si>
  <si>
    <t>Christine</t>
  </si>
  <si>
    <t>克里斯汀</t>
  </si>
  <si>
    <t>Christy</t>
  </si>
  <si>
    <t>克里斯蒂</t>
  </si>
  <si>
    <t>Cindy</t>
  </si>
  <si>
    <t>辛迪</t>
  </si>
  <si>
    <t>Claudia</t>
  </si>
  <si>
    <t>克劳迪娅</t>
  </si>
  <si>
    <t>Clement</t>
  </si>
  <si>
    <t>克莱门特</t>
  </si>
  <si>
    <t>Cloris</t>
  </si>
  <si>
    <t>克劳瑞丝</t>
  </si>
  <si>
    <t>Connie</t>
  </si>
  <si>
    <t>康妮</t>
  </si>
  <si>
    <t>Constance</t>
  </si>
  <si>
    <t>康斯坦斯</t>
  </si>
  <si>
    <t>Cora</t>
  </si>
  <si>
    <t>科拉</t>
  </si>
  <si>
    <t>Corrine</t>
  </si>
  <si>
    <t>科瑞恩</t>
  </si>
  <si>
    <t>科瑞斯特尔</t>
  </si>
  <si>
    <t>戴茜</t>
  </si>
  <si>
    <t>Daphne</t>
  </si>
  <si>
    <t>达芙妮</t>
  </si>
  <si>
    <t>Darcy</t>
  </si>
  <si>
    <t>达茜</t>
  </si>
  <si>
    <t>Debbie</t>
  </si>
  <si>
    <t>黛比</t>
  </si>
  <si>
    <t>Deborah</t>
  </si>
  <si>
    <t>黛博拉</t>
  </si>
  <si>
    <t>Debra</t>
  </si>
  <si>
    <t>黛布拉</t>
  </si>
  <si>
    <t>Demi</t>
  </si>
  <si>
    <t>黛米</t>
  </si>
  <si>
    <t>Diana</t>
  </si>
  <si>
    <t>黛安娜</t>
  </si>
  <si>
    <t>德洛丽丝</t>
  </si>
  <si>
    <t>Donna</t>
  </si>
  <si>
    <t>堂娜</t>
  </si>
  <si>
    <t>Doris</t>
  </si>
  <si>
    <t>桃瑞丝</t>
  </si>
  <si>
    <t>Edith</t>
  </si>
  <si>
    <t>伊迪丝</t>
  </si>
  <si>
    <t>Editha</t>
  </si>
  <si>
    <t>伊迪萨</t>
  </si>
  <si>
    <t>Elaine</t>
  </si>
  <si>
    <t>伊莱恩</t>
  </si>
  <si>
    <t>Eleanor</t>
  </si>
  <si>
    <t>埃莉诺</t>
  </si>
  <si>
    <t>Elizabeth</t>
  </si>
  <si>
    <t>伊丽莎白</t>
  </si>
  <si>
    <t>Ella</t>
  </si>
  <si>
    <t>埃拉</t>
  </si>
  <si>
    <t>Ellen</t>
  </si>
  <si>
    <t>爱伦</t>
  </si>
  <si>
    <t>Ellie</t>
  </si>
  <si>
    <t>艾莉</t>
  </si>
  <si>
    <t>Emerald</t>
  </si>
  <si>
    <t>艾米瑞达</t>
  </si>
  <si>
    <t>艾米丽</t>
  </si>
  <si>
    <t>Emma</t>
  </si>
  <si>
    <t>艾玛</t>
  </si>
  <si>
    <t>Enid</t>
  </si>
  <si>
    <t>伊妮德</t>
  </si>
  <si>
    <t>Elsa</t>
  </si>
  <si>
    <t>埃尔莎</t>
  </si>
  <si>
    <t>Erica</t>
  </si>
  <si>
    <t>埃莉卡</t>
  </si>
  <si>
    <t>Estelle</t>
  </si>
  <si>
    <t>爱斯特尔</t>
  </si>
  <si>
    <t>Esther</t>
  </si>
  <si>
    <t>爱丝特</t>
  </si>
  <si>
    <t>Eudora</t>
  </si>
  <si>
    <t>尤杜拉</t>
  </si>
  <si>
    <t>Eva</t>
  </si>
  <si>
    <t>伊娃</t>
  </si>
  <si>
    <t>Eve</t>
  </si>
  <si>
    <t>伊芙</t>
  </si>
  <si>
    <t>Fannie</t>
  </si>
  <si>
    <t>芬妮</t>
  </si>
  <si>
    <t>Fiona</t>
  </si>
  <si>
    <t>菲奥纳</t>
  </si>
  <si>
    <t>Frances</t>
  </si>
  <si>
    <t>弗郎西丝</t>
  </si>
  <si>
    <t>Frederica</t>
  </si>
  <si>
    <t>弗雷德里卡</t>
  </si>
  <si>
    <t>Frieda</t>
  </si>
  <si>
    <t>弗里达</t>
  </si>
  <si>
    <t>Gina</t>
  </si>
  <si>
    <t>吉娜</t>
  </si>
  <si>
    <t>Gillian</t>
  </si>
  <si>
    <t>吉莉安</t>
  </si>
  <si>
    <t>Gladys</t>
  </si>
  <si>
    <t>格拉蒂丝</t>
  </si>
  <si>
    <t>Gloria</t>
  </si>
  <si>
    <t>格罗瑞娅</t>
  </si>
  <si>
    <t>Grace</t>
  </si>
  <si>
    <t>格瑞丝</t>
  </si>
  <si>
    <t>Greta</t>
  </si>
  <si>
    <t>格瑞塔</t>
  </si>
  <si>
    <t>Gwendolyn</t>
  </si>
  <si>
    <t>格温多琳</t>
  </si>
  <si>
    <t>Hannah</t>
  </si>
  <si>
    <t>汉娜</t>
  </si>
  <si>
    <t>Helena</t>
  </si>
  <si>
    <t>海伦娜</t>
  </si>
  <si>
    <t>Hellen</t>
  </si>
  <si>
    <t>海伦</t>
  </si>
  <si>
    <t>Hebe</t>
  </si>
  <si>
    <t>赫柏</t>
  </si>
  <si>
    <t>Heidi</t>
  </si>
  <si>
    <t>海蒂</t>
  </si>
  <si>
    <t>Ingrid</t>
  </si>
  <si>
    <t>英格丽德</t>
  </si>
  <si>
    <t>Ishara</t>
  </si>
  <si>
    <t>爱沙拉</t>
  </si>
  <si>
    <t>Irene</t>
  </si>
  <si>
    <t>艾琳</t>
  </si>
  <si>
    <t>Iris</t>
  </si>
  <si>
    <t>艾丽丝</t>
  </si>
  <si>
    <t>Ivy</t>
  </si>
  <si>
    <t>艾维</t>
  </si>
  <si>
    <t>Jacqueline</t>
  </si>
  <si>
    <t>杰奎琳</t>
  </si>
  <si>
    <t>Jamie</t>
  </si>
  <si>
    <t>詹米</t>
  </si>
  <si>
    <t>Jane</t>
  </si>
  <si>
    <t>简</t>
  </si>
  <si>
    <t>Janet</t>
  </si>
  <si>
    <t>珍妮特</t>
  </si>
  <si>
    <t>Jean</t>
  </si>
  <si>
    <t>姬恩</t>
  </si>
  <si>
    <t>Jessica</t>
  </si>
  <si>
    <t>杰西卡</t>
  </si>
  <si>
    <t>Jessie</t>
  </si>
  <si>
    <t>Jennifer</t>
  </si>
  <si>
    <t>詹妮弗</t>
  </si>
  <si>
    <t>Jenny</t>
  </si>
  <si>
    <t>詹妮</t>
  </si>
  <si>
    <t>Jill</t>
  </si>
  <si>
    <t>姬尔</t>
  </si>
  <si>
    <t>Joan</t>
  </si>
  <si>
    <t>琼</t>
  </si>
  <si>
    <t>Joanna</t>
  </si>
  <si>
    <t>乔安娜</t>
  </si>
  <si>
    <t>Jocelyn</t>
  </si>
  <si>
    <t>乔斯林</t>
  </si>
  <si>
    <t>Josephine</t>
  </si>
  <si>
    <t>约瑟芬</t>
  </si>
  <si>
    <t>Josie</t>
  </si>
  <si>
    <t>乔茜</t>
  </si>
  <si>
    <t>Joy</t>
  </si>
  <si>
    <t>乔伊</t>
  </si>
  <si>
    <t>Joyce</t>
  </si>
  <si>
    <t>乔伊斯</t>
  </si>
  <si>
    <t>Judith</t>
  </si>
  <si>
    <t>朱迪丝</t>
  </si>
  <si>
    <t>Judy</t>
  </si>
  <si>
    <t>朱蒂</t>
  </si>
  <si>
    <t>Julia</t>
  </si>
  <si>
    <t>朱莉娅</t>
  </si>
  <si>
    <t>Juliana</t>
  </si>
  <si>
    <t>朱莉安娜</t>
  </si>
  <si>
    <t>Julie</t>
  </si>
  <si>
    <t>朱莉</t>
  </si>
  <si>
    <t>June</t>
  </si>
  <si>
    <t>朱恩</t>
  </si>
  <si>
    <t>Karen</t>
  </si>
  <si>
    <t>凯琳</t>
  </si>
  <si>
    <t>Karida</t>
  </si>
  <si>
    <t>卡瑞达</t>
  </si>
  <si>
    <t>Katherine</t>
  </si>
  <si>
    <t>Kate</t>
  </si>
  <si>
    <t>凯特</t>
  </si>
  <si>
    <t>Kathy</t>
  </si>
  <si>
    <t>Katrina</t>
  </si>
  <si>
    <t>卡特里娜</t>
  </si>
  <si>
    <t>Kay</t>
  </si>
  <si>
    <t>凯</t>
  </si>
  <si>
    <t>Kelly</t>
  </si>
  <si>
    <t>Kitty</t>
  </si>
  <si>
    <t>基蒂</t>
  </si>
  <si>
    <t>Lareina</t>
  </si>
  <si>
    <t>莱瑞拉</t>
  </si>
  <si>
    <t>劳拉</t>
  </si>
  <si>
    <t>Lena</t>
  </si>
  <si>
    <t>莉娜</t>
  </si>
  <si>
    <t>Lydia</t>
  </si>
  <si>
    <t>莉迪娅</t>
  </si>
  <si>
    <t>Lillian</t>
  </si>
  <si>
    <t>莉莲</t>
  </si>
  <si>
    <t>Linda</t>
  </si>
  <si>
    <t>琳达</t>
  </si>
  <si>
    <t>Lisa</t>
  </si>
  <si>
    <t>丽莎</t>
  </si>
  <si>
    <t>Liz</t>
  </si>
  <si>
    <t>莉兹</t>
  </si>
  <si>
    <t>Lorraine</t>
  </si>
  <si>
    <t>罗琳</t>
  </si>
  <si>
    <t>Louisa</t>
  </si>
  <si>
    <t>路易莎</t>
  </si>
  <si>
    <t>Louise</t>
  </si>
  <si>
    <t>路易丝</t>
  </si>
  <si>
    <t>Lucia</t>
  </si>
  <si>
    <t>露西娅</t>
  </si>
  <si>
    <t>Lucy</t>
  </si>
  <si>
    <t>露茜</t>
  </si>
  <si>
    <t>Lucine</t>
  </si>
  <si>
    <t>露西妮</t>
  </si>
  <si>
    <t>Lulu</t>
  </si>
  <si>
    <t>露露</t>
  </si>
  <si>
    <t>Lynn</t>
  </si>
  <si>
    <t>林恩</t>
  </si>
  <si>
    <t>Maggie</t>
  </si>
  <si>
    <t>玛姬</t>
  </si>
  <si>
    <t>Mamie</t>
  </si>
  <si>
    <t>玛米</t>
  </si>
  <si>
    <t>Manda</t>
  </si>
  <si>
    <t>曼达</t>
  </si>
  <si>
    <t>Mandy</t>
  </si>
  <si>
    <t>曼迪</t>
  </si>
  <si>
    <t>Margaret</t>
  </si>
  <si>
    <t>玛格丽特</t>
  </si>
  <si>
    <t>Mariah</t>
  </si>
  <si>
    <t>玛丽亚</t>
  </si>
  <si>
    <t>Martha</t>
  </si>
  <si>
    <t>玛莎</t>
  </si>
  <si>
    <t>Mary</t>
  </si>
  <si>
    <t>玛丽</t>
  </si>
  <si>
    <t>Matilda</t>
  </si>
  <si>
    <t>玛蒂尔达</t>
  </si>
  <si>
    <t>Maureen</t>
  </si>
  <si>
    <t>莫琳</t>
  </si>
  <si>
    <t>Mavis</t>
  </si>
  <si>
    <t>梅维丝</t>
  </si>
  <si>
    <t>Maxine</t>
  </si>
  <si>
    <t>玛克辛</t>
  </si>
  <si>
    <t>May</t>
  </si>
  <si>
    <t>梅</t>
  </si>
  <si>
    <t>Mayme</t>
  </si>
  <si>
    <t>梅米</t>
  </si>
  <si>
    <t>Megan</t>
  </si>
  <si>
    <t>梅甘</t>
  </si>
  <si>
    <t>Melinda</t>
  </si>
  <si>
    <t>梅琳达</t>
  </si>
  <si>
    <t>Melissa</t>
  </si>
  <si>
    <t>梅利莎</t>
  </si>
  <si>
    <t>Melody</t>
  </si>
  <si>
    <t>美洛蒂</t>
  </si>
  <si>
    <t>Mercedes</t>
  </si>
  <si>
    <t>默西迪丝</t>
  </si>
  <si>
    <t>Meredith</t>
  </si>
  <si>
    <t>梅瑞狄斯</t>
  </si>
  <si>
    <t>Michelle</t>
  </si>
  <si>
    <t>米歇尔</t>
  </si>
  <si>
    <t>Milly</t>
  </si>
  <si>
    <t>米莉</t>
  </si>
  <si>
    <t>Miranda</t>
  </si>
  <si>
    <t>米兰达</t>
  </si>
  <si>
    <t>Miriam</t>
  </si>
  <si>
    <t>米里亚姆</t>
  </si>
  <si>
    <t>Miya</t>
  </si>
  <si>
    <t>米娅</t>
  </si>
  <si>
    <t>Molly</t>
  </si>
  <si>
    <t>茉莉</t>
  </si>
  <si>
    <t>Monica</t>
  </si>
  <si>
    <t>莫尼卡</t>
  </si>
  <si>
    <t>Nancy</t>
  </si>
  <si>
    <t>南茜</t>
  </si>
  <si>
    <t>Natalie</t>
  </si>
  <si>
    <t>娜塔莉</t>
  </si>
  <si>
    <t>Natasha</t>
  </si>
  <si>
    <t>娜塔莎</t>
  </si>
  <si>
    <t>Nicole</t>
  </si>
  <si>
    <t>妮可</t>
  </si>
  <si>
    <t>Nikita</t>
  </si>
  <si>
    <t>尼基塔</t>
  </si>
  <si>
    <t>Nina</t>
  </si>
  <si>
    <t>尼娜</t>
  </si>
  <si>
    <t>Olina</t>
  </si>
  <si>
    <t>奥琳娜</t>
  </si>
  <si>
    <t>Oprah</t>
  </si>
  <si>
    <t>奥帕</t>
  </si>
  <si>
    <t>Pamela</t>
  </si>
  <si>
    <t>帕梅拉</t>
  </si>
  <si>
    <t>Paula</t>
  </si>
  <si>
    <t>保拉</t>
  </si>
  <si>
    <t>Pauline</t>
  </si>
  <si>
    <t>波琳</t>
  </si>
  <si>
    <t>Pearl</t>
  </si>
  <si>
    <t>珀尔</t>
  </si>
  <si>
    <t>Peggy</t>
  </si>
  <si>
    <t>帕姬</t>
  </si>
  <si>
    <t>Philomena</t>
  </si>
  <si>
    <t>菲洛米娜</t>
  </si>
  <si>
    <t>Phyllis</t>
  </si>
  <si>
    <t>菲丽丝</t>
  </si>
  <si>
    <t>Polly</t>
  </si>
  <si>
    <t>波莉</t>
  </si>
  <si>
    <t>Priscilla</t>
  </si>
  <si>
    <t>普里西拉</t>
  </si>
  <si>
    <t>Quentina</t>
  </si>
  <si>
    <t>昆蒂娜</t>
  </si>
  <si>
    <t>Rachel</t>
  </si>
  <si>
    <t>雷切尔</t>
  </si>
  <si>
    <t>Rebecca</t>
  </si>
  <si>
    <t>丽贝卡</t>
  </si>
  <si>
    <t>瑞加娜</t>
  </si>
  <si>
    <t>Rita</t>
  </si>
  <si>
    <t>丽塔</t>
  </si>
  <si>
    <t>Rose</t>
  </si>
  <si>
    <t>罗丝</t>
  </si>
  <si>
    <t>Roxanne</t>
  </si>
  <si>
    <t>洛克萨妮</t>
  </si>
  <si>
    <t>Ruth</t>
  </si>
  <si>
    <t>露丝</t>
  </si>
  <si>
    <t>Sabrina</t>
  </si>
  <si>
    <t>萨布丽娜</t>
  </si>
  <si>
    <t>Sandra</t>
  </si>
  <si>
    <t>桑德拉</t>
  </si>
  <si>
    <t>Samantha</t>
  </si>
  <si>
    <t>萨曼莎</t>
  </si>
  <si>
    <t>Sandy</t>
  </si>
  <si>
    <t>桑迪</t>
  </si>
  <si>
    <t>Sarah</t>
  </si>
  <si>
    <t>莎拉</t>
  </si>
  <si>
    <t>Selma</t>
  </si>
  <si>
    <t>塞尔玛</t>
  </si>
  <si>
    <t>Selina</t>
  </si>
  <si>
    <t>塞琳娜</t>
  </si>
  <si>
    <t>Serena</t>
  </si>
  <si>
    <t>塞丽娜</t>
  </si>
  <si>
    <t>Sharon</t>
  </si>
  <si>
    <t>莎伦</t>
  </si>
  <si>
    <t>Sheila</t>
  </si>
  <si>
    <t>希拉</t>
  </si>
  <si>
    <t>Shelley</t>
  </si>
  <si>
    <t>雪莉</t>
  </si>
  <si>
    <t>Sherry</t>
  </si>
  <si>
    <t>雪丽</t>
  </si>
  <si>
    <t>Shirley</t>
  </si>
  <si>
    <t>西尔维亚</t>
  </si>
  <si>
    <t>Sonia</t>
  </si>
  <si>
    <t>索尼亚</t>
  </si>
  <si>
    <t>Stacy</t>
  </si>
  <si>
    <t>丝塔茜</t>
  </si>
  <si>
    <t>Stella</t>
  </si>
  <si>
    <t>丝特拉</t>
  </si>
  <si>
    <t>Stephanie</t>
  </si>
  <si>
    <t>斯蒂芬妮</t>
  </si>
  <si>
    <t>Sue</t>
  </si>
  <si>
    <t>苏</t>
  </si>
  <si>
    <t>Sunny</t>
  </si>
  <si>
    <t>萨妮</t>
  </si>
  <si>
    <t>Susan</t>
  </si>
  <si>
    <t>苏珊</t>
  </si>
  <si>
    <t>Tamara</t>
  </si>
  <si>
    <t>塔玛拉</t>
  </si>
  <si>
    <t>Tammy</t>
  </si>
  <si>
    <t>苔米</t>
  </si>
  <si>
    <t>Tess</t>
  </si>
  <si>
    <t>苔丝</t>
  </si>
  <si>
    <t>Teresa</t>
  </si>
  <si>
    <t>特莉萨</t>
  </si>
  <si>
    <t>Tiffany</t>
  </si>
  <si>
    <t>蒂凡妮</t>
  </si>
  <si>
    <t>Tina</t>
  </si>
  <si>
    <t>蒂娜</t>
  </si>
  <si>
    <t>Tracy</t>
  </si>
  <si>
    <t>特蕾西</t>
  </si>
  <si>
    <t>Vanessa</t>
  </si>
  <si>
    <t>温妮莎</t>
  </si>
  <si>
    <t>Vicky</t>
  </si>
  <si>
    <t>维姬</t>
  </si>
  <si>
    <t>Victoria</t>
  </si>
  <si>
    <t>维多利亚</t>
  </si>
  <si>
    <t>Vivian</t>
  </si>
  <si>
    <t>薇薇安</t>
  </si>
  <si>
    <t>Wanda</t>
  </si>
  <si>
    <t>旺达</t>
  </si>
  <si>
    <t>Wendy</t>
  </si>
  <si>
    <t>温蒂</t>
  </si>
  <si>
    <t>Winnie</t>
  </si>
  <si>
    <t>温妮</t>
  </si>
  <si>
    <t>Yolanda</t>
  </si>
  <si>
    <t>尤兰达</t>
  </si>
  <si>
    <t>Yvette</t>
  </si>
  <si>
    <t>伊薇特</t>
  </si>
  <si>
    <t>Yvonne</t>
  </si>
  <si>
    <t>伊温妮</t>
  </si>
  <si>
    <t>Zoey</t>
  </si>
  <si>
    <t>佐伊</t>
  </si>
  <si>
    <t>PRAIA</t>
  </si>
  <si>
    <t>普拉亚</t>
  </si>
  <si>
    <t>KhorFakkan</t>
  </si>
  <si>
    <t>豪尔费坎</t>
  </si>
  <si>
    <t>MinaDaqr</t>
  </si>
  <si>
    <t>沙奎港</t>
  </si>
  <si>
    <t>Ambrizete</t>
  </si>
  <si>
    <t>安布里泽特</t>
  </si>
  <si>
    <t>Benguela</t>
  </si>
  <si>
    <t>本格拉</t>
  </si>
  <si>
    <t>Cabinda</t>
  </si>
  <si>
    <t>卡宾达</t>
  </si>
  <si>
    <t>Lobito</t>
  </si>
  <si>
    <t>洛比托</t>
  </si>
  <si>
    <t>BahiaBlanca</t>
  </si>
  <si>
    <t>布兰卡港</t>
  </si>
  <si>
    <t>SanLorenzo</t>
  </si>
  <si>
    <t>圣洛伦索</t>
  </si>
  <si>
    <t>SanNicolas</t>
  </si>
  <si>
    <t>圣尼古拉斯</t>
  </si>
  <si>
    <t>SanPedro</t>
  </si>
  <si>
    <t>圣佩德罗</t>
  </si>
  <si>
    <t>SantaFe</t>
  </si>
  <si>
    <t>圣菲</t>
  </si>
  <si>
    <t>Ushuaia</t>
  </si>
  <si>
    <t>乌斯怀亚</t>
  </si>
  <si>
    <t>Zarate</t>
  </si>
  <si>
    <t>萨拉特</t>
  </si>
  <si>
    <t>Carnarvon</t>
  </si>
  <si>
    <t>卡那封</t>
  </si>
  <si>
    <t>Zeebrugge</t>
  </si>
  <si>
    <t>泽布品赫</t>
  </si>
  <si>
    <t>BGBulgaria</t>
  </si>
  <si>
    <t>保加利亚</t>
  </si>
  <si>
    <t>Balchik</t>
  </si>
  <si>
    <t>巴尔奇克</t>
  </si>
  <si>
    <t>Bourgas</t>
  </si>
  <si>
    <t>布加斯</t>
  </si>
  <si>
    <t>Santos</t>
  </si>
  <si>
    <t>桑托斯</t>
  </si>
  <si>
    <t>Arutunga</t>
  </si>
  <si>
    <t>阿鲁通加</t>
  </si>
  <si>
    <t>CLChile</t>
  </si>
  <si>
    <t>智利</t>
  </si>
  <si>
    <t>Ancud</t>
  </si>
  <si>
    <t>安库德</t>
  </si>
  <si>
    <t>Arica</t>
  </si>
  <si>
    <t>阿里卡</t>
  </si>
  <si>
    <t>CaboNegro</t>
  </si>
  <si>
    <t>卡博内格罗</t>
  </si>
  <si>
    <t>Caldera</t>
  </si>
  <si>
    <t>卡尔德拉</t>
  </si>
  <si>
    <t>Calderilla</t>
  </si>
  <si>
    <t>卡尔德里拉</t>
  </si>
  <si>
    <t>Castro</t>
  </si>
  <si>
    <t>卡斯特罗</t>
  </si>
  <si>
    <t>Chacabuco</t>
  </si>
  <si>
    <t>查卡布科</t>
  </si>
  <si>
    <t>Chanaral</t>
  </si>
  <si>
    <t>查尼亚拉尔</t>
  </si>
  <si>
    <t>Coquimbo</t>
  </si>
  <si>
    <t>科金博</t>
  </si>
  <si>
    <t>Coronel</t>
  </si>
  <si>
    <t>科罗内尔</t>
  </si>
  <si>
    <t>Corral</t>
  </si>
  <si>
    <t>科拉尔</t>
  </si>
  <si>
    <t>Gregorio</t>
  </si>
  <si>
    <t>格雷戈里乌</t>
  </si>
  <si>
    <t>Guayacan</t>
  </si>
  <si>
    <t>瓜亚坎</t>
  </si>
  <si>
    <t>Huasco</t>
  </si>
  <si>
    <t>瓦斯科</t>
  </si>
  <si>
    <t>Iquique</t>
  </si>
  <si>
    <t>伊基克</t>
  </si>
  <si>
    <t>LaSerena</t>
  </si>
  <si>
    <t>拉塞雷纳</t>
  </si>
  <si>
    <t>Lirquen</t>
  </si>
  <si>
    <t>利尔奎</t>
  </si>
  <si>
    <t>Lota</t>
  </si>
  <si>
    <t>洛塔</t>
  </si>
  <si>
    <t>Meijilones</t>
  </si>
  <si>
    <t>梅希约内斯</t>
  </si>
  <si>
    <t>Penco</t>
  </si>
  <si>
    <t>彭科</t>
  </si>
  <si>
    <t>PuertoMontt</t>
  </si>
  <si>
    <t>蒙特港</t>
  </si>
  <si>
    <t>Quintero</t>
  </si>
  <si>
    <t>坤脱罗</t>
  </si>
  <si>
    <t>SanAntonio</t>
  </si>
  <si>
    <t>圣安东尼奥</t>
  </si>
  <si>
    <t>SanVicente</t>
  </si>
  <si>
    <t>圣文森特</t>
  </si>
  <si>
    <t>Talcahuano</t>
  </si>
  <si>
    <t>塔尔卡瓦诺</t>
  </si>
  <si>
    <t>Taltal</t>
  </si>
  <si>
    <t>塔尔塔尔</t>
  </si>
  <si>
    <t>Tocopilla</t>
  </si>
  <si>
    <t>托科皮亚</t>
  </si>
  <si>
    <t>Tome</t>
  </si>
  <si>
    <t>托梅</t>
  </si>
  <si>
    <t>valdivia</t>
  </si>
  <si>
    <t>瓦尔迪维亚</t>
  </si>
  <si>
    <t>Valparaiso</t>
  </si>
  <si>
    <t>瓦尔帕莱索</t>
  </si>
  <si>
    <t>CMCameroon</t>
  </si>
  <si>
    <t>喀麦隆</t>
  </si>
  <si>
    <t>Douala</t>
  </si>
  <si>
    <t>杜阿拉</t>
  </si>
  <si>
    <t>Kribi</t>
  </si>
  <si>
    <t>克里比</t>
  </si>
  <si>
    <t>Tiko</t>
  </si>
  <si>
    <t>提科</t>
  </si>
  <si>
    <t>COColombia</t>
  </si>
  <si>
    <t>哥伦比亚</t>
  </si>
  <si>
    <t>Cartagena</t>
  </si>
  <si>
    <t>卡塔赫纳</t>
  </si>
  <si>
    <t>Covenas</t>
  </si>
  <si>
    <t>科韦尼亚斯</t>
  </si>
  <si>
    <t>RioHacha</t>
  </si>
  <si>
    <t>里奥阿查</t>
  </si>
  <si>
    <t>SantaMarta</t>
  </si>
  <si>
    <t>圣玛尔塔</t>
  </si>
  <si>
    <t>Tumaco</t>
  </si>
  <si>
    <t>图马科</t>
  </si>
  <si>
    <t>图尔博</t>
  </si>
  <si>
    <t>Golfito</t>
  </si>
  <si>
    <t>戈尔菲托</t>
  </si>
  <si>
    <t>PortLimon</t>
  </si>
  <si>
    <t>利蒙港</t>
  </si>
  <si>
    <t>Puntarenas</t>
  </si>
  <si>
    <t>彭塔雷纳斯</t>
  </si>
  <si>
    <t>Quepos</t>
  </si>
  <si>
    <t>克波斯</t>
  </si>
  <si>
    <t>CUCuba</t>
  </si>
  <si>
    <t>古巴</t>
  </si>
  <si>
    <t>Antilla</t>
  </si>
  <si>
    <t>安蒂亚</t>
  </si>
  <si>
    <t>BahiaHonda</t>
  </si>
  <si>
    <t>翁达港</t>
  </si>
  <si>
    <t>Banes</t>
  </si>
  <si>
    <t>巴内斯</t>
  </si>
  <si>
    <t>Baracoa</t>
  </si>
  <si>
    <t>巴拉科阿</t>
  </si>
  <si>
    <t>BocaGrande</t>
  </si>
  <si>
    <t>博卡格兰德</t>
  </si>
  <si>
    <t>Boqueron</t>
  </si>
  <si>
    <t>博克龙</t>
  </si>
  <si>
    <t>Cabanas</t>
  </si>
  <si>
    <t>卡瓦尼亚斯</t>
  </si>
  <si>
    <t>Caibarien</t>
  </si>
  <si>
    <t>凯巴连</t>
  </si>
  <si>
    <t>Caimanera</t>
  </si>
  <si>
    <t>凯马勒那</t>
  </si>
  <si>
    <t>Cardenas</t>
  </si>
  <si>
    <t>卡德纳斯</t>
  </si>
  <si>
    <t>Casilda</t>
  </si>
  <si>
    <t>卡西尔达</t>
  </si>
  <si>
    <t>CeibaHueca</t>
  </si>
  <si>
    <t>塞巴胡埃萨</t>
  </si>
  <si>
    <t>Cienfuegos</t>
  </si>
  <si>
    <t>西恩富戈斯</t>
  </si>
  <si>
    <t>Felton</t>
  </si>
  <si>
    <t>费尔顿</t>
  </si>
  <si>
    <t>Guayabal</t>
  </si>
  <si>
    <t>瓜亚瓦尔</t>
  </si>
  <si>
    <t>Havana</t>
  </si>
  <si>
    <t>哈瓦那</t>
  </si>
  <si>
    <t>Isabela</t>
  </si>
  <si>
    <t>伊萨贝拉</t>
  </si>
  <si>
    <t>Jucaro</t>
  </si>
  <si>
    <t>胡卡罗</t>
  </si>
  <si>
    <t>Manati</t>
  </si>
  <si>
    <t>马纳蒂</t>
  </si>
  <si>
    <t>Manopla</t>
  </si>
  <si>
    <t>马诺普拉</t>
  </si>
  <si>
    <t>Manzanillo</t>
  </si>
  <si>
    <t>曼萨尼略</t>
  </si>
  <si>
    <t>Mariel</t>
  </si>
  <si>
    <t>马里矣尔</t>
  </si>
  <si>
    <t>Matanzas</t>
  </si>
  <si>
    <t>马坦萨斯</t>
  </si>
  <si>
    <t>MediaLuna</t>
  </si>
  <si>
    <t>梅迪亚卢纳</t>
  </si>
  <si>
    <t>Moa</t>
  </si>
  <si>
    <t>莫阿</t>
  </si>
  <si>
    <t>Nicaro</t>
  </si>
  <si>
    <t>尼卡罗</t>
  </si>
  <si>
    <t>Niquero</t>
  </si>
  <si>
    <t>尼克罗</t>
  </si>
  <si>
    <t>NuevaGerona</t>
  </si>
  <si>
    <t>新赫罗纳</t>
  </si>
  <si>
    <t>Nuevitas</t>
  </si>
  <si>
    <t>努埃维塔斯</t>
  </si>
  <si>
    <t>PaloAlto</t>
  </si>
  <si>
    <t>帕洛阿尔托</t>
  </si>
  <si>
    <t>Pastelillo</t>
  </si>
  <si>
    <t>帕斯特利洛</t>
  </si>
  <si>
    <t>Pilon</t>
  </si>
  <si>
    <t>皮隆</t>
  </si>
  <si>
    <t>Preston</t>
  </si>
  <si>
    <t>普雷斯顿</t>
  </si>
  <si>
    <t>PuertoPadre</t>
  </si>
  <si>
    <t>帕德雷港</t>
  </si>
  <si>
    <t>SantaLucia</t>
  </si>
  <si>
    <t>圣卡西亚</t>
  </si>
  <si>
    <t>Santiago</t>
  </si>
  <si>
    <t>圣地亚哥</t>
  </si>
  <si>
    <t>Tanamo</t>
  </si>
  <si>
    <t>塔纳莫</t>
  </si>
  <si>
    <t>Vita</t>
  </si>
  <si>
    <t>维塔</t>
  </si>
  <si>
    <t>CVCapeVerde</t>
  </si>
  <si>
    <t>佛得角</t>
  </si>
  <si>
    <t>Palmeira</t>
  </si>
  <si>
    <t>帕尔梅拉</t>
  </si>
  <si>
    <t>PortoGrande</t>
  </si>
  <si>
    <t>格兰德港</t>
  </si>
  <si>
    <t>PortoPraia</t>
  </si>
  <si>
    <t>CYCyprus</t>
  </si>
  <si>
    <t>塞浦路斯</t>
  </si>
  <si>
    <t>Akrotiri</t>
  </si>
  <si>
    <t>阿克罗蒂里</t>
  </si>
  <si>
    <t>Dikhelia</t>
  </si>
  <si>
    <t>泽凯利亚</t>
  </si>
  <si>
    <t>Famagusta</t>
  </si>
  <si>
    <t>法马古斯塔</t>
  </si>
  <si>
    <t>Kyrenia</t>
  </si>
  <si>
    <t>凯里尼亚</t>
  </si>
  <si>
    <t>Larnaca</t>
  </si>
  <si>
    <t>拉纳卡</t>
  </si>
  <si>
    <t>Latchi</t>
  </si>
  <si>
    <t>腊基</t>
  </si>
  <si>
    <t>Limassol</t>
  </si>
  <si>
    <t>利马索尔</t>
  </si>
  <si>
    <t>MorphouBay</t>
  </si>
  <si>
    <t>莫尔富湾</t>
  </si>
  <si>
    <t>Paphos</t>
  </si>
  <si>
    <t>佩福斯</t>
  </si>
  <si>
    <t>Rostock</t>
  </si>
  <si>
    <t>罗斯托克</t>
  </si>
  <si>
    <t>Stralsund</t>
  </si>
  <si>
    <t>斯特拉尔松</t>
  </si>
  <si>
    <t>Warnemunde</t>
  </si>
  <si>
    <t>瓦尔内明德</t>
  </si>
  <si>
    <t>Wismar</t>
  </si>
  <si>
    <t>维斯马</t>
  </si>
  <si>
    <t>Altona</t>
  </si>
  <si>
    <t>阿尔托纳</t>
  </si>
  <si>
    <t>Bonn</t>
  </si>
  <si>
    <t>波恩</t>
  </si>
  <si>
    <t>Brake</t>
  </si>
  <si>
    <t>布腊克</t>
  </si>
  <si>
    <t>Bremen</t>
  </si>
  <si>
    <t>不来梅</t>
  </si>
  <si>
    <t>Bremerhaven</t>
  </si>
  <si>
    <t>不来梅港</t>
  </si>
  <si>
    <t>Butzfleth</t>
  </si>
  <si>
    <t>比茨费莱特</t>
  </si>
  <si>
    <t>Coblenz</t>
  </si>
  <si>
    <t>科布伦茨</t>
  </si>
  <si>
    <t>Cologne</t>
  </si>
  <si>
    <t>科隆</t>
  </si>
  <si>
    <t>Cuxhaven</t>
  </si>
  <si>
    <t>库克斯港</t>
  </si>
  <si>
    <t>Duisburg</t>
  </si>
  <si>
    <t>杜伊斯堡</t>
  </si>
  <si>
    <t>Dusseldorf</t>
  </si>
  <si>
    <t>杜塞尔多夫</t>
  </si>
  <si>
    <t>Elsfleth</t>
  </si>
  <si>
    <t>埃尔斯费莱特</t>
  </si>
  <si>
    <t>Emden</t>
  </si>
  <si>
    <t>埃姆登</t>
  </si>
  <si>
    <t>Flensburg</t>
  </si>
  <si>
    <t>弗伦斯堡</t>
  </si>
  <si>
    <t>Frankfurt</t>
  </si>
  <si>
    <t>法兰克福</t>
  </si>
  <si>
    <t>Hamburg</t>
  </si>
  <si>
    <t>汉堡</t>
  </si>
  <si>
    <t>Holtenau</t>
  </si>
  <si>
    <t>霍尔特瑙</t>
  </si>
  <si>
    <t>Husum</t>
  </si>
  <si>
    <t>胡苏姆</t>
  </si>
  <si>
    <t>Itzehoe</t>
  </si>
  <si>
    <t>伊策霍</t>
  </si>
  <si>
    <t>Kappeln</t>
  </si>
  <si>
    <t>卡珀尔恩</t>
  </si>
  <si>
    <t>Kiel</t>
  </si>
  <si>
    <t>基尔</t>
  </si>
  <si>
    <t>Krefeld</t>
  </si>
  <si>
    <t>克雷菲尔德</t>
  </si>
  <si>
    <t>Labo</t>
  </si>
  <si>
    <t>拉伯</t>
  </si>
  <si>
    <t>Leer</t>
  </si>
  <si>
    <t>累尔</t>
  </si>
  <si>
    <t>Lubeck</t>
  </si>
  <si>
    <t>卢卑克</t>
  </si>
  <si>
    <t>Mainz</t>
  </si>
  <si>
    <t>美因茨</t>
  </si>
  <si>
    <t>Mannheim</t>
  </si>
  <si>
    <t>曼海姆</t>
  </si>
  <si>
    <t>Neuhaus</t>
  </si>
  <si>
    <t>诺伊豪斯</t>
  </si>
  <si>
    <t>Neuss</t>
  </si>
  <si>
    <t>诺伊斯</t>
  </si>
  <si>
    <t>Neustadt</t>
  </si>
  <si>
    <t>诺伊施塔特</t>
  </si>
  <si>
    <t>Nordenham</t>
  </si>
  <si>
    <t>诺登哈姆</t>
  </si>
  <si>
    <t>Orth</t>
  </si>
  <si>
    <t>奥尔特</t>
  </si>
  <si>
    <t>Papenburg</t>
  </si>
  <si>
    <t>帕彭堡</t>
  </si>
  <si>
    <t>Rendsburg</t>
  </si>
  <si>
    <t>伦茨堡</t>
  </si>
  <si>
    <t>Schulau</t>
  </si>
  <si>
    <t>许劳</t>
  </si>
  <si>
    <t>Stade</t>
  </si>
  <si>
    <t>施塔德</t>
  </si>
  <si>
    <t>Stadersand</t>
  </si>
  <si>
    <t>施塔德桑德</t>
  </si>
  <si>
    <t>Tonning</t>
  </si>
  <si>
    <t>滕宁</t>
  </si>
  <si>
    <t>Travemunde</t>
  </si>
  <si>
    <t>特罗弗明德</t>
  </si>
  <si>
    <t>Vegesack</t>
  </si>
  <si>
    <t>弗格萨克</t>
  </si>
  <si>
    <t>DJDjibouti</t>
  </si>
  <si>
    <t>吉布提</t>
  </si>
  <si>
    <t>Djibouti</t>
  </si>
  <si>
    <t>DKDenmark</t>
  </si>
  <si>
    <t>丹麦</t>
  </si>
  <si>
    <t>Aabenraa</t>
  </si>
  <si>
    <t>奥本罗</t>
  </si>
  <si>
    <t>Aalborg</t>
  </si>
  <si>
    <t>奥尔堡</t>
  </si>
  <si>
    <t>Aarhus</t>
  </si>
  <si>
    <t>奥尔胡斯</t>
  </si>
  <si>
    <t>Allinge</t>
  </si>
  <si>
    <t>阿灵厄</t>
  </si>
  <si>
    <t>Assens</t>
  </si>
  <si>
    <t>阿森斯</t>
  </si>
  <si>
    <t>Bandholm</t>
  </si>
  <si>
    <t>班霍尔姆</t>
  </si>
  <si>
    <t>Bogense</t>
  </si>
  <si>
    <t>博恩瑟</t>
  </si>
  <si>
    <t>Copenhagen</t>
  </si>
  <si>
    <t>哥本哈根</t>
  </si>
  <si>
    <t>Ebeltoft</t>
  </si>
  <si>
    <t>埃伯尔措夫特</t>
  </si>
  <si>
    <t>Elsinore</t>
  </si>
  <si>
    <t>埃尔西诺</t>
  </si>
  <si>
    <t>Esbjerg</t>
  </si>
  <si>
    <t>埃斯比约</t>
  </si>
  <si>
    <t>Faaborg</t>
  </si>
  <si>
    <t>福堡</t>
  </si>
  <si>
    <t>Fredericia</t>
  </si>
  <si>
    <t>腓特烈西亚</t>
  </si>
  <si>
    <t>Grasten</t>
  </si>
  <si>
    <t>格罗斯滕</t>
  </si>
  <si>
    <t>Grenaa</t>
  </si>
  <si>
    <t>格雷诺</t>
  </si>
  <si>
    <t>Gulfhavn</t>
  </si>
  <si>
    <t>基尔夫港</t>
  </si>
  <si>
    <t>Haderslev</t>
  </si>
  <si>
    <t>哈泽斯莱乌</t>
  </si>
  <si>
    <t>Hadsund</t>
  </si>
  <si>
    <t>海松</t>
  </si>
  <si>
    <t>Hasle</t>
  </si>
  <si>
    <t>海斯勒</t>
  </si>
  <si>
    <t>Hirtshals</t>
  </si>
  <si>
    <t>希茨海尔斯</t>
  </si>
  <si>
    <t>Hobro</t>
  </si>
  <si>
    <t>霍布罗</t>
  </si>
  <si>
    <t>Holbaek</t>
  </si>
  <si>
    <t>霍尔克</t>
  </si>
  <si>
    <t>Horsens</t>
  </si>
  <si>
    <t>霍森斯</t>
  </si>
  <si>
    <t>Kalundborg</t>
  </si>
  <si>
    <t>凯隆堡</t>
  </si>
  <si>
    <t>Kerteminde</t>
  </si>
  <si>
    <t>凯特明讷</t>
  </si>
  <si>
    <t>Koge</t>
  </si>
  <si>
    <t>克厄</t>
  </si>
  <si>
    <t>Kolding</t>
  </si>
  <si>
    <t>科灵</t>
  </si>
  <si>
    <t>Korsor</t>
  </si>
  <si>
    <t>科瑟</t>
  </si>
  <si>
    <t>Kyndby</t>
  </si>
  <si>
    <t>金比</t>
  </si>
  <si>
    <t>Lemvig</t>
  </si>
  <si>
    <t>莱姆维</t>
  </si>
  <si>
    <t>LyngsOddde</t>
  </si>
  <si>
    <t>林斯奥得</t>
  </si>
  <si>
    <t>Mariager</t>
  </si>
  <si>
    <t>玛丽艾厄</t>
  </si>
  <si>
    <t>Marstal</t>
  </si>
  <si>
    <t>马斯塔尔</t>
  </si>
  <si>
    <t>Masnedsund</t>
  </si>
  <si>
    <t>马斯讷松</t>
  </si>
  <si>
    <t>Middelfart</t>
  </si>
  <si>
    <t>米泽尔法特</t>
  </si>
  <si>
    <t>Naestved</t>
  </si>
  <si>
    <t>奈斯特韦磁</t>
  </si>
  <si>
    <t>Nakskov</t>
  </si>
  <si>
    <t>纳克斯考</t>
  </si>
  <si>
    <t>Nekso</t>
  </si>
  <si>
    <t>内克瑟</t>
  </si>
  <si>
    <t>Norresundby</t>
  </si>
  <si>
    <t>诺勒松比</t>
  </si>
  <si>
    <t>Nyborg</t>
  </si>
  <si>
    <t>尼堡</t>
  </si>
  <si>
    <t>Odense</t>
  </si>
  <si>
    <t>欧登塞</t>
  </si>
  <si>
    <t>Orehoved</t>
  </si>
  <si>
    <t>奥勒霍兹</t>
  </si>
  <si>
    <t>Randers</t>
  </si>
  <si>
    <t>兰讷斯</t>
  </si>
  <si>
    <t>Rodbyhavn</t>
  </si>
  <si>
    <t>勒兹比港</t>
  </si>
  <si>
    <t>Rodvig</t>
  </si>
  <si>
    <t>勒兹维</t>
  </si>
  <si>
    <t>Ronne</t>
  </si>
  <si>
    <t>伦讷</t>
  </si>
  <si>
    <t>Rudkobing</t>
  </si>
  <si>
    <t>鲁兹克宾</t>
  </si>
  <si>
    <t>Sakskobing</t>
  </si>
  <si>
    <t>萨克斯克宾</t>
  </si>
  <si>
    <t>Skaelskor</t>
  </si>
  <si>
    <t>斯凯尔克</t>
  </si>
  <si>
    <t>Skaerbaek</t>
  </si>
  <si>
    <t>斯凯拜克</t>
  </si>
  <si>
    <t>Skagen</t>
  </si>
  <si>
    <t>斯卡恩</t>
  </si>
  <si>
    <t>Skive</t>
  </si>
  <si>
    <t>斯基沃</t>
  </si>
  <si>
    <t>Sonderborg</t>
  </si>
  <si>
    <t>桑讷堡</t>
  </si>
  <si>
    <t>Stege</t>
  </si>
  <si>
    <t>斯泰厄</t>
  </si>
  <si>
    <t>Struer</t>
  </si>
  <si>
    <t>斯楚厄</t>
  </si>
  <si>
    <t>Stvaneke</t>
  </si>
  <si>
    <t>斯瓦讷克</t>
  </si>
  <si>
    <t>Svendborg</t>
  </si>
  <si>
    <t>斯文堡</t>
  </si>
  <si>
    <t>Tisted</t>
  </si>
  <si>
    <t>提斯特德</t>
  </si>
  <si>
    <t>TuborgHavn</t>
  </si>
  <si>
    <t>图堡港</t>
  </si>
  <si>
    <t>Vejle</t>
  </si>
  <si>
    <t>瓦埃勒</t>
  </si>
  <si>
    <t>Vordingborg</t>
  </si>
  <si>
    <t>沃尔丁堡</t>
  </si>
  <si>
    <t>DMDominica</t>
  </si>
  <si>
    <t>多米尼加</t>
  </si>
  <si>
    <t>Portsmouth</t>
  </si>
  <si>
    <t>朴次茅斯</t>
  </si>
  <si>
    <t>Roseau</t>
  </si>
  <si>
    <t>罗索</t>
  </si>
  <si>
    <t>Azua</t>
  </si>
  <si>
    <t>阿苏阿</t>
  </si>
  <si>
    <t>Barahona</t>
  </si>
  <si>
    <t>巴拉奥纳</t>
  </si>
  <si>
    <t>BocaChina</t>
  </si>
  <si>
    <t>博卡奇卡</t>
  </si>
  <si>
    <t>CaboRojo</t>
  </si>
  <si>
    <t>卡活罗霍</t>
  </si>
  <si>
    <t>LaRomana</t>
  </si>
  <si>
    <t>拉罗马纳</t>
  </si>
  <si>
    <t>曼萨尼约</t>
  </si>
  <si>
    <t>Palenque</t>
  </si>
  <si>
    <t>帕伦克</t>
  </si>
  <si>
    <t>PuertoPlata</t>
  </si>
  <si>
    <t>普拉塔港</t>
  </si>
  <si>
    <t>RioHaina</t>
  </si>
  <si>
    <t>海纳</t>
  </si>
  <si>
    <t>Samana</t>
  </si>
  <si>
    <t>萨马纳</t>
  </si>
  <si>
    <t>Sanchez</t>
  </si>
  <si>
    <t>桑切斯</t>
  </si>
  <si>
    <t>DZAlgeria</t>
  </si>
  <si>
    <t>阿尔及利亚</t>
  </si>
  <si>
    <t>Annaba</t>
  </si>
  <si>
    <t>安纳巴</t>
  </si>
  <si>
    <t>Arziw</t>
  </si>
  <si>
    <t>阿尔泽</t>
  </si>
  <si>
    <t>Bejaia</t>
  </si>
  <si>
    <t>贝贾亚</t>
  </si>
  <si>
    <t>Benisaf</t>
  </si>
  <si>
    <t>贝尼萨夫</t>
  </si>
  <si>
    <t>Cherchell</t>
  </si>
  <si>
    <t>舍尔沙勒</t>
  </si>
  <si>
    <t>Collo</t>
  </si>
  <si>
    <t>科洛</t>
  </si>
  <si>
    <t>Dellys</t>
  </si>
  <si>
    <t>代利斯</t>
  </si>
  <si>
    <t>ElDjazair</t>
  </si>
  <si>
    <t>贾扎伊尔</t>
  </si>
  <si>
    <t>Ghazawet</t>
  </si>
  <si>
    <t>加扎韦特</t>
  </si>
  <si>
    <t>Jijel</t>
  </si>
  <si>
    <t>吉杰利</t>
  </si>
  <si>
    <t>Skikda</t>
  </si>
  <si>
    <t>斯基克达</t>
  </si>
  <si>
    <t>Tenes</t>
  </si>
  <si>
    <t>提奈斯</t>
  </si>
  <si>
    <t>Wahran</t>
  </si>
  <si>
    <t>瓦赫兰</t>
  </si>
  <si>
    <t>ECEcuador</t>
  </si>
  <si>
    <t>厄瓜多尔</t>
  </si>
  <si>
    <t>Guayaquil</t>
  </si>
  <si>
    <t>瓜亚基尔</t>
  </si>
  <si>
    <t>LaLibertad</t>
  </si>
  <si>
    <t>拉利伯塔德</t>
  </si>
  <si>
    <t>Manta</t>
  </si>
  <si>
    <t>曼塔</t>
  </si>
  <si>
    <t>Salinas</t>
  </si>
  <si>
    <t>萨利纳斯</t>
  </si>
  <si>
    <t>EGEgypt</t>
  </si>
  <si>
    <t>埃及</t>
  </si>
  <si>
    <t>AbuZenima</t>
  </si>
  <si>
    <t>阿布宰尼迈</t>
  </si>
  <si>
    <t>Adabiya</t>
  </si>
  <si>
    <t>阿代比耶</t>
  </si>
  <si>
    <t>AinSukhna</t>
  </si>
  <si>
    <t>艾因苏赫纳</t>
  </si>
  <si>
    <t>Damietta</t>
  </si>
  <si>
    <t>杜姆亚特</t>
  </si>
  <si>
    <t>Kosseir</t>
  </si>
  <si>
    <t>库赛尔</t>
  </si>
  <si>
    <t>MersaMatruh</t>
  </si>
  <si>
    <t>马特鲁港</t>
  </si>
  <si>
    <t>PortSaid</t>
  </si>
  <si>
    <t>塞得港</t>
  </si>
  <si>
    <t>PortTewfik</t>
  </si>
  <si>
    <t>陶菲克港</t>
  </si>
  <si>
    <t>RasGharib</t>
  </si>
  <si>
    <t>拉斯加里卜</t>
  </si>
  <si>
    <t>Safaga</t>
  </si>
  <si>
    <t>萨法贾</t>
  </si>
  <si>
    <t>Salum</t>
  </si>
  <si>
    <t>塞卢姆</t>
  </si>
  <si>
    <t>SidiKerir</t>
  </si>
  <si>
    <t>西迪基里尔</t>
  </si>
  <si>
    <t>Suez</t>
  </si>
  <si>
    <t>苏伊士</t>
  </si>
  <si>
    <t>WadiFeiran</t>
  </si>
  <si>
    <t>瓦迪费兰</t>
  </si>
  <si>
    <t>Dakhla</t>
  </si>
  <si>
    <t>达赫拉</t>
  </si>
  <si>
    <t>Laayoune</t>
  </si>
  <si>
    <t>欧云</t>
  </si>
  <si>
    <t>ESSpain</t>
  </si>
  <si>
    <t>西班牙</t>
  </si>
  <si>
    <t>Adra</t>
  </si>
  <si>
    <t>阿德拉</t>
  </si>
  <si>
    <t>Aguilas</t>
  </si>
  <si>
    <t>阿吉拉斯</t>
  </si>
  <si>
    <t>Alcudia</t>
  </si>
  <si>
    <t>阿尔库迪亚</t>
  </si>
  <si>
    <t>Algeciras</t>
  </si>
  <si>
    <t>阿尔赫西拉斯</t>
  </si>
  <si>
    <t>Alicante</t>
  </si>
  <si>
    <t>阿利坎特</t>
  </si>
  <si>
    <t>Almeria</t>
  </si>
  <si>
    <t>阿尔梅里亚</t>
  </si>
  <si>
    <t>Aviles</t>
  </si>
  <si>
    <t>阿维莱斯</t>
  </si>
  <si>
    <t>Barcelona</t>
  </si>
  <si>
    <t>巴塞罗那</t>
  </si>
  <si>
    <t>Bilbao</t>
  </si>
  <si>
    <t>毕尔巴鄂</t>
  </si>
  <si>
    <t>Blanes</t>
  </si>
  <si>
    <t>布拉内斯</t>
  </si>
  <si>
    <t>Burela</t>
  </si>
  <si>
    <t>布雷拉</t>
  </si>
  <si>
    <t>Burriana</t>
  </si>
  <si>
    <t>布里亚纳</t>
  </si>
  <si>
    <t>Cadiz</t>
  </si>
  <si>
    <t>加的斯</t>
  </si>
  <si>
    <t>Castellon</t>
  </si>
  <si>
    <t>卡斯特利翁</t>
  </si>
  <si>
    <t>Cilero</t>
  </si>
  <si>
    <t>锡列罗</t>
  </si>
  <si>
    <t>Corcubion</t>
  </si>
  <si>
    <t>科尔库维翁</t>
  </si>
  <si>
    <t>Corunna</t>
  </si>
  <si>
    <t>科伦纳</t>
  </si>
  <si>
    <t>Denia</t>
  </si>
  <si>
    <t>德尼亚</t>
  </si>
  <si>
    <t>Ferrol</t>
  </si>
  <si>
    <t>费罗尔</t>
  </si>
  <si>
    <t>Gandia</t>
  </si>
  <si>
    <t>刚迪亚</t>
  </si>
  <si>
    <t>Garrucha</t>
  </si>
  <si>
    <t>加鲁查</t>
  </si>
  <si>
    <t>Gijon</t>
  </si>
  <si>
    <t>希洪</t>
  </si>
  <si>
    <t>Huelva</t>
  </si>
  <si>
    <t>韦尔瓦</t>
  </si>
  <si>
    <t>Ibiza</t>
  </si>
  <si>
    <t>伊维萨</t>
  </si>
  <si>
    <t>Javea</t>
  </si>
  <si>
    <t>哈韦阿</t>
  </si>
  <si>
    <t>LaCalera</t>
  </si>
  <si>
    <t>拉卡莱拉</t>
  </si>
  <si>
    <t>Luarca</t>
  </si>
  <si>
    <t>卢阿尔卡</t>
  </si>
  <si>
    <t>Mahon</t>
  </si>
  <si>
    <t>马翁</t>
  </si>
  <si>
    <t>Malaga</t>
  </si>
  <si>
    <t>马拉加</t>
  </si>
  <si>
    <t>Marin</t>
  </si>
  <si>
    <t>马林</t>
  </si>
  <si>
    <t>Mazarron</t>
  </si>
  <si>
    <t>马萨龙</t>
  </si>
  <si>
    <t>Motril</t>
  </si>
  <si>
    <t>莫特里尔</t>
  </si>
  <si>
    <t>Muros</t>
  </si>
  <si>
    <t>穆罗斯</t>
  </si>
  <si>
    <t>Palamos</t>
  </si>
  <si>
    <t>帕拉莫斯</t>
  </si>
  <si>
    <t>Palma</t>
  </si>
  <si>
    <t>帕尔马</t>
  </si>
  <si>
    <t>Pasajes</t>
  </si>
  <si>
    <t>帕萨赫斯</t>
  </si>
  <si>
    <t>Ribadeo</t>
  </si>
  <si>
    <t>里瓦德奥</t>
  </si>
  <si>
    <t>Rosas</t>
  </si>
  <si>
    <t>罗萨斯</t>
  </si>
  <si>
    <t>Rota</t>
  </si>
  <si>
    <t>罗塔</t>
  </si>
  <si>
    <t>Sagunto</t>
  </si>
  <si>
    <t>萨贡托</t>
  </si>
  <si>
    <t>SanCarlos</t>
  </si>
  <si>
    <t>圣卡洛斯</t>
  </si>
  <si>
    <t>SanCiprian</t>
  </si>
  <si>
    <t>圣西普里安</t>
  </si>
  <si>
    <t>Santander</t>
  </si>
  <si>
    <t>桑坦德</t>
  </si>
  <si>
    <t>Seville</t>
  </si>
  <si>
    <t>塞维利亚</t>
  </si>
  <si>
    <t>Soller</t>
  </si>
  <si>
    <t>索列尔</t>
  </si>
  <si>
    <t>Tarragona</t>
  </si>
  <si>
    <t>塔拉戈纳</t>
  </si>
  <si>
    <t>Torrevieja</t>
  </si>
  <si>
    <t>托雷维耶哈</t>
  </si>
  <si>
    <t>Valencia</t>
  </si>
  <si>
    <t>巴伦西亚</t>
  </si>
  <si>
    <t>Vigo</t>
  </si>
  <si>
    <t>维哥</t>
  </si>
  <si>
    <t>Vivero</t>
  </si>
  <si>
    <t>比韦罗</t>
  </si>
  <si>
    <t>ETEthiopia</t>
  </si>
  <si>
    <t>埃塞俄比亚</t>
  </si>
  <si>
    <t>Assab</t>
  </si>
  <si>
    <t>阿萨布</t>
  </si>
  <si>
    <t>Massawa</t>
  </si>
  <si>
    <t>马萨瓦</t>
  </si>
  <si>
    <t>FIFinland</t>
  </si>
  <si>
    <t>芬兰</t>
  </si>
  <si>
    <t>Barosund</t>
  </si>
  <si>
    <t>巴罗生特</t>
  </si>
  <si>
    <t>Degerby</t>
  </si>
  <si>
    <t>代格比</t>
  </si>
  <si>
    <t>Hamina</t>
  </si>
  <si>
    <t>哈米纳</t>
  </si>
  <si>
    <t>Hanko</t>
  </si>
  <si>
    <t>汉科</t>
  </si>
  <si>
    <t>Helsinki</t>
  </si>
  <si>
    <t>赫尔辛基</t>
  </si>
  <si>
    <t>Inkoo</t>
  </si>
  <si>
    <t>因科</t>
  </si>
  <si>
    <t>Isnas</t>
  </si>
  <si>
    <t>伊斯奈斯</t>
  </si>
  <si>
    <t>Kaskinen</t>
  </si>
  <si>
    <t>卡斯基宁</t>
  </si>
  <si>
    <t>Kemi</t>
  </si>
  <si>
    <t>凯米</t>
  </si>
  <si>
    <t>Kokkola</t>
  </si>
  <si>
    <t>科科拉</t>
  </si>
  <si>
    <t>Kotka</t>
  </si>
  <si>
    <t>科特卡</t>
  </si>
  <si>
    <t>Koverhar</t>
  </si>
  <si>
    <t>科维尔哈</t>
  </si>
  <si>
    <t>Kristiina</t>
  </si>
  <si>
    <t>克里斯蒂纳</t>
  </si>
  <si>
    <t>Lapaluoto</t>
  </si>
  <si>
    <t>拉柏罗吐</t>
  </si>
  <si>
    <t>Loviisa</t>
  </si>
  <si>
    <t>洛维萨</t>
  </si>
  <si>
    <t>Mantyluoto</t>
  </si>
  <si>
    <t>曼蒂卢奥托</t>
  </si>
  <si>
    <t>Mariehamn</t>
  </si>
  <si>
    <t>玛丽港</t>
  </si>
  <si>
    <t>Naantali</t>
  </si>
  <si>
    <t>楠塔利</t>
  </si>
  <si>
    <t>Nystad</t>
  </si>
  <si>
    <t>尼斯塔德</t>
  </si>
  <si>
    <t>Oulu</t>
  </si>
  <si>
    <t>奥鲁</t>
  </si>
  <si>
    <t>Pargas</t>
  </si>
  <si>
    <t>柏尔加斯</t>
  </si>
  <si>
    <t>Pateniemi</t>
  </si>
  <si>
    <t>帕特尼安密</t>
  </si>
  <si>
    <t>Pori</t>
  </si>
  <si>
    <t>波里</t>
  </si>
  <si>
    <t>Porkkala</t>
  </si>
  <si>
    <t>波卡拉</t>
  </si>
  <si>
    <t>Porvoo</t>
  </si>
  <si>
    <t>波尔沃</t>
  </si>
  <si>
    <t>Raahe</t>
  </si>
  <si>
    <t>拉赫</t>
  </si>
  <si>
    <t>Rauma</t>
  </si>
  <si>
    <t>劳马</t>
  </si>
  <si>
    <t>Reposaari</t>
  </si>
  <si>
    <t>雷波萨里</t>
  </si>
  <si>
    <t>SaimaaCanal</t>
  </si>
  <si>
    <t>塞马运河</t>
  </si>
  <si>
    <t>Skuru</t>
  </si>
  <si>
    <t>斯库卢</t>
  </si>
  <si>
    <t>Tammisaari</t>
  </si>
  <si>
    <t>塔米萨里</t>
  </si>
  <si>
    <t>Toikis</t>
  </si>
  <si>
    <t>托基斯</t>
  </si>
  <si>
    <t>Toppila</t>
  </si>
  <si>
    <t>托比拉</t>
  </si>
  <si>
    <t>Tornio</t>
  </si>
  <si>
    <t>托尔尼奥</t>
  </si>
  <si>
    <t>Turku</t>
  </si>
  <si>
    <t>图尔库</t>
  </si>
  <si>
    <t>Vaasa</t>
  </si>
  <si>
    <t>瓦萨</t>
  </si>
  <si>
    <t>Walkom</t>
  </si>
  <si>
    <t>瓦尔卡姆</t>
  </si>
  <si>
    <t>FJFiji</t>
  </si>
  <si>
    <t>斐济</t>
  </si>
  <si>
    <t>Ellington</t>
  </si>
  <si>
    <t>埃灵顿</t>
  </si>
  <si>
    <t>Lambasa</t>
  </si>
  <si>
    <t>兰巴萨</t>
  </si>
  <si>
    <t>Lautoka</t>
  </si>
  <si>
    <t>劳托卡</t>
  </si>
  <si>
    <t>Levuka</t>
  </si>
  <si>
    <t>累武卡</t>
  </si>
  <si>
    <t>Suva</t>
  </si>
  <si>
    <t>苏瓦</t>
  </si>
  <si>
    <t>VatiaPoint</t>
  </si>
  <si>
    <t>瓦提亚角</t>
  </si>
  <si>
    <t>斯坦斯</t>
  </si>
  <si>
    <t>Klaksvig</t>
  </si>
  <si>
    <t>克拉克斯维克</t>
  </si>
  <si>
    <t>Thorshavn</t>
  </si>
  <si>
    <t>托尔斯港</t>
  </si>
  <si>
    <t>Tvoroyri</t>
  </si>
  <si>
    <t>特瓦罗伊里</t>
  </si>
  <si>
    <t>Vaag</t>
  </si>
  <si>
    <t>瓦格</t>
  </si>
  <si>
    <t>FRFrance</t>
  </si>
  <si>
    <t>法国</t>
  </si>
  <si>
    <t>Abbeville</t>
  </si>
  <si>
    <t>阿布维尔</t>
  </si>
  <si>
    <t>Ajaccio</t>
  </si>
  <si>
    <t>阿维克修</t>
  </si>
  <si>
    <t>Antibes</t>
  </si>
  <si>
    <t>昂蒂布</t>
  </si>
  <si>
    <t>Antifer</t>
  </si>
  <si>
    <t>昂蒂弗</t>
  </si>
  <si>
    <t>Arcachon</t>
  </si>
  <si>
    <t>阿尔卡雄</t>
  </si>
  <si>
    <t>Bassens</t>
  </si>
  <si>
    <t>巴森</t>
  </si>
  <si>
    <t>Bastia</t>
  </si>
  <si>
    <t>巴斯蒂亚</t>
  </si>
  <si>
    <t>Bayonne</t>
  </si>
  <si>
    <t>巴约讷</t>
  </si>
  <si>
    <t>Blaye</t>
  </si>
  <si>
    <t>布莱</t>
  </si>
  <si>
    <t>Bonifacio</t>
  </si>
  <si>
    <t>博尼法乔</t>
  </si>
  <si>
    <t>Bordeaux</t>
  </si>
  <si>
    <t>波尔多</t>
  </si>
  <si>
    <t>Boulogne</t>
  </si>
  <si>
    <t>布洛涅</t>
  </si>
  <si>
    <t>Brest</t>
  </si>
  <si>
    <t>布雷斯特</t>
  </si>
  <si>
    <t>Caen</t>
  </si>
  <si>
    <t>冈昂</t>
  </si>
  <si>
    <t>Calais</t>
  </si>
  <si>
    <t>加来</t>
  </si>
  <si>
    <t>Calvi</t>
  </si>
  <si>
    <t>卡尔维</t>
  </si>
  <si>
    <t>Cammaret</t>
  </si>
  <si>
    <t>卡马雷</t>
  </si>
  <si>
    <t>Cancale</t>
  </si>
  <si>
    <t>康卜勒</t>
  </si>
  <si>
    <t>Cannes</t>
  </si>
  <si>
    <t>戛纳</t>
  </si>
  <si>
    <t>Caronte</t>
  </si>
  <si>
    <t>卡隆特</t>
  </si>
  <si>
    <t>Cherbourg</t>
  </si>
  <si>
    <t>瑟堡</t>
  </si>
  <si>
    <t>Concarneau</t>
  </si>
  <si>
    <t>孔卡尔诺</t>
  </si>
  <si>
    <t>Dahouet</t>
  </si>
  <si>
    <t>达乌埃</t>
  </si>
  <si>
    <t>Deauville</t>
  </si>
  <si>
    <t>多维尔</t>
  </si>
  <si>
    <t>Dieppe</t>
  </si>
  <si>
    <t>迪耶普</t>
  </si>
  <si>
    <t>Donges</t>
  </si>
  <si>
    <t>栋日</t>
  </si>
  <si>
    <t>Douamenez</t>
  </si>
  <si>
    <t>杜阿梅勒兹</t>
  </si>
  <si>
    <t>Dunkirk</t>
  </si>
  <si>
    <t>敦刻尔克</t>
  </si>
  <si>
    <t>Etaples</t>
  </si>
  <si>
    <t>埃塔普勒</t>
  </si>
  <si>
    <t>Fecamp</t>
  </si>
  <si>
    <t>费康</t>
  </si>
  <si>
    <t>Fos</t>
  </si>
  <si>
    <t>福斯</t>
  </si>
  <si>
    <t>Granville</t>
  </si>
  <si>
    <t>格兰维尔</t>
  </si>
  <si>
    <t>Gravelines</t>
  </si>
  <si>
    <t>格拉沃利讷</t>
  </si>
  <si>
    <t>Havre</t>
  </si>
  <si>
    <t>阿弗尔</t>
  </si>
  <si>
    <t>Honfleur</t>
  </si>
  <si>
    <t>翁弗勒尔</t>
  </si>
  <si>
    <t>IleRousse</t>
  </si>
  <si>
    <t>伊尔鲁斯</t>
  </si>
  <si>
    <t>LaCiotat</t>
  </si>
  <si>
    <t>拉西约塔</t>
  </si>
  <si>
    <t>LaNouvelle</t>
  </si>
  <si>
    <t>拉努韦勒</t>
  </si>
  <si>
    <t>LaPallice</t>
  </si>
  <si>
    <t>拉帕利斯</t>
  </si>
  <si>
    <t>LaRochelle</t>
  </si>
  <si>
    <t>拉罗谢尔</t>
  </si>
  <si>
    <t>Landerneau</t>
  </si>
  <si>
    <t>朗代诺</t>
  </si>
  <si>
    <t>Lavera</t>
  </si>
  <si>
    <t>拉瓦拉</t>
  </si>
  <si>
    <t>LeChateau</t>
  </si>
  <si>
    <t>奥来龙堡</t>
  </si>
  <si>
    <t>LeGuido</t>
  </si>
  <si>
    <t>勒吉尔多</t>
  </si>
  <si>
    <t>Libourne</t>
  </si>
  <si>
    <t>利布尔讷</t>
  </si>
  <si>
    <t>Loctudy</t>
  </si>
  <si>
    <t>洛克蒂迪</t>
  </si>
  <si>
    <t>Lorient</t>
  </si>
  <si>
    <t>洛里昂</t>
  </si>
  <si>
    <t>Marans</t>
  </si>
  <si>
    <t>马朗</t>
  </si>
  <si>
    <t>Marseilles</t>
  </si>
  <si>
    <t>马赛</t>
  </si>
  <si>
    <t>Martigues</t>
  </si>
  <si>
    <t>马蒂格</t>
  </si>
  <si>
    <t>Montoir</t>
  </si>
  <si>
    <t>蒙托伊尔</t>
  </si>
  <si>
    <t>Morlaix</t>
  </si>
  <si>
    <t>莫尔莱</t>
  </si>
  <si>
    <t>Nantes</t>
  </si>
  <si>
    <t>南特</t>
  </si>
  <si>
    <t>Nice</t>
  </si>
  <si>
    <t>尼斯</t>
  </si>
  <si>
    <t>Paimboeuf</t>
  </si>
  <si>
    <t>潘伯夫</t>
  </si>
  <si>
    <t>Paimpol</t>
  </si>
  <si>
    <t>潘波勒</t>
  </si>
  <si>
    <t>Paris</t>
  </si>
  <si>
    <t>帕里斯</t>
  </si>
  <si>
    <t>Pauillac</t>
  </si>
  <si>
    <t>波亚克</t>
  </si>
  <si>
    <t>PontL'Abbe</t>
  </si>
  <si>
    <t>彭拉贝</t>
  </si>
  <si>
    <t>PortdeBouc</t>
  </si>
  <si>
    <t>布克港</t>
  </si>
  <si>
    <t>PortJerome</t>
  </si>
  <si>
    <t>杰罗姆港</t>
  </si>
  <si>
    <t>PortVendres</t>
  </si>
  <si>
    <t>旺德尔港</t>
  </si>
  <si>
    <t>Propriano</t>
  </si>
  <si>
    <t>普罗普里亚诺</t>
  </si>
  <si>
    <t>Quimper</t>
  </si>
  <si>
    <t>坎佩尔</t>
  </si>
  <si>
    <t>Rochefort</t>
  </si>
  <si>
    <t>罗什福尔</t>
  </si>
  <si>
    <t>Roscoff</t>
  </si>
  <si>
    <t>罗斯科夫</t>
  </si>
  <si>
    <t>Rouen</t>
  </si>
  <si>
    <t>鲁昂</t>
  </si>
  <si>
    <t>Sete</t>
  </si>
  <si>
    <t>塞特</t>
  </si>
  <si>
    <t>St.Brieuc</t>
  </si>
  <si>
    <t>圣布里厄</t>
  </si>
  <si>
    <t>St.Malo</t>
  </si>
  <si>
    <t>圣马洛</t>
  </si>
  <si>
    <t>St.Nazaire</t>
  </si>
  <si>
    <t>圣纳泽尔</t>
  </si>
  <si>
    <t>St.Servan</t>
  </si>
  <si>
    <t>圣塞尔旺</t>
  </si>
  <si>
    <t>Strasbourg</t>
  </si>
  <si>
    <t>斯特拉斯堡</t>
  </si>
  <si>
    <t>Toulon</t>
  </si>
  <si>
    <t>土伦</t>
  </si>
  <si>
    <t>Treguier</t>
  </si>
  <si>
    <t>特雷吉耶</t>
  </si>
  <si>
    <t>Treport</t>
  </si>
  <si>
    <t>特雷波特</t>
  </si>
  <si>
    <t>Trouville</t>
  </si>
  <si>
    <t>特鲁维尔</t>
  </si>
  <si>
    <t>Verdon</t>
  </si>
  <si>
    <t>韦尔东</t>
  </si>
  <si>
    <t>GAGabon</t>
  </si>
  <si>
    <t>加蓬</t>
  </si>
  <si>
    <t>CapLopcz</t>
  </si>
  <si>
    <t>洛佩斯角</t>
  </si>
  <si>
    <t>Gamba</t>
  </si>
  <si>
    <t>甘巴</t>
  </si>
  <si>
    <t>Libreville</t>
  </si>
  <si>
    <t>利伯维尔</t>
  </si>
  <si>
    <t>Owendo</t>
  </si>
  <si>
    <t>奥文多</t>
  </si>
  <si>
    <t>PortGentil</t>
  </si>
  <si>
    <t>谦蒂尔港</t>
  </si>
  <si>
    <t>Aberdeen</t>
  </si>
  <si>
    <t>阿伯丁</t>
  </si>
  <si>
    <t>Aberdour</t>
  </si>
  <si>
    <t>阿伯道尔</t>
  </si>
  <si>
    <t>Aberdovery</t>
  </si>
  <si>
    <t>阿伯多维</t>
  </si>
  <si>
    <t>Alderney</t>
  </si>
  <si>
    <t>奥尔德尼</t>
  </si>
  <si>
    <t>Amlwch</t>
  </si>
  <si>
    <t>阿姆卢赫</t>
  </si>
  <si>
    <t>Annalong</t>
  </si>
  <si>
    <t>安纳隆</t>
  </si>
  <si>
    <t>Annan</t>
  </si>
  <si>
    <t>安嫩</t>
  </si>
  <si>
    <t>Anstruther</t>
  </si>
  <si>
    <t>安斯特拉瑟</t>
  </si>
  <si>
    <t>Appledore</t>
  </si>
  <si>
    <t>阿普尔多尔</t>
  </si>
  <si>
    <t>Arbroath</t>
  </si>
  <si>
    <t>阿布罗斯</t>
  </si>
  <si>
    <t>Ardglass</t>
  </si>
  <si>
    <t>阿德格拉斯</t>
  </si>
  <si>
    <t>Ardrishaig</t>
  </si>
  <si>
    <t>阿德里希格</t>
  </si>
  <si>
    <t>Ardrossan</t>
  </si>
  <si>
    <t>阿德罗森</t>
  </si>
  <si>
    <t>Avonmouth</t>
  </si>
  <si>
    <t>埃文茅斯</t>
  </si>
  <si>
    <t>Ayr</t>
  </si>
  <si>
    <t>艾尔</t>
  </si>
  <si>
    <t>Barmouth</t>
  </si>
  <si>
    <t>巴茅思</t>
  </si>
  <si>
    <t>Barrow</t>
  </si>
  <si>
    <t>巴罗</t>
  </si>
  <si>
    <t>Barry</t>
  </si>
  <si>
    <t>巴里</t>
  </si>
  <si>
    <t>Beaumaris</t>
  </si>
  <si>
    <t>博马里斯</t>
  </si>
  <si>
    <t>Beliast</t>
  </si>
  <si>
    <t>贝尔法斯特</t>
  </si>
  <si>
    <t>Berwick</t>
  </si>
  <si>
    <t>伯威克</t>
  </si>
  <si>
    <t>Bideford</t>
  </si>
  <si>
    <t>比迪福德</t>
  </si>
  <si>
    <t>Birkenhead</t>
  </si>
  <si>
    <t>伯肯黑德</t>
  </si>
  <si>
    <t>Blyth</t>
  </si>
  <si>
    <t>布莱斯</t>
  </si>
  <si>
    <t>Boston</t>
  </si>
  <si>
    <t>波土顿</t>
  </si>
  <si>
    <t>Bridgwater</t>
  </si>
  <si>
    <t>布里奇沃特</t>
  </si>
  <si>
    <t>Bridport</t>
  </si>
  <si>
    <t>布里德波特</t>
  </si>
  <si>
    <t>Brighton</t>
  </si>
  <si>
    <t>布赖顿</t>
  </si>
  <si>
    <t>Bristol</t>
  </si>
  <si>
    <t>布里斯托尔</t>
  </si>
  <si>
    <t>Brixham</t>
  </si>
  <si>
    <t>布里克瑟姆</t>
  </si>
  <si>
    <t>Buckie</t>
  </si>
  <si>
    <t>巴基</t>
  </si>
  <si>
    <t>Burghead</t>
  </si>
  <si>
    <t>伯格黑德</t>
  </si>
  <si>
    <t>Burntisland</t>
  </si>
  <si>
    <t>本泰兰</t>
  </si>
  <si>
    <t>Caernarfon</t>
  </si>
  <si>
    <t>Campbeltown</t>
  </si>
  <si>
    <t>坎贝尔敦</t>
  </si>
  <si>
    <t>Cardiff</t>
  </si>
  <si>
    <t>加的夫</t>
  </si>
  <si>
    <t>Castletown</t>
  </si>
  <si>
    <t>卡斯尔敦</t>
  </si>
  <si>
    <t>Colchester</t>
  </si>
  <si>
    <t>科尔切斯特</t>
  </si>
  <si>
    <t>Coleraine</t>
  </si>
  <si>
    <t>科尔雷恩</t>
  </si>
  <si>
    <t>Corpach</t>
  </si>
  <si>
    <t>科珀赫</t>
  </si>
  <si>
    <t>Cowes</t>
  </si>
  <si>
    <t>考斯</t>
  </si>
  <si>
    <t>Cromarty</t>
  </si>
  <si>
    <t>克罗默蒂</t>
  </si>
  <si>
    <t>Dartmouth</t>
  </si>
  <si>
    <t>达特茅斯</t>
  </si>
  <si>
    <t>Dingwall</t>
  </si>
  <si>
    <t>丁沃尔</t>
  </si>
  <si>
    <t>Dover</t>
  </si>
  <si>
    <t>多佛</t>
  </si>
  <si>
    <t>dumfries</t>
  </si>
  <si>
    <t>邓弗里斯</t>
  </si>
  <si>
    <t>Dunbar</t>
  </si>
  <si>
    <t>邓巴</t>
  </si>
  <si>
    <t>Dundee</t>
  </si>
  <si>
    <t>邓迪</t>
  </si>
  <si>
    <t>Dundrum</t>
  </si>
  <si>
    <t>邓德拉姆</t>
  </si>
  <si>
    <t>Exeter</t>
  </si>
  <si>
    <t>埃克塞特</t>
  </si>
  <si>
    <t>Exmouth</t>
  </si>
  <si>
    <t>埃克斯茅斯</t>
  </si>
  <si>
    <t>Eyemouth</t>
  </si>
  <si>
    <t>艾茅斯</t>
  </si>
  <si>
    <t>Falmouth</t>
  </si>
  <si>
    <t>法尔茅斯</t>
  </si>
  <si>
    <t>Fawley</t>
  </si>
  <si>
    <t>福利</t>
  </si>
  <si>
    <t>Felixstowe</t>
  </si>
  <si>
    <t>弗利克斯托</t>
  </si>
  <si>
    <t>Finnart</t>
  </si>
  <si>
    <t>芬纳特</t>
  </si>
  <si>
    <t>Fishguard</t>
  </si>
  <si>
    <t>菲什加德</t>
  </si>
  <si>
    <t>Fleetwood</t>
  </si>
  <si>
    <t>弗利特伍德</t>
  </si>
  <si>
    <t>Folkestone</t>
  </si>
  <si>
    <t>福克斯通</t>
  </si>
  <si>
    <t>Fowey</t>
  </si>
  <si>
    <t>福伊</t>
  </si>
  <si>
    <t>Fraserburgh</t>
  </si>
  <si>
    <t>弗雷泽堡</t>
  </si>
  <si>
    <t>Garlieston</t>
  </si>
  <si>
    <t>加利斯敦</t>
  </si>
  <si>
    <t>Garston</t>
  </si>
  <si>
    <t>加斯顿</t>
  </si>
  <si>
    <t>Girvan</t>
  </si>
  <si>
    <t>格文</t>
  </si>
  <si>
    <t>Glasgow</t>
  </si>
  <si>
    <t>格拉斯哥</t>
  </si>
  <si>
    <t>Glenarm</t>
  </si>
  <si>
    <t>格莱纳姆</t>
  </si>
  <si>
    <t>Gloucester</t>
  </si>
  <si>
    <t>格洛斯特</t>
  </si>
  <si>
    <t>Goole</t>
  </si>
  <si>
    <t>古尔</t>
  </si>
  <si>
    <t>Gourock</t>
  </si>
  <si>
    <t>古罗克</t>
  </si>
  <si>
    <t>Gravesend</t>
  </si>
  <si>
    <t>格雷夫森德</t>
  </si>
  <si>
    <t>Greenock</t>
  </si>
  <si>
    <t>格里诺克</t>
  </si>
  <si>
    <t>Grimsby</t>
  </si>
  <si>
    <t>格里姆斯比</t>
  </si>
  <si>
    <t>GunnessWharf</t>
  </si>
  <si>
    <t>冈纳斯</t>
  </si>
  <si>
    <t>Hartlepool</t>
  </si>
  <si>
    <t>哈特尔浦</t>
  </si>
  <si>
    <t>Harwich</t>
  </si>
  <si>
    <t>哈里奇</t>
  </si>
  <si>
    <t>Hayle</t>
  </si>
  <si>
    <t>海尔</t>
  </si>
  <si>
    <t>Heysham</t>
  </si>
  <si>
    <t>希舍姆</t>
  </si>
  <si>
    <t>Holyhead</t>
  </si>
  <si>
    <t>霍利黑德</t>
  </si>
  <si>
    <t>HoundPoint</t>
  </si>
  <si>
    <t>霍德角</t>
  </si>
  <si>
    <t>Hull</t>
  </si>
  <si>
    <t>赫尔</t>
  </si>
  <si>
    <t>Hunterston</t>
  </si>
  <si>
    <t>亨特斯顿</t>
  </si>
  <si>
    <t>Immingham</t>
  </si>
  <si>
    <t>伊明赫姆</t>
  </si>
  <si>
    <t>Invergordon</t>
  </si>
  <si>
    <t>因弗戈登</t>
  </si>
  <si>
    <t>Inverness</t>
  </si>
  <si>
    <t>因弗内斯</t>
  </si>
  <si>
    <t>Ipswich</t>
  </si>
  <si>
    <t>伊普斯威奇</t>
  </si>
  <si>
    <t>Irvine</t>
  </si>
  <si>
    <t>欧文</t>
  </si>
  <si>
    <t>IsleofGrain</t>
  </si>
  <si>
    <t>谷岛</t>
  </si>
  <si>
    <t>Kilkeel</t>
  </si>
  <si>
    <t>基尔基尔</t>
  </si>
  <si>
    <t>King'sLynn</t>
  </si>
  <si>
    <t>金斯林</t>
  </si>
  <si>
    <t>Kirkcaldy</t>
  </si>
  <si>
    <t>柯克沃尔</t>
  </si>
  <si>
    <t>Lame</t>
  </si>
  <si>
    <t>朗姆</t>
  </si>
  <si>
    <t>Lancaster</t>
  </si>
  <si>
    <t>兰开斯特</t>
  </si>
  <si>
    <t>Largs</t>
  </si>
  <si>
    <t>拉格斯</t>
  </si>
  <si>
    <t>Larne</t>
  </si>
  <si>
    <t>拉恩</t>
  </si>
  <si>
    <t>Leith</t>
  </si>
  <si>
    <t>利斯</t>
  </si>
  <si>
    <t>Lerwick</t>
  </si>
  <si>
    <t>勒威克</t>
  </si>
  <si>
    <t>Liverpool</t>
  </si>
  <si>
    <t>利物浦</t>
  </si>
  <si>
    <t>Llanddulas</t>
  </si>
  <si>
    <t>兰杜拉斯</t>
  </si>
  <si>
    <t>Llanelli</t>
  </si>
  <si>
    <t>拉内利</t>
  </si>
  <si>
    <t>LochMaddy</t>
  </si>
  <si>
    <t>洛赫马迪</t>
  </si>
  <si>
    <t>London</t>
  </si>
  <si>
    <t>伦敦</t>
  </si>
  <si>
    <t>Londonderry</t>
  </si>
  <si>
    <t>伦敦德里</t>
  </si>
  <si>
    <t>Looe</t>
  </si>
  <si>
    <t>卢港</t>
  </si>
  <si>
    <t>Lossiemouth</t>
  </si>
  <si>
    <t>洛西茅斯</t>
  </si>
  <si>
    <t>Lowestoft</t>
  </si>
  <si>
    <t>洛斯托夫特</t>
  </si>
  <si>
    <t>Lybster</t>
  </si>
  <si>
    <t>利布斯特</t>
  </si>
  <si>
    <t>Lydney</t>
  </si>
  <si>
    <t>利德尼</t>
  </si>
  <si>
    <t>Macduff</t>
  </si>
  <si>
    <t>麦克达夫</t>
  </si>
  <si>
    <t>Maldon</t>
  </si>
  <si>
    <t>莫尔登</t>
  </si>
  <si>
    <t>Mallaig</t>
  </si>
  <si>
    <t>马莱格</t>
  </si>
  <si>
    <t>Manchester</t>
  </si>
  <si>
    <t>曼彻斯特</t>
  </si>
  <si>
    <t>Methil</t>
  </si>
  <si>
    <t>梅西尔</t>
  </si>
  <si>
    <t>Mevagissey</t>
  </si>
  <si>
    <t>梅瓦吉西</t>
  </si>
  <si>
    <t>Millom</t>
  </si>
  <si>
    <t>米勒姆</t>
  </si>
  <si>
    <t>Minehead</t>
  </si>
  <si>
    <t>迈恩黑德</t>
  </si>
  <si>
    <t>Mistley</t>
  </si>
  <si>
    <t>米斯特利</t>
  </si>
  <si>
    <t>Montrose</t>
  </si>
  <si>
    <t>蒙特罗斯</t>
  </si>
  <si>
    <t>Mostyn</t>
  </si>
  <si>
    <t>莫斯廷</t>
  </si>
  <si>
    <t>Nairn</t>
  </si>
  <si>
    <t>奈恩</t>
  </si>
  <si>
    <t>Neath</t>
  </si>
  <si>
    <t>尼思</t>
  </si>
  <si>
    <t>Newburgh</t>
  </si>
  <si>
    <t>纽堡</t>
  </si>
  <si>
    <t>Newhaven</t>
  </si>
  <si>
    <t>纽黑文</t>
  </si>
  <si>
    <t>Newlyn</t>
  </si>
  <si>
    <t>纽林</t>
  </si>
  <si>
    <t>Newry</t>
  </si>
  <si>
    <t>纽里</t>
  </si>
  <si>
    <t>Norwich</t>
  </si>
  <si>
    <t>诺里奇</t>
  </si>
  <si>
    <t>Oban</t>
  </si>
  <si>
    <t>奥本</t>
  </si>
  <si>
    <t>Pdstow</t>
  </si>
  <si>
    <t>帕德斯托</t>
  </si>
  <si>
    <t>Palnackie</t>
  </si>
  <si>
    <t>帕尔纳基</t>
  </si>
  <si>
    <t>Par</t>
  </si>
  <si>
    <t>帕</t>
  </si>
  <si>
    <t>Partington</t>
  </si>
  <si>
    <t>帕廷顿</t>
  </si>
  <si>
    <t>Peel</t>
  </si>
  <si>
    <t>皮尔</t>
  </si>
  <si>
    <t>Penryn</t>
  </si>
  <si>
    <t>彭林</t>
  </si>
  <si>
    <t>Penzance</t>
  </si>
  <si>
    <t>彭赞斯</t>
  </si>
  <si>
    <t>Perth</t>
  </si>
  <si>
    <t>珀斯</t>
  </si>
  <si>
    <t>Peterhead</t>
  </si>
  <si>
    <t>彼得黑德</t>
  </si>
  <si>
    <t>Plymouth</t>
  </si>
  <si>
    <t>普利茅斯</t>
  </si>
  <si>
    <t>Poole</t>
  </si>
  <si>
    <t>普尔</t>
  </si>
  <si>
    <t>PortAskaig</t>
  </si>
  <si>
    <t>波塔斯凯格</t>
  </si>
  <si>
    <t>PortEllen</t>
  </si>
  <si>
    <t>埃伦港</t>
  </si>
  <si>
    <t>PortSt.Mary</t>
  </si>
  <si>
    <t>圣马里港</t>
  </si>
  <si>
    <t>PortTalbot</t>
  </si>
  <si>
    <t>塔尔伯特港</t>
  </si>
  <si>
    <t>PortWilliam</t>
  </si>
  <si>
    <t>威廉港</t>
  </si>
  <si>
    <t>Portbury</t>
  </si>
  <si>
    <t>波尔特布里</t>
  </si>
  <si>
    <t>Porthmadog</t>
  </si>
  <si>
    <t>波特马多克</t>
  </si>
  <si>
    <t>Portishead</t>
  </si>
  <si>
    <t>波蒂斯黑德</t>
  </si>
  <si>
    <t>Portree</t>
  </si>
  <si>
    <t>波特里</t>
  </si>
  <si>
    <t>Portrush</t>
  </si>
  <si>
    <t>波特拉什</t>
  </si>
  <si>
    <t>波次茅斯</t>
  </si>
  <si>
    <t>Pwllheli</t>
  </si>
  <si>
    <t>普尔黑利</t>
  </si>
  <si>
    <t>Queenborough</t>
  </si>
  <si>
    <t>昆伯勒</t>
  </si>
  <si>
    <t>Queensferry</t>
  </si>
  <si>
    <t>昆斯费里</t>
  </si>
  <si>
    <t>Rainham</t>
  </si>
  <si>
    <t>雷纳姆</t>
  </si>
  <si>
    <t>Ramsey</t>
  </si>
  <si>
    <t>拉姆西</t>
  </si>
  <si>
    <t>Ramsgate</t>
  </si>
  <si>
    <t>拉姆斯盖特</t>
  </si>
  <si>
    <t>Redcar</t>
  </si>
  <si>
    <t>雷德卡</t>
  </si>
  <si>
    <t>Rhyl</t>
  </si>
  <si>
    <t>里尔</t>
  </si>
  <si>
    <t>Richborough</t>
  </si>
  <si>
    <t>里奇伯勒</t>
  </si>
  <si>
    <t>Rochester</t>
  </si>
  <si>
    <t>罗切斯特</t>
  </si>
  <si>
    <t>Rosyth</t>
  </si>
  <si>
    <t>罗赛斯</t>
  </si>
  <si>
    <t>Rothesay</t>
  </si>
  <si>
    <t>罗斯西</t>
  </si>
  <si>
    <t>Runcorn</t>
  </si>
  <si>
    <t>朗科恩</t>
  </si>
  <si>
    <t>Rye</t>
  </si>
  <si>
    <t>拉伊</t>
  </si>
  <si>
    <t>Sandwich</t>
  </si>
  <si>
    <t>桑德威奇</t>
  </si>
  <si>
    <t>Scalloway</t>
  </si>
  <si>
    <t>斯卡洛韦</t>
  </si>
  <si>
    <t>ScapaFlow</t>
  </si>
  <si>
    <t>斯卡帕伯勒</t>
  </si>
  <si>
    <t>Scrabster</t>
  </si>
  <si>
    <t>斯克拉布斯特</t>
  </si>
  <si>
    <t>Seaham</t>
  </si>
  <si>
    <t>锡厄姆</t>
  </si>
  <si>
    <t>Selby</t>
  </si>
  <si>
    <t>塞尔比</t>
  </si>
  <si>
    <t>Sharpness</t>
  </si>
  <si>
    <t>夏普内斯</t>
  </si>
  <si>
    <t>ShellHaven</t>
  </si>
  <si>
    <t>谢尔赫文</t>
  </si>
  <si>
    <t>Shoreham</t>
  </si>
  <si>
    <t>肖勒姆</t>
  </si>
  <si>
    <t>Southampton</t>
  </si>
  <si>
    <t>南安普顿</t>
  </si>
  <si>
    <t>Southend</t>
  </si>
  <si>
    <t>绍森德</t>
  </si>
  <si>
    <t>St.Helier</t>
  </si>
  <si>
    <t>圣赫利尔</t>
  </si>
  <si>
    <t>St.Ives</t>
  </si>
  <si>
    <t>圣艾夫斯</t>
  </si>
  <si>
    <t>Stanlow</t>
  </si>
  <si>
    <t>斯坦洛</t>
  </si>
  <si>
    <t>Stockton</t>
  </si>
  <si>
    <t>斯托克顿</t>
  </si>
  <si>
    <t>Stonehaven</t>
  </si>
  <si>
    <t>斯通黑文</t>
  </si>
  <si>
    <t>Stornoway</t>
  </si>
  <si>
    <t>斯托诺韦</t>
  </si>
  <si>
    <t>Strangford</t>
  </si>
  <si>
    <t>斯特兰福德</t>
  </si>
  <si>
    <t>Stranraer</t>
  </si>
  <si>
    <t>斯特兰拉尔</t>
  </si>
  <si>
    <t>Stromness</t>
  </si>
  <si>
    <t>斯特罗姆内斯</t>
  </si>
  <si>
    <t>SullomVoe</t>
  </si>
  <si>
    <t>萨洛姆湾</t>
  </si>
  <si>
    <t>Sunderland</t>
  </si>
  <si>
    <t>森德兰</t>
  </si>
  <si>
    <t>Swansea</t>
  </si>
  <si>
    <t>斯旺西</t>
  </si>
  <si>
    <t>Tarbert</t>
  </si>
  <si>
    <t>塔伯特</t>
  </si>
  <si>
    <t>Teesport</t>
  </si>
  <si>
    <t>提兹港</t>
  </si>
  <si>
    <t>Teignmouth</t>
  </si>
  <si>
    <t>廷茅斯</t>
  </si>
  <si>
    <t>Tenby</t>
  </si>
  <si>
    <t>滕比</t>
  </si>
  <si>
    <t>Thurso</t>
  </si>
  <si>
    <t>瑟索</t>
  </si>
  <si>
    <t>Tilbury</t>
  </si>
  <si>
    <t>蒂尔伯里</t>
  </si>
  <si>
    <t>Tobermory</t>
  </si>
  <si>
    <t>托伯莫里</t>
  </si>
  <si>
    <t>Topsham</t>
  </si>
  <si>
    <t>托普瑟姆</t>
  </si>
  <si>
    <t>Torquay</t>
  </si>
  <si>
    <t>托基</t>
  </si>
  <si>
    <t>Totnes</t>
  </si>
  <si>
    <t>托特尼斯</t>
  </si>
  <si>
    <t>Troon</t>
  </si>
  <si>
    <t>特伦</t>
  </si>
  <si>
    <t>Truro</t>
  </si>
  <si>
    <t>特鲁罗</t>
  </si>
  <si>
    <t>TyneDock</t>
  </si>
  <si>
    <t>太恩港</t>
  </si>
  <si>
    <t>Ullapool</t>
  </si>
  <si>
    <t>阿勒浦</t>
  </si>
  <si>
    <t>Warkworth</t>
  </si>
  <si>
    <t>沃克沃思</t>
  </si>
  <si>
    <t>Watchet</t>
  </si>
  <si>
    <t>沃切特</t>
  </si>
  <si>
    <t>镇长</t>
  </si>
  <si>
    <t>宝石商人</t>
    <rPh sb="0" eb="1">
      <t>bao'shi</t>
    </rPh>
    <rPh sb="2" eb="3">
      <t>shang'ren</t>
    </rPh>
    <phoneticPr fontId="1" type="noConversion"/>
  </si>
  <si>
    <t>野牛</t>
  </si>
  <si>
    <t>麋鹿</t>
  </si>
  <si>
    <t>野马</t>
  </si>
  <si>
    <t>猎豹</t>
  </si>
  <si>
    <t>蛇人</t>
  </si>
  <si>
    <t>鸟</t>
  </si>
  <si>
    <t>毒藤</t>
  </si>
  <si>
    <t>野兔</t>
  </si>
  <si>
    <t>狼</t>
  </si>
  <si>
    <t>蜜蜂射手</t>
  </si>
  <si>
    <t>蜂后</t>
  </si>
  <si>
    <t>豺狼</t>
  </si>
  <si>
    <t>田鼠</t>
  </si>
  <si>
    <t>乌鸦</t>
    <phoneticPr fontId="1" type="noConversion"/>
  </si>
  <si>
    <t>白狼</t>
  </si>
  <si>
    <t>野狗</t>
  </si>
  <si>
    <t>毛贼</t>
  </si>
  <si>
    <t>飞贼</t>
  </si>
  <si>
    <t>贼王</t>
  </si>
  <si>
    <t>飞贼看守</t>
  </si>
  <si>
    <t>食人鼠</t>
  </si>
  <si>
    <t>魔蝎</t>
  </si>
  <si>
    <t>狗头人</t>
  </si>
  <si>
    <t>毒蜘蛛</t>
  </si>
  <si>
    <t>狗头人头领</t>
  </si>
  <si>
    <t>骷髅矿工</t>
    <rPh sb="0" eb="1">
      <t>ku'lou</t>
    </rPh>
    <rPh sb="2" eb="3">
      <t>kuang'gong</t>
    </rPh>
    <phoneticPr fontId="1" type="noConversion"/>
  </si>
  <si>
    <t>海盗战士</t>
  </si>
  <si>
    <t>水手</t>
  </si>
  <si>
    <t>章鱼怪</t>
  </si>
  <si>
    <t>红胡子船长</t>
    <rPh sb="0" eb="1">
      <t>hong'hu'zi</t>
    </rPh>
    <rPh sb="3" eb="4">
      <t>chuan'zhang</t>
    </rPh>
    <phoneticPr fontId="1" type="noConversion"/>
  </si>
  <si>
    <t>狼人队长</t>
    <rPh sb="0" eb="1">
      <t>lang'ren</t>
    </rPh>
    <rPh sb="2" eb="3">
      <t>dui'zhang</t>
    </rPh>
    <phoneticPr fontId="1" type="noConversion"/>
  </si>
  <si>
    <t>蛇人探子</t>
    <rPh sb="0" eb="1">
      <t>she</t>
    </rPh>
    <rPh sb="2" eb="3">
      <t>tan'zi</t>
    </rPh>
    <phoneticPr fontId="1" type="noConversion"/>
  </si>
  <si>
    <t>熊人探子</t>
    <rPh sb="0" eb="1">
      <t>xiong'ren</t>
    </rPh>
    <rPh sb="2" eb="3">
      <t>tan'zi</t>
    </rPh>
    <phoneticPr fontId="1" type="noConversion"/>
  </si>
  <si>
    <t>蛇人头目</t>
    <rPh sb="0" eb="1">
      <t>she'ren</t>
    </rPh>
    <rPh sb="2" eb="3">
      <t>tou'mu</t>
    </rPh>
    <phoneticPr fontId="1" type="noConversion"/>
  </si>
  <si>
    <t>熊人头目</t>
    <rPh sb="0" eb="1">
      <t>xiong'ren</t>
    </rPh>
    <phoneticPr fontId="1" type="noConversion"/>
  </si>
  <si>
    <t>蛇人队长</t>
    <rPh sb="0" eb="1">
      <t>she'ren</t>
    </rPh>
    <rPh sb="2" eb="3">
      <t>dui'zhang</t>
    </rPh>
    <phoneticPr fontId="1" type="noConversion"/>
  </si>
  <si>
    <t>狼人探子</t>
    <rPh sb="0" eb="1">
      <t>lang'ren</t>
    </rPh>
    <rPh sb="2" eb="3">
      <t>tan'zi</t>
    </rPh>
    <phoneticPr fontId="1" type="noConversion"/>
  </si>
  <si>
    <t>狼人头目</t>
    <rPh sb="0" eb="1">
      <t>lang'ren</t>
    </rPh>
    <phoneticPr fontId="1" type="noConversion"/>
  </si>
  <si>
    <t>熊人队长</t>
    <rPh sb="0" eb="1">
      <t>xiong'ren</t>
    </rPh>
    <phoneticPr fontId="1" type="noConversion"/>
  </si>
  <si>
    <t>蛇人探子</t>
    <rPh sb="0" eb="1">
      <t>she'ren</t>
    </rPh>
    <rPh sb="2" eb="3">
      <t>tan'zi</t>
    </rPh>
    <phoneticPr fontId="1" type="noConversion"/>
  </si>
  <si>
    <t>狼人头目</t>
    <rPh sb="0" eb="1">
      <t>lang'ren</t>
    </rPh>
    <rPh sb="2" eb="3">
      <t>tou'mu</t>
    </rPh>
    <phoneticPr fontId="1" type="noConversion"/>
  </si>
  <si>
    <t>暗精灵</t>
  </si>
  <si>
    <t>森林巨蟒</t>
  </si>
  <si>
    <t>蛛后</t>
  </si>
  <si>
    <t>独角兽</t>
    <rPh sb="0" eb="1">
      <t>du'jiao'shou</t>
    </rPh>
    <phoneticPr fontId="1" type="noConversion"/>
  </si>
  <si>
    <t>花精灵</t>
  </si>
  <si>
    <t>熊战士</t>
  </si>
  <si>
    <t>巨魔</t>
  </si>
  <si>
    <t>巨型蜈蚣</t>
  </si>
  <si>
    <t>熔岩怪</t>
  </si>
  <si>
    <t>亡灵战士</t>
  </si>
  <si>
    <t>亡灵弓手</t>
  </si>
  <si>
    <t>沼泽触手怪</t>
  </si>
  <si>
    <t>巨鳄</t>
  </si>
  <si>
    <t>石像鬼</t>
  </si>
  <si>
    <t>梦靥</t>
  </si>
  <si>
    <t>巢穴蝙蝠</t>
  </si>
  <si>
    <t>老鼠</t>
  </si>
  <si>
    <t>龙裔</t>
  </si>
  <si>
    <t>蓝龙</t>
  </si>
  <si>
    <t>红龙</t>
  </si>
  <si>
    <t>冰霜巨龙</t>
  </si>
  <si>
    <t>狮鹫</t>
  </si>
  <si>
    <t>荒原狼</t>
  </si>
  <si>
    <t>巨人</t>
  </si>
  <si>
    <t>雷鹰</t>
  </si>
  <si>
    <t>荒原狼蛛</t>
  </si>
  <si>
    <t>野人</t>
  </si>
  <si>
    <t>野人头领</t>
  </si>
  <si>
    <t>雪人怪</t>
  </si>
  <si>
    <t>雪狼</t>
  </si>
  <si>
    <t>熊王 奇拉比</t>
  </si>
  <si>
    <t>石傀儡</t>
  </si>
  <si>
    <t>泰坦</t>
  </si>
  <si>
    <t>食人魔</t>
  </si>
  <si>
    <t>食人魔头领</t>
  </si>
  <si>
    <t>独眼巨人</t>
  </si>
  <si>
    <t>黑暗施法者</t>
    <rPh sb="0" eb="1">
      <t>hei'an'shi'fa</t>
    </rPh>
    <phoneticPr fontId="1" type="noConversion"/>
  </si>
  <si>
    <t>被诅咒的骷髅</t>
    <rPh sb="0" eb="1">
      <t>bei'zu'zhou</t>
    </rPh>
    <rPh sb="3" eb="4">
      <t>d</t>
    </rPh>
    <rPh sb="4" eb="5">
      <t>ku'lou</t>
    </rPh>
    <phoneticPr fontId="1" type="noConversion"/>
  </si>
  <si>
    <t>地牢蝙蝠</t>
    <rPh sb="0" eb="1">
      <t>di'lao</t>
    </rPh>
    <rPh sb="2" eb="3">
      <t>bian'fu</t>
    </rPh>
    <phoneticPr fontId="1" type="noConversion"/>
  </si>
  <si>
    <t>噬魂兽</t>
    <rPh sb="0" eb="1">
      <t>shi'hun'shou</t>
    </rPh>
    <phoneticPr fontId="1" type="noConversion"/>
  </si>
  <si>
    <t>黑寡妇</t>
  </si>
  <si>
    <t>魔眼</t>
  </si>
  <si>
    <t>地虫</t>
  </si>
  <si>
    <t>食人鼠王</t>
  </si>
  <si>
    <t>恶魔守卫</t>
  </si>
  <si>
    <t>冥鸦</t>
  </si>
  <si>
    <t>魅惑女王</t>
  </si>
  <si>
    <t>堕落骑士</t>
  </si>
  <si>
    <t>混沌</t>
  </si>
  <si>
    <t>噩梦</t>
  </si>
  <si>
    <t>深渊守卫</t>
  </si>
  <si>
    <t>深渊莫人</t>
  </si>
  <si>
    <t>深渊领主</t>
  </si>
  <si>
    <t>邪恶巫师</t>
  </si>
  <si>
    <t>海龟</t>
  </si>
  <si>
    <t>水母</t>
  </si>
  <si>
    <t>螃蟹</t>
    <rPh sb="0" eb="1">
      <t>pang'xie</t>
    </rPh>
    <phoneticPr fontId="1" type="noConversion"/>
  </si>
  <si>
    <t>食人鱼</t>
    <phoneticPr fontId="1" type="noConversion"/>
  </si>
  <si>
    <t>海蛇</t>
  </si>
  <si>
    <t>章鱼王</t>
  </si>
  <si>
    <t>鱼人</t>
  </si>
  <si>
    <t>美人鱼</t>
  </si>
  <si>
    <t>鲨鱼</t>
  </si>
  <si>
    <t>半人马</t>
  </si>
  <si>
    <t>美杜莎</t>
  </si>
  <si>
    <t>流浪汉</t>
    <rPh sb="0" eb="1">
      <t>liu'lang'han</t>
    </rPh>
    <phoneticPr fontId="1" type="noConversion"/>
  </si>
  <si>
    <t>酒保</t>
    <rPh sb="0" eb="1">
      <t>jiu'bao</t>
    </rPh>
    <phoneticPr fontId="1" type="noConversion"/>
  </si>
  <si>
    <t>农夫</t>
    <rPh sb="0" eb="1">
      <t>nong'fu</t>
    </rPh>
    <phoneticPr fontId="1" type="noConversion"/>
  </si>
  <si>
    <t>守卫</t>
    <rPh sb="0" eb="1">
      <t>shou'wei</t>
    </rPh>
    <phoneticPr fontId="1" type="noConversion"/>
  </si>
  <si>
    <t>守卫队长</t>
    <rPh sb="0" eb="1">
      <t>shou'wei</t>
    </rPh>
    <rPh sb="2" eb="3">
      <t>dui'zhang</t>
    </rPh>
    <phoneticPr fontId="1" type="noConversion"/>
  </si>
  <si>
    <t>狼人族长</t>
    <rPh sb="0" eb="1">
      <t>lang'ren</t>
    </rPh>
    <phoneticPr fontId="1" type="noConversion"/>
  </si>
  <si>
    <t>狼人长老</t>
    <rPh sb="0" eb="1">
      <t>lang'ren</t>
    </rPh>
    <phoneticPr fontId="1" type="noConversion"/>
  </si>
  <si>
    <t>狼人卫兵</t>
    <rPh sb="0" eb="1">
      <t>lang'ren</t>
    </rPh>
    <phoneticPr fontId="1" type="noConversion"/>
  </si>
  <si>
    <t>狼人队长</t>
    <rPh sb="0" eb="1">
      <t>lang'ren</t>
    </rPh>
    <phoneticPr fontId="1" type="noConversion"/>
  </si>
  <si>
    <t>蛇人族长</t>
    <rPh sb="0" eb="1">
      <t>she'ren</t>
    </rPh>
    <phoneticPr fontId="1" type="noConversion"/>
  </si>
  <si>
    <t>蛇人长老</t>
    <rPh sb="0" eb="1">
      <t>she'ren</t>
    </rPh>
    <phoneticPr fontId="1" type="noConversion"/>
  </si>
  <si>
    <t>蛇人卫兵</t>
    <rPh sb="0" eb="1">
      <t>she'ren</t>
    </rPh>
    <phoneticPr fontId="1" type="noConversion"/>
  </si>
  <si>
    <t>蛇人队长</t>
    <rPh sb="0" eb="1">
      <t>she'ren</t>
    </rPh>
    <phoneticPr fontId="1" type="noConversion"/>
  </si>
  <si>
    <t>熊人族长</t>
    <rPh sb="0" eb="1">
      <t>xiong'ren</t>
    </rPh>
    <phoneticPr fontId="1" type="noConversion"/>
  </si>
  <si>
    <t>熊人长老</t>
    <rPh sb="0" eb="1">
      <t>xiong'ren</t>
    </rPh>
    <phoneticPr fontId="1" type="noConversion"/>
  </si>
  <si>
    <t>熊人卫兵</t>
    <rPh sb="0" eb="1">
      <t>xiong'ren</t>
    </rPh>
    <phoneticPr fontId="1" type="noConversion"/>
  </si>
  <si>
    <t>Intense</t>
    <phoneticPr fontId="1" type="noConversion"/>
  </si>
  <si>
    <t>23|1</t>
    <phoneticPr fontId="1" type="noConversion"/>
  </si>
  <si>
    <t>不屈之剑</t>
  </si>
  <si>
    <t>无锋剑</t>
  </si>
  <si>
    <t>狂暴利爪</t>
  </si>
  <si>
    <t>隐藏者</t>
  </si>
  <si>
    <t>木弓</t>
  </si>
  <si>
    <t>弩</t>
  </si>
  <si>
    <t>裂魂弩</t>
  </si>
  <si>
    <t>落日长弓</t>
  </si>
  <si>
    <t>暴风弩</t>
  </si>
  <si>
    <t>卡拉的骰子</t>
  </si>
  <si>
    <t>命运之手</t>
  </si>
  <si>
    <t>嗜血之瞳</t>
  </si>
  <si>
    <t>夺魂</t>
  </si>
  <si>
    <t>失落之心</t>
  </si>
  <si>
    <t>木箭</t>
  </si>
  <si>
    <t>龙尾</t>
  </si>
  <si>
    <t>追踪箭</t>
  </si>
  <si>
    <t>纸张</t>
  </si>
  <si>
    <t>维京战盔</t>
  </si>
  <si>
    <t>_雾</t>
  </si>
  <si>
    <t>维京战甲</t>
  </si>
  <si>
    <t>鲨鱼甲</t>
  </si>
  <si>
    <t>草鞋</t>
  </si>
  <si>
    <t>凤翔</t>
  </si>
  <si>
    <t>奔雷</t>
  </si>
  <si>
    <t>木材</t>
  </si>
  <si>
    <t>石料</t>
  </si>
  <si>
    <t>骨头</t>
  </si>
  <si>
    <t>羽毛</t>
  </si>
  <si>
    <t>毛皮</t>
  </si>
  <si>
    <t>树皮</t>
  </si>
  <si>
    <t>藤条</t>
  </si>
  <si>
    <t>蛇皮</t>
  </si>
  <si>
    <t>蛛丝</t>
  </si>
  <si>
    <t>尖刺</t>
  </si>
  <si>
    <t>毒液</t>
  </si>
  <si>
    <t>灵魂石</t>
  </si>
  <si>
    <t>暗影石</t>
  </si>
  <si>
    <t>鲨鱼鳍</t>
  </si>
  <si>
    <t>水晶</t>
  </si>
  <si>
    <t>秘银</t>
  </si>
  <si>
    <t>龙骨</t>
  </si>
  <si>
    <t>吞魂</t>
  </si>
  <si>
    <t>龙皮</t>
  </si>
  <si>
    <t>混沌精华</t>
  </si>
  <si>
    <t>肥料</t>
  </si>
  <si>
    <t>零件</t>
  </si>
  <si>
    <t>传送钥匙Lv.10</t>
  </si>
  <si>
    <t>传送钥匙Lv.20</t>
  </si>
  <si>
    <t>传送钥匙Lv.30</t>
  </si>
  <si>
    <t>传送钥匙Lv.40</t>
  </si>
  <si>
    <t>战士训练手册</t>
  </si>
  <si>
    <t>射术精要</t>
  </si>
  <si>
    <t>巫师入门</t>
  </si>
  <si>
    <t>传送钥匙Lv.50</t>
  </si>
  <si>
    <t>传送钥匙Lv.60</t>
  </si>
  <si>
    <t>传送石</t>
  </si>
  <si>
    <t>空间宝石</t>
  </si>
  <si>
    <t>传送钥匙Lv.70</t>
  </si>
  <si>
    <t>传送钥匙Lv.80</t>
  </si>
  <si>
    <t>水</t>
  </si>
  <si>
    <t>种子</t>
  </si>
  <si>
    <t>生肉</t>
  </si>
  <si>
    <t>野菜</t>
  </si>
  <si>
    <t>浆果</t>
  </si>
  <si>
    <t>鲤鱼</t>
  </si>
  <si>
    <t>海带</t>
  </si>
  <si>
    <t>海鱼</t>
  </si>
  <si>
    <t>盐</t>
  </si>
  <si>
    <t>冰块</t>
  </si>
  <si>
    <t>花</t>
  </si>
  <si>
    <t>蜂蜜</t>
  </si>
  <si>
    <t>海参</t>
  </si>
  <si>
    <t>热水</t>
  </si>
  <si>
    <t>烤肉</t>
  </si>
  <si>
    <t>烤鲤鱼</t>
  </si>
  <si>
    <t>烤海鱼</t>
  </si>
  <si>
    <t>红酒</t>
  </si>
  <si>
    <t>啤酒</t>
  </si>
  <si>
    <t>海参汤</t>
  </si>
  <si>
    <t>盐水</t>
  </si>
  <si>
    <t>海带卷</t>
  </si>
  <si>
    <t>火把</t>
  </si>
  <si>
    <t>蔬菜粥</t>
  </si>
  <si>
    <t>鸡尾酒</t>
  </si>
  <si>
    <t>冰红茶</t>
  </si>
  <si>
    <t>热茶</t>
  </si>
  <si>
    <t>甜面包</t>
  </si>
  <si>
    <t>雷鹰羽毛</t>
    <rPh sb="0" eb="1">
      <t>lei'ying</t>
    </rPh>
    <rPh sb="2" eb="3">
      <t>yu'mao</t>
    </rPh>
    <phoneticPr fontId="1" type="noConversion"/>
  </si>
  <si>
    <t>name</t>
  </si>
  <si>
    <t>乌鸦</t>
  </si>
  <si>
    <t>骷髅矿工</t>
  </si>
  <si>
    <t>红胡子船长</t>
  </si>
  <si>
    <t>狼人队长</t>
  </si>
  <si>
    <t>蛇人探子</t>
  </si>
  <si>
    <t>熊人探子</t>
  </si>
  <si>
    <t>蛇人头目</t>
  </si>
  <si>
    <t>熊人头目</t>
  </si>
  <si>
    <t>蛇人队长</t>
  </si>
  <si>
    <t>狼人探子</t>
  </si>
  <si>
    <t>狼人头目</t>
  </si>
  <si>
    <t>熊人队长</t>
  </si>
  <si>
    <t>独角兽</t>
  </si>
  <si>
    <t>黑暗施法者</t>
  </si>
  <si>
    <t>被诅咒的骷髅</t>
  </si>
  <si>
    <t>地牢蝙蝠</t>
  </si>
  <si>
    <t>噬魂兽</t>
  </si>
  <si>
    <t>螃蟹</t>
  </si>
  <si>
    <t>食人鱼</t>
  </si>
  <si>
    <t>调皮的猴子</t>
  </si>
  <si>
    <t>酒保</t>
  </si>
  <si>
    <t>守卫</t>
  </si>
  <si>
    <t>守卫队长</t>
  </si>
  <si>
    <t>狼人族长</t>
  </si>
  <si>
    <t>狼人长老</t>
  </si>
  <si>
    <t>狼人卫兵</t>
  </si>
  <si>
    <t>蛇人族长</t>
  </si>
  <si>
    <t>蛇人长老</t>
  </si>
  <si>
    <t>蛇人卫兵</t>
  </si>
  <si>
    <t>熊人族长</t>
  </si>
  <si>
    <t>熊人长老</t>
  </si>
  <si>
    <t>熊人卫兵</t>
  </si>
  <si>
    <t>矮人金霹</t>
  </si>
  <si>
    <t>白幽灵</t>
  </si>
  <si>
    <t>绿幽灵</t>
  </si>
  <si>
    <t>_幽灵</t>
  </si>
  <si>
    <t>盗贼</t>
  </si>
  <si>
    <t>神偷罗宾汉</t>
  </si>
  <si>
    <t>黑胡子爱德华</t>
  </si>
  <si>
    <t>侠盗詹姆斯</t>
  </si>
  <si>
    <t>娃娃脸尼尔森</t>
  </si>
  <si>
    <t>赦免者维庸</t>
  </si>
  <si>
    <t>绅士迪克特平</t>
  </si>
  <si>
    <t>绿叶族长</t>
  </si>
  <si>
    <t>树人先知</t>
  </si>
  <si>
    <t>reward</t>
  </si>
  <si>
    <t>荒野</t>
    <rPh sb="0" eb="1">
      <t>huang'ye</t>
    </rPh>
    <phoneticPr fontId="1" type="noConversion"/>
  </si>
  <si>
    <t>熊王</t>
    <phoneticPr fontId="1" type="noConversion"/>
  </si>
  <si>
    <t>凤凰</t>
    <rPh sb="0" eb="1">
      <t>feng'huang</t>
    </rPh>
    <phoneticPr fontId="1" type="noConversion"/>
  </si>
  <si>
    <t>掉落来源</t>
    <rPh sb="0" eb="1">
      <t>diao'luo</t>
    </rPh>
    <rPh sb="2" eb="3">
      <t>lai'yuan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</si>
</sst>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2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2"/>
      <charset val="134"/>
    </font>
    <font>
      <sz val="12"/>
      <color rgb="FF000000"/>
      <name val="仿宋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9695"/>
      <name val="Menlo"/>
    </font>
    <font>
      <sz val="14"/>
      <color rgb="FF333333"/>
      <name val="Menlo"/>
    </font>
    <font>
      <sz val="12"/>
      <color rgb="FF000000"/>
      <name val="Abadi MT Condensed Extra Bold"/>
    </font>
    <font>
      <sz val="14"/>
      <color theme="1"/>
      <name val="Calibri"/>
    </font>
    <font>
      <sz val="14"/>
      <name val="Calibri"/>
    </font>
    <font>
      <sz val="14"/>
      <color rgb="FF333333"/>
      <name val="Arial"/>
    </font>
    <font>
      <sz val="12"/>
      <name val="Abadi MT Condensed Extra Bold"/>
    </font>
    <font>
      <sz val="14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333333"/>
      <name val="Arial"/>
    </font>
    <font>
      <sz val="12"/>
      <color theme="1"/>
      <name val="Calibri"/>
    </font>
    <font>
      <sz val="12"/>
      <name val="Calibri"/>
    </font>
    <font>
      <sz val="14"/>
      <color rgb="FFFF0000"/>
      <name val="Calibri"/>
    </font>
    <font>
      <b/>
      <sz val="11"/>
      <color indexed="81"/>
      <name val="ＭＳ Ｐゴシック"/>
      <charset val="128"/>
    </font>
    <font>
      <sz val="14"/>
      <color theme="1"/>
      <name val="Calibri Light"/>
    </font>
    <font>
      <sz val="14"/>
      <name val="Calibri Light"/>
    </font>
    <font>
      <sz val="11"/>
      <color indexed="81"/>
      <name val="ＭＳ Ｐゴシック"/>
      <charset val="128"/>
    </font>
    <font>
      <sz val="12"/>
      <color rgb="FFFF0000"/>
      <name val="Abadi MT Condensed Extra Bold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9" fontId="0" fillId="0" borderId="0" xfId="0" applyNumberFormat="1"/>
    <xf numFmtId="0" fontId="0" fillId="0" borderId="0" xfId="0" applyFont="1"/>
    <xf numFmtId="176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/>
    <xf numFmtId="0" fontId="7" fillId="0" borderId="0" xfId="0" applyFont="1" applyFill="1" applyAlignment="1"/>
    <xf numFmtId="0" fontId="6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/>
    <xf numFmtId="17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Border="1"/>
    <xf numFmtId="0" fontId="12" fillId="0" borderId="0" xfId="0" applyFont="1"/>
    <xf numFmtId="0" fontId="13" fillId="0" borderId="0" xfId="0" applyFont="1" applyFill="1" applyAlignment="1"/>
    <xf numFmtId="0" fontId="14" fillId="0" borderId="0" xfId="0" applyFont="1"/>
    <xf numFmtId="0" fontId="6" fillId="0" borderId="0" xfId="0" applyFont="1" applyFill="1" applyAlignment="1"/>
    <xf numFmtId="0" fontId="15" fillId="0" borderId="0" xfId="0" applyFont="1" applyFill="1"/>
    <xf numFmtId="0" fontId="0" fillId="0" borderId="0" xfId="0" applyNumberForma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8" fillId="0" borderId="0" xfId="0" applyNumberFormat="1" applyFont="1"/>
    <xf numFmtId="0" fontId="7" fillId="0" borderId="0" xfId="0" applyFont="1" applyAlignment="1">
      <alignment horizontal="right"/>
    </xf>
    <xf numFmtId="0" fontId="17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21" fillId="2" borderId="0" xfId="0" applyFont="1" applyFill="1"/>
    <xf numFmtId="0" fontId="12" fillId="0" borderId="0" xfId="0" quotePrefix="1" applyFont="1"/>
    <xf numFmtId="0" fontId="23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9" fontId="5" fillId="0" borderId="0" xfId="0" applyNumberFormat="1" applyFont="1"/>
    <xf numFmtId="0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Fill="1" applyAlignment="1"/>
    <xf numFmtId="0" fontId="0" fillId="3" borderId="0" xfId="0" applyFont="1" applyFill="1"/>
    <xf numFmtId="0" fontId="2" fillId="3" borderId="0" xfId="0" applyFont="1" applyFill="1" applyAlignment="1">
      <alignment horizontal="left"/>
    </xf>
    <xf numFmtId="10" fontId="0" fillId="0" borderId="0" xfId="0" applyNumberFormat="1"/>
    <xf numFmtId="0" fontId="5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9"/>
  <sheetViews>
    <sheetView topLeftCell="C61" zoomScale="110" zoomScaleNormal="110" zoomScalePageLayoutView="110" workbookViewId="0">
      <selection activeCell="S75" sqref="S75"/>
    </sheetView>
  </sheetViews>
  <sheetFormatPr baseColWidth="10" defaultRowHeight="15" x14ac:dyDescent="0.15"/>
  <cols>
    <col min="1" max="1" width="11.5" bestFit="1" customWidth="1"/>
    <col min="2" max="2" width="8.5" bestFit="1" customWidth="1"/>
    <col min="3" max="7" width="6.6640625" customWidth="1"/>
    <col min="9" max="9" width="12.6640625" customWidth="1"/>
    <col min="10" max="10" width="17.5" bestFit="1" customWidth="1"/>
    <col min="11" max="15" width="8.6640625" customWidth="1"/>
    <col min="16" max="18" width="5.83203125" customWidth="1"/>
    <col min="19" max="19" width="24.5" bestFit="1" customWidth="1"/>
    <col min="20" max="20" width="12.33203125" customWidth="1"/>
    <col min="21" max="37" width="5.83203125" customWidth="1"/>
  </cols>
  <sheetData>
    <row r="1" spans="1:37" x14ac:dyDescent="0.15">
      <c r="A1" s="2" t="s">
        <v>45</v>
      </c>
      <c r="B1" s="2">
        <f>设定!G5</f>
        <v>720</v>
      </c>
      <c r="C1" s="2"/>
      <c r="D1" s="2"/>
      <c r="E1" s="2"/>
      <c r="F1" s="2"/>
      <c r="G1" s="2"/>
      <c r="H1" s="2"/>
      <c r="I1" s="2"/>
      <c r="J1" s="61" t="s">
        <v>7</v>
      </c>
      <c r="K1" s="61"/>
      <c r="P1" s="62" t="s">
        <v>58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 t="s">
        <v>59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s="2" customFormat="1" x14ac:dyDescent="0.15">
      <c r="A2" s="2" t="s">
        <v>46</v>
      </c>
      <c r="B2" s="2">
        <f>设定!G6</f>
        <v>1440</v>
      </c>
      <c r="J2" s="2" t="s">
        <v>42</v>
      </c>
      <c r="K2" s="2" t="s">
        <v>43</v>
      </c>
      <c r="L2" s="2" t="s">
        <v>49</v>
      </c>
      <c r="M2" s="2" t="s">
        <v>50</v>
      </c>
      <c r="N2" s="2" t="s">
        <v>51</v>
      </c>
      <c r="O2" s="2" t="s">
        <v>52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  <c r="V2" s="4">
        <v>7</v>
      </c>
      <c r="W2" s="4">
        <v>8</v>
      </c>
      <c r="X2" s="4">
        <v>9</v>
      </c>
      <c r="Y2" s="4">
        <v>10</v>
      </c>
      <c r="Z2" s="2" t="s">
        <v>57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2" t="s">
        <v>60</v>
      </c>
    </row>
    <row r="3" spans="1:37" x14ac:dyDescent="0.15">
      <c r="A3" s="2" t="s">
        <v>47</v>
      </c>
      <c r="B3" s="2">
        <f>设定!B27</f>
        <v>94500</v>
      </c>
      <c r="C3" s="2"/>
      <c r="D3" s="2"/>
      <c r="E3" s="2"/>
      <c r="F3" s="2"/>
      <c r="G3" s="2"/>
      <c r="H3" s="2"/>
      <c r="I3" s="2"/>
      <c r="J3" s="2" t="s">
        <v>8</v>
      </c>
      <c r="K3" s="2">
        <v>4</v>
      </c>
      <c r="L3" s="1">
        <v>0.12</v>
      </c>
      <c r="M3" s="1">
        <v>0.05</v>
      </c>
      <c r="N3">
        <f>$B$3*L3</f>
        <v>11340</v>
      </c>
      <c r="O3">
        <f>$B$1*M3</f>
        <v>36</v>
      </c>
      <c r="P3" s="1">
        <v>0.02</v>
      </c>
      <c r="Q3" s="1">
        <v>0.15</v>
      </c>
      <c r="R3" s="1">
        <v>0.33</v>
      </c>
      <c r="S3" s="1">
        <v>0.5</v>
      </c>
      <c r="T3" s="1"/>
      <c r="U3" s="1"/>
      <c r="V3" s="1"/>
      <c r="W3" s="1"/>
      <c r="X3" s="1"/>
      <c r="Y3" s="1"/>
      <c r="Z3" s="1">
        <f>SUM(P3:Y3)</f>
        <v>1</v>
      </c>
      <c r="AA3" s="1">
        <v>0.02</v>
      </c>
      <c r="AB3" s="1">
        <v>0.2</v>
      </c>
      <c r="AC3" s="1">
        <v>0.3</v>
      </c>
      <c r="AD3" s="1">
        <v>0.48</v>
      </c>
      <c r="AE3" s="1"/>
      <c r="AF3" s="1"/>
      <c r="AG3" s="1"/>
      <c r="AH3" s="1"/>
      <c r="AI3" s="1"/>
      <c r="AJ3" s="1"/>
      <c r="AK3" s="1">
        <f>SUM(AA3:AJ3)</f>
        <v>1</v>
      </c>
    </row>
    <row r="4" spans="1:37" x14ac:dyDescent="0.15">
      <c r="A4" s="2" t="s">
        <v>48</v>
      </c>
      <c r="B4" s="2">
        <f>设定!B28</f>
        <v>94500</v>
      </c>
      <c r="C4" s="2"/>
      <c r="D4" s="2"/>
      <c r="E4" s="2"/>
      <c r="F4" s="2"/>
      <c r="G4" s="2"/>
      <c r="H4" s="2"/>
      <c r="I4" s="2"/>
      <c r="J4" s="2" t="s">
        <v>0</v>
      </c>
      <c r="K4" s="2">
        <v>10</v>
      </c>
      <c r="L4" s="1">
        <v>0.2</v>
      </c>
      <c r="M4" s="1">
        <v>0.25</v>
      </c>
      <c r="N4">
        <f t="shared" ref="N4:N12" si="0">$B$3*L4</f>
        <v>18900</v>
      </c>
      <c r="O4">
        <f t="shared" ref="O4:O12" si="1">$B$1*M4</f>
        <v>180</v>
      </c>
      <c r="P4" s="1">
        <v>0.03</v>
      </c>
      <c r="Q4" s="1">
        <v>0.05</v>
      </c>
      <c r="R4" s="1">
        <v>7.0000000000000007E-2</v>
      </c>
      <c r="S4" s="1">
        <v>0.09</v>
      </c>
      <c r="T4" s="1">
        <v>0.1</v>
      </c>
      <c r="U4" s="1">
        <v>0.11</v>
      </c>
      <c r="V4" s="1">
        <v>0.12</v>
      </c>
      <c r="W4" s="1">
        <v>0.13</v>
      </c>
      <c r="X4" s="1">
        <v>0.14000000000000001</v>
      </c>
      <c r="Y4" s="1">
        <v>0.16</v>
      </c>
      <c r="Z4" s="1">
        <f t="shared" ref="Z4:Z12" si="2">SUM(P4:Y4)</f>
        <v>1</v>
      </c>
      <c r="AA4" s="1">
        <v>0.02</v>
      </c>
      <c r="AB4" s="1">
        <v>0.05</v>
      </c>
      <c r="AC4" s="1">
        <v>7.0000000000000007E-2</v>
      </c>
      <c r="AD4" s="1">
        <v>0.09</v>
      </c>
      <c r="AE4" s="1">
        <v>0.1</v>
      </c>
      <c r="AF4" s="1">
        <v>0.11</v>
      </c>
      <c r="AG4" s="1">
        <v>0.13</v>
      </c>
      <c r="AH4" s="1">
        <v>0.13</v>
      </c>
      <c r="AI4" s="1">
        <v>0.15</v>
      </c>
      <c r="AJ4" s="1">
        <v>0.15</v>
      </c>
      <c r="AK4" s="1">
        <f t="shared" ref="AK4:AK12" si="3">SUM(AA4:AJ4)</f>
        <v>1</v>
      </c>
    </row>
    <row r="5" spans="1:37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1</v>
      </c>
      <c r="K5" s="2">
        <v>3</v>
      </c>
      <c r="L5" s="1">
        <v>0.12</v>
      </c>
      <c r="M5" s="1">
        <v>0.1</v>
      </c>
      <c r="N5">
        <f t="shared" si="0"/>
        <v>11340</v>
      </c>
      <c r="O5">
        <f t="shared" si="1"/>
        <v>72</v>
      </c>
      <c r="P5" s="1">
        <v>0.05</v>
      </c>
      <c r="Q5" s="1">
        <v>0.32</v>
      </c>
      <c r="R5" s="1">
        <v>0.63</v>
      </c>
      <c r="S5" s="1"/>
      <c r="T5" s="1"/>
      <c r="U5" s="1"/>
      <c r="V5" s="1"/>
      <c r="W5" s="1"/>
      <c r="X5" s="1"/>
      <c r="Y5" s="1"/>
      <c r="Z5" s="1">
        <f t="shared" si="2"/>
        <v>1</v>
      </c>
      <c r="AA5" s="1">
        <v>0.08</v>
      </c>
      <c r="AB5" s="1">
        <v>0.25</v>
      </c>
      <c r="AC5" s="1">
        <v>0.67</v>
      </c>
      <c r="AD5" s="1"/>
      <c r="AE5" s="1"/>
      <c r="AF5" s="1"/>
      <c r="AG5" s="1"/>
      <c r="AH5" s="1"/>
      <c r="AI5" s="1"/>
      <c r="AJ5" s="1"/>
      <c r="AK5" s="1">
        <f t="shared" si="3"/>
        <v>1</v>
      </c>
    </row>
    <row r="6" spans="1:37" x14ac:dyDescent="0.15">
      <c r="A6" s="2"/>
      <c r="B6" s="2"/>
      <c r="C6" s="2"/>
      <c r="D6" s="2"/>
      <c r="E6" s="2"/>
      <c r="F6" s="2"/>
      <c r="G6" s="2"/>
      <c r="H6" s="2"/>
      <c r="I6" s="2"/>
      <c r="J6" s="2" t="s">
        <v>2</v>
      </c>
      <c r="K6" s="2">
        <v>3</v>
      </c>
      <c r="L6" s="1">
        <v>0.18</v>
      </c>
      <c r="M6" s="1">
        <v>0.1</v>
      </c>
      <c r="N6">
        <f t="shared" si="0"/>
        <v>17010</v>
      </c>
      <c r="O6">
        <f t="shared" si="1"/>
        <v>72</v>
      </c>
      <c r="P6" s="1">
        <v>7.0000000000000007E-2</v>
      </c>
      <c r="Q6" s="1">
        <v>0.28000000000000003</v>
      </c>
      <c r="R6" s="1">
        <v>0.65</v>
      </c>
      <c r="S6" s="1"/>
      <c r="T6" s="1"/>
      <c r="U6" s="1"/>
      <c r="V6" s="1"/>
      <c r="W6" s="1"/>
      <c r="X6" s="1"/>
      <c r="Y6" s="1"/>
      <c r="Z6" s="1">
        <f t="shared" si="2"/>
        <v>1</v>
      </c>
      <c r="AA6" s="1">
        <v>0.12</v>
      </c>
      <c r="AB6" s="1">
        <v>0.35</v>
      </c>
      <c r="AC6" s="1">
        <v>0.53</v>
      </c>
      <c r="AD6" s="1"/>
      <c r="AE6" s="1"/>
      <c r="AF6" s="1"/>
      <c r="AG6" s="1"/>
      <c r="AH6" s="1"/>
      <c r="AI6" s="1"/>
      <c r="AJ6" s="1"/>
      <c r="AK6" s="1">
        <f t="shared" si="3"/>
        <v>1</v>
      </c>
    </row>
    <row r="7" spans="1:37" x14ac:dyDescent="0.15">
      <c r="A7" s="2"/>
      <c r="B7" s="2"/>
      <c r="C7" s="2"/>
      <c r="D7" s="2"/>
      <c r="E7" s="2"/>
      <c r="F7" s="2"/>
      <c r="G7" s="2"/>
      <c r="H7" s="2"/>
      <c r="I7" s="2"/>
      <c r="J7" s="2" t="s">
        <v>9</v>
      </c>
      <c r="K7" s="2">
        <v>1</v>
      </c>
      <c r="L7" s="1">
        <v>0.01</v>
      </c>
      <c r="M7" s="1">
        <v>0.02</v>
      </c>
      <c r="N7">
        <f t="shared" si="0"/>
        <v>945</v>
      </c>
      <c r="O7">
        <f t="shared" si="1"/>
        <v>14.4</v>
      </c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>
        <f t="shared" si="2"/>
        <v>1</v>
      </c>
      <c r="AA7" s="1">
        <v>1</v>
      </c>
      <c r="AB7" s="1"/>
      <c r="AC7" s="1"/>
      <c r="AD7" s="1"/>
      <c r="AE7" s="1"/>
      <c r="AF7" s="1"/>
      <c r="AG7" s="1"/>
      <c r="AH7" s="1"/>
      <c r="AI7" s="1"/>
      <c r="AJ7" s="1"/>
      <c r="AK7" s="1">
        <f t="shared" si="3"/>
        <v>1</v>
      </c>
    </row>
    <row r="8" spans="1:37" x14ac:dyDescent="0.15">
      <c r="A8" s="2"/>
      <c r="B8" s="2"/>
      <c r="C8" s="2"/>
      <c r="D8" s="2"/>
      <c r="E8" s="2"/>
      <c r="F8" s="2"/>
      <c r="G8" s="2"/>
      <c r="H8" s="2"/>
      <c r="I8" s="2"/>
      <c r="J8" s="2" t="s">
        <v>3</v>
      </c>
      <c r="K8" s="2">
        <v>8</v>
      </c>
      <c r="L8" s="1">
        <v>0.12</v>
      </c>
      <c r="M8" s="1">
        <v>0.16</v>
      </c>
      <c r="N8">
        <f t="shared" si="0"/>
        <v>11340</v>
      </c>
      <c r="O8">
        <f t="shared" si="1"/>
        <v>115.2</v>
      </c>
      <c r="P8" s="1">
        <v>7.0000000000000007E-2</v>
      </c>
      <c r="Q8" s="1">
        <v>0.09</v>
      </c>
      <c r="R8" s="1">
        <v>0.11</v>
      </c>
      <c r="S8" s="1">
        <v>0.13</v>
      </c>
      <c r="T8" s="1">
        <v>0.15</v>
      </c>
      <c r="U8" s="1">
        <v>0.15</v>
      </c>
      <c r="V8" s="1">
        <v>0.15</v>
      </c>
      <c r="W8" s="1">
        <v>0.15</v>
      </c>
      <c r="X8" s="1"/>
      <c r="Y8" s="1"/>
      <c r="Z8" s="1">
        <f t="shared" si="2"/>
        <v>1</v>
      </c>
      <c r="AA8" s="1">
        <v>0.05</v>
      </c>
      <c r="AB8" s="1">
        <v>0.05</v>
      </c>
      <c r="AC8" s="1">
        <v>0.1</v>
      </c>
      <c r="AD8" s="1">
        <v>0.1</v>
      </c>
      <c r="AE8" s="1">
        <v>0.15</v>
      </c>
      <c r="AF8" s="1">
        <v>0.15</v>
      </c>
      <c r="AG8" s="1">
        <v>0.2</v>
      </c>
      <c r="AH8" s="1">
        <v>0.2</v>
      </c>
      <c r="AI8" s="1"/>
      <c r="AJ8" s="1"/>
      <c r="AK8" s="1">
        <f t="shared" si="3"/>
        <v>1</v>
      </c>
    </row>
    <row r="9" spans="1:37" x14ac:dyDescent="0.15">
      <c r="A9" s="2"/>
      <c r="B9" s="2"/>
      <c r="C9" s="2"/>
      <c r="D9" s="2"/>
      <c r="E9" s="2"/>
      <c r="F9" s="2"/>
      <c r="G9" s="2"/>
      <c r="H9" s="2"/>
      <c r="I9" s="2"/>
      <c r="J9" s="2" t="s">
        <v>4</v>
      </c>
      <c r="K9" s="2">
        <v>5</v>
      </c>
      <c r="L9" s="1">
        <v>0.13</v>
      </c>
      <c r="M9" s="1">
        <v>0.16</v>
      </c>
      <c r="N9">
        <f t="shared" si="0"/>
        <v>12285</v>
      </c>
      <c r="O9">
        <f t="shared" si="1"/>
        <v>115.2</v>
      </c>
      <c r="P9" s="1">
        <v>0.1</v>
      </c>
      <c r="Q9" s="1">
        <v>0.15</v>
      </c>
      <c r="R9" s="1">
        <v>0.2</v>
      </c>
      <c r="S9" s="1">
        <v>0.25</v>
      </c>
      <c r="T9" s="1">
        <v>0.3</v>
      </c>
      <c r="U9" s="1"/>
      <c r="V9" s="1"/>
      <c r="W9" s="1"/>
      <c r="X9" s="1"/>
      <c r="Y9" s="1"/>
      <c r="Z9" s="1">
        <f t="shared" si="2"/>
        <v>1</v>
      </c>
      <c r="AA9" s="1">
        <v>0.08</v>
      </c>
      <c r="AB9" s="1">
        <v>0.13</v>
      </c>
      <c r="AC9" s="1">
        <v>0.2</v>
      </c>
      <c r="AD9" s="1">
        <v>0.26</v>
      </c>
      <c r="AE9" s="1">
        <v>0.33</v>
      </c>
      <c r="AF9" s="1"/>
      <c r="AG9" s="1"/>
      <c r="AH9" s="1"/>
      <c r="AI9" s="1"/>
      <c r="AJ9" s="1"/>
      <c r="AK9" s="1">
        <f t="shared" si="3"/>
        <v>1</v>
      </c>
    </row>
    <row r="10" spans="1:37" x14ac:dyDescent="0.15">
      <c r="A10" s="2"/>
      <c r="B10" s="2"/>
      <c r="C10" s="2"/>
      <c r="D10" s="2"/>
      <c r="E10" s="2"/>
      <c r="F10" s="2"/>
      <c r="G10" s="2"/>
      <c r="H10" s="2"/>
      <c r="I10" s="2"/>
      <c r="J10" s="2" t="s">
        <v>5</v>
      </c>
      <c r="K10" s="2">
        <v>4</v>
      </c>
      <c r="L10" s="1">
        <v>0.08</v>
      </c>
      <c r="M10" s="1">
        <v>0.12</v>
      </c>
      <c r="N10">
        <f t="shared" si="0"/>
        <v>7560</v>
      </c>
      <c r="O10">
        <f t="shared" si="1"/>
        <v>86.399999999999991</v>
      </c>
      <c r="P10" s="1">
        <v>0.1</v>
      </c>
      <c r="Q10" s="1">
        <v>0.2</v>
      </c>
      <c r="R10" s="1">
        <v>0.3</v>
      </c>
      <c r="S10" s="1">
        <v>0.4</v>
      </c>
      <c r="T10" s="1"/>
      <c r="U10" s="1"/>
      <c r="V10" s="1"/>
      <c r="W10" s="1"/>
      <c r="X10" s="1"/>
      <c r="Y10" s="1"/>
      <c r="Z10" s="1">
        <f t="shared" si="2"/>
        <v>1</v>
      </c>
      <c r="AA10" s="1">
        <v>0.05</v>
      </c>
      <c r="AB10" s="1">
        <v>0.16</v>
      </c>
      <c r="AC10" s="1">
        <v>0.32</v>
      </c>
      <c r="AD10" s="1">
        <v>0.47</v>
      </c>
      <c r="AE10" s="1"/>
      <c r="AF10" s="1"/>
      <c r="AG10" s="1"/>
      <c r="AH10" s="1"/>
      <c r="AI10" s="1"/>
      <c r="AJ10" s="1"/>
      <c r="AK10" s="1">
        <f t="shared" si="3"/>
        <v>1</v>
      </c>
    </row>
    <row r="11" spans="1:37" x14ac:dyDescent="0.15">
      <c r="A11" s="2"/>
      <c r="B11" s="2"/>
      <c r="C11" s="2"/>
      <c r="D11" s="2"/>
      <c r="E11" s="2"/>
      <c r="F11" s="2"/>
      <c r="G11" s="2"/>
      <c r="H11" s="2"/>
      <c r="I11" s="2"/>
      <c r="J11" s="2" t="s">
        <v>6</v>
      </c>
      <c r="K11" s="2">
        <v>1</v>
      </c>
      <c r="L11" s="1">
        <v>0.01</v>
      </c>
      <c r="M11" s="1">
        <v>0.01</v>
      </c>
      <c r="N11">
        <f t="shared" si="0"/>
        <v>945</v>
      </c>
      <c r="O11">
        <f t="shared" si="1"/>
        <v>7.2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>
        <f t="shared" si="2"/>
        <v>1</v>
      </c>
      <c r="AA11" s="1">
        <v>1</v>
      </c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3"/>
        <v>1</v>
      </c>
    </row>
    <row r="12" spans="1:37" x14ac:dyDescent="0.15">
      <c r="A12" s="2"/>
      <c r="B12" s="2"/>
      <c r="C12" s="2"/>
      <c r="D12" s="2"/>
      <c r="E12" s="2"/>
      <c r="F12" s="2"/>
      <c r="G12" s="2"/>
      <c r="H12" s="2"/>
      <c r="I12" s="2"/>
      <c r="J12" s="2" t="s">
        <v>121</v>
      </c>
      <c r="K12" s="2">
        <v>1</v>
      </c>
      <c r="L12" s="1">
        <v>0.03</v>
      </c>
      <c r="M12" s="1">
        <v>0.03</v>
      </c>
      <c r="N12">
        <f t="shared" si="0"/>
        <v>2835</v>
      </c>
      <c r="O12">
        <f t="shared" si="1"/>
        <v>21.599999999999998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>
        <f t="shared" si="2"/>
        <v>1</v>
      </c>
      <c r="AA12" s="1">
        <v>1</v>
      </c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3"/>
        <v>1</v>
      </c>
    </row>
    <row r="13" spans="1:3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53</v>
      </c>
      <c r="L13" s="1">
        <f>SUM(L3:L12)</f>
        <v>1</v>
      </c>
      <c r="M13" s="1">
        <f>SUM(M3:M12)</f>
        <v>1</v>
      </c>
      <c r="N13" s="3">
        <f>SUM(N3:N12)</f>
        <v>94500</v>
      </c>
      <c r="O13" s="3">
        <f>SUM(O3:O12)</f>
        <v>720</v>
      </c>
    </row>
    <row r="14" spans="1:3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t="s">
        <v>62</v>
      </c>
      <c r="P14" s="5">
        <f>IF(P3&lt;&gt;"",$N3*P3,"")</f>
        <v>226.8</v>
      </c>
      <c r="Q14" s="5">
        <f t="shared" ref="Q14:Y14" si="4">IF(Q3&lt;&gt;"",$N3*Q3,"")</f>
        <v>1701</v>
      </c>
      <c r="R14" s="5">
        <f t="shared" si="4"/>
        <v>3742.2000000000003</v>
      </c>
      <c r="S14" s="5">
        <f t="shared" si="4"/>
        <v>5670</v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5">
        <f>IF(AA3="","",$O3*AA3)</f>
        <v>0.72</v>
      </c>
      <c r="AB14" s="5">
        <f t="shared" ref="AB14:AH14" si="5">IF(AB3="","",$O3*AB3)</f>
        <v>7.2</v>
      </c>
      <c r="AC14" s="5">
        <f t="shared" si="5"/>
        <v>10.799999999999999</v>
      </c>
      <c r="AD14" s="5">
        <f t="shared" si="5"/>
        <v>17.28</v>
      </c>
      <c r="AE14" s="5" t="str">
        <f t="shared" si="5"/>
        <v/>
      </c>
      <c r="AF14" s="5" t="str">
        <f t="shared" si="5"/>
        <v/>
      </c>
      <c r="AG14" s="5" t="str">
        <f t="shared" si="5"/>
        <v/>
      </c>
      <c r="AH14" s="5" t="str">
        <f t="shared" si="5"/>
        <v/>
      </c>
      <c r="AI14" s="5" t="str">
        <f t="shared" ref="AI14:AJ23" si="6">IF(AI3="","",$O3*AI3)</f>
        <v/>
      </c>
      <c r="AJ14" s="5" t="str">
        <f t="shared" si="6"/>
        <v/>
      </c>
    </row>
    <row r="15" spans="1:3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P15" s="5">
        <f t="shared" ref="P15:Y15" si="7">IF(P4&lt;&gt;"",$N4*P4,"")</f>
        <v>567</v>
      </c>
      <c r="Q15" s="5">
        <f t="shared" si="7"/>
        <v>945</v>
      </c>
      <c r="R15" s="5">
        <f t="shared" si="7"/>
        <v>1323.0000000000002</v>
      </c>
      <c r="S15" s="5">
        <f t="shared" si="7"/>
        <v>1701</v>
      </c>
      <c r="T15" s="5">
        <f t="shared" si="7"/>
        <v>1890</v>
      </c>
      <c r="U15" s="5">
        <f t="shared" si="7"/>
        <v>2079</v>
      </c>
      <c r="V15" s="5">
        <f t="shared" si="7"/>
        <v>2268</v>
      </c>
      <c r="W15" s="5">
        <f t="shared" si="7"/>
        <v>2457</v>
      </c>
      <c r="X15" s="5">
        <f t="shared" si="7"/>
        <v>2646.0000000000005</v>
      </c>
      <c r="Y15" s="5">
        <f t="shared" si="7"/>
        <v>3024</v>
      </c>
      <c r="AA15" s="5">
        <f t="shared" ref="AA15:AH23" si="8">IF(AA4="","",$O4*AA4)</f>
        <v>3.6</v>
      </c>
      <c r="AB15" s="5">
        <f t="shared" si="8"/>
        <v>9</v>
      </c>
      <c r="AC15" s="5">
        <f t="shared" si="8"/>
        <v>12.600000000000001</v>
      </c>
      <c r="AD15" s="5">
        <f t="shared" si="8"/>
        <v>16.2</v>
      </c>
      <c r="AE15" s="5">
        <f t="shared" si="8"/>
        <v>18</v>
      </c>
      <c r="AF15" s="5">
        <f t="shared" si="8"/>
        <v>19.8</v>
      </c>
      <c r="AG15" s="5">
        <f t="shared" si="8"/>
        <v>23.400000000000002</v>
      </c>
      <c r="AH15" s="5">
        <f t="shared" si="8"/>
        <v>23.400000000000002</v>
      </c>
      <c r="AI15" s="5">
        <f t="shared" si="6"/>
        <v>27</v>
      </c>
      <c r="AJ15" s="5">
        <f t="shared" si="6"/>
        <v>27</v>
      </c>
    </row>
    <row r="16" spans="1:37" x14ac:dyDescent="0.15">
      <c r="A16" s="2"/>
      <c r="B16" s="2"/>
      <c r="C16" s="2"/>
      <c r="D16" s="2"/>
      <c r="E16" s="2"/>
      <c r="F16" s="2"/>
      <c r="G16" s="2"/>
      <c r="H16" s="2"/>
      <c r="P16" s="5">
        <f t="shared" ref="P16:Y16" si="9">IF(P5&lt;&gt;"",$N5*P5,"")</f>
        <v>567</v>
      </c>
      <c r="Q16" s="5">
        <f t="shared" si="9"/>
        <v>3628.8</v>
      </c>
      <c r="R16" s="5">
        <f t="shared" si="9"/>
        <v>7144.2</v>
      </c>
      <c r="S16" s="5" t="str">
        <f t="shared" si="9"/>
        <v/>
      </c>
      <c r="T16" s="5" t="str">
        <f t="shared" si="9"/>
        <v/>
      </c>
      <c r="U16" s="5" t="str">
        <f t="shared" si="9"/>
        <v/>
      </c>
      <c r="V16" s="5" t="str">
        <f t="shared" si="9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AA16" s="5">
        <f t="shared" si="8"/>
        <v>5.76</v>
      </c>
      <c r="AB16" s="5">
        <f t="shared" si="8"/>
        <v>18</v>
      </c>
      <c r="AC16" s="5">
        <f t="shared" si="8"/>
        <v>48.24</v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8"/>
        <v/>
      </c>
      <c r="AI16" s="5" t="str">
        <f t="shared" si="6"/>
        <v/>
      </c>
      <c r="AJ16" s="5" t="str">
        <f t="shared" si="6"/>
        <v/>
      </c>
    </row>
    <row r="17" spans="10:36" x14ac:dyDescent="0.15">
      <c r="P17" s="5">
        <f t="shared" ref="P17:Y17" si="10">IF(P6&lt;&gt;"",$N6*P6,"")</f>
        <v>1190.7</v>
      </c>
      <c r="Q17" s="5">
        <f t="shared" si="10"/>
        <v>4762.8</v>
      </c>
      <c r="R17" s="5">
        <f t="shared" si="10"/>
        <v>11056.5</v>
      </c>
      <c r="S17" s="5" t="str">
        <f t="shared" si="10"/>
        <v/>
      </c>
      <c r="T17" s="5" t="str">
        <f t="shared" si="10"/>
        <v/>
      </c>
      <c r="U17" s="5" t="str">
        <f t="shared" si="10"/>
        <v/>
      </c>
      <c r="V17" s="5" t="str">
        <f t="shared" si="10"/>
        <v/>
      </c>
      <c r="W17" s="5" t="str">
        <f t="shared" si="10"/>
        <v/>
      </c>
      <c r="X17" s="5" t="str">
        <f t="shared" si="10"/>
        <v/>
      </c>
      <c r="Y17" s="5" t="str">
        <f t="shared" si="10"/>
        <v/>
      </c>
      <c r="AA17" s="5">
        <f t="shared" si="8"/>
        <v>8.64</v>
      </c>
      <c r="AB17" s="5">
        <f t="shared" si="8"/>
        <v>25.2</v>
      </c>
      <c r="AC17" s="5">
        <f t="shared" si="8"/>
        <v>38.160000000000004</v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8"/>
        <v/>
      </c>
      <c r="AI17" s="5" t="str">
        <f t="shared" si="6"/>
        <v/>
      </c>
      <c r="AJ17" s="5" t="str">
        <f t="shared" si="6"/>
        <v/>
      </c>
    </row>
    <row r="18" spans="10:36" x14ac:dyDescent="0.15">
      <c r="P18" s="5">
        <f t="shared" ref="P18:Y18" si="11">IF(P7&lt;&gt;"",$N7*P7,"")</f>
        <v>945</v>
      </c>
      <c r="Q18" s="5" t="str">
        <f t="shared" si="11"/>
        <v/>
      </c>
      <c r="R18" s="5" t="str">
        <f t="shared" si="11"/>
        <v/>
      </c>
      <c r="S18" s="5" t="str">
        <f t="shared" si="11"/>
        <v/>
      </c>
      <c r="T18" s="5" t="str">
        <f t="shared" si="11"/>
        <v/>
      </c>
      <c r="U18" s="5" t="str">
        <f t="shared" si="11"/>
        <v/>
      </c>
      <c r="V18" s="5" t="str">
        <f t="shared" si="11"/>
        <v/>
      </c>
      <c r="W18" s="5" t="str">
        <f t="shared" si="11"/>
        <v/>
      </c>
      <c r="X18" s="5" t="str">
        <f t="shared" si="11"/>
        <v/>
      </c>
      <c r="Y18" s="5" t="str">
        <f t="shared" si="11"/>
        <v/>
      </c>
      <c r="AA18" s="5">
        <f t="shared" si="8"/>
        <v>14.4</v>
      </c>
      <c r="AB18" s="5" t="str">
        <f t="shared" si="8"/>
        <v/>
      </c>
      <c r="AC18" s="5" t="str">
        <f t="shared" si="8"/>
        <v/>
      </c>
      <c r="AD18" s="5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8"/>
        <v/>
      </c>
      <c r="AI18" s="5" t="str">
        <f t="shared" si="6"/>
        <v/>
      </c>
      <c r="AJ18" s="5" t="str">
        <f t="shared" si="6"/>
        <v/>
      </c>
    </row>
    <row r="19" spans="10:36" x14ac:dyDescent="0.15">
      <c r="P19" s="5">
        <f t="shared" ref="P19:Y19" si="12">IF(P8&lt;&gt;"",$N8*P8,"")</f>
        <v>793.80000000000007</v>
      </c>
      <c r="Q19" s="5">
        <f t="shared" si="12"/>
        <v>1020.5999999999999</v>
      </c>
      <c r="R19" s="5">
        <f t="shared" si="12"/>
        <v>1247.4000000000001</v>
      </c>
      <c r="S19" s="5">
        <f t="shared" si="12"/>
        <v>1474.2</v>
      </c>
      <c r="T19" s="5">
        <f t="shared" si="12"/>
        <v>1701</v>
      </c>
      <c r="U19" s="5">
        <f t="shared" si="12"/>
        <v>1701</v>
      </c>
      <c r="V19" s="5">
        <f t="shared" si="12"/>
        <v>1701</v>
      </c>
      <c r="W19" s="5">
        <f t="shared" si="12"/>
        <v>1701</v>
      </c>
      <c r="X19" s="5" t="str">
        <f t="shared" si="12"/>
        <v/>
      </c>
      <c r="Y19" s="5" t="str">
        <f t="shared" si="12"/>
        <v/>
      </c>
      <c r="AA19" s="5">
        <f t="shared" si="8"/>
        <v>5.7600000000000007</v>
      </c>
      <c r="AB19" s="5">
        <f t="shared" si="8"/>
        <v>5.7600000000000007</v>
      </c>
      <c r="AC19" s="5">
        <f t="shared" si="8"/>
        <v>11.520000000000001</v>
      </c>
      <c r="AD19" s="5">
        <f t="shared" si="8"/>
        <v>11.520000000000001</v>
      </c>
      <c r="AE19" s="5">
        <f t="shared" si="8"/>
        <v>17.28</v>
      </c>
      <c r="AF19" s="5">
        <f t="shared" si="8"/>
        <v>17.28</v>
      </c>
      <c r="AG19" s="5">
        <f t="shared" si="8"/>
        <v>23.040000000000003</v>
      </c>
      <c r="AH19" s="5">
        <f t="shared" si="8"/>
        <v>23.040000000000003</v>
      </c>
      <c r="AI19" s="5" t="str">
        <f t="shared" si="6"/>
        <v/>
      </c>
      <c r="AJ19" s="5" t="str">
        <f t="shared" si="6"/>
        <v/>
      </c>
    </row>
    <row r="20" spans="10:36" x14ac:dyDescent="0.15">
      <c r="P20" s="5">
        <f t="shared" ref="P20:Y20" si="13">IF(P9&lt;&gt;"",$N9*P9,"")</f>
        <v>1228.5</v>
      </c>
      <c r="Q20" s="5">
        <f t="shared" si="13"/>
        <v>1842.75</v>
      </c>
      <c r="R20" s="5">
        <f t="shared" si="13"/>
        <v>2457</v>
      </c>
      <c r="S20" s="5">
        <f t="shared" si="13"/>
        <v>3071.25</v>
      </c>
      <c r="T20" s="5">
        <f t="shared" si="13"/>
        <v>3685.5</v>
      </c>
      <c r="U20" s="5" t="str">
        <f t="shared" si="13"/>
        <v/>
      </c>
      <c r="V20" s="5" t="str">
        <f t="shared" si="13"/>
        <v/>
      </c>
      <c r="W20" s="5" t="str">
        <f t="shared" si="13"/>
        <v/>
      </c>
      <c r="X20" s="5" t="str">
        <f t="shared" si="13"/>
        <v/>
      </c>
      <c r="Y20" s="5" t="str">
        <f t="shared" si="13"/>
        <v/>
      </c>
      <c r="AA20" s="5">
        <f t="shared" si="8"/>
        <v>9.2160000000000011</v>
      </c>
      <c r="AB20" s="5">
        <f t="shared" si="8"/>
        <v>14.976000000000001</v>
      </c>
      <c r="AC20" s="5">
        <f t="shared" si="8"/>
        <v>23.040000000000003</v>
      </c>
      <c r="AD20" s="5">
        <f t="shared" si="8"/>
        <v>29.952000000000002</v>
      </c>
      <c r="AE20" s="5">
        <f t="shared" si="8"/>
        <v>38.016000000000005</v>
      </c>
      <c r="AF20" s="5" t="str">
        <f t="shared" si="8"/>
        <v/>
      </c>
      <c r="AG20" s="5" t="str">
        <f t="shared" si="8"/>
        <v/>
      </c>
      <c r="AH20" s="5" t="str">
        <f t="shared" si="8"/>
        <v/>
      </c>
      <c r="AI20" s="5" t="str">
        <f t="shared" si="6"/>
        <v/>
      </c>
      <c r="AJ20" s="5" t="str">
        <f t="shared" si="6"/>
        <v/>
      </c>
    </row>
    <row r="21" spans="10:36" x14ac:dyDescent="0.15">
      <c r="P21" s="5">
        <f t="shared" ref="P21:Y21" si="14">IF(P10&lt;&gt;"",$N10*P10,"")</f>
        <v>756</v>
      </c>
      <c r="Q21" s="5">
        <f t="shared" si="14"/>
        <v>1512</v>
      </c>
      <c r="R21" s="5">
        <f t="shared" si="14"/>
        <v>2268</v>
      </c>
      <c r="S21" s="5">
        <f t="shared" si="14"/>
        <v>3024</v>
      </c>
      <c r="T21" s="5" t="str">
        <f t="shared" si="14"/>
        <v/>
      </c>
      <c r="U21" s="5" t="str">
        <f t="shared" si="14"/>
        <v/>
      </c>
      <c r="V21" s="5" t="str">
        <f t="shared" si="14"/>
        <v/>
      </c>
      <c r="W21" s="5" t="str">
        <f t="shared" si="14"/>
        <v/>
      </c>
      <c r="X21" s="5" t="str">
        <f t="shared" si="14"/>
        <v/>
      </c>
      <c r="Y21" s="5" t="str">
        <f t="shared" si="14"/>
        <v/>
      </c>
      <c r="AA21" s="5">
        <f t="shared" si="8"/>
        <v>4.3199999999999994</v>
      </c>
      <c r="AB21" s="5">
        <f t="shared" si="8"/>
        <v>13.823999999999998</v>
      </c>
      <c r="AC21" s="5">
        <f t="shared" si="8"/>
        <v>27.647999999999996</v>
      </c>
      <c r="AD21" s="5">
        <f t="shared" si="8"/>
        <v>40.607999999999997</v>
      </c>
      <c r="AE21" s="5" t="str">
        <f t="shared" si="8"/>
        <v/>
      </c>
      <c r="AF21" s="5" t="str">
        <f t="shared" si="8"/>
        <v/>
      </c>
      <c r="AG21" s="5" t="str">
        <f t="shared" si="8"/>
        <v/>
      </c>
      <c r="AH21" s="5" t="str">
        <f t="shared" si="8"/>
        <v/>
      </c>
      <c r="AI21" s="5" t="str">
        <f t="shared" si="6"/>
        <v/>
      </c>
      <c r="AJ21" s="5" t="str">
        <f t="shared" si="6"/>
        <v/>
      </c>
    </row>
    <row r="22" spans="10:36" x14ac:dyDescent="0.15">
      <c r="P22" s="5">
        <f t="shared" ref="P22:Y22" si="15">IF(P11&lt;&gt;"",$N11*P11,"")</f>
        <v>945</v>
      </c>
      <c r="Q22" s="5" t="str">
        <f t="shared" si="15"/>
        <v/>
      </c>
      <c r="R22" s="5" t="str">
        <f t="shared" si="15"/>
        <v/>
      </c>
      <c r="S22" s="5" t="str">
        <f t="shared" si="15"/>
        <v/>
      </c>
      <c r="T22" s="5" t="str">
        <f t="shared" si="15"/>
        <v/>
      </c>
      <c r="U22" s="5" t="str">
        <f t="shared" si="15"/>
        <v/>
      </c>
      <c r="V22" s="5" t="str">
        <f t="shared" si="15"/>
        <v/>
      </c>
      <c r="W22" s="5" t="str">
        <f t="shared" si="15"/>
        <v/>
      </c>
      <c r="X22" s="5" t="str">
        <f t="shared" si="15"/>
        <v/>
      </c>
      <c r="Y22" s="5" t="str">
        <f t="shared" si="15"/>
        <v/>
      </c>
      <c r="AA22" s="5">
        <f t="shared" si="8"/>
        <v>7.2</v>
      </c>
      <c r="AB22" s="5" t="str">
        <f t="shared" si="8"/>
        <v/>
      </c>
      <c r="AC22" s="5" t="str">
        <f t="shared" si="8"/>
        <v/>
      </c>
      <c r="AD22" s="5" t="str">
        <f t="shared" si="8"/>
        <v/>
      </c>
      <c r="AE22" s="5" t="str">
        <f t="shared" si="8"/>
        <v/>
      </c>
      <c r="AF22" s="5" t="str">
        <f t="shared" si="8"/>
        <v/>
      </c>
      <c r="AG22" s="5" t="str">
        <f t="shared" si="8"/>
        <v/>
      </c>
      <c r="AH22" s="5" t="str">
        <f t="shared" si="8"/>
        <v/>
      </c>
      <c r="AI22" s="5" t="str">
        <f t="shared" si="6"/>
        <v/>
      </c>
      <c r="AJ22" s="5" t="str">
        <f t="shared" si="6"/>
        <v/>
      </c>
    </row>
    <row r="23" spans="10:36" x14ac:dyDescent="0.15">
      <c r="P23" s="5">
        <f t="shared" ref="P23:Y23" si="16">IF(P12&lt;&gt;"",$N12*P12,"")</f>
        <v>2835</v>
      </c>
      <c r="Q23" s="5" t="str">
        <f t="shared" si="16"/>
        <v/>
      </c>
      <c r="R23" s="5" t="str">
        <f t="shared" si="16"/>
        <v/>
      </c>
      <c r="S23" s="5" t="str">
        <f t="shared" si="16"/>
        <v/>
      </c>
      <c r="T23" s="5" t="str">
        <f t="shared" si="16"/>
        <v/>
      </c>
      <c r="U23" s="5" t="str">
        <f t="shared" si="16"/>
        <v/>
      </c>
      <c r="V23" s="5" t="str">
        <f t="shared" si="16"/>
        <v/>
      </c>
      <c r="W23" s="5" t="str">
        <f t="shared" si="16"/>
        <v/>
      </c>
      <c r="X23" s="5" t="str">
        <f t="shared" si="16"/>
        <v/>
      </c>
      <c r="Y23" s="5" t="str">
        <f t="shared" si="16"/>
        <v/>
      </c>
      <c r="AA23" s="5">
        <f t="shared" si="8"/>
        <v>21.599999999999998</v>
      </c>
      <c r="AB23" s="5" t="str">
        <f t="shared" si="8"/>
        <v/>
      </c>
      <c r="AC23" s="5" t="str">
        <f t="shared" si="8"/>
        <v/>
      </c>
      <c r="AD23" s="5" t="str">
        <f t="shared" si="8"/>
        <v/>
      </c>
      <c r="AE23" s="5" t="str">
        <f t="shared" si="8"/>
        <v/>
      </c>
      <c r="AF23" s="5" t="str">
        <f t="shared" si="8"/>
        <v/>
      </c>
      <c r="AG23" s="5" t="str">
        <f t="shared" si="8"/>
        <v/>
      </c>
      <c r="AH23" s="5" t="str">
        <f t="shared" si="8"/>
        <v/>
      </c>
      <c r="AI23" s="5" t="str">
        <f t="shared" si="6"/>
        <v/>
      </c>
      <c r="AJ23" s="5" t="str">
        <f t="shared" si="6"/>
        <v/>
      </c>
    </row>
    <row r="25" spans="10:36" x14ac:dyDescent="0.15">
      <c r="AA25">
        <f>IF(AA14="","",_xlfn.CEILING.MATH(AA14))</f>
        <v>1</v>
      </c>
      <c r="AB25">
        <v>12</v>
      </c>
      <c r="AC25">
        <v>25</v>
      </c>
      <c r="AD25">
        <f t="shared" ref="AD25:AJ25" si="17">IF(AD14="","",_xlfn.CEILING.MATH(AD14))</f>
        <v>18</v>
      </c>
      <c r="AE25" t="str">
        <f t="shared" si="17"/>
        <v/>
      </c>
      <c r="AF25" t="str">
        <f t="shared" si="17"/>
        <v/>
      </c>
      <c r="AG25" t="str">
        <f t="shared" si="17"/>
        <v/>
      </c>
      <c r="AH25" t="str">
        <f t="shared" si="17"/>
        <v/>
      </c>
      <c r="AI25" t="str">
        <f t="shared" si="17"/>
        <v/>
      </c>
      <c r="AJ25" t="str">
        <f t="shared" si="17"/>
        <v/>
      </c>
    </row>
    <row r="26" spans="10:36" x14ac:dyDescent="0.15">
      <c r="J26" s="2"/>
      <c r="L26" t="s">
        <v>97</v>
      </c>
      <c r="N26" t="s">
        <v>98</v>
      </c>
      <c r="P26" t="s">
        <v>99</v>
      </c>
      <c r="R26" t="s">
        <v>1700</v>
      </c>
      <c r="AA26">
        <f t="shared" ref="AA26:AG26" si="18">IF(AA15="","",_xlfn.CEILING.MATH(AA15))</f>
        <v>4</v>
      </c>
      <c r="AB26">
        <f t="shared" si="18"/>
        <v>9</v>
      </c>
      <c r="AC26">
        <v>12</v>
      </c>
      <c r="AD26">
        <v>15</v>
      </c>
      <c r="AE26">
        <f t="shared" si="18"/>
        <v>18</v>
      </c>
      <c r="AF26">
        <v>21</v>
      </c>
      <c r="AG26">
        <f t="shared" si="18"/>
        <v>24</v>
      </c>
      <c r="AH26">
        <v>27</v>
      </c>
      <c r="AI26">
        <v>30</v>
      </c>
      <c r="AJ26">
        <v>30</v>
      </c>
    </row>
    <row r="27" spans="10:36" x14ac:dyDescent="0.15">
      <c r="J27" s="2" t="s">
        <v>92</v>
      </c>
      <c r="K27">
        <v>1</v>
      </c>
      <c r="L27" t="s">
        <v>1696</v>
      </c>
      <c r="M27">
        <v>10</v>
      </c>
      <c r="R27">
        <v>1</v>
      </c>
      <c r="S27" t="str">
        <f>VLOOKUP(L27,$AC$42:$AD$94,2,FALSE)&amp;"|"&amp;M27&amp;IF(N27="","",";"&amp;VLOOKUP(N27,$AC$42:$AD$94,2,FALSE)&amp;"|"&amp;O27)&amp;IF(P27="","",";"&amp;VLOOKUP(P27,$AC$42:$AD$94,2,FALSE)&amp;"|"&amp;Q27)</f>
        <v>1100|10</v>
      </c>
      <c r="T27" t="s">
        <v>2112</v>
      </c>
      <c r="AA27">
        <v>5</v>
      </c>
      <c r="AB27">
        <v>18</v>
      </c>
      <c r="AC27">
        <v>50</v>
      </c>
      <c r="AD27" t="str">
        <f t="shared" ref="AD27:AJ27" si="19">IF(AD16="","",_xlfn.CEILING.MATH(AD16))</f>
        <v/>
      </c>
      <c r="AE27" t="str">
        <f t="shared" si="19"/>
        <v/>
      </c>
      <c r="AF27" t="str">
        <f t="shared" si="19"/>
        <v/>
      </c>
      <c r="AG27" t="str">
        <f t="shared" si="19"/>
        <v/>
      </c>
      <c r="AH27" t="str">
        <f t="shared" si="19"/>
        <v/>
      </c>
      <c r="AI27" t="str">
        <f t="shared" si="19"/>
        <v/>
      </c>
      <c r="AJ27" t="str">
        <f t="shared" si="19"/>
        <v/>
      </c>
    </row>
    <row r="28" spans="10:36" x14ac:dyDescent="0.15">
      <c r="J28" s="2" t="s">
        <v>92</v>
      </c>
      <c r="K28">
        <v>2</v>
      </c>
      <c r="L28" t="s">
        <v>1697</v>
      </c>
      <c r="M28">
        <v>30</v>
      </c>
      <c r="N28" t="s">
        <v>917</v>
      </c>
      <c r="O28">
        <v>20</v>
      </c>
      <c r="R28">
        <v>6</v>
      </c>
      <c r="S28" t="str">
        <f t="shared" ref="S28:S91" si="20">VLOOKUP(L28,$AC$42:$AD$94,2,FALSE)&amp;"|"&amp;M28&amp;IF(N28="","",";"&amp;VLOOKUP(N28,$AC$42:$AD$94,2,FALSE)&amp;"|"&amp;O28)&amp;IF(P28="","",";"&amp;VLOOKUP(P28,$AC$42:$AD$94,2,FALSE)&amp;"|"&amp;Q28)</f>
        <v>1100|30;1101|20</v>
      </c>
      <c r="T28" t="s">
        <v>2113</v>
      </c>
      <c r="AA28">
        <f t="shared" ref="AA28:AJ28" si="21">IF(AA17="","",_xlfn.CEILING.MATH(AA17))</f>
        <v>9</v>
      </c>
      <c r="AB28">
        <v>25</v>
      </c>
      <c r="AC28">
        <v>40</v>
      </c>
      <c r="AD28" t="str">
        <f t="shared" si="21"/>
        <v/>
      </c>
      <c r="AE28" t="str">
        <f t="shared" si="21"/>
        <v/>
      </c>
      <c r="AF28" t="str">
        <f t="shared" si="21"/>
        <v/>
      </c>
      <c r="AG28" t="str">
        <f t="shared" si="21"/>
        <v/>
      </c>
      <c r="AH28" t="str">
        <f t="shared" si="21"/>
        <v/>
      </c>
      <c r="AI28" t="str">
        <f t="shared" si="21"/>
        <v/>
      </c>
      <c r="AJ28" t="str">
        <f t="shared" si="21"/>
        <v/>
      </c>
    </row>
    <row r="29" spans="10:36" x14ac:dyDescent="0.15">
      <c r="J29" s="2" t="s">
        <v>92</v>
      </c>
      <c r="K29">
        <v>3</v>
      </c>
      <c r="L29" t="s">
        <v>917</v>
      </c>
      <c r="M29">
        <v>50</v>
      </c>
      <c r="N29" t="s">
        <v>72</v>
      </c>
      <c r="O29">
        <v>50</v>
      </c>
      <c r="R29">
        <v>10</v>
      </c>
      <c r="S29" t="str">
        <f t="shared" si="20"/>
        <v>1101|50;2102|50</v>
      </c>
      <c r="T29" t="s">
        <v>2115</v>
      </c>
      <c r="AA29">
        <f t="shared" ref="AA29:AJ29" si="22">IF(AA18="","",_xlfn.CEILING.MATH(AA18))</f>
        <v>15</v>
      </c>
      <c r="AB29" t="str">
        <f t="shared" si="22"/>
        <v/>
      </c>
      <c r="AC29" t="str">
        <f t="shared" si="22"/>
        <v/>
      </c>
      <c r="AD29" t="str">
        <f t="shared" si="22"/>
        <v/>
      </c>
      <c r="AE29" t="str">
        <f t="shared" si="22"/>
        <v/>
      </c>
      <c r="AF29" t="str">
        <f t="shared" si="22"/>
        <v/>
      </c>
      <c r="AG29" t="str">
        <f t="shared" si="22"/>
        <v/>
      </c>
      <c r="AH29" t="str">
        <f t="shared" si="22"/>
        <v/>
      </c>
      <c r="AI29" t="str">
        <f t="shared" si="22"/>
        <v/>
      </c>
      <c r="AJ29" t="str">
        <f t="shared" si="22"/>
        <v/>
      </c>
    </row>
    <row r="30" spans="10:36" x14ac:dyDescent="0.15">
      <c r="J30" s="2" t="s">
        <v>92</v>
      </c>
      <c r="K30">
        <v>4</v>
      </c>
      <c r="L30" t="s">
        <v>63</v>
      </c>
      <c r="M30">
        <v>50</v>
      </c>
      <c r="N30" t="s">
        <v>64</v>
      </c>
      <c r="O30">
        <v>50</v>
      </c>
      <c r="P30" t="s">
        <v>76</v>
      </c>
      <c r="Q30">
        <v>30</v>
      </c>
      <c r="R30">
        <v>16</v>
      </c>
      <c r="S30" t="str">
        <f t="shared" si="20"/>
        <v>1100|50;1101|50;2104|30</v>
      </c>
      <c r="T30" t="s">
        <v>2116</v>
      </c>
      <c r="AA30">
        <f t="shared" ref="AA30:AJ30" si="23">IF(AA19="","",_xlfn.CEILING.MATH(AA19))</f>
        <v>6</v>
      </c>
      <c r="AB30">
        <f t="shared" si="23"/>
        <v>6</v>
      </c>
      <c r="AC30">
        <f t="shared" si="23"/>
        <v>12</v>
      </c>
      <c r="AD30">
        <f t="shared" si="23"/>
        <v>12</v>
      </c>
      <c r="AE30">
        <f t="shared" si="23"/>
        <v>18</v>
      </c>
      <c r="AF30">
        <f t="shared" si="23"/>
        <v>18</v>
      </c>
      <c r="AG30">
        <f t="shared" si="23"/>
        <v>24</v>
      </c>
      <c r="AH30">
        <f t="shared" si="23"/>
        <v>24</v>
      </c>
      <c r="AI30" t="str">
        <f t="shared" si="23"/>
        <v/>
      </c>
      <c r="AJ30" t="str">
        <f t="shared" si="23"/>
        <v/>
      </c>
    </row>
    <row r="31" spans="10:36" x14ac:dyDescent="0.15">
      <c r="J31" s="2" t="s">
        <v>93</v>
      </c>
      <c r="K31">
        <v>1</v>
      </c>
      <c r="L31" t="s">
        <v>1697</v>
      </c>
      <c r="M31">
        <v>20</v>
      </c>
      <c r="N31" t="s">
        <v>917</v>
      </c>
      <c r="O31">
        <v>20</v>
      </c>
      <c r="R31">
        <v>2</v>
      </c>
      <c r="S31" t="str">
        <f t="shared" si="20"/>
        <v>1100|20;1101|20</v>
      </c>
      <c r="T31" t="s">
        <v>101</v>
      </c>
      <c r="AA31">
        <f t="shared" ref="AA31:AJ31" si="24">IF(AA20="","",_xlfn.CEILING.MATH(AA20))</f>
        <v>10</v>
      </c>
      <c r="AB31">
        <f t="shared" si="24"/>
        <v>15</v>
      </c>
      <c r="AC31">
        <f t="shared" si="24"/>
        <v>24</v>
      </c>
      <c r="AD31">
        <f t="shared" si="24"/>
        <v>30</v>
      </c>
      <c r="AE31">
        <f t="shared" si="24"/>
        <v>39</v>
      </c>
      <c r="AF31" t="str">
        <f t="shared" si="24"/>
        <v/>
      </c>
      <c r="AG31" t="str">
        <f t="shared" si="24"/>
        <v/>
      </c>
      <c r="AH31" t="str">
        <f t="shared" si="24"/>
        <v/>
      </c>
      <c r="AI31" t="str">
        <f t="shared" si="24"/>
        <v/>
      </c>
      <c r="AJ31" t="str">
        <f t="shared" si="24"/>
        <v/>
      </c>
    </row>
    <row r="32" spans="10:36" x14ac:dyDescent="0.15">
      <c r="J32" s="2" t="s">
        <v>93</v>
      </c>
      <c r="K32">
        <v>2</v>
      </c>
      <c r="L32" t="s">
        <v>1697</v>
      </c>
      <c r="M32">
        <v>40</v>
      </c>
      <c r="N32" t="s">
        <v>64</v>
      </c>
      <c r="O32">
        <v>40</v>
      </c>
      <c r="R32">
        <v>4</v>
      </c>
      <c r="S32" t="str">
        <f t="shared" si="20"/>
        <v>1100|40;1101|40</v>
      </c>
      <c r="T32" t="s">
        <v>102</v>
      </c>
      <c r="AA32">
        <f t="shared" ref="AA32:AJ32" si="25">IF(AA21="","",_xlfn.CEILING.MATH(AA21))</f>
        <v>5</v>
      </c>
      <c r="AB32">
        <v>15</v>
      </c>
      <c r="AC32">
        <v>30</v>
      </c>
      <c r="AD32">
        <v>45</v>
      </c>
      <c r="AE32" t="str">
        <f t="shared" si="25"/>
        <v/>
      </c>
      <c r="AF32" t="str">
        <f t="shared" si="25"/>
        <v/>
      </c>
      <c r="AG32" t="str">
        <f t="shared" si="25"/>
        <v/>
      </c>
      <c r="AH32" t="str">
        <f t="shared" si="25"/>
        <v/>
      </c>
      <c r="AI32" t="str">
        <f t="shared" si="25"/>
        <v/>
      </c>
      <c r="AJ32" t="str">
        <f t="shared" si="25"/>
        <v/>
      </c>
    </row>
    <row r="33" spans="10:36" x14ac:dyDescent="0.15">
      <c r="J33" s="2" t="s">
        <v>93</v>
      </c>
      <c r="K33">
        <v>3</v>
      </c>
      <c r="L33" t="s">
        <v>1697</v>
      </c>
      <c r="M33">
        <v>40</v>
      </c>
      <c r="N33" t="s">
        <v>64</v>
      </c>
      <c r="O33">
        <v>40</v>
      </c>
      <c r="R33">
        <v>4</v>
      </c>
      <c r="S33" t="str">
        <f t="shared" si="20"/>
        <v>1100|40;1101|40</v>
      </c>
      <c r="T33" t="s">
        <v>103</v>
      </c>
      <c r="AA33">
        <f t="shared" ref="AA33:AJ33" si="26">IF(AA22="","",_xlfn.CEILING.MATH(AA22))</f>
        <v>8</v>
      </c>
      <c r="AB33" t="str">
        <f t="shared" si="26"/>
        <v/>
      </c>
      <c r="AC33" t="str">
        <f t="shared" si="26"/>
        <v/>
      </c>
      <c r="AD33" t="str">
        <f t="shared" si="26"/>
        <v/>
      </c>
      <c r="AE33" t="str">
        <f t="shared" si="26"/>
        <v/>
      </c>
      <c r="AF33" t="str">
        <f t="shared" si="26"/>
        <v/>
      </c>
      <c r="AG33" t="str">
        <f t="shared" si="26"/>
        <v/>
      </c>
      <c r="AH33" t="str">
        <f t="shared" si="26"/>
        <v/>
      </c>
      <c r="AI33" t="str">
        <f t="shared" si="26"/>
        <v/>
      </c>
      <c r="AJ33" t="str">
        <f t="shared" si="26"/>
        <v/>
      </c>
    </row>
    <row r="34" spans="10:36" x14ac:dyDescent="0.15">
      <c r="J34" s="2" t="s">
        <v>93</v>
      </c>
      <c r="K34">
        <v>4</v>
      </c>
      <c r="L34" t="s">
        <v>1697</v>
      </c>
      <c r="M34">
        <v>60</v>
      </c>
      <c r="N34" t="s">
        <v>64</v>
      </c>
      <c r="O34">
        <v>60</v>
      </c>
      <c r="R34">
        <v>8</v>
      </c>
      <c r="S34" t="str">
        <f t="shared" si="20"/>
        <v>1100|60;1101|60</v>
      </c>
      <c r="T34" t="s">
        <v>104</v>
      </c>
      <c r="AA34">
        <v>20</v>
      </c>
      <c r="AB34" t="str">
        <f t="shared" ref="AB34:AJ34" si="27">IF(AB23="","",_xlfn.CEILING.MATH(AB23))</f>
        <v/>
      </c>
      <c r="AC34" t="str">
        <f t="shared" si="27"/>
        <v/>
      </c>
      <c r="AD34" t="str">
        <f t="shared" si="27"/>
        <v/>
      </c>
      <c r="AE34" t="str">
        <f t="shared" si="27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</row>
    <row r="35" spans="10:36" x14ac:dyDescent="0.15">
      <c r="J35" s="2" t="s">
        <v>93</v>
      </c>
      <c r="K35">
        <v>5</v>
      </c>
      <c r="L35" t="s">
        <v>1697</v>
      </c>
      <c r="M35">
        <v>60</v>
      </c>
      <c r="N35" t="s">
        <v>64</v>
      </c>
      <c r="O35">
        <v>60</v>
      </c>
      <c r="R35">
        <v>8</v>
      </c>
      <c r="S35" t="str">
        <f t="shared" si="20"/>
        <v>1100|60;1101|60</v>
      </c>
      <c r="T35" t="s">
        <v>105</v>
      </c>
    </row>
    <row r="36" spans="10:36" x14ac:dyDescent="0.15">
      <c r="J36" s="2" t="s">
        <v>93</v>
      </c>
      <c r="K36">
        <v>6</v>
      </c>
      <c r="L36" t="s">
        <v>1697</v>
      </c>
      <c r="M36">
        <v>80</v>
      </c>
      <c r="N36" t="s">
        <v>64</v>
      </c>
      <c r="O36">
        <v>80</v>
      </c>
      <c r="R36">
        <v>12</v>
      </c>
      <c r="S36" t="str">
        <f t="shared" si="20"/>
        <v>1100|80;1101|80</v>
      </c>
      <c r="T36" t="s">
        <v>106</v>
      </c>
    </row>
    <row r="37" spans="10:36" x14ac:dyDescent="0.15">
      <c r="J37" s="2" t="s">
        <v>93</v>
      </c>
      <c r="K37">
        <v>7</v>
      </c>
      <c r="L37" t="s">
        <v>1697</v>
      </c>
      <c r="M37">
        <v>80</v>
      </c>
      <c r="N37" t="s">
        <v>64</v>
      </c>
      <c r="O37">
        <v>80</v>
      </c>
      <c r="R37">
        <v>12</v>
      </c>
      <c r="S37" t="str">
        <f t="shared" si="20"/>
        <v>1100|80;1101|80</v>
      </c>
      <c r="T37" t="s">
        <v>107</v>
      </c>
    </row>
    <row r="38" spans="10:36" x14ac:dyDescent="0.15">
      <c r="J38" s="2" t="s">
        <v>93</v>
      </c>
      <c r="K38">
        <v>8</v>
      </c>
      <c r="L38" t="s">
        <v>1697</v>
      </c>
      <c r="M38">
        <v>100</v>
      </c>
      <c r="N38" t="s">
        <v>64</v>
      </c>
      <c r="O38">
        <v>100</v>
      </c>
      <c r="R38">
        <v>16</v>
      </c>
      <c r="S38" t="str">
        <f t="shared" si="20"/>
        <v>1100|100;1101|100</v>
      </c>
      <c r="T38" t="s">
        <v>108</v>
      </c>
    </row>
    <row r="39" spans="10:36" x14ac:dyDescent="0.15">
      <c r="J39" s="2" t="s">
        <v>93</v>
      </c>
      <c r="K39">
        <v>9</v>
      </c>
      <c r="L39" t="s">
        <v>1697</v>
      </c>
      <c r="M39">
        <v>100</v>
      </c>
      <c r="N39" t="s">
        <v>64</v>
      </c>
      <c r="O39">
        <v>100</v>
      </c>
      <c r="R39">
        <v>16</v>
      </c>
      <c r="S39" t="str">
        <f t="shared" si="20"/>
        <v>1100|100;1101|100</v>
      </c>
      <c r="T39" t="s">
        <v>109</v>
      </c>
    </row>
    <row r="40" spans="10:36" x14ac:dyDescent="0.15">
      <c r="J40" s="2" t="s">
        <v>93</v>
      </c>
      <c r="K40">
        <v>10</v>
      </c>
      <c r="L40" t="s">
        <v>1697</v>
      </c>
      <c r="M40">
        <v>100</v>
      </c>
      <c r="N40" t="s">
        <v>64</v>
      </c>
      <c r="O40">
        <v>100</v>
      </c>
      <c r="R40">
        <v>20</v>
      </c>
      <c r="S40" t="str">
        <f t="shared" si="20"/>
        <v>1100|100;1101|100</v>
      </c>
      <c r="T40" t="s">
        <v>110</v>
      </c>
    </row>
    <row r="41" spans="10:36" x14ac:dyDescent="0.15">
      <c r="J41" s="2" t="s">
        <v>1</v>
      </c>
      <c r="K41">
        <v>1</v>
      </c>
      <c r="L41" t="s">
        <v>63</v>
      </c>
      <c r="M41">
        <v>20</v>
      </c>
      <c r="R41">
        <v>2</v>
      </c>
      <c r="S41" t="str">
        <f t="shared" si="20"/>
        <v>1100|20</v>
      </c>
      <c r="T41" t="s">
        <v>111</v>
      </c>
    </row>
    <row r="42" spans="10:36" x14ac:dyDescent="0.15">
      <c r="J42" s="2" t="s">
        <v>1</v>
      </c>
      <c r="K42">
        <v>2</v>
      </c>
      <c r="L42" s="2" t="s">
        <v>64</v>
      </c>
      <c r="M42">
        <v>50</v>
      </c>
      <c r="N42" s="2" t="s">
        <v>74</v>
      </c>
      <c r="O42">
        <v>20</v>
      </c>
      <c r="P42" s="2"/>
      <c r="R42">
        <v>5</v>
      </c>
      <c r="S42" t="str">
        <f t="shared" si="20"/>
        <v>1101|50;2200|20</v>
      </c>
      <c r="T42" t="s">
        <v>112</v>
      </c>
      <c r="AC42" s="2" t="s">
        <v>63</v>
      </c>
      <c r="AD42">
        <v>1100</v>
      </c>
    </row>
    <row r="43" spans="10:36" x14ac:dyDescent="0.15">
      <c r="J43" s="2" t="s">
        <v>94</v>
      </c>
      <c r="K43">
        <v>1</v>
      </c>
      <c r="L43" s="2" t="s">
        <v>917</v>
      </c>
      <c r="M43">
        <v>30</v>
      </c>
      <c r="R43">
        <v>3</v>
      </c>
      <c r="S43" t="str">
        <f t="shared" si="20"/>
        <v>1101|30</v>
      </c>
      <c r="T43" t="s">
        <v>113</v>
      </c>
      <c r="AC43" s="2" t="s">
        <v>64</v>
      </c>
      <c r="AD43">
        <v>1101</v>
      </c>
    </row>
    <row r="44" spans="10:36" x14ac:dyDescent="0.15">
      <c r="J44" s="2" t="s">
        <v>94</v>
      </c>
      <c r="K44">
        <v>2</v>
      </c>
      <c r="L44" s="2" t="s">
        <v>74</v>
      </c>
      <c r="M44">
        <v>30</v>
      </c>
      <c r="N44" s="2" t="s">
        <v>75</v>
      </c>
      <c r="O44">
        <v>30</v>
      </c>
      <c r="R44">
        <v>8</v>
      </c>
      <c r="S44" t="str">
        <f t="shared" si="20"/>
        <v>2200|30;2201|30</v>
      </c>
      <c r="T44" t="s">
        <v>114</v>
      </c>
      <c r="AC44" s="2" t="s">
        <v>1744</v>
      </c>
      <c r="AD44">
        <v>100</v>
      </c>
    </row>
    <row r="45" spans="10:36" x14ac:dyDescent="0.15">
      <c r="J45" s="2" t="s">
        <v>94</v>
      </c>
      <c r="K45">
        <v>3</v>
      </c>
      <c r="L45" s="2" t="s">
        <v>82</v>
      </c>
      <c r="M45">
        <v>30</v>
      </c>
      <c r="N45" s="2" t="s">
        <v>1698</v>
      </c>
      <c r="O45">
        <v>30</v>
      </c>
      <c r="R45">
        <v>15</v>
      </c>
      <c r="S45" t="str">
        <f t="shared" si="20"/>
        <v>2300|30;2301|30</v>
      </c>
      <c r="T45" t="s">
        <v>115</v>
      </c>
      <c r="AC45" s="34" t="s">
        <v>1745</v>
      </c>
      <c r="AD45">
        <v>101</v>
      </c>
    </row>
    <row r="46" spans="10:36" x14ac:dyDescent="0.15">
      <c r="J46" s="2" t="s">
        <v>9</v>
      </c>
      <c r="K46" s="2">
        <v>1</v>
      </c>
      <c r="L46" s="2" t="s">
        <v>63</v>
      </c>
      <c r="M46">
        <v>50</v>
      </c>
      <c r="N46" s="2" t="s">
        <v>64</v>
      </c>
      <c r="O46">
        <v>50</v>
      </c>
      <c r="R46">
        <v>5</v>
      </c>
      <c r="S46" t="str">
        <f t="shared" si="20"/>
        <v>1100|50;1101|50</v>
      </c>
      <c r="T46" t="s">
        <v>116</v>
      </c>
      <c r="AC46" s="2" t="s">
        <v>70</v>
      </c>
      <c r="AD46">
        <v>2100</v>
      </c>
    </row>
    <row r="47" spans="10:36" x14ac:dyDescent="0.15">
      <c r="J47" s="2" t="s">
        <v>3</v>
      </c>
      <c r="K47" s="2">
        <v>1</v>
      </c>
      <c r="L47" s="2" t="s">
        <v>85</v>
      </c>
      <c r="M47">
        <v>20</v>
      </c>
      <c r="N47" s="2" t="s">
        <v>78</v>
      </c>
      <c r="O47">
        <v>20</v>
      </c>
      <c r="R47">
        <v>10</v>
      </c>
      <c r="S47" t="str">
        <f t="shared" si="20"/>
        <v>3102|20;4100|20</v>
      </c>
      <c r="T47" t="s">
        <v>117</v>
      </c>
      <c r="AC47" s="2" t="s">
        <v>71</v>
      </c>
      <c r="AD47">
        <v>2101</v>
      </c>
    </row>
    <row r="48" spans="10:36" x14ac:dyDescent="0.15">
      <c r="J48" s="2" t="s">
        <v>3</v>
      </c>
      <c r="K48" s="2">
        <v>2</v>
      </c>
      <c r="L48" s="2" t="s">
        <v>85</v>
      </c>
      <c r="M48">
        <v>20</v>
      </c>
      <c r="N48" s="2" t="s">
        <v>78</v>
      </c>
      <c r="O48">
        <v>20</v>
      </c>
      <c r="R48">
        <v>10</v>
      </c>
      <c r="S48" t="str">
        <f t="shared" si="20"/>
        <v>3102|20;4100|20</v>
      </c>
      <c r="T48" t="s">
        <v>117</v>
      </c>
      <c r="AC48" s="2" t="s">
        <v>72</v>
      </c>
      <c r="AD48">
        <v>2102</v>
      </c>
    </row>
    <row r="49" spans="1:30" x14ac:dyDescent="0.15">
      <c r="J49" s="2" t="s">
        <v>3</v>
      </c>
      <c r="K49" s="2">
        <v>3</v>
      </c>
      <c r="L49" s="2" t="s">
        <v>85</v>
      </c>
      <c r="M49">
        <v>20</v>
      </c>
      <c r="N49" s="2" t="s">
        <v>78</v>
      </c>
      <c r="O49">
        <v>20</v>
      </c>
      <c r="R49">
        <v>10</v>
      </c>
      <c r="S49" t="str">
        <f t="shared" si="20"/>
        <v>3102|20;4100|20</v>
      </c>
      <c r="T49" t="s">
        <v>117</v>
      </c>
      <c r="AC49" s="2" t="s">
        <v>73</v>
      </c>
      <c r="AD49">
        <v>2103</v>
      </c>
    </row>
    <row r="50" spans="1:30" x14ac:dyDescent="0.15">
      <c r="J50" s="2" t="s">
        <v>3</v>
      </c>
      <c r="K50" s="2">
        <v>4</v>
      </c>
      <c r="L50" s="2" t="s">
        <v>85</v>
      </c>
      <c r="M50">
        <v>20</v>
      </c>
      <c r="N50" s="2" t="s">
        <v>78</v>
      </c>
      <c r="O50">
        <v>20</v>
      </c>
      <c r="R50">
        <v>10</v>
      </c>
      <c r="S50" t="str">
        <f t="shared" si="20"/>
        <v>3102|20;4100|20</v>
      </c>
      <c r="T50" t="s">
        <v>117</v>
      </c>
      <c r="AC50" s="2" t="s">
        <v>76</v>
      </c>
      <c r="AD50">
        <v>2104</v>
      </c>
    </row>
    <row r="51" spans="1:30" x14ac:dyDescent="0.15">
      <c r="J51" s="2" t="s">
        <v>95</v>
      </c>
      <c r="K51" s="2">
        <v>1</v>
      </c>
      <c r="L51" s="2" t="s">
        <v>1697</v>
      </c>
      <c r="M51">
        <v>20</v>
      </c>
      <c r="N51" s="2" t="s">
        <v>76</v>
      </c>
      <c r="O51">
        <v>20</v>
      </c>
      <c r="P51" t="s">
        <v>73</v>
      </c>
      <c r="Q51">
        <v>20</v>
      </c>
      <c r="R51">
        <v>5</v>
      </c>
      <c r="S51" t="str">
        <f t="shared" si="20"/>
        <v>1100|20;2104|20;2103|20</v>
      </c>
      <c r="T51" t="s">
        <v>118</v>
      </c>
      <c r="AC51" s="2" t="s">
        <v>1678</v>
      </c>
      <c r="AD51">
        <v>2105</v>
      </c>
    </row>
    <row r="52" spans="1:30" x14ac:dyDescent="0.15">
      <c r="J52" s="2" t="s">
        <v>95</v>
      </c>
      <c r="K52" s="2">
        <v>2</v>
      </c>
      <c r="L52" s="2" t="s">
        <v>1697</v>
      </c>
      <c r="M52">
        <v>20</v>
      </c>
      <c r="N52" s="2" t="s">
        <v>76</v>
      </c>
      <c r="O52">
        <v>20</v>
      </c>
      <c r="P52" t="s">
        <v>73</v>
      </c>
      <c r="Q52">
        <v>20</v>
      </c>
      <c r="R52">
        <v>5</v>
      </c>
      <c r="S52" t="str">
        <f t="shared" si="20"/>
        <v>1100|20;2104|20;2103|20</v>
      </c>
      <c r="T52" t="s">
        <v>2117</v>
      </c>
      <c r="AC52" s="2" t="s">
        <v>968</v>
      </c>
      <c r="AD52">
        <v>2106</v>
      </c>
    </row>
    <row r="53" spans="1:30" x14ac:dyDescent="0.15">
      <c r="J53" s="2" t="s">
        <v>95</v>
      </c>
      <c r="K53" s="2">
        <v>3</v>
      </c>
      <c r="L53" s="2" t="s">
        <v>1697</v>
      </c>
      <c r="M53">
        <v>20</v>
      </c>
      <c r="N53" s="2" t="s">
        <v>76</v>
      </c>
      <c r="O53">
        <v>20</v>
      </c>
      <c r="P53" t="s">
        <v>73</v>
      </c>
      <c r="Q53">
        <v>20</v>
      </c>
      <c r="R53">
        <v>5</v>
      </c>
      <c r="S53" t="str">
        <f t="shared" si="20"/>
        <v>1100|20;2104|20;2103|20</v>
      </c>
      <c r="T53" t="s">
        <v>2118</v>
      </c>
      <c r="AC53" s="2" t="s">
        <v>971</v>
      </c>
      <c r="AD53">
        <v>2107</v>
      </c>
    </row>
    <row r="54" spans="1:30" x14ac:dyDescent="0.15">
      <c r="J54" s="2" t="s">
        <v>95</v>
      </c>
      <c r="K54" s="2">
        <v>4</v>
      </c>
      <c r="L54" s="2" t="s">
        <v>1697</v>
      </c>
      <c r="M54">
        <v>20</v>
      </c>
      <c r="N54" s="2" t="s">
        <v>119</v>
      </c>
      <c r="O54">
        <v>20</v>
      </c>
      <c r="P54" t="s">
        <v>73</v>
      </c>
      <c r="Q54">
        <v>20</v>
      </c>
      <c r="R54">
        <v>5</v>
      </c>
      <c r="S54" t="str">
        <f t="shared" si="20"/>
        <v>1100|20;2104|20;2103|20</v>
      </c>
      <c r="T54" t="s">
        <v>2119</v>
      </c>
      <c r="AC54" s="2" t="s">
        <v>974</v>
      </c>
      <c r="AD54">
        <v>2108</v>
      </c>
    </row>
    <row r="55" spans="1:30" x14ac:dyDescent="0.15">
      <c r="J55" s="2" t="s">
        <v>95</v>
      </c>
      <c r="K55" s="2">
        <v>5</v>
      </c>
      <c r="L55" s="2" t="s">
        <v>1697</v>
      </c>
      <c r="M55">
        <v>20</v>
      </c>
      <c r="N55" s="2" t="s">
        <v>76</v>
      </c>
      <c r="O55">
        <v>20</v>
      </c>
      <c r="P55" t="s">
        <v>73</v>
      </c>
      <c r="Q55">
        <v>20</v>
      </c>
      <c r="R55">
        <v>5</v>
      </c>
      <c r="S55" t="str">
        <f t="shared" si="20"/>
        <v>1100|20;2104|20;2103|20</v>
      </c>
      <c r="T55" t="s">
        <v>2120</v>
      </c>
      <c r="AC55" s="2" t="s">
        <v>86</v>
      </c>
      <c r="AD55">
        <v>2109</v>
      </c>
    </row>
    <row r="56" spans="1:30" x14ac:dyDescent="0.15">
      <c r="J56" s="2" t="s">
        <v>96</v>
      </c>
      <c r="K56" s="2">
        <v>1</v>
      </c>
      <c r="L56" s="2" t="s">
        <v>63</v>
      </c>
      <c r="M56">
        <v>30</v>
      </c>
      <c r="N56" s="2" t="s">
        <v>64</v>
      </c>
      <c r="O56">
        <v>30</v>
      </c>
      <c r="R56">
        <v>10</v>
      </c>
      <c r="S56" t="str">
        <f t="shared" si="20"/>
        <v>1100|30;1101|30</v>
      </c>
      <c r="T56" t="s">
        <v>2114</v>
      </c>
      <c r="AC56" s="2" t="s">
        <v>74</v>
      </c>
      <c r="AD56">
        <v>2200</v>
      </c>
    </row>
    <row r="57" spans="1:30" x14ac:dyDescent="0.15">
      <c r="J57" s="2" t="s">
        <v>6</v>
      </c>
      <c r="K57" s="2">
        <v>1</v>
      </c>
      <c r="L57" s="2"/>
      <c r="R57">
        <v>0</v>
      </c>
      <c r="T57" t="s">
        <v>123</v>
      </c>
      <c r="AC57" s="2" t="s">
        <v>75</v>
      </c>
      <c r="AD57">
        <v>2201</v>
      </c>
    </row>
    <row r="58" spans="1:30" x14ac:dyDescent="0.15">
      <c r="J58" s="2" t="s">
        <v>120</v>
      </c>
      <c r="K58" s="2">
        <v>1</v>
      </c>
      <c r="L58" s="2" t="s">
        <v>64</v>
      </c>
      <c r="M58">
        <v>30</v>
      </c>
      <c r="N58" t="s">
        <v>70</v>
      </c>
      <c r="O58">
        <v>30</v>
      </c>
      <c r="R58">
        <v>20</v>
      </c>
      <c r="S58" t="str">
        <f t="shared" si="20"/>
        <v>1101|30;2100|30</v>
      </c>
      <c r="T58" t="s">
        <v>122</v>
      </c>
      <c r="AC58" s="2" t="s">
        <v>831</v>
      </c>
      <c r="AD58">
        <v>2202</v>
      </c>
    </row>
    <row r="59" spans="1:30" x14ac:dyDescent="0.15">
      <c r="A59" t="s">
        <v>796</v>
      </c>
      <c r="B59" t="s">
        <v>2106</v>
      </c>
      <c r="C59" t="s">
        <v>2104</v>
      </c>
      <c r="D59" t="s">
        <v>2107</v>
      </c>
      <c r="E59" t="s">
        <v>2108</v>
      </c>
      <c r="F59" t="s">
        <v>2109</v>
      </c>
      <c r="G59" t="s">
        <v>2111</v>
      </c>
      <c r="H59" t="s">
        <v>2110</v>
      </c>
      <c r="R59" t="s">
        <v>1700</v>
      </c>
      <c r="AC59" s="2" t="s">
        <v>1088</v>
      </c>
      <c r="AD59">
        <v>108</v>
      </c>
    </row>
    <row r="60" spans="1:30" x14ac:dyDescent="0.15">
      <c r="A60">
        <f>C60*100+COUNTIF($C$60:C60,C60)</f>
        <v>101</v>
      </c>
      <c r="B60" t="str">
        <f>J60</f>
        <v>Backpack Upgrade(Lv.1)</v>
      </c>
      <c r="C60">
        <v>1</v>
      </c>
      <c r="D60">
        <f>COUNTIF($C$60:C60,C60)</f>
        <v>1</v>
      </c>
      <c r="E60">
        <f>COUNTIF($C$60:$C$200,C60)</f>
        <v>5</v>
      </c>
      <c r="F60" t="str">
        <f>S60</f>
        <v>2105|10;2106|10;3402|2</v>
      </c>
      <c r="G60">
        <f>R60</f>
        <v>1</v>
      </c>
      <c r="H60" t="str">
        <f>U60</f>
        <v>Upgrade my backpack.</v>
      </c>
      <c r="J60" t="s">
        <v>1701</v>
      </c>
      <c r="K60">
        <v>1</v>
      </c>
      <c r="L60" t="s">
        <v>1678</v>
      </c>
      <c r="M60">
        <v>10</v>
      </c>
      <c r="N60" t="s">
        <v>968</v>
      </c>
      <c r="O60">
        <v>10</v>
      </c>
      <c r="P60" t="s">
        <v>834</v>
      </c>
      <c r="Q60">
        <v>2</v>
      </c>
      <c r="R60">
        <v>1</v>
      </c>
      <c r="S60" t="str">
        <f t="shared" si="20"/>
        <v>2105|10;2106|10;3402|2</v>
      </c>
      <c r="T60">
        <v>10</v>
      </c>
      <c r="U60" t="s">
        <v>1783</v>
      </c>
      <c r="AC60" s="2" t="s">
        <v>82</v>
      </c>
      <c r="AD60">
        <v>2300</v>
      </c>
    </row>
    <row r="61" spans="1:30" x14ac:dyDescent="0.15">
      <c r="A61">
        <f>C61*100+COUNTIF($C$60:C61,C61)</f>
        <v>102</v>
      </c>
      <c r="B61" t="str">
        <f t="shared" ref="B61:B124" si="28">J61</f>
        <v>Backpack Upgrade(Lv.2)</v>
      </c>
      <c r="C61">
        <v>1</v>
      </c>
      <c r="D61">
        <f>COUNTIF($C$60:C61,C61)</f>
        <v>2</v>
      </c>
      <c r="E61">
        <f t="shared" ref="E61:E124" si="29">COUNTIF($C$60:$C$200,C61)</f>
        <v>5</v>
      </c>
      <c r="F61" t="str">
        <f t="shared" ref="F61:F124" si="30">S61</f>
        <v>2105|10;2106|10;3402|4</v>
      </c>
      <c r="G61">
        <f t="shared" ref="G61:G124" si="31">R61</f>
        <v>1</v>
      </c>
      <c r="H61" t="str">
        <f t="shared" ref="H61:H124" si="32">U61</f>
        <v>Upgrade my backpack.</v>
      </c>
      <c r="J61" t="s">
        <v>1702</v>
      </c>
      <c r="K61">
        <v>2</v>
      </c>
      <c r="L61" t="s">
        <v>1678</v>
      </c>
      <c r="M61">
        <v>10</v>
      </c>
      <c r="N61" t="s">
        <v>968</v>
      </c>
      <c r="O61">
        <v>10</v>
      </c>
      <c r="P61" t="s">
        <v>834</v>
      </c>
      <c r="Q61">
        <v>4</v>
      </c>
      <c r="R61">
        <v>1</v>
      </c>
      <c r="S61" t="str">
        <f t="shared" si="20"/>
        <v>2105|10;2106|10;3402|4</v>
      </c>
      <c r="T61">
        <v>10</v>
      </c>
      <c r="U61" t="s">
        <v>1779</v>
      </c>
      <c r="AC61" s="2" t="s">
        <v>144</v>
      </c>
      <c r="AD61">
        <v>2301</v>
      </c>
    </row>
    <row r="62" spans="1:30" x14ac:dyDescent="0.15">
      <c r="A62">
        <f>C62*100+COUNTIF($C$60:C62,C62)</f>
        <v>103</v>
      </c>
      <c r="B62" t="str">
        <f t="shared" si="28"/>
        <v>Backpack Upgrade(Lv.3)</v>
      </c>
      <c r="C62">
        <v>1</v>
      </c>
      <c r="D62">
        <f>COUNTIF($C$60:C62,C62)</f>
        <v>3</v>
      </c>
      <c r="E62">
        <f t="shared" si="29"/>
        <v>5</v>
      </c>
      <c r="F62" t="str">
        <f t="shared" si="30"/>
        <v>2105|10;2106|10;3402|8</v>
      </c>
      <c r="G62">
        <f t="shared" si="31"/>
        <v>1</v>
      </c>
      <c r="H62" t="str">
        <f t="shared" si="32"/>
        <v>Upgrade my backpack.</v>
      </c>
      <c r="J62" t="s">
        <v>1703</v>
      </c>
      <c r="K62">
        <v>3</v>
      </c>
      <c r="L62" t="s">
        <v>1678</v>
      </c>
      <c r="M62">
        <v>10</v>
      </c>
      <c r="N62" t="s">
        <v>968</v>
      </c>
      <c r="O62">
        <v>10</v>
      </c>
      <c r="P62" t="s">
        <v>834</v>
      </c>
      <c r="Q62">
        <v>8</v>
      </c>
      <c r="R62">
        <v>1</v>
      </c>
      <c r="S62" t="str">
        <f t="shared" si="20"/>
        <v>2105|10;2106|10;3402|8</v>
      </c>
      <c r="T62">
        <v>10</v>
      </c>
      <c r="U62" t="s">
        <v>1779</v>
      </c>
      <c r="AC62" s="2" t="s">
        <v>1254</v>
      </c>
      <c r="AD62">
        <v>2302</v>
      </c>
    </row>
    <row r="63" spans="1:30" x14ac:dyDescent="0.15">
      <c r="A63">
        <f>C63*100+COUNTIF($C$60:C63,C63)</f>
        <v>104</v>
      </c>
      <c r="B63" t="str">
        <f t="shared" si="28"/>
        <v>Backpack Upgrade(Lv.4)</v>
      </c>
      <c r="C63">
        <v>1</v>
      </c>
      <c r="D63">
        <f>COUNTIF($C$60:C63,C63)</f>
        <v>4</v>
      </c>
      <c r="E63">
        <f t="shared" si="29"/>
        <v>5</v>
      </c>
      <c r="F63" t="str">
        <f t="shared" si="30"/>
        <v>2105|10;2106|10;3402|16</v>
      </c>
      <c r="G63">
        <f t="shared" si="31"/>
        <v>1</v>
      </c>
      <c r="H63" t="str">
        <f t="shared" si="32"/>
        <v>Upgrade my backpack.</v>
      </c>
      <c r="J63" t="s">
        <v>1704</v>
      </c>
      <c r="K63">
        <v>4</v>
      </c>
      <c r="L63" t="s">
        <v>1678</v>
      </c>
      <c r="M63">
        <v>10</v>
      </c>
      <c r="N63" t="s">
        <v>968</v>
      </c>
      <c r="O63">
        <v>10</v>
      </c>
      <c r="P63" t="s">
        <v>834</v>
      </c>
      <c r="Q63">
        <v>16</v>
      </c>
      <c r="R63">
        <v>1</v>
      </c>
      <c r="S63" t="str">
        <f t="shared" si="20"/>
        <v>2105|10;2106|10;3402|16</v>
      </c>
      <c r="T63">
        <v>10</v>
      </c>
      <c r="U63" t="s">
        <v>1779</v>
      </c>
      <c r="AC63" s="2" t="s">
        <v>1300</v>
      </c>
      <c r="AD63">
        <v>2303</v>
      </c>
    </row>
    <row r="64" spans="1:30" x14ac:dyDescent="0.15">
      <c r="A64">
        <f>C64*100+COUNTIF($C$60:C64,C64)</f>
        <v>105</v>
      </c>
      <c r="B64" t="str">
        <f t="shared" si="28"/>
        <v>Backpack Upgrade(Lv.5)</v>
      </c>
      <c r="C64">
        <v>1</v>
      </c>
      <c r="D64">
        <f>COUNTIF($C$60:C64,C64)</f>
        <v>5</v>
      </c>
      <c r="E64">
        <f t="shared" si="29"/>
        <v>5</v>
      </c>
      <c r="F64" t="str">
        <f t="shared" si="30"/>
        <v>2105|10;2106|10;3402|32</v>
      </c>
      <c r="G64">
        <f t="shared" si="31"/>
        <v>1</v>
      </c>
      <c r="H64" t="str">
        <f t="shared" si="32"/>
        <v>Upgrade my backpack.</v>
      </c>
      <c r="J64" t="s">
        <v>1705</v>
      </c>
      <c r="K64">
        <v>5</v>
      </c>
      <c r="L64" t="s">
        <v>1678</v>
      </c>
      <c r="M64">
        <v>10</v>
      </c>
      <c r="N64" t="s">
        <v>968</v>
      </c>
      <c r="O64">
        <v>10</v>
      </c>
      <c r="P64" t="s">
        <v>834</v>
      </c>
      <c r="Q64">
        <v>32</v>
      </c>
      <c r="R64">
        <v>1</v>
      </c>
      <c r="S64" t="str">
        <f t="shared" si="20"/>
        <v>2105|10;2106|10;3402|32</v>
      </c>
      <c r="T64">
        <v>10</v>
      </c>
      <c r="U64" t="s">
        <v>1779</v>
      </c>
      <c r="AC64" s="2" t="s">
        <v>1709</v>
      </c>
      <c r="AD64">
        <v>404</v>
      </c>
    </row>
    <row r="65" spans="1:30" ht="16" x14ac:dyDescent="0.2">
      <c r="A65">
        <f>C65*100+COUNTIF($C$60:C65,C65)</f>
        <v>201</v>
      </c>
      <c r="B65" t="str">
        <f t="shared" si="28"/>
        <v>Building Design(Lv.1)</v>
      </c>
      <c r="C65">
        <v>2</v>
      </c>
      <c r="D65">
        <f>COUNTIF($C$60:C65,C65)</f>
        <v>1</v>
      </c>
      <c r="E65">
        <f t="shared" si="29"/>
        <v>3</v>
      </c>
      <c r="F65" t="str">
        <f t="shared" si="30"/>
        <v>404|20</v>
      </c>
      <c r="G65">
        <f t="shared" si="31"/>
        <v>3</v>
      </c>
      <c r="H65" t="str">
        <f t="shared" si="32"/>
        <v>Accelerate construction progress by 20%.</v>
      </c>
      <c r="J65" t="s">
        <v>1710</v>
      </c>
      <c r="K65">
        <v>1</v>
      </c>
      <c r="L65" t="s">
        <v>1709</v>
      </c>
      <c r="M65">
        <v>20</v>
      </c>
      <c r="R65">
        <v>3</v>
      </c>
      <c r="S65" t="str">
        <f t="shared" si="20"/>
        <v>404|20</v>
      </c>
      <c r="T65" s="1">
        <v>0.2</v>
      </c>
      <c r="U65" t="s">
        <v>2170</v>
      </c>
      <c r="AC65" s="37" t="s">
        <v>143</v>
      </c>
      <c r="AD65">
        <v>2400</v>
      </c>
    </row>
    <row r="66" spans="1:30" x14ac:dyDescent="0.15">
      <c r="A66">
        <f>C66*100+COUNTIF($C$60:C66,C66)</f>
        <v>202</v>
      </c>
      <c r="B66" t="str">
        <f t="shared" si="28"/>
        <v>Building Design(Lv.2)</v>
      </c>
      <c r="C66">
        <v>2</v>
      </c>
      <c r="D66">
        <f>COUNTIF($C$60:C66,C66)</f>
        <v>2</v>
      </c>
      <c r="E66">
        <f t="shared" si="29"/>
        <v>3</v>
      </c>
      <c r="F66" t="str">
        <f t="shared" si="30"/>
        <v>404|50</v>
      </c>
      <c r="G66">
        <f t="shared" si="31"/>
        <v>6</v>
      </c>
      <c r="H66" t="str">
        <f t="shared" si="32"/>
        <v>Accelerate construction progress by 40%.</v>
      </c>
      <c r="J66" t="s">
        <v>1711</v>
      </c>
      <c r="K66">
        <v>2</v>
      </c>
      <c r="L66" t="s">
        <v>1709</v>
      </c>
      <c r="M66">
        <v>50</v>
      </c>
      <c r="R66">
        <v>6</v>
      </c>
      <c r="S66" t="str">
        <f t="shared" si="20"/>
        <v>404|50</v>
      </c>
      <c r="T66" s="1">
        <v>0.4</v>
      </c>
      <c r="U66" t="s">
        <v>1780</v>
      </c>
      <c r="AC66" s="2" t="s">
        <v>80</v>
      </c>
      <c r="AD66">
        <v>2401</v>
      </c>
    </row>
    <row r="67" spans="1:30" x14ac:dyDescent="0.15">
      <c r="A67">
        <f>C67*100+COUNTIF($C$60:C67,C67)</f>
        <v>203</v>
      </c>
      <c r="B67" t="str">
        <f t="shared" si="28"/>
        <v>Building Design(Lv.3)</v>
      </c>
      <c r="C67">
        <v>2</v>
      </c>
      <c r="D67">
        <f>COUNTIF($C$60:C67,C67)</f>
        <v>3</v>
      </c>
      <c r="E67">
        <f t="shared" si="29"/>
        <v>3</v>
      </c>
      <c r="F67" t="str">
        <f t="shared" si="30"/>
        <v>404|100</v>
      </c>
      <c r="G67">
        <f t="shared" si="31"/>
        <v>12</v>
      </c>
      <c r="H67" t="str">
        <f t="shared" si="32"/>
        <v>Accelerate construction progress by 60%.</v>
      </c>
      <c r="J67" t="s">
        <v>1712</v>
      </c>
      <c r="K67">
        <v>3</v>
      </c>
      <c r="L67" t="s">
        <v>1709</v>
      </c>
      <c r="M67">
        <v>100</v>
      </c>
      <c r="R67">
        <v>12</v>
      </c>
      <c r="S67" t="str">
        <f t="shared" si="20"/>
        <v>404|100</v>
      </c>
      <c r="T67" s="1">
        <v>0.6</v>
      </c>
      <c r="U67" t="s">
        <v>1781</v>
      </c>
      <c r="AC67" s="2" t="s">
        <v>141</v>
      </c>
      <c r="AD67">
        <v>2402</v>
      </c>
    </row>
    <row r="68" spans="1:30" x14ac:dyDescent="0.15">
      <c r="A68">
        <f>C68*100+COUNTIF($C$60:C68,C68)</f>
        <v>301</v>
      </c>
      <c r="B68" t="str">
        <f t="shared" si="28"/>
        <v>Lock Upgrade(Lv.1)</v>
      </c>
      <c r="C68">
        <v>3</v>
      </c>
      <c r="D68">
        <f>COUNTIF($C$60:C68,C68)</f>
        <v>1</v>
      </c>
      <c r="E68">
        <f t="shared" si="29"/>
        <v>3</v>
      </c>
      <c r="F68" t="str">
        <f t="shared" si="30"/>
        <v>2200|20;2201|20</v>
      </c>
      <c r="G68">
        <f t="shared" si="31"/>
        <v>5</v>
      </c>
      <c r="H68" t="str">
        <f t="shared" si="32"/>
        <v>Upgrade my warehouse lock and reduce the loss of theft.</v>
      </c>
      <c r="J68" t="s">
        <v>1706</v>
      </c>
      <c r="K68">
        <v>1</v>
      </c>
      <c r="L68" t="s">
        <v>74</v>
      </c>
      <c r="M68">
        <v>20</v>
      </c>
      <c r="N68" t="s">
        <v>75</v>
      </c>
      <c r="O68">
        <v>20</v>
      </c>
      <c r="R68">
        <v>5</v>
      </c>
      <c r="S68" t="str">
        <f t="shared" si="20"/>
        <v>2200|20;2201|20</v>
      </c>
      <c r="T68" s="1">
        <v>0.2</v>
      </c>
      <c r="U68" t="s">
        <v>1782</v>
      </c>
      <c r="AC68" s="7" t="s">
        <v>66</v>
      </c>
      <c r="AD68">
        <v>2403</v>
      </c>
    </row>
    <row r="69" spans="1:30" x14ac:dyDescent="0.15">
      <c r="A69">
        <f>C69*100+COUNTIF($C$60:C69,C69)</f>
        <v>302</v>
      </c>
      <c r="B69" t="str">
        <f t="shared" si="28"/>
        <v>Lock Upgrade(Lv.2)</v>
      </c>
      <c r="C69">
        <v>3</v>
      </c>
      <c r="D69">
        <f>COUNTIF($C$60:C69,C69)</f>
        <v>2</v>
      </c>
      <c r="E69">
        <f t="shared" si="29"/>
        <v>3</v>
      </c>
      <c r="F69" t="str">
        <f t="shared" si="30"/>
        <v>2300|20;2301|20</v>
      </c>
      <c r="G69">
        <f t="shared" si="31"/>
        <v>5</v>
      </c>
      <c r="H69" t="str">
        <f t="shared" si="32"/>
        <v>Upgrade my warehouse lock and reduce the loss of theft.</v>
      </c>
      <c r="J69" t="s">
        <v>1707</v>
      </c>
      <c r="K69">
        <v>2</v>
      </c>
      <c r="L69" t="s">
        <v>82</v>
      </c>
      <c r="M69">
        <v>20</v>
      </c>
      <c r="N69" t="s">
        <v>1401</v>
      </c>
      <c r="O69">
        <v>20</v>
      </c>
      <c r="R69">
        <v>5</v>
      </c>
      <c r="S69" t="str">
        <f t="shared" si="20"/>
        <v>2300|20;2301|20</v>
      </c>
      <c r="T69" s="1">
        <v>0.4</v>
      </c>
      <c r="U69" t="s">
        <v>1782</v>
      </c>
      <c r="AC69" s="7" t="s">
        <v>65</v>
      </c>
      <c r="AD69">
        <v>2404</v>
      </c>
    </row>
    <row r="70" spans="1:30" x14ac:dyDescent="0.15">
      <c r="A70">
        <f>C70*100+COUNTIF($C$60:C70,C70)</f>
        <v>303</v>
      </c>
      <c r="B70" t="str">
        <f t="shared" si="28"/>
        <v>Lock Upgrade(Lv.3)</v>
      </c>
      <c r="C70">
        <v>3</v>
      </c>
      <c r="D70">
        <f>COUNTIF($C$60:C70,C70)</f>
        <v>3</v>
      </c>
      <c r="E70">
        <f t="shared" si="29"/>
        <v>3</v>
      </c>
      <c r="F70" t="str">
        <f t="shared" si="30"/>
        <v>2402|20;2400|20</v>
      </c>
      <c r="G70">
        <f t="shared" si="31"/>
        <v>5</v>
      </c>
      <c r="H70" t="str">
        <f t="shared" si="32"/>
        <v>Upgrade my warehouse lock and reduce the loss of theft.</v>
      </c>
      <c r="J70" t="s">
        <v>1708</v>
      </c>
      <c r="K70">
        <v>3</v>
      </c>
      <c r="L70" t="s">
        <v>833</v>
      </c>
      <c r="M70">
        <v>20</v>
      </c>
      <c r="N70" t="s">
        <v>143</v>
      </c>
      <c r="O70">
        <v>20</v>
      </c>
      <c r="R70">
        <v>5</v>
      </c>
      <c r="S70" t="str">
        <f t="shared" si="20"/>
        <v>2402|20;2400|20</v>
      </c>
      <c r="T70" s="1">
        <v>0.5</v>
      </c>
      <c r="U70" t="s">
        <v>1782</v>
      </c>
      <c r="AC70" s="7" t="s">
        <v>67</v>
      </c>
      <c r="AD70">
        <v>2405</v>
      </c>
    </row>
    <row r="71" spans="1:30" x14ac:dyDescent="0.15">
      <c r="A71">
        <f>C71*100+COUNTIF($C$60:C71,C71)</f>
        <v>401</v>
      </c>
      <c r="B71" t="str">
        <f t="shared" si="28"/>
        <v>Hire Farmers(Lv.1)</v>
      </c>
      <c r="C71">
        <v>4</v>
      </c>
      <c r="D71">
        <f>COUNTIF($C$60:C71,C71)</f>
        <v>1</v>
      </c>
      <c r="E71">
        <f t="shared" si="29"/>
        <v>3</v>
      </c>
      <c r="F71" t="str">
        <f t="shared" si="30"/>
        <v>3100|50</v>
      </c>
      <c r="G71">
        <f t="shared" si="31"/>
        <v>1</v>
      </c>
      <c r="H71" t="str">
        <f t="shared" si="32"/>
        <v>Hire villagers for the job.</v>
      </c>
      <c r="J71" t="s">
        <v>1755</v>
      </c>
      <c r="K71">
        <v>1</v>
      </c>
      <c r="L71" t="s">
        <v>83</v>
      </c>
      <c r="M71">
        <v>50</v>
      </c>
      <c r="R71">
        <v>1</v>
      </c>
      <c r="S71" t="str">
        <f t="shared" si="20"/>
        <v>3100|50</v>
      </c>
      <c r="T71" s="1">
        <v>0.3</v>
      </c>
      <c r="U71" t="s">
        <v>1784</v>
      </c>
      <c r="AC71" s="7" t="s">
        <v>1250</v>
      </c>
      <c r="AD71">
        <v>2406</v>
      </c>
    </row>
    <row r="72" spans="1:30" x14ac:dyDescent="0.15">
      <c r="A72">
        <f>C72*100+COUNTIF($C$60:C72,C72)</f>
        <v>402</v>
      </c>
      <c r="B72" t="str">
        <f t="shared" si="28"/>
        <v>Hire Farmers(Lv.2)</v>
      </c>
      <c r="C72">
        <v>4</v>
      </c>
      <c r="D72">
        <f>COUNTIF($C$60:C72,C72)</f>
        <v>2</v>
      </c>
      <c r="E72">
        <f t="shared" si="29"/>
        <v>3</v>
      </c>
      <c r="F72" t="str">
        <f t="shared" si="30"/>
        <v>3100|100</v>
      </c>
      <c r="G72">
        <f t="shared" si="31"/>
        <v>1</v>
      </c>
      <c r="H72" t="str">
        <f t="shared" si="32"/>
        <v>Hire more villagers for the job.</v>
      </c>
      <c r="J72" t="s">
        <v>1756</v>
      </c>
      <c r="K72">
        <v>2</v>
      </c>
      <c r="L72" t="s">
        <v>83</v>
      </c>
      <c r="M72">
        <v>100</v>
      </c>
      <c r="R72">
        <v>1</v>
      </c>
      <c r="S72" t="str">
        <f t="shared" si="20"/>
        <v>3100|100</v>
      </c>
      <c r="T72" s="1">
        <v>0.6</v>
      </c>
      <c r="U72" t="s">
        <v>1785</v>
      </c>
      <c r="AC72" s="7" t="s">
        <v>1258</v>
      </c>
      <c r="AD72">
        <v>2407</v>
      </c>
    </row>
    <row r="73" spans="1:30" x14ac:dyDescent="0.15">
      <c r="A73">
        <f>C73*100+COUNTIF($C$60:C73,C73)</f>
        <v>403</v>
      </c>
      <c r="B73" t="str">
        <f t="shared" si="28"/>
        <v>Hire Farmers(Lv.3)</v>
      </c>
      <c r="C73">
        <v>4</v>
      </c>
      <c r="D73">
        <f>COUNTIF($C$60:C73,C73)</f>
        <v>3</v>
      </c>
      <c r="E73">
        <f t="shared" si="29"/>
        <v>3</v>
      </c>
      <c r="F73" t="str">
        <f t="shared" si="30"/>
        <v>3100|200</v>
      </c>
      <c r="G73">
        <f t="shared" si="31"/>
        <v>1</v>
      </c>
      <c r="H73" t="str">
        <f t="shared" si="32"/>
        <v>Hire more villagers for the job.</v>
      </c>
      <c r="J73" t="s">
        <v>1757</v>
      </c>
      <c r="K73">
        <v>3</v>
      </c>
      <c r="L73" t="s">
        <v>83</v>
      </c>
      <c r="M73">
        <v>200</v>
      </c>
      <c r="R73">
        <v>1</v>
      </c>
      <c r="S73" t="str">
        <f t="shared" si="20"/>
        <v>3100|200</v>
      </c>
      <c r="T73" s="1">
        <v>1</v>
      </c>
      <c r="U73" t="s">
        <v>1786</v>
      </c>
      <c r="AC73" s="7" t="s">
        <v>1334</v>
      </c>
      <c r="AD73">
        <v>2408</v>
      </c>
    </row>
    <row r="74" spans="1:30" x14ac:dyDescent="0.15">
      <c r="A74">
        <f>C74*100+COUNTIF($C$60:C74,C74)</f>
        <v>501</v>
      </c>
      <c r="B74" t="str">
        <f t="shared" si="28"/>
        <v>Oenology(Lv.1)</v>
      </c>
      <c r="C74">
        <v>5</v>
      </c>
      <c r="D74">
        <f>COUNTIF($C$60:C74,C74)</f>
        <v>1</v>
      </c>
      <c r="E74">
        <f t="shared" si="29"/>
        <v>3</v>
      </c>
      <c r="F74" t="str">
        <f t="shared" si="30"/>
        <v>1100|30;2104|20</v>
      </c>
      <c r="G74">
        <f t="shared" si="31"/>
        <v>5</v>
      </c>
      <c r="H74" t="str">
        <f t="shared" si="32"/>
        <v>Make good barrels.</v>
      </c>
      <c r="J74" t="s">
        <v>2171</v>
      </c>
      <c r="K74">
        <v>1</v>
      </c>
      <c r="L74" t="s">
        <v>63</v>
      </c>
      <c r="M74">
        <v>30</v>
      </c>
      <c r="N74" t="s">
        <v>76</v>
      </c>
      <c r="O74">
        <v>20</v>
      </c>
      <c r="R74">
        <v>5</v>
      </c>
      <c r="S74" t="str">
        <f t="shared" si="20"/>
        <v>1100|30;2104|20</v>
      </c>
      <c r="T74" s="1">
        <v>0.2</v>
      </c>
      <c r="U74" t="s">
        <v>1787</v>
      </c>
      <c r="AC74" s="2" t="s">
        <v>1411</v>
      </c>
      <c r="AD74">
        <v>2409</v>
      </c>
    </row>
    <row r="75" spans="1:30" x14ac:dyDescent="0.15">
      <c r="A75">
        <f>C75*100+COUNTIF($C$60:C75,C75)</f>
        <v>502</v>
      </c>
      <c r="B75" t="str">
        <f t="shared" si="28"/>
        <v>Oenology(Lv.2)</v>
      </c>
      <c r="C75">
        <v>5</v>
      </c>
      <c r="D75">
        <f>COUNTIF($C$60:C75,C75)</f>
        <v>2</v>
      </c>
      <c r="E75">
        <f t="shared" si="29"/>
        <v>3</v>
      </c>
      <c r="F75" t="str">
        <f t="shared" si="30"/>
        <v>4101|50;4104|50;4100|50</v>
      </c>
      <c r="G75">
        <f t="shared" si="31"/>
        <v>5</v>
      </c>
      <c r="H75" t="str">
        <f t="shared" si="32"/>
        <v>Improved formula and use high quality raw materials。</v>
      </c>
      <c r="J75" t="s">
        <v>1713</v>
      </c>
      <c r="K75">
        <v>2</v>
      </c>
      <c r="L75" t="s">
        <v>257</v>
      </c>
      <c r="M75">
        <v>50</v>
      </c>
      <c r="N75" t="s">
        <v>156</v>
      </c>
      <c r="O75">
        <v>50</v>
      </c>
      <c r="P75" t="s">
        <v>78</v>
      </c>
      <c r="Q75">
        <v>50</v>
      </c>
      <c r="R75">
        <v>5</v>
      </c>
      <c r="S75" t="str">
        <f>VLOOKUP(L75,$AC$42:$AD$200,2,FALSE)&amp;"|"&amp;M75&amp;IF(N75="","",";"&amp;VLOOKUP(N75,$AC$42:$AD$200,2,FALSE)&amp;"|"&amp;O75)&amp;IF(P75="","",";"&amp;VLOOKUP(P75,$AC$42:$AD$200,2,FALSE)&amp;"|"&amp;Q75)</f>
        <v>4101|50;4104|50;4100|50</v>
      </c>
      <c r="T75" s="1">
        <v>0.4</v>
      </c>
      <c r="U75" t="s">
        <v>1788</v>
      </c>
      <c r="AC75" s="7" t="s">
        <v>78</v>
      </c>
      <c r="AD75">
        <v>4100</v>
      </c>
    </row>
    <row r="76" spans="1:30" x14ac:dyDescent="0.15">
      <c r="A76">
        <f>C76*100+COUNTIF($C$60:C76,C76)</f>
        <v>503</v>
      </c>
      <c r="B76" t="str">
        <f t="shared" si="28"/>
        <v>Oenology(Lv.3)</v>
      </c>
      <c r="C76">
        <v>5</v>
      </c>
      <c r="D76">
        <f>COUNTIF($C$60:C76,C76)</f>
        <v>3</v>
      </c>
      <c r="E76">
        <f t="shared" si="29"/>
        <v>3</v>
      </c>
      <c r="F76" t="str">
        <f t="shared" si="30"/>
        <v>3100|200</v>
      </c>
      <c r="G76">
        <f t="shared" si="31"/>
        <v>1</v>
      </c>
      <c r="H76" t="str">
        <f t="shared" si="32"/>
        <v>Hire professionals.</v>
      </c>
      <c r="J76" t="s">
        <v>1714</v>
      </c>
      <c r="K76">
        <v>3</v>
      </c>
      <c r="L76" t="s">
        <v>83</v>
      </c>
      <c r="M76">
        <v>200</v>
      </c>
      <c r="R76">
        <v>1</v>
      </c>
      <c r="S76" t="str">
        <f t="shared" si="20"/>
        <v>3100|200</v>
      </c>
      <c r="T76" s="1">
        <v>0.6</v>
      </c>
      <c r="U76" t="s">
        <v>1789</v>
      </c>
      <c r="AC76" s="34" t="s">
        <v>79</v>
      </c>
      <c r="AD76">
        <v>4102</v>
      </c>
    </row>
    <row r="77" spans="1:30" x14ac:dyDescent="0.15">
      <c r="A77">
        <f>C77*100+COUNTIF($C$60:C77,C77)</f>
        <v>601</v>
      </c>
      <c r="B77" t="str">
        <f t="shared" si="28"/>
        <v>Archery(Lv.1)</v>
      </c>
      <c r="C77">
        <v>6</v>
      </c>
      <c r="D77">
        <f>COUNTIF($C$60:C77,C77)</f>
        <v>1</v>
      </c>
      <c r="E77">
        <f t="shared" si="29"/>
        <v>20</v>
      </c>
      <c r="F77" t="str">
        <f t="shared" si="30"/>
        <v>3304|5</v>
      </c>
      <c r="G77">
        <f t="shared" si="31"/>
        <v>1</v>
      </c>
      <c r="H77" t="str">
        <f t="shared" si="32"/>
        <v>Improve my archery by +10 ranged damage.</v>
      </c>
      <c r="J77" t="s">
        <v>1716</v>
      </c>
      <c r="K77">
        <v>1</v>
      </c>
      <c r="L77" t="s">
        <v>1887</v>
      </c>
      <c r="M77">
        <v>5</v>
      </c>
      <c r="R77">
        <v>1</v>
      </c>
      <c r="S77" t="str">
        <f t="shared" si="20"/>
        <v>3304|5</v>
      </c>
      <c r="T77" s="27">
        <v>10</v>
      </c>
      <c r="U77" s="44" t="s">
        <v>1790</v>
      </c>
      <c r="AC77" s="2" t="s">
        <v>83</v>
      </c>
      <c r="AD77">
        <v>3100</v>
      </c>
    </row>
    <row r="78" spans="1:30" x14ac:dyDescent="0.15">
      <c r="A78">
        <f>C78*100+COUNTIF($C$60:C78,C78)</f>
        <v>602</v>
      </c>
      <c r="B78" t="str">
        <f t="shared" si="28"/>
        <v>Archery(Lv.2)</v>
      </c>
      <c r="C78">
        <v>6</v>
      </c>
      <c r="D78">
        <f>COUNTIF($C$60:C78,C78)</f>
        <v>2</v>
      </c>
      <c r="E78">
        <f t="shared" si="29"/>
        <v>20</v>
      </c>
      <c r="F78" t="str">
        <f t="shared" si="30"/>
        <v>3304|10</v>
      </c>
      <c r="G78">
        <f t="shared" si="31"/>
        <v>1</v>
      </c>
      <c r="H78" t="str">
        <f t="shared" si="32"/>
        <v>Improve my archery by +20 ranged damage.</v>
      </c>
      <c r="J78" t="s">
        <v>1717</v>
      </c>
      <c r="K78">
        <v>2</v>
      </c>
      <c r="L78" t="s">
        <v>1887</v>
      </c>
      <c r="M78">
        <v>10</v>
      </c>
      <c r="R78">
        <v>1</v>
      </c>
      <c r="S78" t="str">
        <f t="shared" si="20"/>
        <v>3304|10</v>
      </c>
      <c r="T78" s="27">
        <v>20</v>
      </c>
      <c r="U78" s="44" t="s">
        <v>1791</v>
      </c>
      <c r="AC78" s="2" t="s">
        <v>85</v>
      </c>
      <c r="AD78">
        <v>3102</v>
      </c>
    </row>
    <row r="79" spans="1:30" x14ac:dyDescent="0.15">
      <c r="A79">
        <f>C79*100+COUNTIF($C$60:C79,C79)</f>
        <v>603</v>
      </c>
      <c r="B79" t="str">
        <f t="shared" si="28"/>
        <v>Archery(Lv.3)</v>
      </c>
      <c r="C79">
        <v>6</v>
      </c>
      <c r="D79">
        <f>COUNTIF($C$60:C79,C79)</f>
        <v>3</v>
      </c>
      <c r="E79">
        <f t="shared" si="29"/>
        <v>20</v>
      </c>
      <c r="F79" t="str">
        <f t="shared" si="30"/>
        <v>3304|15</v>
      </c>
      <c r="G79">
        <f t="shared" si="31"/>
        <v>1</v>
      </c>
      <c r="H79" t="str">
        <f t="shared" si="32"/>
        <v>Improve my archery by +30 ranged damage.</v>
      </c>
      <c r="J79" t="s">
        <v>1718</v>
      </c>
      <c r="K79">
        <v>3</v>
      </c>
      <c r="L79" t="s">
        <v>1887</v>
      </c>
      <c r="M79">
        <v>15</v>
      </c>
      <c r="R79">
        <v>1</v>
      </c>
      <c r="S79" t="str">
        <f t="shared" si="20"/>
        <v>3304|15</v>
      </c>
      <c r="T79" s="27">
        <v>30</v>
      </c>
      <c r="U79" s="44" t="s">
        <v>1792</v>
      </c>
      <c r="AC79" s="2" t="s">
        <v>836</v>
      </c>
      <c r="AD79">
        <v>3103</v>
      </c>
    </row>
    <row r="80" spans="1:30" x14ac:dyDescent="0.15">
      <c r="A80">
        <f>C80*100+COUNTIF($C$60:C80,C80)</f>
        <v>604</v>
      </c>
      <c r="B80" t="str">
        <f t="shared" si="28"/>
        <v>Archery(Lv.4)</v>
      </c>
      <c r="C80">
        <v>6</v>
      </c>
      <c r="D80">
        <f>COUNTIF($C$60:C80,C80)</f>
        <v>4</v>
      </c>
      <c r="E80">
        <f t="shared" si="29"/>
        <v>20</v>
      </c>
      <c r="F80" t="str">
        <f t="shared" si="30"/>
        <v>3304|20</v>
      </c>
      <c r="G80">
        <f t="shared" si="31"/>
        <v>1</v>
      </c>
      <c r="H80" t="str">
        <f t="shared" si="32"/>
        <v>Improve my archery by +40 ranged damage.</v>
      </c>
      <c r="J80" t="s">
        <v>1719</v>
      </c>
      <c r="K80">
        <v>4</v>
      </c>
      <c r="L80" t="s">
        <v>1887</v>
      </c>
      <c r="M80">
        <v>20</v>
      </c>
      <c r="R80">
        <v>1</v>
      </c>
      <c r="S80" t="str">
        <f t="shared" si="20"/>
        <v>3304|20</v>
      </c>
      <c r="T80" s="27">
        <v>40</v>
      </c>
      <c r="U80" s="44" t="s">
        <v>1793</v>
      </c>
      <c r="AC80" s="25" t="s">
        <v>701</v>
      </c>
      <c r="AD80">
        <v>3104</v>
      </c>
    </row>
    <row r="81" spans="1:30" x14ac:dyDescent="0.15">
      <c r="A81">
        <f>C81*100+COUNTIF($C$60:C81,C81)</f>
        <v>605</v>
      </c>
      <c r="B81" t="str">
        <f t="shared" si="28"/>
        <v>Archery(Lv.5)</v>
      </c>
      <c r="C81">
        <v>6</v>
      </c>
      <c r="D81">
        <f>COUNTIF($C$60:C81,C81)</f>
        <v>5</v>
      </c>
      <c r="E81">
        <f t="shared" si="29"/>
        <v>20</v>
      </c>
      <c r="F81" t="str">
        <f t="shared" si="30"/>
        <v>3304|25</v>
      </c>
      <c r="G81">
        <f t="shared" si="31"/>
        <v>1</v>
      </c>
      <c r="H81" t="str">
        <f t="shared" si="32"/>
        <v>Improve my archery by +5% ranged hit.</v>
      </c>
      <c r="J81" t="s">
        <v>1720</v>
      </c>
      <c r="K81">
        <v>5</v>
      </c>
      <c r="L81" t="s">
        <v>1887</v>
      </c>
      <c r="M81">
        <v>25</v>
      </c>
      <c r="R81">
        <v>1</v>
      </c>
      <c r="S81" t="str">
        <f t="shared" si="20"/>
        <v>3304|25</v>
      </c>
      <c r="T81" s="1">
        <v>0.05</v>
      </c>
      <c r="U81" s="44" t="s">
        <v>1806</v>
      </c>
      <c r="AC81" s="25" t="s">
        <v>702</v>
      </c>
      <c r="AD81">
        <v>3105</v>
      </c>
    </row>
    <row r="82" spans="1:30" x14ac:dyDescent="0.15">
      <c r="A82">
        <f>C82*100+COUNTIF($C$60:C82,C82)</f>
        <v>606</v>
      </c>
      <c r="B82" t="str">
        <f t="shared" si="28"/>
        <v>Archery(Lv.6)</v>
      </c>
      <c r="C82">
        <v>6</v>
      </c>
      <c r="D82">
        <f>COUNTIF($C$60:C82,C82)</f>
        <v>6</v>
      </c>
      <c r="E82">
        <f t="shared" si="29"/>
        <v>20</v>
      </c>
      <c r="F82" t="str">
        <f t="shared" si="30"/>
        <v>3304|30</v>
      </c>
      <c r="G82">
        <f t="shared" si="31"/>
        <v>1</v>
      </c>
      <c r="H82" t="str">
        <f t="shared" si="32"/>
        <v>Improve my archery by +50 ranged damage.</v>
      </c>
      <c r="J82" t="s">
        <v>1721</v>
      </c>
      <c r="K82">
        <v>6</v>
      </c>
      <c r="L82" t="s">
        <v>1887</v>
      </c>
      <c r="M82">
        <v>30</v>
      </c>
      <c r="R82">
        <v>1</v>
      </c>
      <c r="S82" t="str">
        <f t="shared" si="20"/>
        <v>3304|30</v>
      </c>
      <c r="T82" s="27">
        <v>50</v>
      </c>
      <c r="U82" s="44" t="s">
        <v>1794</v>
      </c>
      <c r="AC82" s="25" t="s">
        <v>703</v>
      </c>
      <c r="AD82">
        <v>3106</v>
      </c>
    </row>
    <row r="83" spans="1:30" x14ac:dyDescent="0.15">
      <c r="A83">
        <f>C83*100+COUNTIF($C$60:C83,C83)</f>
        <v>607</v>
      </c>
      <c r="B83" t="str">
        <f t="shared" si="28"/>
        <v>Archery(Lv.7)</v>
      </c>
      <c r="C83">
        <v>6</v>
      </c>
      <c r="D83">
        <f>COUNTIF($C$60:C83,C83)</f>
        <v>7</v>
      </c>
      <c r="E83">
        <f t="shared" si="29"/>
        <v>20</v>
      </c>
      <c r="F83" t="str">
        <f t="shared" si="30"/>
        <v>3304|35</v>
      </c>
      <c r="G83">
        <f t="shared" si="31"/>
        <v>1</v>
      </c>
      <c r="H83" t="str">
        <f t="shared" si="32"/>
        <v>Improve my archery by +60 ranged damage.</v>
      </c>
      <c r="J83" t="s">
        <v>1722</v>
      </c>
      <c r="K83">
        <v>7</v>
      </c>
      <c r="L83" t="s">
        <v>1887</v>
      </c>
      <c r="M83">
        <v>35</v>
      </c>
      <c r="R83">
        <v>1</v>
      </c>
      <c r="S83" t="str">
        <f t="shared" si="20"/>
        <v>3304|35</v>
      </c>
      <c r="T83" s="27">
        <v>60</v>
      </c>
      <c r="U83" s="44" t="s">
        <v>1795</v>
      </c>
      <c r="AC83" s="25" t="s">
        <v>706</v>
      </c>
      <c r="AD83">
        <v>3107</v>
      </c>
    </row>
    <row r="84" spans="1:30" x14ac:dyDescent="0.15">
      <c r="A84">
        <f>C84*100+COUNTIF($C$60:C84,C84)</f>
        <v>608</v>
      </c>
      <c r="B84" t="str">
        <f t="shared" si="28"/>
        <v>Archery(Lv.8)</v>
      </c>
      <c r="C84">
        <v>6</v>
      </c>
      <c r="D84">
        <f>COUNTIF($C$60:C84,C84)</f>
        <v>8</v>
      </c>
      <c r="E84">
        <f t="shared" si="29"/>
        <v>20</v>
      </c>
      <c r="F84" t="str">
        <f t="shared" si="30"/>
        <v>3304|40</v>
      </c>
      <c r="G84">
        <f t="shared" si="31"/>
        <v>1</v>
      </c>
      <c r="H84" t="str">
        <f t="shared" si="32"/>
        <v>Improve my archery by +70 ranged damage.</v>
      </c>
      <c r="J84" t="s">
        <v>1723</v>
      </c>
      <c r="K84">
        <v>8</v>
      </c>
      <c r="L84" t="s">
        <v>1887</v>
      </c>
      <c r="M84">
        <v>40</v>
      </c>
      <c r="R84">
        <v>1</v>
      </c>
      <c r="S84" t="str">
        <f t="shared" si="20"/>
        <v>3304|40</v>
      </c>
      <c r="T84" s="27">
        <v>70</v>
      </c>
      <c r="U84" s="44" t="s">
        <v>1796</v>
      </c>
      <c r="AC84" s="25" t="s">
        <v>986</v>
      </c>
      <c r="AD84">
        <v>3108</v>
      </c>
    </row>
    <row r="85" spans="1:30" x14ac:dyDescent="0.15">
      <c r="A85">
        <f>C85*100+COUNTIF($C$60:C85,C85)</f>
        <v>609</v>
      </c>
      <c r="B85" t="str">
        <f t="shared" si="28"/>
        <v>Archery(Lv.9)</v>
      </c>
      <c r="C85">
        <v>6</v>
      </c>
      <c r="D85">
        <f>COUNTIF($C$60:C85,C85)</f>
        <v>9</v>
      </c>
      <c r="E85">
        <f t="shared" si="29"/>
        <v>20</v>
      </c>
      <c r="F85" t="str">
        <f t="shared" si="30"/>
        <v>3304|45</v>
      </c>
      <c r="G85">
        <f t="shared" si="31"/>
        <v>1</v>
      </c>
      <c r="H85" t="str">
        <f t="shared" si="32"/>
        <v>Improve my archery by +80 ranged damage.</v>
      </c>
      <c r="J85" t="s">
        <v>1724</v>
      </c>
      <c r="K85">
        <v>9</v>
      </c>
      <c r="L85" t="s">
        <v>1887</v>
      </c>
      <c r="M85">
        <v>45</v>
      </c>
      <c r="R85">
        <v>1</v>
      </c>
      <c r="S85" t="str">
        <f t="shared" si="20"/>
        <v>3304|45</v>
      </c>
      <c r="T85" s="27">
        <v>80</v>
      </c>
      <c r="U85" s="44" t="s">
        <v>1797</v>
      </c>
      <c r="AC85" s="25" t="s">
        <v>984</v>
      </c>
      <c r="AD85">
        <v>3109</v>
      </c>
    </row>
    <row r="86" spans="1:30" x14ac:dyDescent="0.15">
      <c r="A86">
        <f>C86*100+COUNTIF($C$60:C86,C86)</f>
        <v>610</v>
      </c>
      <c r="B86" t="str">
        <f t="shared" si="28"/>
        <v>Archery(Lv.10)</v>
      </c>
      <c r="C86">
        <v>6</v>
      </c>
      <c r="D86">
        <f>COUNTIF($C$60:C86,C86)</f>
        <v>10</v>
      </c>
      <c r="E86">
        <f t="shared" si="29"/>
        <v>20</v>
      </c>
      <c r="F86" t="str">
        <f t="shared" si="30"/>
        <v>3304|50</v>
      </c>
      <c r="G86">
        <f t="shared" si="31"/>
        <v>1</v>
      </c>
      <c r="H86" t="str">
        <f t="shared" si="32"/>
        <v>Improve my archery by +10% ranged hit.</v>
      </c>
      <c r="J86" t="s">
        <v>1725</v>
      </c>
      <c r="K86">
        <v>10</v>
      </c>
      <c r="L86" t="s">
        <v>1887</v>
      </c>
      <c r="M86">
        <v>50</v>
      </c>
      <c r="R86">
        <v>1</v>
      </c>
      <c r="S86" t="str">
        <f t="shared" si="20"/>
        <v>3304|50</v>
      </c>
      <c r="T86" s="1">
        <v>0.1</v>
      </c>
      <c r="U86" s="44" t="s">
        <v>1807</v>
      </c>
      <c r="AC86" s="25" t="s">
        <v>982</v>
      </c>
      <c r="AD86">
        <v>3300</v>
      </c>
    </row>
    <row r="87" spans="1:30" x14ac:dyDescent="0.15">
      <c r="A87">
        <f>C87*100+COUNTIF($C$60:C87,C87)</f>
        <v>611</v>
      </c>
      <c r="B87" t="str">
        <f t="shared" si="28"/>
        <v>Archery(Lv.11)</v>
      </c>
      <c r="C87">
        <v>6</v>
      </c>
      <c r="D87">
        <f>COUNTIF($C$60:C87,C87)</f>
        <v>11</v>
      </c>
      <c r="E87">
        <f t="shared" si="29"/>
        <v>20</v>
      </c>
      <c r="F87" t="str">
        <f t="shared" si="30"/>
        <v>3304|55</v>
      </c>
      <c r="G87">
        <f t="shared" si="31"/>
        <v>1</v>
      </c>
      <c r="H87" t="str">
        <f t="shared" si="32"/>
        <v>Improve my archery by +90 ranged damage.</v>
      </c>
      <c r="J87" t="s">
        <v>1758</v>
      </c>
      <c r="K87">
        <v>11</v>
      </c>
      <c r="L87" t="s">
        <v>1887</v>
      </c>
      <c r="M87">
        <v>55</v>
      </c>
      <c r="R87">
        <v>1</v>
      </c>
      <c r="S87" t="str">
        <f t="shared" si="20"/>
        <v>3304|55</v>
      </c>
      <c r="T87" s="27">
        <v>90</v>
      </c>
      <c r="U87" s="44" t="s">
        <v>1798</v>
      </c>
      <c r="AC87" s="25" t="s">
        <v>994</v>
      </c>
      <c r="AD87">
        <v>3301</v>
      </c>
    </row>
    <row r="88" spans="1:30" x14ac:dyDescent="0.15">
      <c r="A88">
        <f>C88*100+COUNTIF($C$60:C88,C88)</f>
        <v>612</v>
      </c>
      <c r="B88" t="str">
        <f t="shared" si="28"/>
        <v>Archery(Lv.12)</v>
      </c>
      <c r="C88">
        <v>6</v>
      </c>
      <c r="D88">
        <f>COUNTIF($C$60:C88,C88)</f>
        <v>12</v>
      </c>
      <c r="E88">
        <f t="shared" si="29"/>
        <v>20</v>
      </c>
      <c r="F88" t="str">
        <f t="shared" si="30"/>
        <v>3304|60</v>
      </c>
      <c r="G88">
        <f t="shared" si="31"/>
        <v>1</v>
      </c>
      <c r="H88" t="str">
        <f t="shared" si="32"/>
        <v>Improve my archery by +100 ranged damage.</v>
      </c>
      <c r="I88" s="2"/>
      <c r="J88" t="s">
        <v>1759</v>
      </c>
      <c r="K88">
        <v>12</v>
      </c>
      <c r="L88" t="s">
        <v>1887</v>
      </c>
      <c r="M88">
        <v>60</v>
      </c>
      <c r="R88">
        <v>1</v>
      </c>
      <c r="S88" t="str">
        <f t="shared" si="20"/>
        <v>3304|60</v>
      </c>
      <c r="T88" s="27">
        <v>100</v>
      </c>
      <c r="U88" s="44" t="s">
        <v>1799</v>
      </c>
      <c r="AC88" s="25" t="s">
        <v>996</v>
      </c>
      <c r="AD88">
        <v>3302</v>
      </c>
    </row>
    <row r="89" spans="1:30" x14ac:dyDescent="0.15">
      <c r="A89">
        <f>C89*100+COUNTIF($C$60:C89,C89)</f>
        <v>613</v>
      </c>
      <c r="B89" t="str">
        <f t="shared" si="28"/>
        <v>Archery(Lv.13)</v>
      </c>
      <c r="C89">
        <v>6</v>
      </c>
      <c r="D89">
        <f>COUNTIF($C$60:C89,C89)</f>
        <v>13</v>
      </c>
      <c r="E89">
        <f t="shared" si="29"/>
        <v>20</v>
      </c>
      <c r="F89" t="str">
        <f t="shared" si="30"/>
        <v>3304|65</v>
      </c>
      <c r="G89">
        <f t="shared" si="31"/>
        <v>1</v>
      </c>
      <c r="H89" t="str">
        <f t="shared" si="32"/>
        <v>Improve my archery by +110 ranged damage.</v>
      </c>
      <c r="J89" t="s">
        <v>1760</v>
      </c>
      <c r="K89">
        <v>13</v>
      </c>
      <c r="L89" t="s">
        <v>1887</v>
      </c>
      <c r="M89">
        <v>65</v>
      </c>
      <c r="R89">
        <v>1</v>
      </c>
      <c r="S89" t="str">
        <f t="shared" si="20"/>
        <v>3304|65</v>
      </c>
      <c r="T89" s="27">
        <v>110</v>
      </c>
      <c r="U89" s="44" t="s">
        <v>1800</v>
      </c>
      <c r="AC89" s="25" t="s">
        <v>998</v>
      </c>
    </row>
    <row r="90" spans="1:30" x14ac:dyDescent="0.15">
      <c r="A90">
        <f>C90*100+COUNTIF($C$60:C90,C90)</f>
        <v>614</v>
      </c>
      <c r="B90" t="str">
        <f t="shared" si="28"/>
        <v>Archery(Lv.14)</v>
      </c>
      <c r="C90">
        <v>6</v>
      </c>
      <c r="D90">
        <f>COUNTIF($C$60:C90,C90)</f>
        <v>14</v>
      </c>
      <c r="E90">
        <f t="shared" si="29"/>
        <v>20</v>
      </c>
      <c r="F90" t="str">
        <f t="shared" si="30"/>
        <v>3304|70</v>
      </c>
      <c r="G90">
        <f t="shared" si="31"/>
        <v>1</v>
      </c>
      <c r="H90" t="str">
        <f t="shared" si="32"/>
        <v>Improve my archery by +120 ranged damage.</v>
      </c>
      <c r="I90" s="1"/>
      <c r="J90" t="s">
        <v>1761</v>
      </c>
      <c r="K90">
        <v>14</v>
      </c>
      <c r="L90" t="s">
        <v>1887</v>
      </c>
      <c r="M90">
        <v>70</v>
      </c>
      <c r="R90">
        <v>1</v>
      </c>
      <c r="S90" t="str">
        <f t="shared" si="20"/>
        <v>3304|70</v>
      </c>
      <c r="T90" s="27">
        <v>120</v>
      </c>
      <c r="U90" s="44" t="s">
        <v>1801</v>
      </c>
      <c r="AC90" s="25" t="s">
        <v>997</v>
      </c>
      <c r="AD90">
        <v>3304</v>
      </c>
    </row>
    <row r="91" spans="1:30" x14ac:dyDescent="0.15">
      <c r="A91">
        <f>C91*100+COUNTIF($C$60:C91,C91)</f>
        <v>615</v>
      </c>
      <c r="B91" t="str">
        <f t="shared" si="28"/>
        <v>Archery(Lv.15)</v>
      </c>
      <c r="C91">
        <v>6</v>
      </c>
      <c r="D91">
        <f>COUNTIF($C$60:C91,C91)</f>
        <v>15</v>
      </c>
      <c r="E91">
        <f t="shared" si="29"/>
        <v>20</v>
      </c>
      <c r="F91" t="str">
        <f t="shared" si="30"/>
        <v>3304|75</v>
      </c>
      <c r="G91">
        <f t="shared" si="31"/>
        <v>1</v>
      </c>
      <c r="H91" t="str">
        <f t="shared" si="32"/>
        <v>Improve my archery by +15% ranged hit.</v>
      </c>
      <c r="J91" t="s">
        <v>1762</v>
      </c>
      <c r="K91">
        <v>15</v>
      </c>
      <c r="L91" t="s">
        <v>1887</v>
      </c>
      <c r="M91">
        <v>75</v>
      </c>
      <c r="R91">
        <v>1</v>
      </c>
      <c r="S91" t="str">
        <f t="shared" si="20"/>
        <v>3304|75</v>
      </c>
      <c r="T91" s="1">
        <v>0.15</v>
      </c>
      <c r="U91" s="44" t="s">
        <v>1808</v>
      </c>
      <c r="AC91" s="25" t="s">
        <v>1000</v>
      </c>
      <c r="AD91">
        <v>3305</v>
      </c>
    </row>
    <row r="92" spans="1:30" x14ac:dyDescent="0.15">
      <c r="A92">
        <f>C92*100+COUNTIF($C$60:C92,C92)</f>
        <v>616</v>
      </c>
      <c r="B92" t="str">
        <f t="shared" si="28"/>
        <v>Archery(Lv.16)</v>
      </c>
      <c r="C92">
        <v>6</v>
      </c>
      <c r="D92">
        <f>COUNTIF($C$60:C92,C92)</f>
        <v>16</v>
      </c>
      <c r="E92">
        <f t="shared" si="29"/>
        <v>20</v>
      </c>
      <c r="F92" t="str">
        <f t="shared" si="30"/>
        <v>3304|80</v>
      </c>
      <c r="G92">
        <f t="shared" si="31"/>
        <v>1</v>
      </c>
      <c r="H92" t="str">
        <f t="shared" si="32"/>
        <v>Improve my archery by +130 ranged damage.</v>
      </c>
      <c r="J92" t="s">
        <v>1763</v>
      </c>
      <c r="K92">
        <v>16</v>
      </c>
      <c r="L92" t="s">
        <v>1887</v>
      </c>
      <c r="M92">
        <v>80</v>
      </c>
      <c r="R92">
        <v>1</v>
      </c>
      <c r="S92" t="str">
        <f t="shared" ref="S92:S128" si="33">VLOOKUP(L92,$AC$42:$AD$94,2,FALSE)&amp;"|"&amp;M92&amp;IF(N92="","",";"&amp;VLOOKUP(N92,$AC$42:$AD$94,2,FALSE)&amp;"|"&amp;O92)&amp;IF(P92="","",";"&amp;VLOOKUP(P92,$AC$42:$AD$94,2,FALSE)&amp;"|"&amp;Q92)</f>
        <v>3304|80</v>
      </c>
      <c r="T92" s="27">
        <v>130</v>
      </c>
      <c r="U92" s="44" t="s">
        <v>1802</v>
      </c>
      <c r="AC92" s="2" t="s">
        <v>84</v>
      </c>
      <c r="AD92">
        <v>3400</v>
      </c>
    </row>
    <row r="93" spans="1:30" x14ac:dyDescent="0.15">
      <c r="A93">
        <f>C93*100+COUNTIF($C$60:C93,C93)</f>
        <v>617</v>
      </c>
      <c r="B93" t="str">
        <f t="shared" si="28"/>
        <v>Archery(Lv.17)</v>
      </c>
      <c r="C93">
        <v>6</v>
      </c>
      <c r="D93">
        <f>COUNTIF($C$60:C93,C93)</f>
        <v>17</v>
      </c>
      <c r="E93">
        <f t="shared" si="29"/>
        <v>20</v>
      </c>
      <c r="F93" t="str">
        <f t="shared" si="30"/>
        <v>3304|85</v>
      </c>
      <c r="G93">
        <f t="shared" si="31"/>
        <v>1</v>
      </c>
      <c r="H93" t="str">
        <f t="shared" si="32"/>
        <v>Improve my archery by +140 ranged damage.</v>
      </c>
      <c r="J93" t="s">
        <v>1764</v>
      </c>
      <c r="K93">
        <v>17</v>
      </c>
      <c r="L93" t="s">
        <v>1887</v>
      </c>
      <c r="M93">
        <v>85</v>
      </c>
      <c r="R93">
        <v>1</v>
      </c>
      <c r="S93" t="str">
        <f t="shared" si="33"/>
        <v>3304|85</v>
      </c>
      <c r="T93" s="27">
        <v>140</v>
      </c>
      <c r="U93" s="44" t="s">
        <v>1803</v>
      </c>
      <c r="AC93" s="2" t="s">
        <v>91</v>
      </c>
      <c r="AD93">
        <v>3401</v>
      </c>
    </row>
    <row r="94" spans="1:30" ht="16" x14ac:dyDescent="0.2">
      <c r="A94">
        <f>C94*100+COUNTIF($C$60:C94,C94)</f>
        <v>618</v>
      </c>
      <c r="B94" t="str">
        <f t="shared" si="28"/>
        <v>Archery(Lv.18)</v>
      </c>
      <c r="C94">
        <v>6</v>
      </c>
      <c r="D94">
        <f>COUNTIF($C$60:C94,C94)</f>
        <v>18</v>
      </c>
      <c r="E94">
        <f t="shared" si="29"/>
        <v>20</v>
      </c>
      <c r="F94" t="str">
        <f t="shared" si="30"/>
        <v>3304|90</v>
      </c>
      <c r="G94">
        <f t="shared" si="31"/>
        <v>1</v>
      </c>
      <c r="H94" t="str">
        <f t="shared" si="32"/>
        <v>Improve my archery by +150 ranged damage.</v>
      </c>
      <c r="J94" t="s">
        <v>1765</v>
      </c>
      <c r="K94">
        <v>18</v>
      </c>
      <c r="L94" t="s">
        <v>1887</v>
      </c>
      <c r="M94">
        <v>90</v>
      </c>
      <c r="R94">
        <v>1</v>
      </c>
      <c r="S94" t="str">
        <f t="shared" si="33"/>
        <v>3304|90</v>
      </c>
      <c r="T94" s="27">
        <v>150</v>
      </c>
      <c r="U94" s="44" t="s">
        <v>1804</v>
      </c>
      <c r="AC94" s="43" t="s">
        <v>834</v>
      </c>
      <c r="AD94">
        <v>3402</v>
      </c>
    </row>
    <row r="95" spans="1:30" ht="16" x14ac:dyDescent="0.2">
      <c r="A95">
        <f>C95*100+COUNTIF($C$60:C95,C95)</f>
        <v>619</v>
      </c>
      <c r="B95" t="str">
        <f t="shared" si="28"/>
        <v>Archery(Lv.19)</v>
      </c>
      <c r="C95">
        <v>6</v>
      </c>
      <c r="D95">
        <f>COUNTIF($C$60:C95,C95)</f>
        <v>19</v>
      </c>
      <c r="E95">
        <f t="shared" si="29"/>
        <v>20</v>
      </c>
      <c r="F95" t="str">
        <f t="shared" si="30"/>
        <v>3304|95</v>
      </c>
      <c r="G95">
        <f t="shared" si="31"/>
        <v>1</v>
      </c>
      <c r="H95" t="str">
        <f t="shared" si="32"/>
        <v>Improve my archery by +160 ranged damage.</v>
      </c>
      <c r="J95" t="s">
        <v>1766</v>
      </c>
      <c r="K95">
        <v>19</v>
      </c>
      <c r="L95" t="s">
        <v>1887</v>
      </c>
      <c r="M95">
        <v>95</v>
      </c>
      <c r="R95">
        <v>1</v>
      </c>
      <c r="S95" t="str">
        <f t="shared" si="33"/>
        <v>3304|95</v>
      </c>
      <c r="T95" s="27">
        <v>160</v>
      </c>
      <c r="U95" s="44" t="s">
        <v>1805</v>
      </c>
      <c r="AC95" s="43" t="s">
        <v>78</v>
      </c>
      <c r="AD95">
        <v>4100</v>
      </c>
    </row>
    <row r="96" spans="1:30" ht="16" x14ac:dyDescent="0.2">
      <c r="A96">
        <f>C96*100+COUNTIF($C$60:C96,C96)</f>
        <v>620</v>
      </c>
      <c r="B96" t="str">
        <f t="shared" si="28"/>
        <v>Archery(Lv.20)</v>
      </c>
      <c r="C96">
        <v>6</v>
      </c>
      <c r="D96">
        <f>COUNTIF($C$60:C96,C96)</f>
        <v>20</v>
      </c>
      <c r="E96">
        <f t="shared" si="29"/>
        <v>20</v>
      </c>
      <c r="F96" t="str">
        <f t="shared" si="30"/>
        <v>3304|100</v>
      </c>
      <c r="G96">
        <f t="shared" si="31"/>
        <v>1</v>
      </c>
      <c r="H96" t="str">
        <f t="shared" si="32"/>
        <v>Improve my archery by +20% ranged hit.</v>
      </c>
      <c r="J96" t="s">
        <v>1767</v>
      </c>
      <c r="K96">
        <v>20</v>
      </c>
      <c r="L96" t="s">
        <v>1887</v>
      </c>
      <c r="M96">
        <v>100</v>
      </c>
      <c r="R96">
        <v>1</v>
      </c>
      <c r="S96" t="str">
        <f t="shared" si="33"/>
        <v>3304|100</v>
      </c>
      <c r="T96" s="1">
        <v>0.2</v>
      </c>
      <c r="U96" s="44" t="s">
        <v>1809</v>
      </c>
      <c r="AC96" s="43" t="s">
        <v>257</v>
      </c>
      <c r="AD96">
        <v>4101</v>
      </c>
    </row>
    <row r="97" spans="1:30" ht="16" x14ac:dyDescent="0.2">
      <c r="A97">
        <f>C97*100+COUNTIF($C$60:C97,C97)</f>
        <v>701</v>
      </c>
      <c r="B97" t="str">
        <f t="shared" si="28"/>
        <v>Melee Skills(Lv.1)</v>
      </c>
      <c r="C97">
        <v>7</v>
      </c>
      <c r="D97">
        <f>COUNTIF($C$60:C97,C97)</f>
        <v>1</v>
      </c>
      <c r="E97">
        <f t="shared" si="29"/>
        <v>20</v>
      </c>
      <c r="F97" t="str">
        <f t="shared" si="30"/>
        <v>3302|5</v>
      </c>
      <c r="G97">
        <f t="shared" si="31"/>
        <v>1</v>
      </c>
      <c r="H97" t="str">
        <f t="shared" si="32"/>
        <v>Improve my melee skills by +10 ranged damage.</v>
      </c>
      <c r="J97" t="s">
        <v>1727</v>
      </c>
      <c r="K97">
        <v>1</v>
      </c>
      <c r="L97" t="s">
        <v>1888</v>
      </c>
      <c r="M97">
        <v>5</v>
      </c>
      <c r="R97">
        <v>1</v>
      </c>
      <c r="S97" t="str">
        <f t="shared" si="33"/>
        <v>3302|5</v>
      </c>
      <c r="T97" s="27">
        <v>10</v>
      </c>
      <c r="U97" s="44" t="s">
        <v>1810</v>
      </c>
      <c r="AC97" s="43" t="s">
        <v>79</v>
      </c>
      <c r="AD97">
        <v>4102</v>
      </c>
    </row>
    <row r="98" spans="1:30" ht="16" x14ac:dyDescent="0.2">
      <c r="A98">
        <f>C98*100+COUNTIF($C$60:C98,C98)</f>
        <v>702</v>
      </c>
      <c r="B98" t="str">
        <f t="shared" si="28"/>
        <v>Melee Skills(Lv.2)</v>
      </c>
      <c r="C98">
        <v>7</v>
      </c>
      <c r="D98">
        <f>COUNTIF($C$60:C98,C98)</f>
        <v>2</v>
      </c>
      <c r="E98">
        <f t="shared" si="29"/>
        <v>20</v>
      </c>
      <c r="F98" t="str">
        <f t="shared" si="30"/>
        <v>3302|10</v>
      </c>
      <c r="G98">
        <f t="shared" si="31"/>
        <v>1</v>
      </c>
      <c r="H98" t="str">
        <f t="shared" si="32"/>
        <v>Improve my melee skills by +20 ranged damage.</v>
      </c>
      <c r="J98" t="s">
        <v>1728</v>
      </c>
      <c r="K98">
        <v>2</v>
      </c>
      <c r="L98" t="s">
        <v>1888</v>
      </c>
      <c r="M98">
        <v>10</v>
      </c>
      <c r="N98" s="2"/>
      <c r="O98" s="2"/>
      <c r="R98">
        <v>1</v>
      </c>
      <c r="S98" t="str">
        <f t="shared" si="33"/>
        <v>3302|10</v>
      </c>
      <c r="T98" s="27">
        <v>20</v>
      </c>
      <c r="U98" s="44" t="s">
        <v>1811</v>
      </c>
      <c r="AC98" s="43" t="s">
        <v>89</v>
      </c>
      <c r="AD98">
        <v>4103</v>
      </c>
    </row>
    <row r="99" spans="1:30" ht="16" x14ac:dyDescent="0.2">
      <c r="A99">
        <f>C99*100+COUNTIF($C$60:C99,C99)</f>
        <v>703</v>
      </c>
      <c r="B99" t="str">
        <f t="shared" si="28"/>
        <v>Melee Skills(Lv.3)</v>
      </c>
      <c r="C99">
        <v>7</v>
      </c>
      <c r="D99">
        <f>COUNTIF($C$60:C99,C99)</f>
        <v>3</v>
      </c>
      <c r="E99">
        <f t="shared" si="29"/>
        <v>20</v>
      </c>
      <c r="F99" t="str">
        <f t="shared" si="30"/>
        <v>3302|15</v>
      </c>
      <c r="G99">
        <f t="shared" si="31"/>
        <v>1</v>
      </c>
      <c r="H99" t="str">
        <f t="shared" si="32"/>
        <v>Improve my melee skills by +30 ranged damage.</v>
      </c>
      <c r="J99" t="s">
        <v>1729</v>
      </c>
      <c r="K99">
        <v>3</v>
      </c>
      <c r="L99" t="s">
        <v>1888</v>
      </c>
      <c r="M99">
        <v>15</v>
      </c>
      <c r="R99">
        <v>1</v>
      </c>
      <c r="S99" t="str">
        <f t="shared" si="33"/>
        <v>3302|15</v>
      </c>
      <c r="T99" s="27">
        <v>30</v>
      </c>
      <c r="U99" s="44" t="s">
        <v>1812</v>
      </c>
      <c r="AC99" s="43" t="s">
        <v>156</v>
      </c>
      <c r="AD99">
        <v>4104</v>
      </c>
    </row>
    <row r="100" spans="1:30" ht="16" x14ac:dyDescent="0.2">
      <c r="A100">
        <f>C100*100+COUNTIF($C$60:C100,C100)</f>
        <v>704</v>
      </c>
      <c r="B100" t="str">
        <f t="shared" si="28"/>
        <v>Melee Skills(Lv.4)</v>
      </c>
      <c r="C100">
        <v>7</v>
      </c>
      <c r="D100">
        <f>COUNTIF($C$60:C100,C100)</f>
        <v>4</v>
      </c>
      <c r="E100">
        <f t="shared" si="29"/>
        <v>20</v>
      </c>
      <c r="F100" t="str">
        <f t="shared" si="30"/>
        <v>3302|20</v>
      </c>
      <c r="G100">
        <f t="shared" si="31"/>
        <v>1</v>
      </c>
      <c r="H100" t="str">
        <f t="shared" si="32"/>
        <v>Improve my melee skills by +40 ranged damage.</v>
      </c>
      <c r="J100" t="s">
        <v>1730</v>
      </c>
      <c r="K100">
        <v>4</v>
      </c>
      <c r="L100" t="s">
        <v>1888</v>
      </c>
      <c r="M100">
        <v>20</v>
      </c>
      <c r="R100">
        <v>1</v>
      </c>
      <c r="S100" t="str">
        <f t="shared" si="33"/>
        <v>3302|20</v>
      </c>
      <c r="T100" s="27">
        <v>40</v>
      </c>
      <c r="U100" s="44" t="s">
        <v>1813</v>
      </c>
      <c r="AC100" s="43" t="s">
        <v>362</v>
      </c>
      <c r="AD100">
        <v>4105</v>
      </c>
    </row>
    <row r="101" spans="1:30" ht="16" x14ac:dyDescent="0.2">
      <c r="A101">
        <f>C101*100+COUNTIF($C$60:C101,C101)</f>
        <v>705</v>
      </c>
      <c r="B101" t="str">
        <f t="shared" si="28"/>
        <v>Melee Skills(Lv.5)</v>
      </c>
      <c r="C101">
        <v>7</v>
      </c>
      <c r="D101">
        <f>COUNTIF($C$60:C101,C101)</f>
        <v>5</v>
      </c>
      <c r="E101">
        <f t="shared" si="29"/>
        <v>20</v>
      </c>
      <c r="F101" t="str">
        <f t="shared" si="30"/>
        <v>3302|25</v>
      </c>
      <c r="G101">
        <f t="shared" si="31"/>
        <v>1</v>
      </c>
      <c r="H101" t="str">
        <f t="shared" si="32"/>
        <v>Improve my melee skills by +5% ranged hit.</v>
      </c>
      <c r="J101" t="s">
        <v>1731</v>
      </c>
      <c r="K101">
        <v>5</v>
      </c>
      <c r="L101" t="s">
        <v>1888</v>
      </c>
      <c r="M101">
        <v>25</v>
      </c>
      <c r="R101">
        <v>1</v>
      </c>
      <c r="S101" t="str">
        <f t="shared" si="33"/>
        <v>3302|25</v>
      </c>
      <c r="T101" s="1">
        <v>0.05</v>
      </c>
      <c r="U101" s="44" t="s">
        <v>1826</v>
      </c>
      <c r="AC101" s="43" t="s">
        <v>160</v>
      </c>
      <c r="AD101">
        <v>4106</v>
      </c>
    </row>
    <row r="102" spans="1:30" ht="16" x14ac:dyDescent="0.2">
      <c r="A102">
        <f>C102*100+COUNTIF($C$60:C102,C102)</f>
        <v>706</v>
      </c>
      <c r="B102" t="str">
        <f t="shared" si="28"/>
        <v>Melee Skills(Lv.6)</v>
      </c>
      <c r="C102">
        <v>7</v>
      </c>
      <c r="D102">
        <f>COUNTIF($C$60:C102,C102)</f>
        <v>6</v>
      </c>
      <c r="E102">
        <f t="shared" si="29"/>
        <v>20</v>
      </c>
      <c r="F102" t="str">
        <f t="shared" si="30"/>
        <v>3302|30</v>
      </c>
      <c r="G102">
        <f t="shared" si="31"/>
        <v>1</v>
      </c>
      <c r="H102" t="str">
        <f t="shared" si="32"/>
        <v>Improve my melee skills by +50 ranged damage.</v>
      </c>
      <c r="J102" t="s">
        <v>1732</v>
      </c>
      <c r="K102">
        <v>6</v>
      </c>
      <c r="L102" t="s">
        <v>1888</v>
      </c>
      <c r="M102">
        <v>30</v>
      </c>
      <c r="R102">
        <v>1</v>
      </c>
      <c r="S102" t="str">
        <f t="shared" si="33"/>
        <v>3302|30</v>
      </c>
      <c r="T102" s="27">
        <v>50</v>
      </c>
      <c r="U102" s="44" t="s">
        <v>1814</v>
      </c>
      <c r="AC102" s="43" t="s">
        <v>823</v>
      </c>
      <c r="AD102">
        <v>4107</v>
      </c>
    </row>
    <row r="103" spans="1:30" ht="16" x14ac:dyDescent="0.2">
      <c r="A103">
        <f>C103*100+COUNTIF($C$60:C103,C103)</f>
        <v>707</v>
      </c>
      <c r="B103" t="str">
        <f t="shared" si="28"/>
        <v>Melee Skills(Lv.7)</v>
      </c>
      <c r="C103">
        <v>7</v>
      </c>
      <c r="D103">
        <f>COUNTIF($C$60:C103,C103)</f>
        <v>7</v>
      </c>
      <c r="E103">
        <f t="shared" si="29"/>
        <v>20</v>
      </c>
      <c r="F103" t="str">
        <f t="shared" si="30"/>
        <v>3302|35</v>
      </c>
      <c r="G103">
        <f t="shared" si="31"/>
        <v>1</v>
      </c>
      <c r="H103" t="str">
        <f t="shared" si="32"/>
        <v>Improve my melee skills by +60 ranged damage.</v>
      </c>
      <c r="J103" t="s">
        <v>1733</v>
      </c>
      <c r="K103">
        <v>7</v>
      </c>
      <c r="L103" t="s">
        <v>1888</v>
      </c>
      <c r="M103">
        <v>35</v>
      </c>
      <c r="R103">
        <v>1</v>
      </c>
      <c r="S103" t="str">
        <f t="shared" si="33"/>
        <v>3302|35</v>
      </c>
      <c r="T103" s="27">
        <v>60</v>
      </c>
      <c r="U103" s="44" t="s">
        <v>1815</v>
      </c>
      <c r="AC103" s="43" t="s">
        <v>827</v>
      </c>
      <c r="AD103">
        <v>4108</v>
      </c>
    </row>
    <row r="104" spans="1:30" ht="16" x14ac:dyDescent="0.2">
      <c r="A104">
        <f>C104*100+COUNTIF($C$60:C104,C104)</f>
        <v>708</v>
      </c>
      <c r="B104" t="str">
        <f t="shared" si="28"/>
        <v>Melee Skills(Lv.8)</v>
      </c>
      <c r="C104">
        <v>7</v>
      </c>
      <c r="D104">
        <f>COUNTIF($C$60:C104,C104)</f>
        <v>8</v>
      </c>
      <c r="E104">
        <f t="shared" si="29"/>
        <v>20</v>
      </c>
      <c r="F104" t="str">
        <f t="shared" si="30"/>
        <v>3302|40</v>
      </c>
      <c r="G104">
        <f t="shared" si="31"/>
        <v>1</v>
      </c>
      <c r="H104" t="str">
        <f t="shared" si="32"/>
        <v>Improve my melee skills by +70 ranged damage.</v>
      </c>
      <c r="J104" t="s">
        <v>1734</v>
      </c>
      <c r="K104">
        <v>8</v>
      </c>
      <c r="L104" t="s">
        <v>1888</v>
      </c>
      <c r="M104">
        <v>40</v>
      </c>
      <c r="R104">
        <v>1</v>
      </c>
      <c r="S104" t="str">
        <f t="shared" si="33"/>
        <v>3302|40</v>
      </c>
      <c r="T104" s="27">
        <v>70</v>
      </c>
      <c r="U104" s="44" t="s">
        <v>1816</v>
      </c>
      <c r="AC104" s="43" t="s">
        <v>840</v>
      </c>
      <c r="AD104">
        <v>4109</v>
      </c>
    </row>
    <row r="105" spans="1:30" ht="16" x14ac:dyDescent="0.2">
      <c r="A105">
        <f>C105*100+COUNTIF($C$60:C105,C105)</f>
        <v>709</v>
      </c>
      <c r="B105" t="str">
        <f t="shared" si="28"/>
        <v>Melee Skills(Lv.9)</v>
      </c>
      <c r="C105">
        <v>7</v>
      </c>
      <c r="D105">
        <f>COUNTIF($C$60:C105,C105)</f>
        <v>9</v>
      </c>
      <c r="E105">
        <f t="shared" si="29"/>
        <v>20</v>
      </c>
      <c r="F105" t="str">
        <f t="shared" si="30"/>
        <v>3302|45</v>
      </c>
      <c r="G105">
        <f t="shared" si="31"/>
        <v>1</v>
      </c>
      <c r="H105" t="str">
        <f t="shared" si="32"/>
        <v>Improve my melee skills by +80 ranged damage.</v>
      </c>
      <c r="J105" t="s">
        <v>1735</v>
      </c>
      <c r="K105">
        <v>9</v>
      </c>
      <c r="L105" t="s">
        <v>1888</v>
      </c>
      <c r="M105">
        <v>45</v>
      </c>
      <c r="R105">
        <v>1</v>
      </c>
      <c r="S105" t="str">
        <f t="shared" si="33"/>
        <v>3302|45</v>
      </c>
      <c r="T105" s="27">
        <v>80</v>
      </c>
      <c r="U105" s="44" t="s">
        <v>1817</v>
      </c>
      <c r="AC105" s="43" t="s">
        <v>229</v>
      </c>
      <c r="AD105">
        <v>4110</v>
      </c>
    </row>
    <row r="106" spans="1:30" x14ac:dyDescent="0.15">
      <c r="A106">
        <f>C106*100+COUNTIF($C$60:C106,C106)</f>
        <v>710</v>
      </c>
      <c r="B106" t="str">
        <f t="shared" si="28"/>
        <v>Melee Skills(Lv.10)</v>
      </c>
      <c r="C106">
        <v>7</v>
      </c>
      <c r="D106">
        <f>COUNTIF($C$60:C106,C106)</f>
        <v>10</v>
      </c>
      <c r="E106">
        <f t="shared" si="29"/>
        <v>20</v>
      </c>
      <c r="F106" t="str">
        <f t="shared" si="30"/>
        <v>3302|50</v>
      </c>
      <c r="G106">
        <f t="shared" si="31"/>
        <v>1</v>
      </c>
      <c r="H106" t="str">
        <f t="shared" si="32"/>
        <v>Improve my melee skills by +10% ranged hit.</v>
      </c>
      <c r="J106" t="s">
        <v>1736</v>
      </c>
      <c r="K106">
        <v>10</v>
      </c>
      <c r="L106" t="s">
        <v>1888</v>
      </c>
      <c r="M106">
        <v>50</v>
      </c>
      <c r="R106">
        <v>1</v>
      </c>
      <c r="S106" t="str">
        <f t="shared" si="33"/>
        <v>3302|50</v>
      </c>
      <c r="T106" s="1">
        <v>0.1</v>
      </c>
      <c r="U106" s="44" t="s">
        <v>1827</v>
      </c>
      <c r="AC106" t="s">
        <v>970</v>
      </c>
      <c r="AD106">
        <v>4111</v>
      </c>
    </row>
    <row r="107" spans="1:30" x14ac:dyDescent="0.15">
      <c r="A107">
        <f>C107*100+COUNTIF($C$60:C107,C107)</f>
        <v>711</v>
      </c>
      <c r="B107" t="str">
        <f t="shared" si="28"/>
        <v>Melee Skills(Lv.11)</v>
      </c>
      <c r="C107">
        <v>7</v>
      </c>
      <c r="D107">
        <f>COUNTIF($C$60:C107,C107)</f>
        <v>11</v>
      </c>
      <c r="E107">
        <f t="shared" si="29"/>
        <v>20</v>
      </c>
      <c r="F107" t="str">
        <f t="shared" si="30"/>
        <v>3302|55</v>
      </c>
      <c r="G107">
        <f t="shared" si="31"/>
        <v>1</v>
      </c>
      <c r="H107" t="str">
        <f t="shared" si="32"/>
        <v>Improve my melee skills by +90 ranged damage.</v>
      </c>
      <c r="J107" t="s">
        <v>1768</v>
      </c>
      <c r="K107">
        <v>11</v>
      </c>
      <c r="L107" t="s">
        <v>1888</v>
      </c>
      <c r="M107">
        <v>55</v>
      </c>
      <c r="R107">
        <v>1</v>
      </c>
      <c r="S107" t="str">
        <f t="shared" si="33"/>
        <v>3302|55</v>
      </c>
      <c r="T107" s="27">
        <v>90</v>
      </c>
      <c r="U107" s="44" t="s">
        <v>1818</v>
      </c>
      <c r="AC107" t="s">
        <v>829</v>
      </c>
      <c r="AD107">
        <v>4112</v>
      </c>
    </row>
    <row r="108" spans="1:30" x14ac:dyDescent="0.15">
      <c r="A108">
        <f>C108*100+COUNTIF($C$60:C108,C108)</f>
        <v>712</v>
      </c>
      <c r="B108" t="str">
        <f t="shared" si="28"/>
        <v>Melee Skills(Lv.12)</v>
      </c>
      <c r="C108">
        <v>7</v>
      </c>
      <c r="D108">
        <f>COUNTIF($C$60:C108,C108)</f>
        <v>12</v>
      </c>
      <c r="E108">
        <f t="shared" si="29"/>
        <v>20</v>
      </c>
      <c r="F108" t="str">
        <f t="shared" si="30"/>
        <v>3302|60</v>
      </c>
      <c r="G108">
        <f t="shared" si="31"/>
        <v>1</v>
      </c>
      <c r="H108" t="str">
        <f t="shared" si="32"/>
        <v>Improve my melee skills by +100 ranged damage.</v>
      </c>
      <c r="J108" t="s">
        <v>1769</v>
      </c>
      <c r="K108">
        <v>12</v>
      </c>
      <c r="L108" t="s">
        <v>1888</v>
      </c>
      <c r="M108">
        <v>60</v>
      </c>
      <c r="R108">
        <v>1</v>
      </c>
      <c r="S108" t="str">
        <f t="shared" si="33"/>
        <v>3302|60</v>
      </c>
      <c r="T108" s="27">
        <v>100</v>
      </c>
      <c r="U108" s="44" t="s">
        <v>1819</v>
      </c>
      <c r="AC108" t="s">
        <v>899</v>
      </c>
      <c r="AD108">
        <v>4200</v>
      </c>
    </row>
    <row r="109" spans="1:30" x14ac:dyDescent="0.15">
      <c r="A109">
        <f>C109*100+COUNTIF($C$60:C109,C109)</f>
        <v>713</v>
      </c>
      <c r="B109" t="str">
        <f t="shared" si="28"/>
        <v>Melee Skills(Lv.13)</v>
      </c>
      <c r="C109">
        <v>7</v>
      </c>
      <c r="D109">
        <f>COUNTIF($C$60:C109,C109)</f>
        <v>13</v>
      </c>
      <c r="E109">
        <f t="shared" si="29"/>
        <v>20</v>
      </c>
      <c r="F109" t="str">
        <f t="shared" si="30"/>
        <v>3302|65</v>
      </c>
      <c r="G109">
        <f t="shared" si="31"/>
        <v>1</v>
      </c>
      <c r="H109" t="str">
        <f t="shared" si="32"/>
        <v>Improve my melee skills by +110 ranged damage.</v>
      </c>
      <c r="J109" t="s">
        <v>1770</v>
      </c>
      <c r="K109">
        <v>13</v>
      </c>
      <c r="L109" t="s">
        <v>1888</v>
      </c>
      <c r="M109">
        <v>65</v>
      </c>
      <c r="R109">
        <v>1</v>
      </c>
      <c r="S109" t="str">
        <f t="shared" si="33"/>
        <v>3302|65</v>
      </c>
      <c r="T109" s="27">
        <v>110</v>
      </c>
      <c r="U109" s="44" t="s">
        <v>1820</v>
      </c>
      <c r="AC109" t="s">
        <v>900</v>
      </c>
      <c r="AD109">
        <v>4201</v>
      </c>
    </row>
    <row r="110" spans="1:30" x14ac:dyDescent="0.15">
      <c r="A110">
        <f>C110*100+COUNTIF($C$60:C110,C110)</f>
        <v>714</v>
      </c>
      <c r="B110" t="str">
        <f t="shared" si="28"/>
        <v>Melee Skills(Lv.14)</v>
      </c>
      <c r="C110">
        <v>7</v>
      </c>
      <c r="D110">
        <f>COUNTIF($C$60:C110,C110)</f>
        <v>14</v>
      </c>
      <c r="E110">
        <f t="shared" si="29"/>
        <v>20</v>
      </c>
      <c r="F110" t="str">
        <f t="shared" si="30"/>
        <v>3302|70</v>
      </c>
      <c r="G110">
        <f t="shared" si="31"/>
        <v>1</v>
      </c>
      <c r="H110" t="str">
        <f t="shared" si="32"/>
        <v>Improve my melee skills by +120 ranged damage.</v>
      </c>
      <c r="J110" t="s">
        <v>1771</v>
      </c>
      <c r="K110">
        <v>14</v>
      </c>
      <c r="L110" t="s">
        <v>1888</v>
      </c>
      <c r="M110">
        <v>70</v>
      </c>
      <c r="R110">
        <v>1</v>
      </c>
      <c r="S110" t="str">
        <f t="shared" si="33"/>
        <v>3302|70</v>
      </c>
      <c r="T110" s="27">
        <v>120</v>
      </c>
      <c r="U110" s="44" t="s">
        <v>1821</v>
      </c>
      <c r="AC110" t="s">
        <v>903</v>
      </c>
      <c r="AD110">
        <v>4202</v>
      </c>
    </row>
    <row r="111" spans="1:30" x14ac:dyDescent="0.15">
      <c r="A111">
        <f>C111*100+COUNTIF($C$60:C111,C111)</f>
        <v>715</v>
      </c>
      <c r="B111" t="str">
        <f t="shared" si="28"/>
        <v>Melee Skills(Lv.15)</v>
      </c>
      <c r="C111">
        <v>7</v>
      </c>
      <c r="D111">
        <f>COUNTIF($C$60:C111,C111)</f>
        <v>15</v>
      </c>
      <c r="E111">
        <f t="shared" si="29"/>
        <v>20</v>
      </c>
      <c r="F111" t="str">
        <f t="shared" si="30"/>
        <v>3302|75</v>
      </c>
      <c r="G111">
        <f t="shared" si="31"/>
        <v>1</v>
      </c>
      <c r="H111" t="str">
        <f t="shared" si="32"/>
        <v>Improve my melee skills by +15% ranged hit.</v>
      </c>
      <c r="J111" t="s">
        <v>1772</v>
      </c>
      <c r="K111">
        <v>15</v>
      </c>
      <c r="L111" t="s">
        <v>1888</v>
      </c>
      <c r="M111">
        <v>75</v>
      </c>
      <c r="R111">
        <v>1</v>
      </c>
      <c r="S111" t="str">
        <f t="shared" si="33"/>
        <v>3302|75</v>
      </c>
      <c r="T111" s="1">
        <v>0.15</v>
      </c>
      <c r="U111" s="44" t="s">
        <v>1828</v>
      </c>
      <c r="AC111" t="s">
        <v>1381</v>
      </c>
      <c r="AD111">
        <v>4203</v>
      </c>
    </row>
    <row r="112" spans="1:30" x14ac:dyDescent="0.15">
      <c r="A112">
        <f>C112*100+COUNTIF($C$60:C112,C112)</f>
        <v>716</v>
      </c>
      <c r="B112" t="str">
        <f t="shared" si="28"/>
        <v>Melee Skills(Lv.16)</v>
      </c>
      <c r="C112">
        <v>7</v>
      </c>
      <c r="D112">
        <f>COUNTIF($C$60:C112,C112)</f>
        <v>16</v>
      </c>
      <c r="E112">
        <f t="shared" si="29"/>
        <v>20</v>
      </c>
      <c r="F112" t="str">
        <f t="shared" si="30"/>
        <v>3302|80</v>
      </c>
      <c r="G112">
        <f t="shared" si="31"/>
        <v>1</v>
      </c>
      <c r="H112" t="str">
        <f t="shared" si="32"/>
        <v>Improve my melee skills by +130 ranged damage.</v>
      </c>
      <c r="J112" t="s">
        <v>1773</v>
      </c>
      <c r="K112">
        <v>16</v>
      </c>
      <c r="L112" t="s">
        <v>1888</v>
      </c>
      <c r="M112">
        <v>80</v>
      </c>
      <c r="R112">
        <v>1</v>
      </c>
      <c r="S112" t="str">
        <f t="shared" si="33"/>
        <v>3302|80</v>
      </c>
      <c r="T112" s="27">
        <v>130</v>
      </c>
      <c r="U112" s="44" t="s">
        <v>1822</v>
      </c>
      <c r="AC112" t="s">
        <v>1023</v>
      </c>
      <c r="AD112">
        <v>4204</v>
      </c>
    </row>
    <row r="113" spans="1:30" x14ac:dyDescent="0.15">
      <c r="A113">
        <f>C113*100+COUNTIF($C$60:C113,C113)</f>
        <v>717</v>
      </c>
      <c r="B113" t="str">
        <f t="shared" si="28"/>
        <v>Melee Skills(Lv.17)</v>
      </c>
      <c r="C113">
        <v>7</v>
      </c>
      <c r="D113">
        <f>COUNTIF($C$60:C113,C113)</f>
        <v>17</v>
      </c>
      <c r="E113">
        <f t="shared" si="29"/>
        <v>20</v>
      </c>
      <c r="F113" t="str">
        <f t="shared" si="30"/>
        <v>3302|85</v>
      </c>
      <c r="G113">
        <f t="shared" si="31"/>
        <v>1</v>
      </c>
      <c r="H113" t="str">
        <f t="shared" si="32"/>
        <v>Improve my melee skills by +140 ranged damage.</v>
      </c>
      <c r="J113" t="s">
        <v>1774</v>
      </c>
      <c r="K113">
        <v>17</v>
      </c>
      <c r="L113" t="s">
        <v>1888</v>
      </c>
      <c r="M113">
        <v>85</v>
      </c>
      <c r="R113">
        <v>1</v>
      </c>
      <c r="S113" t="str">
        <f t="shared" si="33"/>
        <v>3302|85</v>
      </c>
      <c r="T113" s="27">
        <v>140</v>
      </c>
      <c r="U113" s="44" t="s">
        <v>1823</v>
      </c>
      <c r="AC113" t="s">
        <v>1024</v>
      </c>
      <c r="AD113">
        <v>4205</v>
      </c>
    </row>
    <row r="114" spans="1:30" x14ac:dyDescent="0.15">
      <c r="A114">
        <f>C114*100+COUNTIF($C$60:C114,C114)</f>
        <v>718</v>
      </c>
      <c r="B114" t="str">
        <f t="shared" si="28"/>
        <v>Melee Skills(Lv.18)</v>
      </c>
      <c r="C114">
        <v>7</v>
      </c>
      <c r="D114">
        <f>COUNTIF($C$60:C114,C114)</f>
        <v>18</v>
      </c>
      <c r="E114">
        <f t="shared" si="29"/>
        <v>20</v>
      </c>
      <c r="F114" t="str">
        <f t="shared" si="30"/>
        <v>3302|90</v>
      </c>
      <c r="G114">
        <f t="shared" si="31"/>
        <v>1</v>
      </c>
      <c r="H114" t="str">
        <f t="shared" si="32"/>
        <v>Improve my melee skills by +150 ranged damage.</v>
      </c>
      <c r="J114" t="s">
        <v>1775</v>
      </c>
      <c r="K114">
        <v>18</v>
      </c>
      <c r="L114" t="s">
        <v>1888</v>
      </c>
      <c r="M114">
        <v>90</v>
      </c>
      <c r="R114">
        <v>1</v>
      </c>
      <c r="S114" t="str">
        <f t="shared" si="33"/>
        <v>3302|90</v>
      </c>
      <c r="T114" s="27">
        <v>150</v>
      </c>
      <c r="U114" s="44" t="s">
        <v>1824</v>
      </c>
      <c r="AC114" t="s">
        <v>1025</v>
      </c>
      <c r="AD114">
        <v>4206</v>
      </c>
    </row>
    <row r="115" spans="1:30" x14ac:dyDescent="0.15">
      <c r="A115">
        <f>C115*100+COUNTIF($C$60:C115,C115)</f>
        <v>719</v>
      </c>
      <c r="B115" t="str">
        <f t="shared" si="28"/>
        <v>Melee Skills(Lv.19)</v>
      </c>
      <c r="C115">
        <v>7</v>
      </c>
      <c r="D115">
        <f>COUNTIF($C$60:C115,C115)</f>
        <v>19</v>
      </c>
      <c r="E115">
        <f t="shared" si="29"/>
        <v>20</v>
      </c>
      <c r="F115" t="str">
        <f t="shared" si="30"/>
        <v>3302|95</v>
      </c>
      <c r="G115">
        <f t="shared" si="31"/>
        <v>1</v>
      </c>
      <c r="H115" t="str">
        <f t="shared" si="32"/>
        <v>Improve my melee skills by +160 ranged damage.</v>
      </c>
      <c r="J115" t="s">
        <v>1776</v>
      </c>
      <c r="K115">
        <v>19</v>
      </c>
      <c r="L115" t="s">
        <v>1888</v>
      </c>
      <c r="M115">
        <v>95</v>
      </c>
      <c r="R115">
        <v>1</v>
      </c>
      <c r="S115" t="str">
        <f t="shared" si="33"/>
        <v>3302|95</v>
      </c>
      <c r="T115" s="27">
        <v>160</v>
      </c>
      <c r="U115" s="44" t="s">
        <v>1825</v>
      </c>
      <c r="AC115" t="s">
        <v>901</v>
      </c>
      <c r="AD115">
        <v>4207</v>
      </c>
    </row>
    <row r="116" spans="1:30" x14ac:dyDescent="0.15">
      <c r="A116">
        <f>C116*100+COUNTIF($C$60:C116,C116)</f>
        <v>720</v>
      </c>
      <c r="B116" t="str">
        <f t="shared" si="28"/>
        <v>Melee Skills(Lv.20)</v>
      </c>
      <c r="C116">
        <v>7</v>
      </c>
      <c r="D116">
        <f>COUNTIF($C$60:C116,C116)</f>
        <v>20</v>
      </c>
      <c r="E116">
        <f t="shared" si="29"/>
        <v>20</v>
      </c>
      <c r="F116" t="str">
        <f t="shared" si="30"/>
        <v>3302|100</v>
      </c>
      <c r="G116">
        <f t="shared" si="31"/>
        <v>1</v>
      </c>
      <c r="H116" t="str">
        <f t="shared" si="32"/>
        <v>Improve my melee skills by +20% ranged hit.</v>
      </c>
      <c r="J116" t="s">
        <v>1777</v>
      </c>
      <c r="K116">
        <v>20</v>
      </c>
      <c r="L116" t="s">
        <v>1888</v>
      </c>
      <c r="M116">
        <v>100</v>
      </c>
      <c r="R116">
        <v>1</v>
      </c>
      <c r="S116" t="str">
        <f t="shared" si="33"/>
        <v>3302|100</v>
      </c>
      <c r="T116" s="1">
        <v>0.2</v>
      </c>
      <c r="U116" s="44" t="s">
        <v>1829</v>
      </c>
      <c r="AC116" t="s">
        <v>904</v>
      </c>
      <c r="AD116">
        <v>4208</v>
      </c>
    </row>
    <row r="117" spans="1:30" x14ac:dyDescent="0.15">
      <c r="A117">
        <f>C117*100+COUNTIF($C$60:C117,C117)</f>
        <v>801</v>
      </c>
      <c r="B117" t="str">
        <f t="shared" si="28"/>
        <v>Witchcraft Master(Lv.1)</v>
      </c>
      <c r="C117">
        <v>8</v>
      </c>
      <c r="D117">
        <f>COUNTIF($C$60:C117,C117)</f>
        <v>1</v>
      </c>
      <c r="E117">
        <f t="shared" si="29"/>
        <v>3</v>
      </c>
      <c r="F117" t="str">
        <f t="shared" si="30"/>
        <v>3305|10</v>
      </c>
      <c r="G117">
        <f t="shared" si="31"/>
        <v>1</v>
      </c>
      <c r="H117" t="str">
        <f t="shared" si="32"/>
        <v>Improve my witchcraft skills by +10% Power rate.</v>
      </c>
      <c r="J117" t="s">
        <v>1738</v>
      </c>
      <c r="K117">
        <v>1</v>
      </c>
      <c r="L117" s="1" t="s">
        <v>1000</v>
      </c>
      <c r="M117" s="27">
        <v>10</v>
      </c>
      <c r="R117">
        <v>1</v>
      </c>
      <c r="S117" t="str">
        <f t="shared" si="33"/>
        <v>3305|10</v>
      </c>
      <c r="T117" s="1">
        <v>0.1</v>
      </c>
      <c r="U117" t="s">
        <v>2173</v>
      </c>
      <c r="AC117" t="s">
        <v>166</v>
      </c>
      <c r="AD117">
        <v>4209</v>
      </c>
    </row>
    <row r="118" spans="1:30" x14ac:dyDescent="0.15">
      <c r="A118">
        <f>C118*100+COUNTIF($C$60:C118,C118)</f>
        <v>802</v>
      </c>
      <c r="B118" t="str">
        <f t="shared" si="28"/>
        <v>Witchcraft Master(Lv.2)</v>
      </c>
      <c r="C118">
        <v>8</v>
      </c>
      <c r="D118">
        <f>COUNTIF($C$60:C118,C118)</f>
        <v>2</v>
      </c>
      <c r="E118">
        <f t="shared" si="29"/>
        <v>3</v>
      </c>
      <c r="F118" t="str">
        <f t="shared" si="30"/>
        <v>3305|30</v>
      </c>
      <c r="G118">
        <f t="shared" si="31"/>
        <v>1</v>
      </c>
      <c r="H118" t="str">
        <f t="shared" si="32"/>
        <v>Improve my witchcraft skills by +25% power rate.</v>
      </c>
      <c r="J118" t="s">
        <v>1739</v>
      </c>
      <c r="K118">
        <v>2</v>
      </c>
      <c r="L118" s="1" t="s">
        <v>1000</v>
      </c>
      <c r="M118" s="27">
        <v>30</v>
      </c>
      <c r="R118">
        <v>1</v>
      </c>
      <c r="S118" t="str">
        <f t="shared" si="33"/>
        <v>3305|30</v>
      </c>
      <c r="T118" s="1">
        <v>0.2</v>
      </c>
      <c r="U118" t="s">
        <v>2174</v>
      </c>
      <c r="AC118" t="s">
        <v>168</v>
      </c>
      <c r="AD118">
        <v>4210</v>
      </c>
    </row>
    <row r="119" spans="1:30" x14ac:dyDescent="0.15">
      <c r="A119">
        <f>C119*100+COUNTIF($C$60:C119,C119)</f>
        <v>803</v>
      </c>
      <c r="B119" t="str">
        <f t="shared" si="28"/>
        <v>Witchcraft Master(Lv.3)</v>
      </c>
      <c r="C119">
        <v>8</v>
      </c>
      <c r="D119">
        <f>COUNTIF($C$60:C119,C119)</f>
        <v>3</v>
      </c>
      <c r="E119">
        <f t="shared" si="29"/>
        <v>3</v>
      </c>
      <c r="F119" t="str">
        <f t="shared" si="30"/>
        <v>3305|50</v>
      </c>
      <c r="G119">
        <f t="shared" si="31"/>
        <v>1</v>
      </c>
      <c r="H119" t="str">
        <f t="shared" si="32"/>
        <v>Improve my witchcraft skills by +50% power rate.</v>
      </c>
      <c r="J119" t="s">
        <v>1740</v>
      </c>
      <c r="K119">
        <v>3</v>
      </c>
      <c r="L119" s="1" t="s">
        <v>1000</v>
      </c>
      <c r="M119" s="27">
        <v>50</v>
      </c>
      <c r="R119">
        <v>1</v>
      </c>
      <c r="S119" t="str">
        <f t="shared" si="33"/>
        <v>3305|50</v>
      </c>
      <c r="T119" s="1">
        <v>0.3</v>
      </c>
      <c r="U119" t="s">
        <v>2175</v>
      </c>
      <c r="AC119" t="s">
        <v>1031</v>
      </c>
      <c r="AD119">
        <v>4211</v>
      </c>
    </row>
    <row r="120" spans="1:30" s="11" customFormat="1" x14ac:dyDescent="0.15">
      <c r="A120" s="11">
        <f>C120*100+COUNTIF($C$60:C120,C120)</f>
        <v>901</v>
      </c>
      <c r="B120" s="11" t="str">
        <f t="shared" si="28"/>
        <v>Soul Perspective</v>
      </c>
      <c r="C120" s="11">
        <v>9</v>
      </c>
      <c r="D120" s="11">
        <f>COUNTIF($C$60:C120,C120)</f>
        <v>1</v>
      </c>
      <c r="E120" s="11">
        <f t="shared" si="29"/>
        <v>1</v>
      </c>
      <c r="F120" s="11" t="str">
        <f t="shared" si="30"/>
        <v>2202|20</v>
      </c>
      <c r="G120" s="11">
        <f t="shared" si="31"/>
        <v>2</v>
      </c>
      <c r="H120" s="11" t="str">
        <f t="shared" si="32"/>
        <v>I can check the success rate of a magic before casting.</v>
      </c>
      <c r="J120" s="11" t="s">
        <v>1742</v>
      </c>
      <c r="K120" s="11">
        <v>1</v>
      </c>
      <c r="L120" s="51" t="s">
        <v>84</v>
      </c>
      <c r="M120" s="52">
        <v>20</v>
      </c>
      <c r="R120" s="11">
        <v>2</v>
      </c>
      <c r="S120" s="11" t="str">
        <f t="shared" si="33"/>
        <v>2202|20</v>
      </c>
      <c r="U120" s="11" t="s">
        <v>1830</v>
      </c>
      <c r="AC120" s="11" t="s">
        <v>1377</v>
      </c>
      <c r="AD120" s="11">
        <v>4212</v>
      </c>
    </row>
    <row r="121" spans="1:30" x14ac:dyDescent="0.15">
      <c r="A121">
        <f>C121*100+COUNTIF($C$60:C121,C121)</f>
        <v>1001</v>
      </c>
      <c r="B121" t="str">
        <f t="shared" si="28"/>
        <v>Backfire Resistance(Lv.1)</v>
      </c>
      <c r="C121">
        <v>10</v>
      </c>
      <c r="D121">
        <f>COUNTIF($C$60:C121,C121)</f>
        <v>1</v>
      </c>
      <c r="E121">
        <f t="shared" si="29"/>
        <v>2</v>
      </c>
      <c r="F121" t="str">
        <f t="shared" si="30"/>
        <v>2202|10;2400|10</v>
      </c>
      <c r="G121">
        <f t="shared" si="31"/>
        <v>5</v>
      </c>
      <c r="H121" t="str">
        <f t="shared" si="32"/>
        <v>Reduce spirit cost of a magic by 20% percent.</v>
      </c>
      <c r="J121" t="s">
        <v>1743</v>
      </c>
      <c r="K121">
        <v>1</v>
      </c>
      <c r="L121" s="1" t="s">
        <v>84</v>
      </c>
      <c r="M121" s="27">
        <v>10</v>
      </c>
      <c r="N121" t="s">
        <v>143</v>
      </c>
      <c r="O121">
        <v>10</v>
      </c>
      <c r="R121">
        <v>5</v>
      </c>
      <c r="S121" t="str">
        <f t="shared" si="33"/>
        <v>2202|10;2400|10</v>
      </c>
      <c r="T121" s="1">
        <v>0.5</v>
      </c>
      <c r="U121" t="s">
        <v>2176</v>
      </c>
      <c r="AC121" t="s">
        <v>1384</v>
      </c>
      <c r="AD121">
        <v>4213</v>
      </c>
    </row>
    <row r="122" spans="1:30" x14ac:dyDescent="0.15">
      <c r="A122">
        <f>C122*100+COUNTIF($C$60:C122,C122)</f>
        <v>1002</v>
      </c>
      <c r="B122" t="str">
        <f t="shared" si="28"/>
        <v>Backfire Resistance(Lv.2)</v>
      </c>
      <c r="C122">
        <v>10</v>
      </c>
      <c r="D122">
        <f>COUNTIF($C$60:C122,C122)</f>
        <v>2</v>
      </c>
      <c r="E122">
        <f t="shared" si="29"/>
        <v>2</v>
      </c>
      <c r="F122" t="str">
        <f t="shared" si="30"/>
        <v>2202|30;2400|30</v>
      </c>
      <c r="G122">
        <f t="shared" si="31"/>
        <v>10</v>
      </c>
      <c r="H122" t="str">
        <f t="shared" si="32"/>
        <v>Reduce spirit cost of a magic by 50% percent.</v>
      </c>
      <c r="J122" t="s">
        <v>1778</v>
      </c>
      <c r="K122">
        <v>2</v>
      </c>
      <c r="L122" s="1" t="s">
        <v>84</v>
      </c>
      <c r="M122" s="27">
        <v>30</v>
      </c>
      <c r="N122" t="s">
        <v>143</v>
      </c>
      <c r="O122">
        <v>30</v>
      </c>
      <c r="R122">
        <v>10</v>
      </c>
      <c r="S122" t="str">
        <f t="shared" si="33"/>
        <v>2202|30;2400|30</v>
      </c>
      <c r="T122" s="1">
        <v>1</v>
      </c>
      <c r="U122" t="s">
        <v>2177</v>
      </c>
      <c r="AC122" t="s">
        <v>1386</v>
      </c>
      <c r="AD122">
        <v>4213</v>
      </c>
    </row>
    <row r="123" spans="1:30" x14ac:dyDescent="0.15">
      <c r="A123">
        <f>C123*100+COUNTIF($C$60:C123,C123)</f>
        <v>1101</v>
      </c>
      <c r="B123" t="str">
        <f t="shared" si="28"/>
        <v>Candy and Rod(Lv.1)</v>
      </c>
      <c r="C123">
        <v>11</v>
      </c>
      <c r="D123">
        <f>COUNTIF($C$60:C123,C123)</f>
        <v>1</v>
      </c>
      <c r="E123">
        <f t="shared" si="29"/>
        <v>3</v>
      </c>
      <c r="F123" t="str">
        <f t="shared" si="30"/>
        <v>4102|10;100|20</v>
      </c>
      <c r="G123">
        <f t="shared" si="31"/>
        <v>5</v>
      </c>
      <c r="H123" t="str">
        <f t="shared" si="32"/>
        <v>Increase the rate of capture a pet during a combat by 20%.</v>
      </c>
      <c r="J123" t="s">
        <v>1746</v>
      </c>
      <c r="K123">
        <v>1</v>
      </c>
      <c r="L123" s="1" t="s">
        <v>79</v>
      </c>
      <c r="M123" s="27">
        <v>10</v>
      </c>
      <c r="N123" t="s">
        <v>1744</v>
      </c>
      <c r="O123">
        <v>20</v>
      </c>
      <c r="R123">
        <v>5</v>
      </c>
      <c r="S123" t="str">
        <f t="shared" si="33"/>
        <v>4102|10;100|20</v>
      </c>
      <c r="T123" s="1">
        <v>0.1</v>
      </c>
      <c r="U123" t="s">
        <v>2178</v>
      </c>
      <c r="AC123" t="s">
        <v>905</v>
      </c>
      <c r="AD123">
        <v>4300</v>
      </c>
    </row>
    <row r="124" spans="1:30" x14ac:dyDescent="0.15">
      <c r="A124">
        <f>C124*100+COUNTIF($C$60:C124,C124)</f>
        <v>1102</v>
      </c>
      <c r="B124" t="str">
        <f t="shared" si="28"/>
        <v>Candy and Rod(Lv.2)</v>
      </c>
      <c r="C124">
        <v>11</v>
      </c>
      <c r="D124">
        <f>COUNTIF($C$60:C124,C124)</f>
        <v>2</v>
      </c>
      <c r="E124">
        <f t="shared" si="29"/>
        <v>3</v>
      </c>
      <c r="F124" t="str">
        <f t="shared" si="30"/>
        <v>4102|20;101|20</v>
      </c>
      <c r="G124">
        <f t="shared" si="31"/>
        <v>5</v>
      </c>
      <c r="H124" t="str">
        <f t="shared" si="32"/>
        <v>Increase the rate of capture a pet during a combat by 50%.</v>
      </c>
      <c r="J124" t="s">
        <v>1747</v>
      </c>
      <c r="K124">
        <v>2</v>
      </c>
      <c r="L124" s="1" t="s">
        <v>79</v>
      </c>
      <c r="M124" s="27">
        <v>20</v>
      </c>
      <c r="N124" t="s">
        <v>1745</v>
      </c>
      <c r="O124">
        <v>20</v>
      </c>
      <c r="R124">
        <v>5</v>
      </c>
      <c r="S124" t="str">
        <f t="shared" si="33"/>
        <v>4102|20;101|20</v>
      </c>
      <c r="T124" s="1">
        <v>0.2</v>
      </c>
      <c r="U124" t="s">
        <v>2179</v>
      </c>
      <c r="AC124" t="s">
        <v>1483</v>
      </c>
      <c r="AD124">
        <v>4301</v>
      </c>
    </row>
    <row r="125" spans="1:30" x14ac:dyDescent="0.15">
      <c r="A125">
        <f>C125*100+COUNTIF($C$60:C125,C125)</f>
        <v>1103</v>
      </c>
      <c r="B125" t="str">
        <f t="shared" ref="B125:B137" si="34">J125</f>
        <v>Candy and Rod(Lv.3)</v>
      </c>
      <c r="C125">
        <v>11</v>
      </c>
      <c r="D125">
        <f>COUNTIF($C$60:C125,C125)</f>
        <v>3</v>
      </c>
      <c r="E125">
        <f t="shared" ref="E125:E137" si="35">COUNTIF($C$60:$C$200,C125)</f>
        <v>3</v>
      </c>
      <c r="F125" t="str">
        <f t="shared" ref="F125:F137" si="36">S125</f>
        <v>4102|50;108|5</v>
      </c>
      <c r="G125">
        <f t="shared" ref="G125:G137" si="37">R125</f>
        <v>5</v>
      </c>
      <c r="H125" t="str">
        <f t="shared" ref="H125:H137" si="38">U125</f>
        <v>Increase the rate of capture a pet during a combat  by 100%.</v>
      </c>
      <c r="J125" t="s">
        <v>1748</v>
      </c>
      <c r="K125">
        <v>3</v>
      </c>
      <c r="L125" s="1" t="s">
        <v>79</v>
      </c>
      <c r="M125" s="27">
        <v>50</v>
      </c>
      <c r="N125" t="s">
        <v>1088</v>
      </c>
      <c r="O125">
        <v>5</v>
      </c>
      <c r="R125">
        <v>5</v>
      </c>
      <c r="S125" t="str">
        <f t="shared" si="33"/>
        <v>4102|50;108|5</v>
      </c>
      <c r="T125" s="1">
        <v>0.5</v>
      </c>
      <c r="U125" t="s">
        <v>2180</v>
      </c>
      <c r="AC125" t="s">
        <v>907</v>
      </c>
      <c r="AD125">
        <v>4302</v>
      </c>
    </row>
    <row r="126" spans="1:30" x14ac:dyDescent="0.15">
      <c r="A126">
        <f>C126*100+COUNTIF($C$60:C126,C126)</f>
        <v>1201</v>
      </c>
      <c r="B126" t="str">
        <f t="shared" si="34"/>
        <v>Disguise(Lv.1)</v>
      </c>
      <c r="C126">
        <v>12</v>
      </c>
      <c r="D126">
        <f>COUNTIF($C$60:C126,C126)</f>
        <v>1</v>
      </c>
      <c r="E126">
        <f t="shared" si="35"/>
        <v>2</v>
      </c>
      <c r="F126" t="str">
        <f t="shared" si="36"/>
        <v>2105|10;2108|10</v>
      </c>
      <c r="G126">
        <f t="shared" si="37"/>
        <v>4</v>
      </c>
      <c r="H126" t="str">
        <f t="shared" si="38"/>
        <v xml:space="preserve">Reduce the rate of being spotted by target while hunting. </v>
      </c>
      <c r="J126" t="s">
        <v>1749</v>
      </c>
      <c r="K126">
        <v>1</v>
      </c>
      <c r="L126" s="1" t="s">
        <v>1678</v>
      </c>
      <c r="M126" s="27">
        <v>10</v>
      </c>
      <c r="N126" t="s">
        <v>1751</v>
      </c>
      <c r="O126">
        <v>10</v>
      </c>
      <c r="R126">
        <v>4</v>
      </c>
      <c r="S126" t="str">
        <f t="shared" si="33"/>
        <v>2105|10;2108|10</v>
      </c>
      <c r="T126" s="1">
        <v>0.2</v>
      </c>
      <c r="U126" t="s">
        <v>1831</v>
      </c>
      <c r="AC126" t="s">
        <v>1029</v>
      </c>
      <c r="AD126">
        <v>4303</v>
      </c>
    </row>
    <row r="127" spans="1:30" x14ac:dyDescent="0.15">
      <c r="A127">
        <f>C127*100+COUNTIF($C$60:C127,C127)</f>
        <v>1202</v>
      </c>
      <c r="B127" t="str">
        <f t="shared" si="34"/>
        <v>Disguise(Lv.2)</v>
      </c>
      <c r="C127">
        <v>12</v>
      </c>
      <c r="D127">
        <f>COUNTIF($C$60:C127,C127)</f>
        <v>2</v>
      </c>
      <c r="E127">
        <f t="shared" si="35"/>
        <v>2</v>
      </c>
      <c r="F127" t="str">
        <f t="shared" si="36"/>
        <v>2105|30;2108|30</v>
      </c>
      <c r="G127">
        <f t="shared" si="37"/>
        <v>6</v>
      </c>
      <c r="H127" t="str">
        <f t="shared" si="38"/>
        <v xml:space="preserve">Hugely reduce the rate of being spotted by target while hunting. </v>
      </c>
      <c r="J127" t="s">
        <v>1750</v>
      </c>
      <c r="K127">
        <v>2</v>
      </c>
      <c r="L127" s="1" t="s">
        <v>1678</v>
      </c>
      <c r="M127" s="27">
        <v>30</v>
      </c>
      <c r="N127" t="s">
        <v>1751</v>
      </c>
      <c r="O127">
        <v>30</v>
      </c>
      <c r="R127">
        <v>6</v>
      </c>
      <c r="S127" t="str">
        <f t="shared" si="33"/>
        <v>2105|30;2108|30</v>
      </c>
      <c r="T127" s="1">
        <v>0.5</v>
      </c>
      <c r="U127" t="s">
        <v>1832</v>
      </c>
      <c r="AC127" t="s">
        <v>1033</v>
      </c>
      <c r="AD127">
        <v>4304</v>
      </c>
    </row>
    <row r="128" spans="1:30" x14ac:dyDescent="0.15">
      <c r="A128">
        <f>C128*100+COUNTIF($C$60:C128,C128)</f>
        <v>1301</v>
      </c>
      <c r="B128" t="str">
        <f t="shared" si="34"/>
        <v>Cartography</v>
      </c>
      <c r="C128">
        <v>13</v>
      </c>
      <c r="D128">
        <f>COUNTIF($C$60:C128,C128)</f>
        <v>1</v>
      </c>
      <c r="E128">
        <f t="shared" si="35"/>
        <v>1</v>
      </c>
      <c r="F128" t="str">
        <f t="shared" si="36"/>
        <v>404|100</v>
      </c>
      <c r="G128">
        <f t="shared" si="37"/>
        <v>12</v>
      </c>
      <c r="H128" t="str">
        <f t="shared" si="38"/>
        <v>Accelerate my search progress and get more rewards each time.</v>
      </c>
      <c r="J128" t="s">
        <v>1753</v>
      </c>
      <c r="K128">
        <v>1</v>
      </c>
      <c r="L128" s="1" t="s">
        <v>1709</v>
      </c>
      <c r="M128" s="27">
        <v>100</v>
      </c>
      <c r="R128">
        <v>12</v>
      </c>
      <c r="S128" t="str">
        <f t="shared" si="33"/>
        <v>404|100</v>
      </c>
      <c r="T128" s="1">
        <v>0.5</v>
      </c>
      <c r="U128" t="s">
        <v>1833</v>
      </c>
      <c r="AC128" t="s">
        <v>1388</v>
      </c>
      <c r="AD128">
        <v>4304</v>
      </c>
    </row>
    <row r="129" spans="1:30" s="11" customFormat="1" x14ac:dyDescent="0.15">
      <c r="A129" s="11">
        <f>C129*100+COUNTIF($C$60:C129,C129)</f>
        <v>1401</v>
      </c>
      <c r="B129" s="11" t="str">
        <f t="shared" si="34"/>
        <v>Dungeon Mapping</v>
      </c>
      <c r="C129" s="11">
        <v>14</v>
      </c>
      <c r="D129" s="11">
        <f>COUNTIF($C$60:C129,C129)</f>
        <v>1</v>
      </c>
      <c r="E129" s="11">
        <f t="shared" si="35"/>
        <v>1</v>
      </c>
      <c r="F129" s="11" t="str">
        <f t="shared" si="36"/>
        <v>404|50;3401|10</v>
      </c>
      <c r="G129" s="11">
        <f t="shared" si="37"/>
        <v>5</v>
      </c>
      <c r="H129" s="11" t="str">
        <f t="shared" si="38"/>
        <v>Locate the level where I left last time.</v>
      </c>
      <c r="J129" s="11" t="s">
        <v>1752</v>
      </c>
      <c r="K129" s="11">
        <v>1</v>
      </c>
      <c r="L129" s="51" t="s">
        <v>1709</v>
      </c>
      <c r="M129" s="52">
        <v>50</v>
      </c>
      <c r="N129" s="11" t="s">
        <v>1754</v>
      </c>
      <c r="O129" s="11">
        <v>10</v>
      </c>
      <c r="R129" s="11">
        <v>5</v>
      </c>
      <c r="S129" s="11" t="str">
        <f>VLOOKUP(L129,$AC$42:$AD$940,2,FALSE)&amp;"|"&amp;M129&amp;IF(N129="","",";"&amp;VLOOKUP(N129,$AC$42:$AD$940,2,FALSE)&amp;"|"&amp;O129)&amp;IF(P129="","",";"&amp;VLOOKUP(P129,$AC$42:$AD$94,2,FALSE)&amp;"|"&amp;Q129)</f>
        <v>404|50;3401|10</v>
      </c>
      <c r="U129" s="11" t="s">
        <v>1834</v>
      </c>
      <c r="AC129" s="11" t="s">
        <v>100</v>
      </c>
      <c r="AD129" s="11">
        <v>4214</v>
      </c>
    </row>
    <row r="130" spans="1:30" x14ac:dyDescent="0.15">
      <c r="A130">
        <f>C130*100+COUNTIF($C$60:C130,C130)</f>
        <v>1501</v>
      </c>
      <c r="B130" t="str">
        <f t="shared" si="34"/>
        <v>Blacksmith Technics(Lv.1)</v>
      </c>
      <c r="C130">
        <v>15</v>
      </c>
      <c r="D130">
        <f>COUNTIF($C$60:C130,C130)</f>
        <v>1</v>
      </c>
      <c r="E130">
        <f t="shared" si="35"/>
        <v>3</v>
      </c>
      <c r="F130" t="str">
        <f t="shared" si="36"/>
        <v>2200|30;2201|30</v>
      </c>
      <c r="G130">
        <f t="shared" si="37"/>
        <v>2</v>
      </c>
      <c r="H130" t="str">
        <f t="shared" si="38"/>
        <v>Reduce time cost of blacksmith by 20%.</v>
      </c>
      <c r="J130" t="s">
        <v>1866</v>
      </c>
      <c r="K130">
        <v>1</v>
      </c>
      <c r="L130" s="1" t="s">
        <v>74</v>
      </c>
      <c r="M130" s="27">
        <v>30</v>
      </c>
      <c r="N130" t="s">
        <v>75</v>
      </c>
      <c r="O130">
        <v>30</v>
      </c>
      <c r="R130">
        <v>2</v>
      </c>
      <c r="S130" t="str">
        <f t="shared" ref="S130:S137" si="39">VLOOKUP(L130,$AC$42:$AD$940,2,FALSE)&amp;"|"&amp;M130&amp;IF(N130="","",";"&amp;VLOOKUP(N130,$AC$42:$AD$940,2,FALSE)&amp;"|"&amp;O130)&amp;IF(P130="","",";"&amp;VLOOKUP(P130,$AC$42:$AD$94,2,FALSE)&amp;"|"&amp;Q130)</f>
        <v>2200|30;2201|30</v>
      </c>
      <c r="T130" s="1">
        <v>0.2</v>
      </c>
      <c r="U130" t="s">
        <v>1876</v>
      </c>
    </row>
    <row r="131" spans="1:30" x14ac:dyDescent="0.15">
      <c r="A131">
        <f>C131*100+COUNTIF($C$60:C131,C131)</f>
        <v>1502</v>
      </c>
      <c r="B131" t="str">
        <f t="shared" si="34"/>
        <v>Blacksmith Technics(Lv.2)</v>
      </c>
      <c r="C131">
        <v>15</v>
      </c>
      <c r="D131">
        <f>COUNTIF($C$60:C131,C131)</f>
        <v>2</v>
      </c>
      <c r="E131">
        <f t="shared" si="35"/>
        <v>3</v>
      </c>
      <c r="F131" t="str">
        <f t="shared" si="36"/>
        <v>2300|40;2301|40</v>
      </c>
      <c r="G131">
        <f t="shared" si="37"/>
        <v>4</v>
      </c>
      <c r="H131" t="str">
        <f t="shared" si="38"/>
        <v>Reduce time cost of blacksmith by 40%.</v>
      </c>
      <c r="J131" t="s">
        <v>1867</v>
      </c>
      <c r="K131">
        <v>2</v>
      </c>
      <c r="L131" s="1" t="s">
        <v>82</v>
      </c>
      <c r="M131" s="27">
        <v>40</v>
      </c>
      <c r="N131" t="s">
        <v>1401</v>
      </c>
      <c r="O131">
        <v>40</v>
      </c>
      <c r="R131">
        <v>4</v>
      </c>
      <c r="S131" t="str">
        <f t="shared" si="39"/>
        <v>2300|40;2301|40</v>
      </c>
      <c r="T131" s="1">
        <v>0.4</v>
      </c>
      <c r="U131" t="s">
        <v>1878</v>
      </c>
    </row>
    <row r="132" spans="1:30" x14ac:dyDescent="0.15">
      <c r="A132">
        <f>C132*100+COUNTIF($C$60:C132,C132)</f>
        <v>1503</v>
      </c>
      <c r="B132" t="str">
        <f t="shared" si="34"/>
        <v>Blacksmith Technics(Lv.3)</v>
      </c>
      <c r="C132">
        <v>15</v>
      </c>
      <c r="D132">
        <f>COUNTIF($C$60:C132,C132)</f>
        <v>3</v>
      </c>
      <c r="E132">
        <f t="shared" si="35"/>
        <v>3</v>
      </c>
      <c r="F132" t="str">
        <f t="shared" si="36"/>
        <v>2400|20;2401|20;2402|20</v>
      </c>
      <c r="G132">
        <f t="shared" si="37"/>
        <v>8</v>
      </c>
      <c r="H132" t="str">
        <f t="shared" si="38"/>
        <v>Reduce time cost of blacksmith by 60%.</v>
      </c>
      <c r="J132" t="s">
        <v>1868</v>
      </c>
      <c r="K132">
        <v>3</v>
      </c>
      <c r="L132" s="1" t="s">
        <v>143</v>
      </c>
      <c r="M132" s="27">
        <v>20</v>
      </c>
      <c r="N132" t="s">
        <v>80</v>
      </c>
      <c r="O132">
        <v>20</v>
      </c>
      <c r="P132" t="s">
        <v>833</v>
      </c>
      <c r="Q132">
        <v>20</v>
      </c>
      <c r="R132">
        <v>8</v>
      </c>
      <c r="S132" t="str">
        <f t="shared" si="39"/>
        <v>2400|20;2401|20;2402|20</v>
      </c>
      <c r="T132" s="1">
        <v>0.6</v>
      </c>
      <c r="U132" t="s">
        <v>1879</v>
      </c>
    </row>
    <row r="133" spans="1:30" x14ac:dyDescent="0.15">
      <c r="A133">
        <f>C133*100+COUNTIF($C$60:C133,C133)</f>
        <v>1601</v>
      </c>
      <c r="B133" t="str">
        <f t="shared" si="34"/>
        <v>Cooking Skills(Lv.1)</v>
      </c>
      <c r="C133">
        <v>16</v>
      </c>
      <c r="D133">
        <f>COUNTIF($C$60:C133,C133)</f>
        <v>1</v>
      </c>
      <c r="E133">
        <f t="shared" si="35"/>
        <v>3</v>
      </c>
      <c r="F133" t="str">
        <f t="shared" si="36"/>
        <v>4102|10</v>
      </c>
      <c r="G133">
        <f t="shared" si="37"/>
        <v>2</v>
      </c>
      <c r="H133" t="str">
        <f t="shared" si="38"/>
        <v>Reduce cooking time and probably get more food.</v>
      </c>
      <c r="J133" t="s">
        <v>1870</v>
      </c>
      <c r="K133">
        <v>1</v>
      </c>
      <c r="L133" s="1" t="s">
        <v>79</v>
      </c>
      <c r="M133" s="27">
        <v>10</v>
      </c>
      <c r="R133">
        <v>2</v>
      </c>
      <c r="S133" t="str">
        <f t="shared" si="39"/>
        <v>4102|10</v>
      </c>
      <c r="T133" s="1">
        <v>0.1</v>
      </c>
      <c r="U133" t="s">
        <v>2172</v>
      </c>
    </row>
    <row r="134" spans="1:30" x14ac:dyDescent="0.15">
      <c r="A134">
        <f>C134*100+COUNTIF($C$60:C134,C134)</f>
        <v>1602</v>
      </c>
      <c r="B134" t="str">
        <f t="shared" si="34"/>
        <v>Cooking Skills(Lv.2)</v>
      </c>
      <c r="C134">
        <v>16</v>
      </c>
      <c r="D134">
        <f>COUNTIF($C$60:C134,C134)</f>
        <v>2</v>
      </c>
      <c r="E134">
        <f t="shared" si="35"/>
        <v>3</v>
      </c>
      <c r="F134" t="str">
        <f t="shared" si="36"/>
        <v>4102|30</v>
      </c>
      <c r="G134">
        <f t="shared" si="37"/>
        <v>4</v>
      </c>
      <c r="H134" t="str">
        <f t="shared" si="38"/>
        <v>Reduce cooking time and probably get more food.</v>
      </c>
      <c r="J134" t="s">
        <v>1871</v>
      </c>
      <c r="K134">
        <v>2</v>
      </c>
      <c r="L134" s="1" t="s">
        <v>79</v>
      </c>
      <c r="M134" s="27">
        <v>30</v>
      </c>
      <c r="R134">
        <v>4</v>
      </c>
      <c r="S134" t="str">
        <f t="shared" si="39"/>
        <v>4102|30</v>
      </c>
      <c r="T134" s="1">
        <v>0.2</v>
      </c>
      <c r="U134" t="s">
        <v>1877</v>
      </c>
      <c r="AC134" t="s">
        <v>256</v>
      </c>
    </row>
    <row r="135" spans="1:30" x14ac:dyDescent="0.15">
      <c r="A135">
        <f>C135*100+COUNTIF($C$60:C135,C135)</f>
        <v>1603</v>
      </c>
      <c r="B135" t="str">
        <f t="shared" si="34"/>
        <v>Cooking Skills(Lv.3)</v>
      </c>
      <c r="C135">
        <v>16</v>
      </c>
      <c r="D135">
        <f>COUNTIF($C$60:C135,C135)</f>
        <v>3</v>
      </c>
      <c r="E135">
        <f t="shared" si="35"/>
        <v>3</v>
      </c>
      <c r="F135" t="str">
        <f t="shared" si="36"/>
        <v>4102|100</v>
      </c>
      <c r="G135">
        <f t="shared" si="37"/>
        <v>8</v>
      </c>
      <c r="H135" t="str">
        <f t="shared" si="38"/>
        <v>Reduce cooking time and probably get more food.</v>
      </c>
      <c r="J135" t="s">
        <v>1872</v>
      </c>
      <c r="K135">
        <v>3</v>
      </c>
      <c r="L135" s="1" t="s">
        <v>79</v>
      </c>
      <c r="M135" s="27">
        <v>100</v>
      </c>
      <c r="R135">
        <v>8</v>
      </c>
      <c r="S135" t="str">
        <f t="shared" si="39"/>
        <v>4102|100</v>
      </c>
      <c r="T135" s="1">
        <v>0.3</v>
      </c>
      <c r="U135" t="s">
        <v>1877</v>
      </c>
      <c r="AC135" t="s">
        <v>1484</v>
      </c>
      <c r="AD135">
        <v>100</v>
      </c>
    </row>
    <row r="136" spans="1:30" x14ac:dyDescent="0.15">
      <c r="A136">
        <f>C136*100+COUNTIF($C$60:C136,C136)</f>
        <v>1701</v>
      </c>
      <c r="B136" t="str">
        <f t="shared" si="34"/>
        <v>Water Recycle(Lv.1)</v>
      </c>
      <c r="C136">
        <v>17</v>
      </c>
      <c r="D136">
        <f>COUNTIF($C$60:C136,C136)</f>
        <v>1</v>
      </c>
      <c r="E136">
        <f t="shared" si="35"/>
        <v>2</v>
      </c>
      <c r="F136" t="str">
        <f t="shared" si="36"/>
        <v>1100|20;1101|30</v>
      </c>
      <c r="G136">
        <f t="shared" si="37"/>
        <v>5</v>
      </c>
      <c r="H136" t="str">
        <f t="shared" si="38"/>
        <v>Increase collecting speed of my well by 20%.</v>
      </c>
      <c r="J136" t="s">
        <v>1869</v>
      </c>
      <c r="K136">
        <v>1</v>
      </c>
      <c r="L136" s="1" t="s">
        <v>63</v>
      </c>
      <c r="M136" s="27">
        <v>20</v>
      </c>
      <c r="N136" t="s">
        <v>64</v>
      </c>
      <c r="O136">
        <v>30</v>
      </c>
      <c r="R136">
        <v>5</v>
      </c>
      <c r="S136" t="str">
        <f t="shared" si="39"/>
        <v>1100|20;1101|30</v>
      </c>
      <c r="T136" s="1">
        <v>0.2</v>
      </c>
      <c r="U136" t="s">
        <v>1874</v>
      </c>
      <c r="AC136" t="s">
        <v>1485</v>
      </c>
      <c r="AD136">
        <v>101</v>
      </c>
    </row>
    <row r="137" spans="1:30" x14ac:dyDescent="0.15">
      <c r="A137">
        <f>C137*100+COUNTIF($C$60:C137,C137)</f>
        <v>1702</v>
      </c>
      <c r="B137" t="str">
        <f t="shared" si="34"/>
        <v>Water Recycle(Lv.2)</v>
      </c>
      <c r="C137">
        <v>17</v>
      </c>
      <c r="D137">
        <f>COUNTIF($C$60:C137,C137)</f>
        <v>2</v>
      </c>
      <c r="E137">
        <f t="shared" si="35"/>
        <v>2</v>
      </c>
      <c r="F137" t="str">
        <f t="shared" si="36"/>
        <v>404|50;3100|120</v>
      </c>
      <c r="G137">
        <f t="shared" si="37"/>
        <v>10</v>
      </c>
      <c r="H137" t="str">
        <f t="shared" si="38"/>
        <v>Increase collecting speed of my well by 50%.</v>
      </c>
      <c r="J137" t="s">
        <v>1873</v>
      </c>
      <c r="K137">
        <v>2</v>
      </c>
      <c r="L137" s="1" t="s">
        <v>1709</v>
      </c>
      <c r="M137" s="27">
        <v>50</v>
      </c>
      <c r="N137" t="s">
        <v>83</v>
      </c>
      <c r="O137">
        <v>120</v>
      </c>
      <c r="R137">
        <v>10</v>
      </c>
      <c r="S137" t="str">
        <f t="shared" si="39"/>
        <v>404|50;3100|120</v>
      </c>
      <c r="T137" s="1">
        <v>0.5</v>
      </c>
      <c r="U137" t="s">
        <v>1875</v>
      </c>
      <c r="AC137" t="s">
        <v>1339</v>
      </c>
      <c r="AD137">
        <v>103</v>
      </c>
    </row>
    <row r="138" spans="1:30" x14ac:dyDescent="0.15">
      <c r="AC138" t="s">
        <v>306</v>
      </c>
      <c r="AD138">
        <v>105</v>
      </c>
    </row>
    <row r="139" spans="1:30" x14ac:dyDescent="0.15">
      <c r="U139" t="s">
        <v>2187</v>
      </c>
      <c r="AC139" t="s">
        <v>889</v>
      </c>
      <c r="AD139">
        <v>106</v>
      </c>
    </row>
    <row r="140" spans="1:30" x14ac:dyDescent="0.15">
      <c r="U140" t="s">
        <v>2186</v>
      </c>
      <c r="AC140" t="s">
        <v>307</v>
      </c>
      <c r="AD140">
        <v>107</v>
      </c>
    </row>
    <row r="141" spans="1:30" x14ac:dyDescent="0.15">
      <c r="L141" s="1"/>
      <c r="M141" s="1"/>
      <c r="AC141" t="s">
        <v>1319</v>
      </c>
      <c r="AD141">
        <v>108</v>
      </c>
    </row>
    <row r="142" spans="1:30" x14ac:dyDescent="0.15">
      <c r="AC142" t="s">
        <v>1486</v>
      </c>
      <c r="AD142">
        <v>109</v>
      </c>
    </row>
    <row r="143" spans="1:30" x14ac:dyDescent="0.15">
      <c r="AC143" t="s">
        <v>985</v>
      </c>
      <c r="AD143">
        <v>110</v>
      </c>
    </row>
    <row r="144" spans="1:30" x14ac:dyDescent="0.15">
      <c r="AC144" t="s">
        <v>1487</v>
      </c>
      <c r="AD144">
        <v>111</v>
      </c>
    </row>
    <row r="145" spans="29:30" x14ac:dyDescent="0.15">
      <c r="AC145" t="s">
        <v>1488</v>
      </c>
      <c r="AD145">
        <v>112</v>
      </c>
    </row>
    <row r="146" spans="29:30" x14ac:dyDescent="0.15">
      <c r="AC146" t="s">
        <v>1089</v>
      </c>
      <c r="AD146">
        <v>114</v>
      </c>
    </row>
    <row r="147" spans="29:30" x14ac:dyDescent="0.15">
      <c r="AC147" t="s">
        <v>897</v>
      </c>
      <c r="AD147">
        <v>115</v>
      </c>
    </row>
    <row r="148" spans="29:30" x14ac:dyDescent="0.15">
      <c r="AC148" t="s">
        <v>1043</v>
      </c>
      <c r="AD148">
        <v>116</v>
      </c>
    </row>
    <row r="149" spans="29:30" x14ac:dyDescent="0.15">
      <c r="AC149" t="s">
        <v>896</v>
      </c>
      <c r="AD149">
        <v>117</v>
      </c>
    </row>
    <row r="150" spans="29:30" x14ac:dyDescent="0.15">
      <c r="AC150" t="s">
        <v>898</v>
      </c>
      <c r="AD150">
        <v>118</v>
      </c>
    </row>
    <row r="151" spans="29:30" x14ac:dyDescent="0.15">
      <c r="AC151" t="s">
        <v>1092</v>
      </c>
      <c r="AD151">
        <v>119</v>
      </c>
    </row>
    <row r="152" spans="29:30" x14ac:dyDescent="0.15">
      <c r="AC152" t="s">
        <v>1404</v>
      </c>
      <c r="AD152">
        <v>120</v>
      </c>
    </row>
    <row r="153" spans="29:30" x14ac:dyDescent="0.15">
      <c r="AC153" t="s">
        <v>1397</v>
      </c>
      <c r="AD153">
        <v>121</v>
      </c>
    </row>
    <row r="155" spans="29:30" x14ac:dyDescent="0.15">
      <c r="AC155" t="s">
        <v>707</v>
      </c>
    </row>
    <row r="156" spans="29:30" x14ac:dyDescent="0.15">
      <c r="AC156" t="s">
        <v>872</v>
      </c>
      <c r="AD156">
        <v>200</v>
      </c>
    </row>
    <row r="157" spans="29:30" x14ac:dyDescent="0.15">
      <c r="AC157" t="s">
        <v>877</v>
      </c>
      <c r="AD157">
        <v>201</v>
      </c>
    </row>
    <row r="158" spans="29:30" x14ac:dyDescent="0.15">
      <c r="AC158" t="s">
        <v>1456</v>
      </c>
      <c r="AD158">
        <v>202</v>
      </c>
    </row>
    <row r="159" spans="29:30" x14ac:dyDescent="0.15">
      <c r="AC159" t="s">
        <v>869</v>
      </c>
      <c r="AD159">
        <v>203</v>
      </c>
    </row>
    <row r="160" spans="29:30" x14ac:dyDescent="0.15">
      <c r="AC160" t="s">
        <v>1243</v>
      </c>
      <c r="AD160">
        <v>204</v>
      </c>
    </row>
    <row r="161" spans="29:30" x14ac:dyDescent="0.15">
      <c r="AC161" t="s">
        <v>1044</v>
      </c>
      <c r="AD161">
        <v>205</v>
      </c>
    </row>
    <row r="162" spans="29:30" x14ac:dyDescent="0.15">
      <c r="AC162" t="s">
        <v>1046</v>
      </c>
      <c r="AD162">
        <v>206</v>
      </c>
    </row>
    <row r="163" spans="29:30" x14ac:dyDescent="0.15">
      <c r="AC163" t="s">
        <v>1045</v>
      </c>
      <c r="AD163">
        <v>207</v>
      </c>
    </row>
    <row r="165" spans="29:30" x14ac:dyDescent="0.15">
      <c r="AC165" t="s">
        <v>1037</v>
      </c>
    </row>
    <row r="166" spans="29:30" x14ac:dyDescent="0.15">
      <c r="AC166" t="s">
        <v>1048</v>
      </c>
      <c r="AD166">
        <v>300</v>
      </c>
    </row>
    <row r="167" spans="29:30" x14ac:dyDescent="0.15">
      <c r="AC167" t="s">
        <v>1047</v>
      </c>
      <c r="AD167">
        <v>301</v>
      </c>
    </row>
    <row r="168" spans="29:30" x14ac:dyDescent="0.15">
      <c r="AC168" t="s">
        <v>1072</v>
      </c>
      <c r="AD168">
        <v>302</v>
      </c>
    </row>
    <row r="169" spans="29:30" x14ac:dyDescent="0.15">
      <c r="AC169" t="s">
        <v>1049</v>
      </c>
      <c r="AD169">
        <v>303</v>
      </c>
    </row>
    <row r="170" spans="29:30" x14ac:dyDescent="0.15">
      <c r="AC170" t="s">
        <v>1928</v>
      </c>
      <c r="AD170">
        <v>304</v>
      </c>
    </row>
    <row r="171" spans="29:30" x14ac:dyDescent="0.15">
      <c r="AC171" t="s">
        <v>1040</v>
      </c>
    </row>
    <row r="172" spans="29:30" x14ac:dyDescent="0.15">
      <c r="AC172" t="s">
        <v>1041</v>
      </c>
      <c r="AD172">
        <v>400</v>
      </c>
    </row>
    <row r="173" spans="29:30" x14ac:dyDescent="0.15">
      <c r="AC173" t="s">
        <v>1489</v>
      </c>
      <c r="AD173">
        <v>401</v>
      </c>
    </row>
    <row r="174" spans="29:30" x14ac:dyDescent="0.15">
      <c r="AC174" t="s">
        <v>1157</v>
      </c>
      <c r="AD174">
        <v>402</v>
      </c>
    </row>
    <row r="175" spans="29:30" x14ac:dyDescent="0.15">
      <c r="AC175" t="s">
        <v>1355</v>
      </c>
      <c r="AD175">
        <v>403</v>
      </c>
    </row>
    <row r="176" spans="29:30" x14ac:dyDescent="0.15">
      <c r="AC176" t="s">
        <v>1709</v>
      </c>
      <c r="AD176">
        <v>404</v>
      </c>
    </row>
    <row r="177" spans="29:30" x14ac:dyDescent="0.15">
      <c r="AC177" t="s">
        <v>128</v>
      </c>
    </row>
    <row r="178" spans="29:30" x14ac:dyDescent="0.15">
      <c r="AC178" t="s">
        <v>1445</v>
      </c>
      <c r="AD178">
        <v>500</v>
      </c>
    </row>
    <row r="179" spans="29:30" x14ac:dyDescent="0.15">
      <c r="AC179" t="s">
        <v>871</v>
      </c>
      <c r="AD179">
        <v>501</v>
      </c>
    </row>
    <row r="180" spans="29:30" x14ac:dyDescent="0.15">
      <c r="AC180" t="s">
        <v>874</v>
      </c>
      <c r="AD180">
        <v>502</v>
      </c>
    </row>
    <row r="181" spans="29:30" x14ac:dyDescent="0.15">
      <c r="AC181" t="s">
        <v>1081</v>
      </c>
      <c r="AD181">
        <v>503</v>
      </c>
    </row>
    <row r="182" spans="29:30" x14ac:dyDescent="0.15">
      <c r="AC182" t="s">
        <v>1084</v>
      </c>
      <c r="AD182">
        <v>504</v>
      </c>
    </row>
    <row r="183" spans="29:30" x14ac:dyDescent="0.15">
      <c r="AC183" t="s">
        <v>881</v>
      </c>
      <c r="AD183">
        <v>505</v>
      </c>
    </row>
    <row r="184" spans="29:30" x14ac:dyDescent="0.15">
      <c r="AC184" t="s">
        <v>1069</v>
      </c>
      <c r="AD184">
        <v>506</v>
      </c>
    </row>
    <row r="185" spans="29:30" x14ac:dyDescent="0.15">
      <c r="AC185" t="s">
        <v>884</v>
      </c>
      <c r="AD185">
        <v>507</v>
      </c>
    </row>
    <row r="186" spans="29:30" x14ac:dyDescent="0.15">
      <c r="AC186" t="s">
        <v>1090</v>
      </c>
      <c r="AD186">
        <v>508</v>
      </c>
    </row>
    <row r="187" spans="29:30" x14ac:dyDescent="0.15">
      <c r="AC187" t="s">
        <v>887</v>
      </c>
      <c r="AD187">
        <v>509</v>
      </c>
    </row>
    <row r="188" spans="29:30" x14ac:dyDescent="0.15">
      <c r="AC188" t="s">
        <v>1085</v>
      </c>
      <c r="AD188">
        <v>510</v>
      </c>
    </row>
    <row r="189" spans="29:30" x14ac:dyDescent="0.15">
      <c r="AC189" t="s">
        <v>1065</v>
      </c>
      <c r="AD189">
        <v>511</v>
      </c>
    </row>
    <row r="190" spans="29:30" x14ac:dyDescent="0.15">
      <c r="AC190" t="s">
        <v>356</v>
      </c>
      <c r="AD190">
        <v>512</v>
      </c>
    </row>
    <row r="192" spans="29:30" x14ac:dyDescent="0.15">
      <c r="AC192" t="s">
        <v>1039</v>
      </c>
    </row>
    <row r="193" spans="29:30" x14ac:dyDescent="0.15">
      <c r="AC193" t="s">
        <v>894</v>
      </c>
      <c r="AD193">
        <v>600</v>
      </c>
    </row>
    <row r="194" spans="29:30" x14ac:dyDescent="0.15">
      <c r="AC194" t="s">
        <v>1447</v>
      </c>
      <c r="AD194">
        <v>601</v>
      </c>
    </row>
    <row r="195" spans="29:30" x14ac:dyDescent="0.15">
      <c r="AC195" t="s">
        <v>891</v>
      </c>
      <c r="AD195">
        <v>602</v>
      </c>
    </row>
    <row r="196" spans="29:30" x14ac:dyDescent="0.15">
      <c r="AC196" t="s">
        <v>1082</v>
      </c>
      <c r="AD196">
        <v>603</v>
      </c>
    </row>
    <row r="197" spans="29:30" x14ac:dyDescent="0.15">
      <c r="AC197" t="s">
        <v>1083</v>
      </c>
      <c r="AD197">
        <v>604</v>
      </c>
    </row>
    <row r="198" spans="29:30" x14ac:dyDescent="0.15">
      <c r="AC198" t="s">
        <v>875</v>
      </c>
      <c r="AD198">
        <v>605</v>
      </c>
    </row>
    <row r="199" spans="29:30" x14ac:dyDescent="0.15">
      <c r="AC199" t="s">
        <v>1068</v>
      </c>
      <c r="AD199">
        <v>606</v>
      </c>
    </row>
    <row r="200" spans="29:30" x14ac:dyDescent="0.15">
      <c r="AC200" t="s">
        <v>888</v>
      </c>
      <c r="AD200">
        <v>607</v>
      </c>
    </row>
    <row r="201" spans="29:30" x14ac:dyDescent="0.15">
      <c r="AC201" t="s">
        <v>1091</v>
      </c>
      <c r="AD201">
        <v>608</v>
      </c>
    </row>
    <row r="202" spans="29:30" x14ac:dyDescent="0.15">
      <c r="AC202" t="s">
        <v>1064</v>
      </c>
      <c r="AD202">
        <v>609</v>
      </c>
    </row>
    <row r="203" spans="29:30" x14ac:dyDescent="0.15">
      <c r="AC203" t="s">
        <v>1302</v>
      </c>
      <c r="AD203">
        <v>610</v>
      </c>
    </row>
    <row r="204" spans="29:30" x14ac:dyDescent="0.15">
      <c r="AC204" t="s">
        <v>1087</v>
      </c>
      <c r="AD204">
        <v>611</v>
      </c>
    </row>
    <row r="205" spans="29:30" x14ac:dyDescent="0.15">
      <c r="AC205" t="s">
        <v>1490</v>
      </c>
      <c r="AD205">
        <v>612</v>
      </c>
    </row>
    <row r="206" spans="29:30" x14ac:dyDescent="0.15">
      <c r="AC206" t="s">
        <v>895</v>
      </c>
      <c r="AD206">
        <v>613</v>
      </c>
    </row>
    <row r="208" spans="29:30" x14ac:dyDescent="0.15">
      <c r="AC208" t="s">
        <v>129</v>
      </c>
    </row>
    <row r="209" spans="29:30" x14ac:dyDescent="0.15">
      <c r="AC209" t="s">
        <v>1066</v>
      </c>
      <c r="AD209">
        <v>700</v>
      </c>
    </row>
    <row r="210" spans="29:30" x14ac:dyDescent="0.15">
      <c r="AC210" t="s">
        <v>1067</v>
      </c>
      <c r="AD210">
        <v>701</v>
      </c>
    </row>
    <row r="211" spans="29:30" x14ac:dyDescent="0.15">
      <c r="AC211" t="s">
        <v>876</v>
      </c>
      <c r="AD211">
        <v>702</v>
      </c>
    </row>
    <row r="212" spans="29:30" x14ac:dyDescent="0.15">
      <c r="AC212" t="s">
        <v>879</v>
      </c>
      <c r="AD212">
        <v>703</v>
      </c>
    </row>
    <row r="213" spans="29:30" x14ac:dyDescent="0.15">
      <c r="AC213" t="s">
        <v>882</v>
      </c>
      <c r="AD213">
        <v>704</v>
      </c>
    </row>
    <row r="214" spans="29:30" x14ac:dyDescent="0.15">
      <c r="AC214" t="s">
        <v>1071</v>
      </c>
      <c r="AD214">
        <v>705</v>
      </c>
    </row>
    <row r="215" spans="29:30" x14ac:dyDescent="0.15">
      <c r="AC215" t="s">
        <v>1102</v>
      </c>
      <c r="AD215">
        <v>706</v>
      </c>
    </row>
    <row r="217" spans="29:30" x14ac:dyDescent="0.15">
      <c r="AC217" t="s">
        <v>1038</v>
      </c>
    </row>
    <row r="218" spans="29:30" x14ac:dyDescent="0.15">
      <c r="AC218" t="s">
        <v>868</v>
      </c>
      <c r="AD218">
        <v>800</v>
      </c>
    </row>
    <row r="219" spans="29:30" x14ac:dyDescent="0.15">
      <c r="AC219" t="s">
        <v>870</v>
      </c>
      <c r="AD219">
        <v>801</v>
      </c>
    </row>
    <row r="220" spans="29:30" x14ac:dyDescent="0.15">
      <c r="AC220" t="s">
        <v>873</v>
      </c>
      <c r="AD220">
        <v>802</v>
      </c>
    </row>
    <row r="221" spans="29:30" x14ac:dyDescent="0.15">
      <c r="AC221" t="s">
        <v>878</v>
      </c>
      <c r="AD221">
        <v>803</v>
      </c>
    </row>
    <row r="222" spans="29:30" x14ac:dyDescent="0.15">
      <c r="AC222" t="s">
        <v>880</v>
      </c>
      <c r="AD222">
        <v>804</v>
      </c>
    </row>
    <row r="223" spans="29:30" x14ac:dyDescent="0.15">
      <c r="AC223" t="s">
        <v>883</v>
      </c>
      <c r="AD223">
        <v>805</v>
      </c>
    </row>
    <row r="224" spans="29:30" x14ac:dyDescent="0.15">
      <c r="AC224" t="s">
        <v>886</v>
      </c>
      <c r="AD224">
        <v>806</v>
      </c>
    </row>
    <row r="225" spans="29:30" x14ac:dyDescent="0.15">
      <c r="AC225" t="s">
        <v>890</v>
      </c>
      <c r="AD225">
        <v>807</v>
      </c>
    </row>
    <row r="226" spans="29:30" x14ac:dyDescent="0.15">
      <c r="AC226" t="s">
        <v>892</v>
      </c>
      <c r="AD226">
        <v>808</v>
      </c>
    </row>
    <row r="227" spans="29:30" x14ac:dyDescent="0.15">
      <c r="AC227" t="s">
        <v>1057</v>
      </c>
      <c r="AD227">
        <v>809</v>
      </c>
    </row>
    <row r="228" spans="29:30" x14ac:dyDescent="0.15">
      <c r="AC228" t="s">
        <v>1282</v>
      </c>
      <c r="AD228">
        <v>810</v>
      </c>
    </row>
    <row r="229" spans="29:30" x14ac:dyDescent="0.15">
      <c r="AC229" t="s">
        <v>1280</v>
      </c>
      <c r="AD229">
        <v>811</v>
      </c>
    </row>
  </sheetData>
  <mergeCells count="3">
    <mergeCell ref="J1:K1"/>
    <mergeCell ref="P1:Z1"/>
    <mergeCell ref="AA1:A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1"/>
  <sheetViews>
    <sheetView workbookViewId="0">
      <selection activeCell="CS161" sqref="CS161"/>
    </sheetView>
  </sheetViews>
  <sheetFormatPr baseColWidth="10" defaultRowHeight="17" x14ac:dyDescent="0.15"/>
  <cols>
    <col min="1" max="1" width="15.5" style="14" bestFit="1" customWidth="1"/>
    <col min="2" max="2" width="19.33203125" style="14" customWidth="1"/>
    <col min="3" max="3" width="5" style="14" customWidth="1"/>
    <col min="4" max="4" width="9.6640625" style="14" customWidth="1"/>
    <col min="5" max="6" width="6" style="14" customWidth="1"/>
    <col min="7" max="7" width="10.83203125" style="14" bestFit="1" customWidth="1"/>
    <col min="8" max="8" width="6" style="14" customWidth="1"/>
    <col min="9" max="10" width="10.83203125" style="14"/>
    <col min="11" max="11" width="10.83203125" style="14" bestFit="1" customWidth="1"/>
    <col min="12" max="14" width="8" style="14" customWidth="1"/>
    <col min="15" max="15" width="52.83203125" style="14" bestFit="1" customWidth="1"/>
    <col min="16" max="16" width="10.83203125" style="14" bestFit="1" customWidth="1"/>
    <col min="17" max="19" width="8.83203125" style="14" customWidth="1"/>
    <col min="20" max="20" width="8.5" style="14" customWidth="1"/>
    <col min="21" max="21" width="10.83203125" style="14"/>
    <col min="22" max="25" width="8.1640625" style="14" customWidth="1"/>
    <col min="26" max="29" width="7.33203125" style="14" bestFit="1" customWidth="1"/>
    <col min="30" max="32" width="10.83203125" style="14"/>
    <col min="33" max="33" width="17.83203125" style="14" bestFit="1" customWidth="1"/>
    <col min="34" max="55" width="10.83203125" style="14"/>
    <col min="56" max="56" width="12.5" style="14" customWidth="1"/>
    <col min="57" max="57" width="6" style="14" customWidth="1"/>
    <col min="58" max="58" width="12" style="14" customWidth="1"/>
    <col min="59" max="59" width="6.1640625" style="14" customWidth="1"/>
    <col min="60" max="60" width="11.5" style="14" customWidth="1"/>
    <col min="61" max="61" width="5.6640625" style="14" customWidth="1"/>
    <col min="62" max="62" width="11.33203125" style="14" customWidth="1"/>
    <col min="63" max="63" width="5.33203125" style="14" customWidth="1"/>
    <col min="64" max="64" width="14.1640625" style="14" customWidth="1"/>
    <col min="65" max="65" width="6.1640625" style="14" bestFit="1" customWidth="1"/>
    <col min="66" max="66" width="10.83203125" style="14"/>
    <col min="67" max="67" width="6.1640625" style="14" bestFit="1" customWidth="1"/>
    <col min="68" max="68" width="10.83203125" style="14"/>
    <col min="69" max="69" width="3.83203125" style="14" bestFit="1" customWidth="1"/>
    <col min="70" max="70" width="3.83203125" style="14" customWidth="1"/>
    <col min="71" max="71" width="10.83203125" style="14"/>
    <col min="72" max="72" width="27.1640625" style="14" bestFit="1" customWidth="1"/>
    <col min="73" max="77" width="10.83203125" style="14"/>
    <col min="78" max="79" width="10.83203125" style="17"/>
    <col min="80" max="85" width="10.83203125" style="14"/>
    <col min="86" max="86" width="8.1640625" style="14" customWidth="1"/>
    <col min="87" max="87" width="17.83203125" style="14" bestFit="1" customWidth="1"/>
    <col min="88" max="88" width="63.33203125" style="14" bestFit="1" customWidth="1"/>
    <col min="89" max="92" width="10.83203125" style="14"/>
    <col min="93" max="93" width="16.83203125" style="14" customWidth="1"/>
    <col min="94" max="125" width="10.83203125" style="14"/>
    <col min="126" max="126" width="27.1640625" style="14" bestFit="1" customWidth="1"/>
    <col min="127" max="132" width="10.83203125" style="14"/>
    <col min="133" max="133" width="13.1640625" style="14" bestFit="1" customWidth="1"/>
    <col min="134" max="134" width="17.83203125" style="14" bestFit="1" customWidth="1"/>
    <col min="135" max="16384" width="10.83203125" style="14"/>
  </cols>
  <sheetData>
    <row r="1" spans="1:147" x14ac:dyDescent="0.15">
      <c r="B1" s="14" t="s">
        <v>522</v>
      </c>
      <c r="C1" s="14" t="s">
        <v>495</v>
      </c>
      <c r="D1" s="14" t="s">
        <v>533</v>
      </c>
      <c r="E1" s="14" t="s">
        <v>523</v>
      </c>
      <c r="F1" s="14" t="s">
        <v>524</v>
      </c>
      <c r="G1" s="14" t="s">
        <v>525</v>
      </c>
      <c r="H1" s="14" t="s">
        <v>526</v>
      </c>
      <c r="I1" s="14" t="s">
        <v>527</v>
      </c>
      <c r="J1" s="14" t="s">
        <v>962</v>
      </c>
      <c r="K1" s="14" t="s">
        <v>529</v>
      </c>
      <c r="L1" s="14" t="s">
        <v>528</v>
      </c>
      <c r="M1" s="14" t="s">
        <v>541</v>
      </c>
      <c r="N1" s="14" t="s">
        <v>1205</v>
      </c>
      <c r="O1" s="14" t="s">
        <v>264</v>
      </c>
      <c r="P1" s="14" t="s">
        <v>1315</v>
      </c>
      <c r="Q1" s="14" t="s">
        <v>1316</v>
      </c>
      <c r="R1" s="14" t="s">
        <v>252</v>
      </c>
      <c r="S1" s="14" t="s">
        <v>1317</v>
      </c>
      <c r="Z1" s="14" t="s">
        <v>958</v>
      </c>
      <c r="AA1" s="14" t="s">
        <v>959</v>
      </c>
      <c r="AB1" s="14" t="s">
        <v>960</v>
      </c>
      <c r="AC1" s="14" t="s">
        <v>961</v>
      </c>
      <c r="BE1" s="14" t="s">
        <v>585</v>
      </c>
      <c r="BG1" s="14" t="s">
        <v>585</v>
      </c>
      <c r="BI1" s="14" t="s">
        <v>585</v>
      </c>
      <c r="BK1" s="14" t="s">
        <v>585</v>
      </c>
      <c r="BM1" s="14" t="s">
        <v>585</v>
      </c>
      <c r="BO1" s="14" t="s">
        <v>585</v>
      </c>
      <c r="BU1" s="14" t="s">
        <v>585</v>
      </c>
      <c r="BV1" s="14" t="s">
        <v>925</v>
      </c>
      <c r="BW1" s="14" t="s">
        <v>793</v>
      </c>
      <c r="BY1" s="14" t="s">
        <v>794</v>
      </c>
      <c r="BZ1" s="17" t="s">
        <v>224</v>
      </c>
      <c r="CA1" s="17" t="s">
        <v>919</v>
      </c>
      <c r="CB1" s="14" t="s">
        <v>795</v>
      </c>
      <c r="CC1" s="14" t="s">
        <v>495</v>
      </c>
      <c r="CD1" s="14" t="s">
        <v>902</v>
      </c>
      <c r="CE1" s="14" t="s">
        <v>524</v>
      </c>
      <c r="CF1" s="14" t="s">
        <v>525</v>
      </c>
      <c r="CG1" s="14" t="s">
        <v>936</v>
      </c>
      <c r="CH1" s="14" t="s">
        <v>938</v>
      </c>
      <c r="CI1" s="14" t="s">
        <v>937</v>
      </c>
      <c r="CJ1" s="14" t="s">
        <v>926</v>
      </c>
      <c r="CK1" s="14" t="s">
        <v>1204</v>
      </c>
      <c r="CM1" s="14" t="s">
        <v>2123</v>
      </c>
      <c r="CP1" s="14" t="s">
        <v>1440</v>
      </c>
      <c r="CQ1" s="14" t="s">
        <v>585</v>
      </c>
      <c r="CT1" s="14" t="s">
        <v>926</v>
      </c>
      <c r="DU1" s="14" t="s">
        <v>1930</v>
      </c>
      <c r="DV1" t="s">
        <v>1931</v>
      </c>
      <c r="DW1" t="s">
        <v>1932</v>
      </c>
      <c r="DX1" t="s">
        <v>1933</v>
      </c>
      <c r="DY1" t="s">
        <v>1934</v>
      </c>
      <c r="DZ1" t="s">
        <v>1935</v>
      </c>
      <c r="EA1" t="s">
        <v>1936</v>
      </c>
      <c r="EB1" t="s">
        <v>1937</v>
      </c>
      <c r="EC1" t="s">
        <v>1938</v>
      </c>
      <c r="ED1" t="s">
        <v>1939</v>
      </c>
      <c r="EE1" t="s">
        <v>1940</v>
      </c>
      <c r="EF1" s="14" t="s">
        <v>1941</v>
      </c>
      <c r="EG1" s="14" t="s">
        <v>2121</v>
      </c>
    </row>
    <row r="2" spans="1:147" x14ac:dyDescent="0.15">
      <c r="A2" s="15" t="s">
        <v>396</v>
      </c>
      <c r="B2" s="14" t="s">
        <v>700</v>
      </c>
      <c r="C2" s="14">
        <v>1</v>
      </c>
      <c r="D2" s="14" t="str">
        <f>RIGHT(VLOOKUP(C2,$AF$3:$AG$17,2,FALSE),3)</f>
        <v>平衡型</v>
      </c>
      <c r="E2" s="14">
        <v>100</v>
      </c>
      <c r="F2" s="14">
        <v>8</v>
      </c>
      <c r="G2" s="14">
        <v>2</v>
      </c>
      <c r="H2" s="14">
        <v>80</v>
      </c>
      <c r="I2" s="12" t="str">
        <f>IF(Z2="","",Z2)&amp;IF(AA2="","","|"&amp;AA2)&amp;IF(AB2="","","|"&amp;AB2)&amp;IF(AC2="","","|"&amp;AC2)</f>
        <v>28|16|19</v>
      </c>
      <c r="J2" s="12" t="str">
        <f>K2&amp;"|"&amp;L2&amp;"|"&amp;M2</f>
        <v>body|head|leg</v>
      </c>
      <c r="K2" s="12" t="s">
        <v>929</v>
      </c>
      <c r="L2" s="12" t="s">
        <v>540</v>
      </c>
      <c r="M2" s="12" t="s">
        <v>542</v>
      </c>
      <c r="N2" s="12">
        <v>0</v>
      </c>
      <c r="O2" s="12" t="s">
        <v>1340</v>
      </c>
      <c r="P2" s="12">
        <v>0</v>
      </c>
      <c r="Q2" s="12">
        <v>1</v>
      </c>
      <c r="R2" s="12">
        <v>2</v>
      </c>
      <c r="S2" s="12">
        <v>0</v>
      </c>
      <c r="T2" s="12"/>
      <c r="U2" s="12" t="s">
        <v>587</v>
      </c>
      <c r="V2" s="12" t="s">
        <v>594</v>
      </c>
      <c r="W2" s="12" t="s">
        <v>655</v>
      </c>
      <c r="X2" s="12" t="s">
        <v>656</v>
      </c>
      <c r="Y2" s="12"/>
      <c r="Z2" s="12">
        <f>IFERROR(INDEX(技能!$A:$A,MATCH(怪物!V2,技能!$B:$B,0)),"")</f>
        <v>28</v>
      </c>
      <c r="AA2" s="12">
        <f>IFERROR(INDEX(技能!$A:$A,MATCH(怪物!W2,技能!$B:$B,0)),"")</f>
        <v>16</v>
      </c>
      <c r="AB2" s="12">
        <f>IFERROR(INDEX(技能!$A:$A,MATCH(怪物!X2,技能!$B:$B,0)),"")</f>
        <v>19</v>
      </c>
      <c r="AC2" s="12" t="str">
        <f>IFERROR(INDEX(技能!$A:$A,MATCH(怪物!Y2,技能!$B:$B,0)),"")</f>
        <v/>
      </c>
      <c r="AD2" s="12"/>
      <c r="AE2" s="12"/>
      <c r="AF2" s="12" t="s">
        <v>498</v>
      </c>
      <c r="AG2" s="12" t="s">
        <v>499</v>
      </c>
      <c r="AH2" s="12" t="s">
        <v>500</v>
      </c>
      <c r="AI2" s="12" t="s">
        <v>501</v>
      </c>
      <c r="AJ2" s="12" t="s">
        <v>502</v>
      </c>
      <c r="AK2" s="12" t="s">
        <v>503</v>
      </c>
      <c r="AL2" s="12" t="s">
        <v>504</v>
      </c>
      <c r="AM2" s="12" t="s">
        <v>505</v>
      </c>
      <c r="AN2" s="12" t="s">
        <v>506</v>
      </c>
      <c r="AO2" s="12" t="s">
        <v>1103</v>
      </c>
      <c r="AP2" s="12"/>
      <c r="AQ2" s="12"/>
      <c r="AR2" s="12"/>
      <c r="AS2" s="15"/>
      <c r="AT2" s="15"/>
      <c r="BC2" s="15"/>
      <c r="BD2" s="14">
        <v>1</v>
      </c>
      <c r="BE2" s="14">
        <v>1</v>
      </c>
      <c r="BF2" s="14">
        <v>2</v>
      </c>
      <c r="BG2" s="14">
        <v>2</v>
      </c>
      <c r="BH2" s="14">
        <v>3</v>
      </c>
      <c r="BI2" s="14">
        <v>3</v>
      </c>
      <c r="BJ2" s="14">
        <v>4</v>
      </c>
      <c r="BK2" s="14">
        <v>4</v>
      </c>
      <c r="BL2" s="14">
        <v>5</v>
      </c>
      <c r="BM2" s="14">
        <v>5</v>
      </c>
      <c r="BN2" s="14">
        <v>6</v>
      </c>
      <c r="BO2" s="14">
        <v>6</v>
      </c>
      <c r="BP2" s="14">
        <v>7</v>
      </c>
      <c r="BQ2" s="14">
        <v>7</v>
      </c>
      <c r="BS2" s="14">
        <v>100</v>
      </c>
      <c r="BT2" s="15" t="s">
        <v>708</v>
      </c>
      <c r="BU2" s="15">
        <v>3</v>
      </c>
      <c r="BV2" s="14">
        <v>1</v>
      </c>
      <c r="BW2" s="14">
        <v>3.5</v>
      </c>
      <c r="BX2" s="14">
        <v>-0.14285714285714285</v>
      </c>
      <c r="BY2" s="14">
        <v>115</v>
      </c>
      <c r="BZ2" s="17">
        <f t="shared" ref="BZ2:BZ33" si="0">BY2/SUMIF(BV:BV,BV2,BY:BY)</f>
        <v>0.16739446870451238</v>
      </c>
      <c r="CB2" s="14" t="str">
        <f>IF(BV2&lt;&gt;BV1,BS2&amp;"|"&amp;BY2,CB1&amp;";"&amp;BS2&amp;"|"&amp;BY2)</f>
        <v>100|115</v>
      </c>
      <c r="CC2" s="14">
        <f>VLOOKUP(BT2,B:C,2,FALSE)</f>
        <v>3</v>
      </c>
      <c r="CD2" s="14">
        <f>VLOOKUP(BT2,B:H,4,FALSE)</f>
        <v>100</v>
      </c>
      <c r="CE2" s="14">
        <f>VLOOKUP(BT2,B:H,5,FALSE)</f>
        <v>8</v>
      </c>
      <c r="CF2" s="14">
        <f>VLOOKUP(BT2,B:H,6,FALSE)</f>
        <v>3</v>
      </c>
      <c r="CG2" s="14">
        <f>VLOOKUP(BT2,B:H,7,FALSE)</f>
        <v>70</v>
      </c>
      <c r="CH2" s="14" t="str">
        <f>VLOOKUP(BT2,B:J,8,FALSE)</f>
        <v>16</v>
      </c>
      <c r="CI2" s="14" t="str">
        <f>VLOOKUP(BT2,B:J,9,FALSE)</f>
        <v>body|head|leg</v>
      </c>
      <c r="CJ2" s="14" t="str">
        <f>CR2</f>
        <v>4102|2;2102|2</v>
      </c>
      <c r="CK2" s="14">
        <v>2</v>
      </c>
      <c r="CM2" s="14">
        <v>2</v>
      </c>
      <c r="CN2" s="14">
        <v>100</v>
      </c>
      <c r="CO2" s="14" t="s">
        <v>708</v>
      </c>
      <c r="CP2" s="14" t="s">
        <v>4512</v>
      </c>
      <c r="CQ2" s="15">
        <v>3</v>
      </c>
      <c r="CR2" s="14" t="str">
        <f>CW2&amp;IF(DB2="","",";"&amp;DB2)&amp;IF(DF2="","",";"&amp;DF2)&amp;IF(DJ2="","",";"&amp;DJ2)&amp;IF(DN2="","",";"&amp;DN2)&amp;IF(DR2="","",";"&amp;DR2)</f>
        <v>4102|2;2102|2</v>
      </c>
      <c r="CT2" s="14" t="s">
        <v>1291</v>
      </c>
      <c r="CU2" s="14">
        <v>2</v>
      </c>
      <c r="CV2" s="14">
        <f t="shared" ref="CV2:CV33" si="1">IFERROR(MATCH(CT2,$EJ:$EJ,0),MATCH(CT2,$EI:$EI,0))</f>
        <v>59</v>
      </c>
      <c r="CW2" s="14" t="str">
        <f t="shared" ref="CW2:CW33" si="2">IF(CT2="","",INDEX($EK:$EK,CV2)&amp;"|"&amp;IF(CU2="",CEILING(1/INDEX($EM:$EM,CV2)*INDEX($EQ:$EQ,MATCH($CQ2,$EP:$EP,0)),0.01),CU2))</f>
        <v>4102|2</v>
      </c>
      <c r="CY2" s="14" t="s">
        <v>1469</v>
      </c>
      <c r="CZ2" s="14">
        <v>2</v>
      </c>
      <c r="DA2" s="14">
        <f t="shared" ref="DA2:DA33" si="3">IF(CY2="","",IFERROR(MATCH(CY2,$EJ:$EJ,0),MATCH(CY2,$EI:$EI,0)))</f>
        <v>8</v>
      </c>
      <c r="DB2" s="14" t="str">
        <f t="shared" ref="DB2:DB33" si="4">IF(CY2="","",INDEX($EK:$EK,DA2)&amp;"|"&amp;IF(CZ2="",CEILING(1/INDEX($EM:$EM,DA2)*INDEX($EQ:$EQ,MATCH($CQ2,$EP:$EP,0)),0.01),CZ2))</f>
        <v>2102|2</v>
      </c>
      <c r="DE2" s="14" t="str">
        <f t="shared" ref="DE2:DE33" si="5">IF(DC2="","",IFERROR(MATCH(DC2,$EJ:$EJ,0),MATCH(DC2,$EI:$EI,0)))</f>
        <v/>
      </c>
      <c r="DF2" s="14" t="str">
        <f t="shared" ref="DF2:DF33" si="6">IF(DC2="","",INDEX($EK:$EK,DE2)&amp;"|"&amp;IF(DD2="",CEILING(1/INDEX($EM:$EM,DE2)*INDEX($EQ:$EQ,MATCH($CQ2,$EP:$EP,0)),0.01),DD2))</f>
        <v/>
      </c>
      <c r="DI2" s="14" t="str">
        <f t="shared" ref="DI2:DI33" si="7">IF(DG2="","",IFERROR(MATCH(DG2,$EJ:$EJ,0),MATCH(DG2,$EI:$EI,0)))</f>
        <v/>
      </c>
      <c r="DJ2" s="14" t="str">
        <f t="shared" ref="DJ2:DJ33" si="8">IF(DG2="","",INDEX($EK:$EK,DI2)&amp;"|"&amp;IF(DH2="",CEILING(1/INDEX($EM:$EM,DI2)*INDEX($EQ:$EQ,MATCH($CQ2,$EP:$EP,0)),0.01),DH2))</f>
        <v/>
      </c>
      <c r="DM2" s="14" t="str">
        <f t="shared" ref="DM2:DM33" si="9">IF(DK2="","",IFERROR(MATCH(DK2,$EJ:$EJ,0),MATCH(DK2,$EI:$EI,0)))</f>
        <v/>
      </c>
      <c r="DN2" s="14" t="str">
        <f t="shared" ref="DN2:DN33" si="10">IF(DK2="","",INDEX($EK:$EK,DM2)&amp;"|"&amp;IF(DL2="",CEILING(1/INDEX($EM:$EM,DM2)*INDEX($EQ:$EQ,MATCH($CQ2,$EP:$EP,0)),0.01),DL2))</f>
        <v/>
      </c>
      <c r="DQ2" s="14" t="str">
        <f t="shared" ref="DQ2:DQ33" si="11">IF(DO2="","",IFERROR(MATCH(DO2,$EJ:$EJ,0),MATCH(DO2,$EI:$EI,0)))</f>
        <v/>
      </c>
      <c r="DR2" s="14" t="str">
        <f t="shared" ref="DR2:DR33" si="12">IF(DO2="","",INDEX($EK:$EK,DQ2)&amp;"|"&amp;IF(DP2="",CEILING(1/INDEX($EM:$EM,DQ2)*INDEX($EQ:$EQ,MATCH($CQ2,$EP:$EP,0)),0.01),DP2))</f>
        <v/>
      </c>
      <c r="DU2" s="14">
        <f>BS2</f>
        <v>100</v>
      </c>
      <c r="DV2" s="14" t="str">
        <f>BT2</f>
        <v>Buffalo</v>
      </c>
      <c r="DW2" s="14">
        <f>BU2</f>
        <v>3</v>
      </c>
      <c r="DX2" s="14">
        <f t="shared" ref="DX2:EF2" si="13">CC2</f>
        <v>3</v>
      </c>
      <c r="DY2" s="14">
        <f t="shared" si="13"/>
        <v>100</v>
      </c>
      <c r="DZ2" s="14">
        <f t="shared" si="13"/>
        <v>8</v>
      </c>
      <c r="EA2" s="14">
        <f t="shared" si="13"/>
        <v>3</v>
      </c>
      <c r="EB2" s="14">
        <f t="shared" si="13"/>
        <v>70</v>
      </c>
      <c r="EC2" s="14" t="str">
        <f t="shared" si="13"/>
        <v>16</v>
      </c>
      <c r="ED2" s="14" t="str">
        <f t="shared" si="13"/>
        <v>body|head|leg</v>
      </c>
      <c r="EE2" s="14" t="str">
        <f t="shared" si="13"/>
        <v>4102|2;2102|2</v>
      </c>
      <c r="EF2" s="14">
        <f t="shared" si="13"/>
        <v>2</v>
      </c>
      <c r="EI2" s="6" t="s">
        <v>131</v>
      </c>
      <c r="EJ2" s="14" t="s">
        <v>63</v>
      </c>
      <c r="EK2" s="2">
        <v>1100</v>
      </c>
      <c r="EL2" s="14">
        <v>10</v>
      </c>
      <c r="EM2" s="14">
        <f>SQRT(SQRT(EL2))</f>
        <v>1.7782794100389228</v>
      </c>
      <c r="EP2" s="14">
        <v>1</v>
      </c>
      <c r="EQ2" s="14">
        <f>(SQRT(EP2)+10)/20</f>
        <v>0.55000000000000004</v>
      </c>
    </row>
    <row r="3" spans="1:147" x14ac:dyDescent="0.15">
      <c r="A3" s="15" t="s">
        <v>397</v>
      </c>
      <c r="B3" s="14" t="s">
        <v>674</v>
      </c>
      <c r="C3" s="14">
        <v>4</v>
      </c>
      <c r="D3" s="14" t="str">
        <f t="shared" ref="D3:D66" si="14">RIGHT(VLOOKUP(C3,$AF$3:$AG$17,2,FALSE),3)</f>
        <v>平衡型</v>
      </c>
      <c r="E3" s="14">
        <v>100</v>
      </c>
      <c r="F3" s="14">
        <v>10</v>
      </c>
      <c r="G3" s="14">
        <v>2</v>
      </c>
      <c r="H3" s="14">
        <v>90</v>
      </c>
      <c r="I3" s="12" t="str">
        <f t="shared" ref="I3:I66" si="15">IF(Z3="","",Z3)&amp;IF(AA3="","","|"&amp;AA3)&amp;IF(AB3="","","|"&amp;AB3)&amp;IF(AC3="","","|"&amp;AC3)</f>
        <v>28|16|19</v>
      </c>
      <c r="J3" s="12" t="str">
        <f t="shared" ref="J3:J66" si="16">K3&amp;"|"&amp;L3&amp;"|"&amp;M3</f>
        <v>body|head|leg</v>
      </c>
      <c r="K3" s="12" t="s">
        <v>929</v>
      </c>
      <c r="L3" s="12" t="s">
        <v>540</v>
      </c>
      <c r="M3" s="12" t="s">
        <v>542</v>
      </c>
      <c r="N3" s="12">
        <v>0</v>
      </c>
      <c r="O3" s="12" t="s">
        <v>1237</v>
      </c>
      <c r="P3" s="12">
        <v>0</v>
      </c>
      <c r="Q3" s="12">
        <v>5</v>
      </c>
      <c r="R3" s="12">
        <v>5</v>
      </c>
      <c r="S3" s="12">
        <v>0</v>
      </c>
      <c r="T3" s="15"/>
      <c r="U3" s="15" t="s">
        <v>587</v>
      </c>
      <c r="V3" s="12" t="s">
        <v>594</v>
      </c>
      <c r="W3" s="12" t="s">
        <v>655</v>
      </c>
      <c r="X3" s="12" t="s">
        <v>656</v>
      </c>
      <c r="Y3" s="15"/>
      <c r="Z3" s="12">
        <f>IFERROR(INDEX(技能!$A:$A,MATCH(怪物!V3,技能!$B:$B,0)),"")</f>
        <v>28</v>
      </c>
      <c r="AA3" s="12">
        <f>IFERROR(INDEX(技能!$A:$A,MATCH(怪物!W3,技能!$B:$B,0)),"")</f>
        <v>16</v>
      </c>
      <c r="AB3" s="12">
        <f>IFERROR(INDEX(技能!$A:$A,MATCH(怪物!X3,技能!$B:$B,0)),"")</f>
        <v>19</v>
      </c>
      <c r="AC3" s="12" t="str">
        <f>IFERROR(INDEX(技能!$A:$A,MATCH(怪物!Y3,技能!$B:$B,0)),"")</f>
        <v/>
      </c>
      <c r="AD3" s="15"/>
      <c r="AE3" s="15"/>
      <c r="AF3" s="15">
        <v>1</v>
      </c>
      <c r="AG3" s="15" t="s">
        <v>507</v>
      </c>
      <c r="AH3" s="15">
        <v>20</v>
      </c>
      <c r="AI3" s="15">
        <v>2.5</v>
      </c>
      <c r="AJ3" s="15">
        <v>5</v>
      </c>
      <c r="AK3" s="15">
        <v>0.25</v>
      </c>
      <c r="AL3" s="15">
        <v>0</v>
      </c>
      <c r="AM3" s="15">
        <v>0.28000000000000003</v>
      </c>
      <c r="AN3" s="15">
        <v>75</v>
      </c>
      <c r="AO3" s="15">
        <v>5</v>
      </c>
      <c r="AP3" s="15"/>
      <c r="AQ3" s="15"/>
      <c r="AR3" s="15"/>
      <c r="AS3" s="15">
        <v>75</v>
      </c>
      <c r="AT3" s="15"/>
      <c r="AU3" s="15">
        <v>1</v>
      </c>
      <c r="AV3" s="15" t="s">
        <v>225</v>
      </c>
      <c r="AW3" s="15" t="s">
        <v>239</v>
      </c>
      <c r="AX3" s="15" t="s">
        <v>226</v>
      </c>
      <c r="AY3" s="15" t="s">
        <v>227</v>
      </c>
      <c r="AZ3" s="15" t="s">
        <v>228</v>
      </c>
      <c r="BA3" s="15" t="s">
        <v>231</v>
      </c>
      <c r="BB3" s="15" t="s">
        <v>329</v>
      </c>
      <c r="BC3" s="15">
        <f>AU3</f>
        <v>1</v>
      </c>
      <c r="BD3" s="15" t="s">
        <v>708</v>
      </c>
      <c r="BE3" s="15">
        <v>3</v>
      </c>
      <c r="BF3" s="15" t="s">
        <v>709</v>
      </c>
      <c r="BG3" s="15">
        <v>2</v>
      </c>
      <c r="BH3" s="15" t="s">
        <v>710</v>
      </c>
      <c r="BI3" s="15">
        <v>2</v>
      </c>
      <c r="BJ3" s="15" t="s">
        <v>711</v>
      </c>
      <c r="BK3" s="15">
        <v>8</v>
      </c>
      <c r="BL3" s="15" t="s">
        <v>712</v>
      </c>
      <c r="BM3" s="15">
        <v>4</v>
      </c>
      <c r="BN3" s="14" t="s">
        <v>453</v>
      </c>
      <c r="BO3" s="14">
        <v>2</v>
      </c>
      <c r="BS3" s="14">
        <v>101</v>
      </c>
      <c r="BT3" s="15" t="s">
        <v>709</v>
      </c>
      <c r="BU3" s="15">
        <v>2</v>
      </c>
      <c r="BV3" s="14">
        <v>1</v>
      </c>
      <c r="BW3" s="14">
        <v>3.5</v>
      </c>
      <c r="BX3" s="14">
        <v>-0.42857142857142855</v>
      </c>
      <c r="BY3" s="14">
        <v>153</v>
      </c>
      <c r="BZ3" s="17">
        <f t="shared" si="0"/>
        <v>0.22270742358078602</v>
      </c>
      <c r="CB3" s="14" t="str">
        <f t="shared" ref="CB3:CB66" si="17">IF(BV3&lt;&gt;BV2,BS3&amp;"|"&amp;BY3,CB2&amp;";"&amp;BS3&amp;"|"&amp;BY3)</f>
        <v>100|115;101|153</v>
      </c>
      <c r="CC3" s="14">
        <f t="shared" ref="CC3:CC11" si="18">VLOOKUP(BT3,B:C,2,FALSE)</f>
        <v>1</v>
      </c>
      <c r="CD3" s="14">
        <f t="shared" ref="CD3:CD11" si="19">VLOOKUP(BT3,B:H,4,FALSE)</f>
        <v>100</v>
      </c>
      <c r="CE3" s="14">
        <f t="shared" ref="CE3:CE11" si="20">VLOOKUP(BT3,B:H,5,FALSE)</f>
        <v>11</v>
      </c>
      <c r="CF3" s="14">
        <f t="shared" ref="CF3:CF11" si="21">VLOOKUP(BT3,B:H,6,FALSE)</f>
        <v>2</v>
      </c>
      <c r="CG3" s="14">
        <f t="shared" ref="CG3:CG11" si="22">VLOOKUP(BT3,B:H,7,FALSE)</f>
        <v>70</v>
      </c>
      <c r="CH3" s="14" t="str">
        <f t="shared" ref="CH3:CH66" si="23">VLOOKUP(BT3,B:J,8,FALSE)</f>
        <v>2</v>
      </c>
      <c r="CI3" s="14" t="str">
        <f t="shared" ref="CI3:CI66" si="24">VLOOKUP(BT3,B:J,9,FALSE)</f>
        <v>body|head|leg</v>
      </c>
      <c r="CJ3" s="14" t="str">
        <f t="shared" ref="CJ3:CJ66" si="25">CR3</f>
        <v>4102|2;2102|2</v>
      </c>
      <c r="CK3" s="14">
        <v>2</v>
      </c>
      <c r="CM3" s="14">
        <v>1</v>
      </c>
      <c r="CN3" s="14">
        <v>101</v>
      </c>
      <c r="CO3" s="14" t="s">
        <v>709</v>
      </c>
      <c r="CP3" s="14" t="s">
        <v>4513</v>
      </c>
      <c r="CQ3" s="15">
        <v>2</v>
      </c>
      <c r="CR3" s="14" t="str">
        <f t="shared" ref="CR3:CR66" si="26">CW3&amp;IF(DB3="","",";"&amp;DB3)&amp;IF(DF3="","",";"&amp;DF3)&amp;IF(DJ3="","",";"&amp;DJ3)&amp;IF(DN3="","",";"&amp;DN3)&amp;IF(DR3="","",";"&amp;DR3)</f>
        <v>4102|2;2102|2</v>
      </c>
      <c r="CT3" s="14" t="s">
        <v>1291</v>
      </c>
      <c r="CU3" s="14">
        <v>2</v>
      </c>
      <c r="CV3" s="14">
        <f t="shared" si="1"/>
        <v>59</v>
      </c>
      <c r="CW3" s="14" t="str">
        <f t="shared" si="2"/>
        <v>4102|2</v>
      </c>
      <c r="CY3" s="14" t="s">
        <v>1469</v>
      </c>
      <c r="CZ3" s="14">
        <v>2</v>
      </c>
      <c r="DA3" s="14">
        <f t="shared" si="3"/>
        <v>8</v>
      </c>
      <c r="DB3" s="14" t="str">
        <f t="shared" si="4"/>
        <v>2102|2</v>
      </c>
      <c r="DE3" s="14" t="str">
        <f t="shared" si="5"/>
        <v/>
      </c>
      <c r="DF3" s="14" t="str">
        <f t="shared" si="6"/>
        <v/>
      </c>
      <c r="DI3" s="14" t="str">
        <f t="shared" si="7"/>
        <v/>
      </c>
      <c r="DJ3" s="14" t="str">
        <f t="shared" si="8"/>
        <v/>
      </c>
      <c r="DM3" s="14" t="str">
        <f t="shared" si="9"/>
        <v/>
      </c>
      <c r="DN3" s="14" t="str">
        <f t="shared" si="10"/>
        <v/>
      </c>
      <c r="DQ3" s="14" t="str">
        <f t="shared" si="11"/>
        <v/>
      </c>
      <c r="DR3" s="14" t="str">
        <f t="shared" si="12"/>
        <v/>
      </c>
      <c r="DU3" s="14">
        <f t="shared" ref="DU3:DU66" si="27">BS3</f>
        <v>101</v>
      </c>
      <c r="DV3" s="14" t="str">
        <f t="shared" ref="DV3:DV66" si="28">BT3</f>
        <v>Elk</v>
      </c>
      <c r="DW3" s="14">
        <f t="shared" ref="DW3:DW66" si="29">BU3</f>
        <v>2</v>
      </c>
      <c r="DX3" s="14">
        <f t="shared" ref="DX3:DX66" si="30">CC3</f>
        <v>1</v>
      </c>
      <c r="DY3" s="14">
        <f t="shared" ref="DY3:DY66" si="31">CD3</f>
        <v>100</v>
      </c>
      <c r="DZ3" s="14">
        <f t="shared" ref="DZ3:DZ66" si="32">CE3</f>
        <v>11</v>
      </c>
      <c r="EA3" s="14">
        <f t="shared" ref="EA3:EA66" si="33">CF3</f>
        <v>2</v>
      </c>
      <c r="EB3" s="14">
        <f t="shared" ref="EB3:EB66" si="34">CG3</f>
        <v>70</v>
      </c>
      <c r="EC3" s="14" t="str">
        <f t="shared" ref="EC3:EC66" si="35">CH3</f>
        <v>2</v>
      </c>
      <c r="ED3" s="14" t="str">
        <f t="shared" ref="ED3:ED66" si="36">CI3</f>
        <v>body|head|leg</v>
      </c>
      <c r="EE3" s="14" t="str">
        <f t="shared" ref="EE3:EE66" si="37">CJ3</f>
        <v>4102|2;2102|2</v>
      </c>
      <c r="EF3" s="14">
        <f t="shared" ref="EF3:EF66" si="38">CK3</f>
        <v>2</v>
      </c>
      <c r="EI3" s="6" t="s">
        <v>132</v>
      </c>
      <c r="EJ3" s="14" t="s">
        <v>64</v>
      </c>
      <c r="EK3" s="2">
        <v>1101</v>
      </c>
      <c r="EL3" s="14">
        <v>10</v>
      </c>
      <c r="EM3" s="14">
        <f t="shared" ref="EM3:EM66" si="39">SQRT(SQRT(EL3))</f>
        <v>1.7782794100389228</v>
      </c>
      <c r="EP3" s="14">
        <v>2</v>
      </c>
      <c r="EQ3" s="14">
        <f t="shared" ref="EQ3:EQ66" si="40">(SQRT(EP3)+10)/20</f>
        <v>0.57071067811865483</v>
      </c>
    </row>
    <row r="4" spans="1:147" x14ac:dyDescent="0.15">
      <c r="A4" s="15" t="s">
        <v>262</v>
      </c>
      <c r="B4" s="14" t="s">
        <v>675</v>
      </c>
      <c r="C4" s="14">
        <v>3</v>
      </c>
      <c r="D4" s="14" t="str">
        <f t="shared" si="14"/>
        <v>防御型</v>
      </c>
      <c r="E4" s="14">
        <v>100</v>
      </c>
      <c r="F4" s="14">
        <v>7</v>
      </c>
      <c r="G4" s="14">
        <v>2</v>
      </c>
      <c r="H4" s="14">
        <v>75</v>
      </c>
      <c r="I4" s="12" t="str">
        <f t="shared" si="15"/>
        <v>6|16|19</v>
      </c>
      <c r="J4" s="12" t="str">
        <f t="shared" si="16"/>
        <v>body|head|leg</v>
      </c>
      <c r="K4" s="12" t="s">
        <v>929</v>
      </c>
      <c r="L4" s="12" t="s">
        <v>540</v>
      </c>
      <c r="M4" s="12" t="s">
        <v>542</v>
      </c>
      <c r="N4" s="12">
        <v>0</v>
      </c>
      <c r="O4" s="12" t="s">
        <v>1238</v>
      </c>
      <c r="P4" s="12">
        <v>0</v>
      </c>
      <c r="Q4" s="12">
        <v>1</v>
      </c>
      <c r="R4" s="12">
        <v>2</v>
      </c>
      <c r="S4" s="12">
        <v>0</v>
      </c>
      <c r="T4" s="15"/>
      <c r="U4" s="12" t="s">
        <v>587</v>
      </c>
      <c r="V4" s="12" t="s">
        <v>595</v>
      </c>
      <c r="W4" s="12" t="s">
        <v>655</v>
      </c>
      <c r="X4" s="12" t="s">
        <v>656</v>
      </c>
      <c r="Y4" s="15"/>
      <c r="Z4" s="12">
        <f>IFERROR(INDEX(技能!$A:$A,MATCH(怪物!V4,技能!$B:$B,0)),"")</f>
        <v>6</v>
      </c>
      <c r="AA4" s="12">
        <f>IFERROR(INDEX(技能!$A:$A,MATCH(怪物!W4,技能!$B:$B,0)),"")</f>
        <v>16</v>
      </c>
      <c r="AB4" s="12">
        <f>IFERROR(INDEX(技能!$A:$A,MATCH(怪物!X4,技能!$B:$B,0)),"")</f>
        <v>19</v>
      </c>
      <c r="AC4" s="12" t="str">
        <f>IFERROR(INDEX(技能!$A:$A,MATCH(怪物!Y4,技能!$B:$B,0)),"")</f>
        <v/>
      </c>
      <c r="AD4" s="15"/>
      <c r="AE4" s="15"/>
      <c r="AF4" s="15">
        <v>2</v>
      </c>
      <c r="AG4" s="15" t="s">
        <v>508</v>
      </c>
      <c r="AH4" s="15">
        <v>11.2</v>
      </c>
      <c r="AI4" s="15">
        <v>1.39</v>
      </c>
      <c r="AJ4" s="15">
        <v>10</v>
      </c>
      <c r="AK4" s="15">
        <v>0.5</v>
      </c>
      <c r="AL4" s="15">
        <v>2.4</v>
      </c>
      <c r="AM4" s="15">
        <v>0.3</v>
      </c>
      <c r="AN4" s="15">
        <v>75</v>
      </c>
      <c r="AO4" s="15">
        <v>5</v>
      </c>
      <c r="AP4" s="15"/>
      <c r="AQ4" s="15"/>
      <c r="AR4" s="15"/>
      <c r="AS4" s="15"/>
      <c r="AT4" s="15"/>
      <c r="AU4" s="15">
        <v>2</v>
      </c>
      <c r="AV4" s="15" t="s">
        <v>230</v>
      </c>
      <c r="AW4" s="15" t="s">
        <v>237</v>
      </c>
      <c r="AX4" s="15" t="s">
        <v>232</v>
      </c>
      <c r="AY4" s="15" t="s">
        <v>233</v>
      </c>
      <c r="AZ4" s="15" t="s">
        <v>258</v>
      </c>
      <c r="BA4" s="15" t="s">
        <v>241</v>
      </c>
      <c r="BB4" s="15" t="s">
        <v>348</v>
      </c>
      <c r="BC4" s="15">
        <f t="shared" ref="BC4:BC30" si="41">AU4</f>
        <v>2</v>
      </c>
      <c r="BD4" s="15" t="s">
        <v>713</v>
      </c>
      <c r="BE4" s="15">
        <v>5</v>
      </c>
      <c r="BF4" s="15" t="s">
        <v>714</v>
      </c>
      <c r="BG4" s="15">
        <v>2</v>
      </c>
      <c r="BH4" s="15" t="s">
        <v>715</v>
      </c>
      <c r="BI4" s="15">
        <v>6</v>
      </c>
      <c r="BJ4" s="15" t="s">
        <v>716</v>
      </c>
      <c r="BK4" s="15">
        <v>4</v>
      </c>
      <c r="BL4" s="15" t="s">
        <v>717</v>
      </c>
      <c r="BM4" s="15">
        <v>9</v>
      </c>
      <c r="BS4" s="14">
        <v>102</v>
      </c>
      <c r="BT4" s="15" t="s">
        <v>710</v>
      </c>
      <c r="BU4" s="15">
        <v>2</v>
      </c>
      <c r="BV4" s="14">
        <v>1</v>
      </c>
      <c r="BW4" s="14">
        <v>3.5</v>
      </c>
      <c r="BX4" s="14">
        <v>-0.42857142857142855</v>
      </c>
      <c r="BY4" s="14">
        <v>153</v>
      </c>
      <c r="BZ4" s="17">
        <f t="shared" si="0"/>
        <v>0.22270742358078602</v>
      </c>
      <c r="CB4" s="14" t="str">
        <f t="shared" si="17"/>
        <v>100|115;101|153;102|153</v>
      </c>
      <c r="CC4" s="14">
        <f t="shared" si="18"/>
        <v>1</v>
      </c>
      <c r="CD4" s="14">
        <f t="shared" si="19"/>
        <v>100</v>
      </c>
      <c r="CE4" s="14">
        <f t="shared" si="20"/>
        <v>12</v>
      </c>
      <c r="CF4" s="14">
        <f t="shared" si="21"/>
        <v>1</v>
      </c>
      <c r="CG4" s="14">
        <f t="shared" si="22"/>
        <v>70</v>
      </c>
      <c r="CH4" s="14" t="str">
        <f t="shared" si="23"/>
        <v>16</v>
      </c>
      <c r="CI4" s="14" t="str">
        <f t="shared" si="24"/>
        <v>body|head|leg</v>
      </c>
      <c r="CJ4" s="14" t="str">
        <f t="shared" si="25"/>
        <v>4102|2;2102|2</v>
      </c>
      <c r="CK4" s="14">
        <v>2</v>
      </c>
      <c r="CM4" s="14">
        <v>2</v>
      </c>
      <c r="CN4" s="14">
        <v>102</v>
      </c>
      <c r="CO4" s="14" t="s">
        <v>710</v>
      </c>
      <c r="CP4" s="14" t="s">
        <v>4514</v>
      </c>
      <c r="CQ4" s="15">
        <v>2</v>
      </c>
      <c r="CR4" s="14" t="str">
        <f t="shared" si="26"/>
        <v>4102|2;2102|2</v>
      </c>
      <c r="CT4" s="14" t="s">
        <v>1291</v>
      </c>
      <c r="CU4" s="14">
        <v>2</v>
      </c>
      <c r="CV4" s="14">
        <f t="shared" si="1"/>
        <v>59</v>
      </c>
      <c r="CW4" s="14" t="str">
        <f t="shared" si="2"/>
        <v>4102|2</v>
      </c>
      <c r="CY4" s="14" t="s">
        <v>1469</v>
      </c>
      <c r="CZ4" s="14">
        <v>2</v>
      </c>
      <c r="DA4" s="14">
        <f t="shared" si="3"/>
        <v>8</v>
      </c>
      <c r="DB4" s="14" t="str">
        <f t="shared" si="4"/>
        <v>2102|2</v>
      </c>
      <c r="DE4" s="14" t="str">
        <f t="shared" si="5"/>
        <v/>
      </c>
      <c r="DF4" s="14" t="str">
        <f t="shared" si="6"/>
        <v/>
      </c>
      <c r="DI4" s="14" t="str">
        <f t="shared" si="7"/>
        <v/>
      </c>
      <c r="DJ4" s="14" t="str">
        <f t="shared" si="8"/>
        <v/>
      </c>
      <c r="DM4" s="14" t="str">
        <f t="shared" si="9"/>
        <v/>
      </c>
      <c r="DN4" s="14" t="str">
        <f t="shared" si="10"/>
        <v/>
      </c>
      <c r="DQ4" s="14" t="str">
        <f t="shared" si="11"/>
        <v/>
      </c>
      <c r="DR4" s="14" t="str">
        <f t="shared" si="12"/>
        <v/>
      </c>
      <c r="DU4" s="14">
        <f t="shared" si="27"/>
        <v>102</v>
      </c>
      <c r="DV4" s="14" t="str">
        <f t="shared" si="28"/>
        <v>Horse</v>
      </c>
      <c r="DW4" s="14">
        <f t="shared" si="29"/>
        <v>2</v>
      </c>
      <c r="DX4" s="14">
        <f t="shared" si="30"/>
        <v>1</v>
      </c>
      <c r="DY4" s="14">
        <f t="shared" si="31"/>
        <v>100</v>
      </c>
      <c r="DZ4" s="14">
        <f t="shared" si="32"/>
        <v>12</v>
      </c>
      <c r="EA4" s="14">
        <f t="shared" si="33"/>
        <v>1</v>
      </c>
      <c r="EB4" s="14">
        <f t="shared" si="34"/>
        <v>70</v>
      </c>
      <c r="EC4" s="14" t="str">
        <f t="shared" si="35"/>
        <v>16</v>
      </c>
      <c r="ED4" s="14" t="str">
        <f t="shared" si="36"/>
        <v>body|head|leg</v>
      </c>
      <c r="EE4" s="14" t="str">
        <f t="shared" si="37"/>
        <v>4102|2;2102|2</v>
      </c>
      <c r="EF4" s="14">
        <f t="shared" si="38"/>
        <v>2</v>
      </c>
      <c r="EI4" s="6"/>
      <c r="EK4" s="2"/>
      <c r="EM4" s="14">
        <f t="shared" si="39"/>
        <v>0</v>
      </c>
      <c r="EP4" s="14">
        <v>3</v>
      </c>
      <c r="EQ4" s="14">
        <f t="shared" si="40"/>
        <v>0.58660254037844384</v>
      </c>
    </row>
    <row r="5" spans="1:147" x14ac:dyDescent="0.15">
      <c r="A5" s="15" t="s">
        <v>263</v>
      </c>
      <c r="B5" s="14" t="s">
        <v>677</v>
      </c>
      <c r="C5" s="14">
        <v>10</v>
      </c>
      <c r="D5" s="14" t="str">
        <f t="shared" si="14"/>
        <v>防御型</v>
      </c>
      <c r="E5" s="14">
        <v>100</v>
      </c>
      <c r="F5" s="14">
        <v>8</v>
      </c>
      <c r="G5" s="15">
        <v>2</v>
      </c>
      <c r="H5" s="14">
        <v>80</v>
      </c>
      <c r="I5" s="12" t="str">
        <f t="shared" si="15"/>
        <v>6|16|19</v>
      </c>
      <c r="J5" s="12" t="str">
        <f t="shared" si="16"/>
        <v>body|head|leg</v>
      </c>
      <c r="K5" s="12" t="s">
        <v>929</v>
      </c>
      <c r="L5" s="12" t="s">
        <v>540</v>
      </c>
      <c r="M5" s="12" t="s">
        <v>542</v>
      </c>
      <c r="N5" s="12">
        <v>0</v>
      </c>
      <c r="O5" s="12" t="s">
        <v>1238</v>
      </c>
      <c r="P5" s="12">
        <v>0</v>
      </c>
      <c r="Q5" s="12">
        <v>5</v>
      </c>
      <c r="R5" s="12">
        <v>5</v>
      </c>
      <c r="S5" s="12">
        <v>0</v>
      </c>
      <c r="T5" s="15"/>
      <c r="U5" s="15" t="s">
        <v>587</v>
      </c>
      <c r="V5" s="12" t="s">
        <v>595</v>
      </c>
      <c r="W5" s="12" t="s">
        <v>655</v>
      </c>
      <c r="X5" s="12" t="s">
        <v>656</v>
      </c>
      <c r="Y5" s="15"/>
      <c r="Z5" s="12">
        <f>IFERROR(INDEX(技能!$A:$A,MATCH(怪物!V5,技能!$B:$B,0)),"")</f>
        <v>6</v>
      </c>
      <c r="AA5" s="12">
        <f>IFERROR(INDEX(技能!$A:$A,MATCH(怪物!W5,技能!$B:$B,0)),"")</f>
        <v>16</v>
      </c>
      <c r="AB5" s="12">
        <f>IFERROR(INDEX(技能!$A:$A,MATCH(怪物!X5,技能!$B:$B,0)),"")</f>
        <v>19</v>
      </c>
      <c r="AC5" s="12" t="str">
        <f>IFERROR(INDEX(技能!$A:$A,MATCH(怪物!Y5,技能!$B:$B,0)),"")</f>
        <v/>
      </c>
      <c r="AD5" s="15"/>
      <c r="AE5" s="15"/>
      <c r="AF5" s="15">
        <v>3</v>
      </c>
      <c r="AG5" s="15" t="s">
        <v>509</v>
      </c>
      <c r="AH5" s="15">
        <v>25</v>
      </c>
      <c r="AI5" s="15">
        <v>3.125</v>
      </c>
      <c r="AJ5" s="15">
        <v>4.8</v>
      </c>
      <c r="AK5" s="15">
        <v>0.25</v>
      </c>
      <c r="AL5" s="15">
        <v>3</v>
      </c>
      <c r="AM5" s="15">
        <v>0.33600000000000002</v>
      </c>
      <c r="AN5" s="15">
        <v>70</v>
      </c>
      <c r="AO5" s="15">
        <v>5</v>
      </c>
      <c r="AP5" s="15"/>
      <c r="AQ5" s="15"/>
      <c r="AR5" s="15"/>
      <c r="AS5" s="15"/>
      <c r="AT5" s="15"/>
      <c r="AU5" s="15">
        <v>3</v>
      </c>
      <c r="AV5" s="15" t="s">
        <v>579</v>
      </c>
      <c r="AW5" s="15" t="s">
        <v>235</v>
      </c>
      <c r="AX5" s="15" t="s">
        <v>238</v>
      </c>
      <c r="AY5" s="15" t="s">
        <v>240</v>
      </c>
      <c r="AZ5" s="15" t="s">
        <v>315</v>
      </c>
      <c r="BA5" s="15" t="s">
        <v>314</v>
      </c>
      <c r="BB5" s="15" t="s">
        <v>328</v>
      </c>
      <c r="BC5" s="15">
        <f t="shared" si="41"/>
        <v>3</v>
      </c>
      <c r="BD5" s="15" t="s">
        <v>718</v>
      </c>
      <c r="BE5" s="15">
        <v>5</v>
      </c>
      <c r="BF5" s="15" t="s">
        <v>719</v>
      </c>
      <c r="BG5" s="15">
        <v>1</v>
      </c>
      <c r="BH5" s="15" t="s">
        <v>720</v>
      </c>
      <c r="BI5" s="15">
        <v>1</v>
      </c>
      <c r="BJ5" s="15" t="s">
        <v>715</v>
      </c>
      <c r="BK5" s="15">
        <v>5</v>
      </c>
      <c r="BL5" s="15" t="s">
        <v>721</v>
      </c>
      <c r="BM5" s="15">
        <v>8</v>
      </c>
      <c r="BS5" s="14">
        <v>103</v>
      </c>
      <c r="BT5" s="15" t="s">
        <v>711</v>
      </c>
      <c r="BU5" s="15">
        <v>8</v>
      </c>
      <c r="BV5" s="14">
        <v>1</v>
      </c>
      <c r="BW5" s="14">
        <v>3.5</v>
      </c>
      <c r="BX5" s="14">
        <v>1.2857142857142858</v>
      </c>
      <c r="BY5" s="14">
        <v>27</v>
      </c>
      <c r="BZ5" s="17">
        <f t="shared" si="0"/>
        <v>3.9301310043668124E-2</v>
      </c>
      <c r="CB5" s="14" t="str">
        <f t="shared" si="17"/>
        <v>100|115;101|153;102|153;103|27</v>
      </c>
      <c r="CC5" s="14">
        <f t="shared" si="18"/>
        <v>12</v>
      </c>
      <c r="CD5" s="14">
        <f t="shared" si="19"/>
        <v>100</v>
      </c>
      <c r="CE5" s="14">
        <f t="shared" si="20"/>
        <v>13</v>
      </c>
      <c r="CF5" s="14">
        <f t="shared" si="21"/>
        <v>1</v>
      </c>
      <c r="CG5" s="14">
        <f t="shared" si="22"/>
        <v>85</v>
      </c>
      <c r="CH5" s="14" t="str">
        <f t="shared" si="23"/>
        <v>1|21</v>
      </c>
      <c r="CI5" s="14" t="str">
        <f t="shared" si="24"/>
        <v>body|head|leg</v>
      </c>
      <c r="CJ5" s="14" t="str">
        <f t="shared" si="25"/>
        <v>4102|2;2101|5</v>
      </c>
      <c r="CK5" s="14">
        <v>5</v>
      </c>
      <c r="CM5" s="14">
        <v>1</v>
      </c>
      <c r="CN5" s="14">
        <v>103</v>
      </c>
      <c r="CO5" s="14" t="s">
        <v>711</v>
      </c>
      <c r="CP5" s="14" t="s">
        <v>4515</v>
      </c>
      <c r="CQ5" s="15">
        <v>8</v>
      </c>
      <c r="CR5" s="14" t="str">
        <f t="shared" si="26"/>
        <v>4102|2;2101|5</v>
      </c>
      <c r="CT5" s="14" t="s">
        <v>1291</v>
      </c>
      <c r="CU5" s="14">
        <v>2</v>
      </c>
      <c r="CV5" s="14">
        <f t="shared" si="1"/>
        <v>59</v>
      </c>
      <c r="CW5" s="14" t="str">
        <f t="shared" si="2"/>
        <v>4102|2</v>
      </c>
      <c r="CY5" s="14" t="s">
        <v>1470</v>
      </c>
      <c r="CZ5" s="14">
        <v>5</v>
      </c>
      <c r="DA5" s="14">
        <f t="shared" si="3"/>
        <v>7</v>
      </c>
      <c r="DB5" s="14" t="str">
        <f t="shared" si="4"/>
        <v>2101|5</v>
      </c>
      <c r="DE5" s="14" t="str">
        <f t="shared" si="5"/>
        <v/>
      </c>
      <c r="DF5" s="14" t="str">
        <f t="shared" si="6"/>
        <v/>
      </c>
      <c r="DI5" s="14" t="str">
        <f t="shared" si="7"/>
        <v/>
      </c>
      <c r="DJ5" s="14" t="str">
        <f t="shared" si="8"/>
        <v/>
      </c>
      <c r="DM5" s="14" t="str">
        <f t="shared" si="9"/>
        <v/>
      </c>
      <c r="DN5" s="14" t="str">
        <f t="shared" si="10"/>
        <v/>
      </c>
      <c r="DQ5" s="14" t="str">
        <f t="shared" si="11"/>
        <v/>
      </c>
      <c r="DR5" s="14" t="str">
        <f t="shared" si="12"/>
        <v/>
      </c>
      <c r="DU5" s="14">
        <f t="shared" si="27"/>
        <v>103</v>
      </c>
      <c r="DV5" s="14" t="str">
        <f t="shared" si="28"/>
        <v>Shadow Panther</v>
      </c>
      <c r="DW5" s="14">
        <f t="shared" si="29"/>
        <v>8</v>
      </c>
      <c r="DX5" s="14">
        <f t="shared" si="30"/>
        <v>12</v>
      </c>
      <c r="DY5" s="14">
        <f t="shared" si="31"/>
        <v>100</v>
      </c>
      <c r="DZ5" s="14">
        <f t="shared" si="32"/>
        <v>13</v>
      </c>
      <c r="EA5" s="14">
        <f t="shared" si="33"/>
        <v>1</v>
      </c>
      <c r="EB5" s="14">
        <f t="shared" si="34"/>
        <v>85</v>
      </c>
      <c r="EC5" s="14" t="str">
        <f t="shared" si="35"/>
        <v>1|21</v>
      </c>
      <c r="ED5" s="14" t="str">
        <f t="shared" si="36"/>
        <v>body|head|leg</v>
      </c>
      <c r="EE5" s="14" t="str">
        <f t="shared" si="37"/>
        <v>4102|2;2101|5</v>
      </c>
      <c r="EF5" s="14">
        <f t="shared" si="38"/>
        <v>5</v>
      </c>
      <c r="EI5" s="2"/>
      <c r="EJ5" s="14" t="s">
        <v>69</v>
      </c>
      <c r="EK5" s="2"/>
      <c r="EM5" s="14">
        <f t="shared" si="39"/>
        <v>0</v>
      </c>
      <c r="EP5" s="14">
        <v>4</v>
      </c>
      <c r="EQ5" s="14">
        <f t="shared" si="40"/>
        <v>0.6</v>
      </c>
    </row>
    <row r="6" spans="1:147" x14ac:dyDescent="0.15">
      <c r="A6" s="15" t="s">
        <v>392</v>
      </c>
      <c r="B6" s="14" t="s">
        <v>679</v>
      </c>
      <c r="C6" s="14">
        <v>2</v>
      </c>
      <c r="D6" s="14" t="str">
        <f t="shared" si="14"/>
        <v>攻击型</v>
      </c>
      <c r="E6" s="14">
        <v>100</v>
      </c>
      <c r="F6" s="14">
        <v>8</v>
      </c>
      <c r="G6" s="14">
        <v>2</v>
      </c>
      <c r="H6" s="14">
        <v>80</v>
      </c>
      <c r="I6" s="12" t="str">
        <f t="shared" si="15"/>
        <v>28|16|19</v>
      </c>
      <c r="J6" s="12" t="str">
        <f t="shared" si="16"/>
        <v>body|head|leg</v>
      </c>
      <c r="K6" s="12" t="s">
        <v>929</v>
      </c>
      <c r="L6" s="12" t="s">
        <v>540</v>
      </c>
      <c r="M6" s="12" t="s">
        <v>542</v>
      </c>
      <c r="N6" s="12">
        <v>0</v>
      </c>
      <c r="O6" s="12" t="s">
        <v>1239</v>
      </c>
      <c r="P6" s="12">
        <v>0</v>
      </c>
      <c r="Q6" s="12">
        <v>1</v>
      </c>
      <c r="R6" s="12">
        <v>2</v>
      </c>
      <c r="S6" s="12">
        <v>0</v>
      </c>
      <c r="T6" s="15"/>
      <c r="U6" s="12" t="s">
        <v>587</v>
      </c>
      <c r="V6" s="12" t="s">
        <v>594</v>
      </c>
      <c r="W6" s="12" t="s">
        <v>655</v>
      </c>
      <c r="X6" s="12" t="s">
        <v>656</v>
      </c>
      <c r="Y6" s="15"/>
      <c r="Z6" s="12">
        <f>IFERROR(INDEX(技能!$A:$A,MATCH(怪物!V6,技能!$B:$B,0)),"")</f>
        <v>28</v>
      </c>
      <c r="AA6" s="12">
        <f>IFERROR(INDEX(技能!$A:$A,MATCH(怪物!W6,技能!$B:$B,0)),"")</f>
        <v>16</v>
      </c>
      <c r="AB6" s="12">
        <f>IFERROR(INDEX(技能!$A:$A,MATCH(怪物!X6,技能!$B:$B,0)),"")</f>
        <v>19</v>
      </c>
      <c r="AC6" s="12" t="str">
        <f>IFERROR(INDEX(技能!$A:$A,MATCH(怪物!Y6,技能!$B:$B,0)),"")</f>
        <v/>
      </c>
      <c r="AD6" s="15"/>
      <c r="AE6" s="15"/>
      <c r="AF6" s="15">
        <v>4</v>
      </c>
      <c r="AG6" s="15" t="s">
        <v>510</v>
      </c>
      <c r="AH6" s="15">
        <v>22</v>
      </c>
      <c r="AI6" s="15">
        <v>2.4</v>
      </c>
      <c r="AJ6" s="15">
        <v>5</v>
      </c>
      <c r="AK6" s="15">
        <v>0.25</v>
      </c>
      <c r="AL6" s="15">
        <v>0</v>
      </c>
      <c r="AM6" s="15">
        <v>0.28000000000000003</v>
      </c>
      <c r="AN6" s="15">
        <v>75</v>
      </c>
      <c r="AO6" s="15">
        <v>5</v>
      </c>
      <c r="AP6" s="15"/>
      <c r="AQ6" s="15"/>
      <c r="AR6" s="15"/>
      <c r="AS6" s="15"/>
      <c r="AT6" s="15"/>
      <c r="AU6" s="15">
        <v>4</v>
      </c>
      <c r="AV6" s="15" t="s">
        <v>234</v>
      </c>
      <c r="AW6" s="15" t="s">
        <v>244</v>
      </c>
      <c r="AX6" s="15" t="s">
        <v>245</v>
      </c>
      <c r="AY6" s="15"/>
      <c r="AZ6" s="15"/>
      <c r="BA6" s="15"/>
      <c r="BB6" s="15"/>
      <c r="BC6" s="15">
        <f t="shared" si="41"/>
        <v>4</v>
      </c>
      <c r="BD6" s="15" t="s">
        <v>722</v>
      </c>
      <c r="BE6" s="15">
        <v>2</v>
      </c>
      <c r="BF6" s="15" t="s">
        <v>723</v>
      </c>
      <c r="BG6" s="15">
        <v>4</v>
      </c>
      <c r="BH6" s="15" t="s">
        <v>366</v>
      </c>
      <c r="BI6" s="15"/>
      <c r="BJ6" s="15" t="s">
        <v>366</v>
      </c>
      <c r="BK6" s="15"/>
      <c r="BL6" s="15" t="s">
        <v>366</v>
      </c>
      <c r="BM6" s="15"/>
      <c r="BS6" s="14">
        <v>104</v>
      </c>
      <c r="BT6" s="15" t="s">
        <v>712</v>
      </c>
      <c r="BU6" s="15">
        <v>4</v>
      </c>
      <c r="BV6" s="14">
        <v>1</v>
      </c>
      <c r="BW6" s="14">
        <v>3.5</v>
      </c>
      <c r="BX6" s="14">
        <v>0.14285714285714285</v>
      </c>
      <c r="BY6" s="14">
        <v>86</v>
      </c>
      <c r="BZ6" s="17">
        <f t="shared" si="0"/>
        <v>0.12518195050946143</v>
      </c>
      <c r="CB6" s="14" t="str">
        <f t="shared" si="17"/>
        <v>100|115;101|153;102|153;103|27;104|86</v>
      </c>
      <c r="CC6" s="14">
        <f t="shared" si="18"/>
        <v>1</v>
      </c>
      <c r="CD6" s="14">
        <f t="shared" si="19"/>
        <v>100</v>
      </c>
      <c r="CE6" s="14">
        <f t="shared" si="20"/>
        <v>8</v>
      </c>
      <c r="CF6" s="14">
        <f t="shared" si="21"/>
        <v>3</v>
      </c>
      <c r="CG6" s="14">
        <f t="shared" si="22"/>
        <v>80</v>
      </c>
      <c r="CH6" s="14" t="str">
        <f t="shared" si="23"/>
        <v>1|34</v>
      </c>
      <c r="CI6" s="14" t="str">
        <f t="shared" si="24"/>
        <v>body|head|tail</v>
      </c>
      <c r="CJ6" s="14" t="str">
        <f t="shared" si="25"/>
        <v>4102|3;2105|2</v>
      </c>
      <c r="CK6" s="14">
        <f t="shared" ref="CK6:CK66" si="42">VLOOKUP(BT6,B:N,13,FALSE)</f>
        <v>0</v>
      </c>
      <c r="CM6" s="14">
        <v>2</v>
      </c>
      <c r="CN6" s="14">
        <v>104</v>
      </c>
      <c r="CO6" s="14" t="s">
        <v>712</v>
      </c>
      <c r="CP6" s="14" t="s">
        <v>4516</v>
      </c>
      <c r="CQ6" s="15">
        <v>4</v>
      </c>
      <c r="CR6" s="14" t="str">
        <f t="shared" si="26"/>
        <v>4102|3;2105|2</v>
      </c>
      <c r="CT6" s="14" t="s">
        <v>1291</v>
      </c>
      <c r="CU6" s="14">
        <v>3</v>
      </c>
      <c r="CV6" s="14">
        <f t="shared" si="1"/>
        <v>59</v>
      </c>
      <c r="CW6" s="14" t="str">
        <f t="shared" si="2"/>
        <v>4102|3</v>
      </c>
      <c r="CY6" s="14" t="s">
        <v>1471</v>
      </c>
      <c r="CZ6" s="14">
        <v>2</v>
      </c>
      <c r="DA6" s="14">
        <f t="shared" si="3"/>
        <v>11</v>
      </c>
      <c r="DB6" s="14" t="str">
        <f t="shared" si="4"/>
        <v>2105|2</v>
      </c>
      <c r="DE6" s="14" t="str">
        <f t="shared" si="5"/>
        <v/>
      </c>
      <c r="DF6" s="14" t="str">
        <f t="shared" si="6"/>
        <v/>
      </c>
      <c r="DI6" s="14" t="str">
        <f t="shared" si="7"/>
        <v/>
      </c>
      <c r="DJ6" s="14" t="str">
        <f t="shared" si="8"/>
        <v/>
      </c>
      <c r="DM6" s="14" t="str">
        <f t="shared" si="9"/>
        <v/>
      </c>
      <c r="DN6" s="14" t="str">
        <f t="shared" si="10"/>
        <v/>
      </c>
      <c r="DQ6" s="14" t="str">
        <f t="shared" si="11"/>
        <v/>
      </c>
      <c r="DR6" s="14" t="str">
        <f t="shared" si="12"/>
        <v/>
      </c>
      <c r="DU6" s="14">
        <f t="shared" si="27"/>
        <v>104</v>
      </c>
      <c r="DV6" s="14" t="str">
        <f t="shared" si="28"/>
        <v>Snake</v>
      </c>
      <c r="DW6" s="14">
        <f t="shared" si="29"/>
        <v>4</v>
      </c>
      <c r="DX6" s="14">
        <f t="shared" si="30"/>
        <v>1</v>
      </c>
      <c r="DY6" s="14">
        <f t="shared" si="31"/>
        <v>100</v>
      </c>
      <c r="DZ6" s="14">
        <f t="shared" si="32"/>
        <v>8</v>
      </c>
      <c r="EA6" s="14">
        <f t="shared" si="33"/>
        <v>3</v>
      </c>
      <c r="EB6" s="14">
        <f t="shared" si="34"/>
        <v>80</v>
      </c>
      <c r="EC6" s="14" t="str">
        <f t="shared" si="35"/>
        <v>1|34</v>
      </c>
      <c r="ED6" s="14" t="str">
        <f t="shared" si="36"/>
        <v>body|head|tail</v>
      </c>
      <c r="EE6" s="14" t="str">
        <f t="shared" si="37"/>
        <v>4102|3;2105|2</v>
      </c>
      <c r="EF6" s="14">
        <f t="shared" si="38"/>
        <v>0</v>
      </c>
      <c r="EI6" s="6" t="s">
        <v>133</v>
      </c>
      <c r="EJ6" s="14" t="s">
        <v>70</v>
      </c>
      <c r="EK6" s="2">
        <v>2100</v>
      </c>
      <c r="EL6" s="14">
        <v>10</v>
      </c>
      <c r="EM6" s="14">
        <f t="shared" si="39"/>
        <v>1.7782794100389228</v>
      </c>
      <c r="EP6" s="14">
        <v>5</v>
      </c>
      <c r="EQ6" s="14">
        <f t="shared" si="40"/>
        <v>0.61180339887498947</v>
      </c>
    </row>
    <row r="7" spans="1:147" x14ac:dyDescent="0.15">
      <c r="A7" s="15" t="s">
        <v>394</v>
      </c>
      <c r="B7" s="14" t="s">
        <v>681</v>
      </c>
      <c r="C7" s="14">
        <v>8</v>
      </c>
      <c r="D7" s="14" t="str">
        <f t="shared" si="14"/>
        <v>攻击型</v>
      </c>
      <c r="E7" s="14">
        <v>100</v>
      </c>
      <c r="F7" s="14">
        <v>10</v>
      </c>
      <c r="G7" s="14">
        <v>2</v>
      </c>
      <c r="H7" s="14">
        <v>90</v>
      </c>
      <c r="I7" s="12" t="str">
        <f t="shared" si="15"/>
        <v>28|16|19</v>
      </c>
      <c r="J7" s="12" t="str">
        <f t="shared" si="16"/>
        <v>body|head|leg</v>
      </c>
      <c r="K7" s="12" t="s">
        <v>929</v>
      </c>
      <c r="L7" s="12" t="s">
        <v>540</v>
      </c>
      <c r="M7" s="12" t="s">
        <v>542</v>
      </c>
      <c r="N7" s="12">
        <v>0</v>
      </c>
      <c r="O7" s="12" t="s">
        <v>1239</v>
      </c>
      <c r="P7" s="12">
        <v>0</v>
      </c>
      <c r="Q7" s="12">
        <v>5</v>
      </c>
      <c r="R7" s="12">
        <v>5</v>
      </c>
      <c r="S7" s="12">
        <v>0</v>
      </c>
      <c r="T7" s="15"/>
      <c r="U7" s="15" t="s">
        <v>587</v>
      </c>
      <c r="V7" s="12" t="s">
        <v>594</v>
      </c>
      <c r="W7" s="12" t="s">
        <v>655</v>
      </c>
      <c r="X7" s="12" t="s">
        <v>656</v>
      </c>
      <c r="Y7" s="15"/>
      <c r="Z7" s="12">
        <f>IFERROR(INDEX(技能!$A:$A,MATCH(怪物!V7,技能!$B:$B,0)),"")</f>
        <v>28</v>
      </c>
      <c r="AA7" s="12">
        <f>IFERROR(INDEX(技能!$A:$A,MATCH(怪物!W7,技能!$B:$B,0)),"")</f>
        <v>16</v>
      </c>
      <c r="AB7" s="12">
        <f>IFERROR(INDEX(技能!$A:$A,MATCH(怪物!X7,技能!$B:$B,0)),"")</f>
        <v>19</v>
      </c>
      <c r="AC7" s="12" t="str">
        <f>IFERROR(INDEX(技能!$A:$A,MATCH(怪物!Y7,技能!$B:$B,0)),"")</f>
        <v/>
      </c>
      <c r="AD7" s="15"/>
      <c r="AE7" s="15"/>
      <c r="AF7" s="15">
        <v>5</v>
      </c>
      <c r="AG7" s="15" t="s">
        <v>511</v>
      </c>
      <c r="AH7" s="15">
        <v>16</v>
      </c>
      <c r="AI7" s="15">
        <v>2.58</v>
      </c>
      <c r="AJ7" s="15">
        <v>5</v>
      </c>
      <c r="AK7" s="15">
        <v>0.25</v>
      </c>
      <c r="AL7" s="15">
        <v>0</v>
      </c>
      <c r="AM7" s="15">
        <v>0.28000000000000003</v>
      </c>
      <c r="AN7" s="15">
        <v>75</v>
      </c>
      <c r="AO7" s="15">
        <v>5</v>
      </c>
      <c r="AP7" s="15"/>
      <c r="AQ7" s="15"/>
      <c r="AR7" s="15"/>
      <c r="AS7" s="15"/>
      <c r="AT7" s="15"/>
      <c r="AU7" s="15">
        <v>5</v>
      </c>
      <c r="AV7" s="15" t="s">
        <v>242</v>
      </c>
      <c r="AW7" s="15" t="s">
        <v>250</v>
      </c>
      <c r="AX7" s="15" t="s">
        <v>251</v>
      </c>
      <c r="AY7" s="15" t="s">
        <v>276</v>
      </c>
      <c r="AZ7" s="15" t="s">
        <v>253</v>
      </c>
      <c r="BA7" s="15"/>
      <c r="BB7" s="15"/>
      <c r="BC7" s="15">
        <f t="shared" si="41"/>
        <v>5</v>
      </c>
      <c r="BD7" s="15" t="s">
        <v>724</v>
      </c>
      <c r="BE7" s="15">
        <v>8</v>
      </c>
      <c r="BF7" s="15" t="s">
        <v>725</v>
      </c>
      <c r="BG7" s="15">
        <v>15</v>
      </c>
      <c r="BH7" s="15" t="s">
        <v>726</v>
      </c>
      <c r="BI7" s="15">
        <v>8</v>
      </c>
      <c r="BJ7" s="15" t="s">
        <v>722</v>
      </c>
      <c r="BK7" s="15">
        <v>5</v>
      </c>
      <c r="BL7" s="15" t="s">
        <v>366</v>
      </c>
      <c r="BM7" s="15"/>
      <c r="BS7" s="14">
        <v>105</v>
      </c>
      <c r="BT7" s="14" t="s">
        <v>453</v>
      </c>
      <c r="BU7" s="14">
        <v>2</v>
      </c>
      <c r="BV7" s="14">
        <v>1</v>
      </c>
      <c r="BW7" s="14">
        <v>3.5</v>
      </c>
      <c r="BX7" s="14">
        <v>-0.42857142857142855</v>
      </c>
      <c r="BY7" s="14">
        <v>153</v>
      </c>
      <c r="BZ7" s="17">
        <f t="shared" si="0"/>
        <v>0.22270742358078602</v>
      </c>
      <c r="CB7" s="14" t="str">
        <f t="shared" si="17"/>
        <v>100|115;101|153;102|153;103|27;104|86;105|153</v>
      </c>
      <c r="CC7" s="14">
        <f t="shared" si="18"/>
        <v>1</v>
      </c>
      <c r="CD7" s="14">
        <f t="shared" si="19"/>
        <v>100</v>
      </c>
      <c r="CE7" s="14">
        <f t="shared" si="20"/>
        <v>9</v>
      </c>
      <c r="CF7" s="14">
        <f t="shared" si="21"/>
        <v>1</v>
      </c>
      <c r="CG7" s="14">
        <f t="shared" si="22"/>
        <v>70</v>
      </c>
      <c r="CH7" s="14" t="str">
        <f t="shared" si="23"/>
        <v>17</v>
      </c>
      <c r="CI7" s="14" t="str">
        <f t="shared" si="24"/>
        <v>body|head|wing</v>
      </c>
      <c r="CJ7" s="14" t="str">
        <f t="shared" si="25"/>
        <v>4102|2;2101|5</v>
      </c>
      <c r="CK7" s="14">
        <f t="shared" si="42"/>
        <v>0</v>
      </c>
      <c r="CM7" s="14">
        <v>1</v>
      </c>
      <c r="CN7" s="14">
        <v>105</v>
      </c>
      <c r="CO7" s="14" t="s">
        <v>1426</v>
      </c>
      <c r="CP7" s="14" t="s">
        <v>4517</v>
      </c>
      <c r="CQ7" s="14">
        <v>2</v>
      </c>
      <c r="CR7" s="14" t="str">
        <f t="shared" si="26"/>
        <v>4102|2;2101|5</v>
      </c>
      <c r="CT7" s="14" t="s">
        <v>1291</v>
      </c>
      <c r="CU7" s="14">
        <v>2</v>
      </c>
      <c r="CV7" s="14">
        <f t="shared" si="1"/>
        <v>59</v>
      </c>
      <c r="CW7" s="14" t="str">
        <f t="shared" si="2"/>
        <v>4102|2</v>
      </c>
      <c r="CY7" s="14" t="s">
        <v>1470</v>
      </c>
      <c r="CZ7" s="14">
        <v>5</v>
      </c>
      <c r="DA7" s="14">
        <f t="shared" si="3"/>
        <v>7</v>
      </c>
      <c r="DB7" s="14" t="str">
        <f t="shared" si="4"/>
        <v>2101|5</v>
      </c>
      <c r="DE7" s="14" t="str">
        <f t="shared" si="5"/>
        <v/>
      </c>
      <c r="DF7" s="14" t="str">
        <f t="shared" si="6"/>
        <v/>
      </c>
      <c r="DI7" s="14" t="str">
        <f t="shared" si="7"/>
        <v/>
      </c>
      <c r="DJ7" s="14" t="str">
        <f t="shared" si="8"/>
        <v/>
      </c>
      <c r="DM7" s="14" t="str">
        <f t="shared" si="9"/>
        <v/>
      </c>
      <c r="DN7" s="14" t="str">
        <f t="shared" si="10"/>
        <v/>
      </c>
      <c r="DQ7" s="14" t="str">
        <f t="shared" si="11"/>
        <v/>
      </c>
      <c r="DR7" s="14" t="str">
        <f t="shared" si="12"/>
        <v/>
      </c>
      <c r="DU7" s="14">
        <f t="shared" si="27"/>
        <v>105</v>
      </c>
      <c r="DV7" s="14" t="str">
        <f t="shared" si="28"/>
        <v>Bird</v>
      </c>
      <c r="DW7" s="14">
        <f t="shared" si="29"/>
        <v>2</v>
      </c>
      <c r="DX7" s="14">
        <f t="shared" si="30"/>
        <v>1</v>
      </c>
      <c r="DY7" s="14">
        <f t="shared" si="31"/>
        <v>100</v>
      </c>
      <c r="DZ7" s="14">
        <f t="shared" si="32"/>
        <v>9</v>
      </c>
      <c r="EA7" s="14">
        <f t="shared" si="33"/>
        <v>1</v>
      </c>
      <c r="EB7" s="14">
        <f t="shared" si="34"/>
        <v>70</v>
      </c>
      <c r="EC7" s="14" t="str">
        <f t="shared" si="35"/>
        <v>17</v>
      </c>
      <c r="ED7" s="14" t="str">
        <f t="shared" si="36"/>
        <v>body|head|wing</v>
      </c>
      <c r="EE7" s="14" t="str">
        <f t="shared" si="37"/>
        <v>4102|2;2101|5</v>
      </c>
      <c r="EF7" s="14">
        <f t="shared" si="38"/>
        <v>0</v>
      </c>
      <c r="EI7" s="6" t="s">
        <v>134</v>
      </c>
      <c r="EJ7" s="14" t="s">
        <v>71</v>
      </c>
      <c r="EK7" s="2">
        <v>2101</v>
      </c>
      <c r="EL7" s="14">
        <v>10</v>
      </c>
      <c r="EM7" s="14">
        <f t="shared" si="39"/>
        <v>1.7782794100389228</v>
      </c>
      <c r="EP7" s="14">
        <v>6</v>
      </c>
      <c r="EQ7" s="14">
        <f t="shared" si="40"/>
        <v>0.62247448713915898</v>
      </c>
    </row>
    <row r="8" spans="1:147" x14ac:dyDescent="0.15">
      <c r="A8" s="15" t="s">
        <v>265</v>
      </c>
      <c r="B8" s="14" t="s">
        <v>682</v>
      </c>
      <c r="C8" s="14">
        <v>1</v>
      </c>
      <c r="D8" s="14" t="str">
        <f t="shared" si="14"/>
        <v>平衡型</v>
      </c>
      <c r="E8" s="14">
        <v>100</v>
      </c>
      <c r="F8" s="14">
        <v>7</v>
      </c>
      <c r="G8" s="14">
        <v>2</v>
      </c>
      <c r="H8" s="14">
        <v>75</v>
      </c>
      <c r="I8" s="12" t="str">
        <f t="shared" si="15"/>
        <v>6|16|19</v>
      </c>
      <c r="J8" s="12" t="str">
        <f t="shared" si="16"/>
        <v>body|head|leg</v>
      </c>
      <c r="K8" s="12" t="s">
        <v>929</v>
      </c>
      <c r="L8" s="12" t="s">
        <v>540</v>
      </c>
      <c r="M8" s="12" t="s">
        <v>542</v>
      </c>
      <c r="N8" s="12">
        <v>0</v>
      </c>
      <c r="O8" s="12" t="s">
        <v>1241</v>
      </c>
      <c r="P8" s="12">
        <v>0</v>
      </c>
      <c r="Q8" s="12">
        <v>1</v>
      </c>
      <c r="R8" s="12">
        <v>2</v>
      </c>
      <c r="S8" s="12">
        <v>0</v>
      </c>
      <c r="T8" s="15"/>
      <c r="U8" s="12" t="s">
        <v>587</v>
      </c>
      <c r="V8" s="12" t="s">
        <v>595</v>
      </c>
      <c r="W8" s="12" t="s">
        <v>655</v>
      </c>
      <c r="X8" s="12" t="s">
        <v>656</v>
      </c>
      <c r="Y8" s="15"/>
      <c r="Z8" s="12">
        <f>IFERROR(INDEX(技能!$A:$A,MATCH(怪物!V8,技能!$B:$B,0)),"")</f>
        <v>6</v>
      </c>
      <c r="AA8" s="12">
        <f>IFERROR(INDEX(技能!$A:$A,MATCH(怪物!W8,技能!$B:$B,0)),"")</f>
        <v>16</v>
      </c>
      <c r="AB8" s="12">
        <f>IFERROR(INDEX(技能!$A:$A,MATCH(怪物!X8,技能!$B:$B,0)),"")</f>
        <v>19</v>
      </c>
      <c r="AC8" s="12" t="str">
        <f>IFERROR(INDEX(技能!$A:$A,MATCH(怪物!Y8,技能!$B:$B,0)),"")</f>
        <v/>
      </c>
      <c r="AD8" s="15"/>
      <c r="AE8" s="15"/>
      <c r="AF8" s="15">
        <v>6</v>
      </c>
      <c r="AG8" s="15" t="s">
        <v>512</v>
      </c>
      <c r="AH8" s="15">
        <v>20</v>
      </c>
      <c r="AI8" s="15">
        <v>2.5</v>
      </c>
      <c r="AJ8" s="15">
        <v>7</v>
      </c>
      <c r="AK8" s="15">
        <v>0.15</v>
      </c>
      <c r="AL8" s="15">
        <v>0</v>
      </c>
      <c r="AM8" s="15">
        <v>0.28000000000000003</v>
      </c>
      <c r="AN8" s="15">
        <v>75</v>
      </c>
      <c r="AO8" s="15">
        <v>5</v>
      </c>
      <c r="AP8" s="15"/>
      <c r="AQ8" s="15"/>
      <c r="AR8" s="15"/>
      <c r="AS8" s="15"/>
      <c r="AT8" s="15"/>
      <c r="AU8" s="15">
        <v>6</v>
      </c>
      <c r="AV8" s="15" t="s">
        <v>246</v>
      </c>
      <c r="AW8" s="15" t="s">
        <v>247</v>
      </c>
      <c r="AX8" s="15" t="s">
        <v>248</v>
      </c>
      <c r="AY8" s="15" t="s">
        <v>249</v>
      </c>
      <c r="AZ8" s="15" t="s">
        <v>255</v>
      </c>
      <c r="BA8" s="15" t="s">
        <v>313</v>
      </c>
      <c r="BB8" s="15" t="s">
        <v>327</v>
      </c>
      <c r="BC8" s="15">
        <f t="shared" si="41"/>
        <v>6</v>
      </c>
      <c r="BD8" s="15" t="s">
        <v>727</v>
      </c>
      <c r="BE8" s="15">
        <v>12</v>
      </c>
      <c r="BF8" s="15" t="s">
        <v>728</v>
      </c>
      <c r="BG8" s="15">
        <v>11</v>
      </c>
      <c r="BH8" s="15" t="s">
        <v>729</v>
      </c>
      <c r="BI8" s="15">
        <v>13</v>
      </c>
      <c r="BJ8" s="15" t="s">
        <v>730</v>
      </c>
      <c r="BK8" s="15">
        <v>12</v>
      </c>
      <c r="BL8" s="15" t="s">
        <v>731</v>
      </c>
      <c r="BM8" s="15">
        <v>17</v>
      </c>
      <c r="BN8" s="14" t="s">
        <v>698</v>
      </c>
      <c r="BO8" s="14">
        <v>14</v>
      </c>
      <c r="BS8" s="14">
        <v>200</v>
      </c>
      <c r="BT8" s="14" t="s">
        <v>713</v>
      </c>
      <c r="BU8" s="14">
        <v>5</v>
      </c>
      <c r="BV8" s="14">
        <v>2</v>
      </c>
      <c r="BW8" s="14">
        <v>5.2</v>
      </c>
      <c r="BX8" s="14">
        <v>-3.8461538461538491E-2</v>
      </c>
      <c r="BY8" s="14">
        <v>103</v>
      </c>
      <c r="BZ8" s="17">
        <f t="shared" si="0"/>
        <v>0.18864468864468864</v>
      </c>
      <c r="CB8" s="14" t="str">
        <f t="shared" si="17"/>
        <v>200|103</v>
      </c>
      <c r="CC8" s="14">
        <f t="shared" si="18"/>
        <v>8</v>
      </c>
      <c r="CD8" s="14">
        <f t="shared" si="19"/>
        <v>100</v>
      </c>
      <c r="CE8" s="14">
        <f t="shared" si="20"/>
        <v>2</v>
      </c>
      <c r="CF8" s="14">
        <f t="shared" si="21"/>
        <v>12</v>
      </c>
      <c r="CG8" s="14">
        <f t="shared" si="22"/>
        <v>100</v>
      </c>
      <c r="CH8" s="14" t="str">
        <f t="shared" si="23"/>
        <v>34</v>
      </c>
      <c r="CI8" s="14" t="str">
        <f t="shared" si="24"/>
        <v>body||</v>
      </c>
      <c r="CJ8" s="14" t="str">
        <f t="shared" si="25"/>
        <v>2104|5;2109|2</v>
      </c>
      <c r="CK8" s="14">
        <f t="shared" si="42"/>
        <v>0</v>
      </c>
      <c r="CM8" s="14">
        <v>3</v>
      </c>
      <c r="CN8" s="14">
        <v>200</v>
      </c>
      <c r="CO8" s="14" t="s">
        <v>713</v>
      </c>
      <c r="CP8" s="14" t="s">
        <v>4518</v>
      </c>
      <c r="CQ8" s="14">
        <v>5</v>
      </c>
      <c r="CR8" s="14" t="str">
        <f t="shared" si="26"/>
        <v>2104|5;2109|2</v>
      </c>
      <c r="CT8" s="14" t="s">
        <v>1475</v>
      </c>
      <c r="CU8" s="14">
        <v>5</v>
      </c>
      <c r="CV8" s="14">
        <f t="shared" si="1"/>
        <v>10</v>
      </c>
      <c r="CW8" s="14" t="str">
        <f t="shared" si="2"/>
        <v>2104|5</v>
      </c>
      <c r="CY8" s="14" t="s">
        <v>1472</v>
      </c>
      <c r="CZ8" s="14">
        <v>2</v>
      </c>
      <c r="DA8" s="14">
        <f t="shared" si="3"/>
        <v>15</v>
      </c>
      <c r="DB8" s="14" t="str">
        <f t="shared" si="4"/>
        <v>2109|2</v>
      </c>
      <c r="DE8" s="14" t="str">
        <f t="shared" si="5"/>
        <v/>
      </c>
      <c r="DF8" s="14" t="str">
        <f t="shared" si="6"/>
        <v/>
      </c>
      <c r="DI8" s="14" t="str">
        <f t="shared" si="7"/>
        <v/>
      </c>
      <c r="DJ8" s="14" t="str">
        <f t="shared" si="8"/>
        <v/>
      </c>
      <c r="DM8" s="14" t="str">
        <f t="shared" si="9"/>
        <v/>
      </c>
      <c r="DN8" s="14" t="str">
        <f t="shared" si="10"/>
        <v/>
      </c>
      <c r="DQ8" s="14" t="str">
        <f t="shared" si="11"/>
        <v/>
      </c>
      <c r="DR8" s="14" t="str">
        <f t="shared" si="12"/>
        <v/>
      </c>
      <c r="DU8" s="14">
        <f t="shared" si="27"/>
        <v>200</v>
      </c>
      <c r="DV8" s="14" t="str">
        <f t="shared" si="28"/>
        <v>Poison Ivy</v>
      </c>
      <c r="DW8" s="14">
        <f t="shared" si="29"/>
        <v>5</v>
      </c>
      <c r="DX8" s="14">
        <f t="shared" si="30"/>
        <v>8</v>
      </c>
      <c r="DY8" s="14">
        <f t="shared" si="31"/>
        <v>100</v>
      </c>
      <c r="DZ8" s="14">
        <f t="shared" si="32"/>
        <v>2</v>
      </c>
      <c r="EA8" s="14">
        <f t="shared" si="33"/>
        <v>12</v>
      </c>
      <c r="EB8" s="14">
        <f t="shared" si="34"/>
        <v>100</v>
      </c>
      <c r="EC8" s="14" t="str">
        <f t="shared" si="35"/>
        <v>34</v>
      </c>
      <c r="ED8" s="14" t="str">
        <f t="shared" si="36"/>
        <v>body||</v>
      </c>
      <c r="EE8" s="14" t="str">
        <f t="shared" si="37"/>
        <v>2104|5;2109|2</v>
      </c>
      <c r="EF8" s="14">
        <f t="shared" si="38"/>
        <v>0</v>
      </c>
      <c r="EI8" s="6" t="s">
        <v>135</v>
      </c>
      <c r="EJ8" s="14" t="s">
        <v>72</v>
      </c>
      <c r="EK8" s="2">
        <v>2102</v>
      </c>
      <c r="EL8" s="14">
        <v>10</v>
      </c>
      <c r="EM8" s="14">
        <f t="shared" si="39"/>
        <v>1.7782794100389228</v>
      </c>
      <c r="EP8" s="14">
        <v>7</v>
      </c>
      <c r="EQ8" s="14">
        <f t="shared" si="40"/>
        <v>0.63228756555322951</v>
      </c>
    </row>
    <row r="9" spans="1:147" x14ac:dyDescent="0.15">
      <c r="A9" s="15" t="s">
        <v>266</v>
      </c>
      <c r="B9" s="14" t="s">
        <v>684</v>
      </c>
      <c r="C9" s="14">
        <v>4</v>
      </c>
      <c r="D9" s="14" t="str">
        <f t="shared" si="14"/>
        <v>平衡型</v>
      </c>
      <c r="E9" s="14">
        <v>100</v>
      </c>
      <c r="F9" s="14">
        <v>8</v>
      </c>
      <c r="G9" s="14">
        <v>2</v>
      </c>
      <c r="H9" s="14">
        <v>80</v>
      </c>
      <c r="I9" s="12" t="str">
        <f t="shared" si="15"/>
        <v>6|16|19</v>
      </c>
      <c r="J9" s="12" t="str">
        <f t="shared" si="16"/>
        <v>body|head|leg</v>
      </c>
      <c r="K9" s="12" t="s">
        <v>929</v>
      </c>
      <c r="L9" s="12" t="s">
        <v>540</v>
      </c>
      <c r="M9" s="12" t="s">
        <v>542</v>
      </c>
      <c r="N9" s="12">
        <v>0</v>
      </c>
      <c r="O9" s="12" t="s">
        <v>1241</v>
      </c>
      <c r="P9" s="12">
        <v>0</v>
      </c>
      <c r="Q9" s="12">
        <v>5</v>
      </c>
      <c r="R9" s="12">
        <v>5</v>
      </c>
      <c r="S9" s="12">
        <v>0</v>
      </c>
      <c r="T9" s="15"/>
      <c r="U9" s="12" t="s">
        <v>587</v>
      </c>
      <c r="V9" s="12" t="s">
        <v>595</v>
      </c>
      <c r="W9" s="12" t="s">
        <v>655</v>
      </c>
      <c r="X9" s="12" t="s">
        <v>656</v>
      </c>
      <c r="Y9" s="15"/>
      <c r="Z9" s="12">
        <f>IFERROR(INDEX(技能!$A:$A,MATCH(怪物!V9,技能!$B:$B,0)),"")</f>
        <v>6</v>
      </c>
      <c r="AA9" s="12">
        <f>IFERROR(INDEX(技能!$A:$A,MATCH(怪物!W9,技能!$B:$B,0)),"")</f>
        <v>16</v>
      </c>
      <c r="AB9" s="12">
        <f>IFERROR(INDEX(技能!$A:$A,MATCH(怪物!X9,技能!$B:$B,0)),"")</f>
        <v>19</v>
      </c>
      <c r="AC9" s="12" t="str">
        <f>IFERROR(INDEX(技能!$A:$A,MATCH(怪物!Y9,技能!$B:$B,0)),"")</f>
        <v/>
      </c>
      <c r="AD9" s="15"/>
      <c r="AE9" s="15"/>
      <c r="AF9" s="15">
        <v>7</v>
      </c>
      <c r="AG9" s="15" t="s">
        <v>513</v>
      </c>
      <c r="AH9" s="15">
        <v>20</v>
      </c>
      <c r="AI9" s="15">
        <v>2.5</v>
      </c>
      <c r="AJ9" s="15">
        <v>4.9000000000000004</v>
      </c>
      <c r="AK9" s="15">
        <v>0.252</v>
      </c>
      <c r="AL9" s="15">
        <v>0</v>
      </c>
      <c r="AM9" s="15">
        <v>0.28000000000000003</v>
      </c>
      <c r="AN9" s="15">
        <v>75</v>
      </c>
      <c r="AO9" s="15">
        <v>5</v>
      </c>
      <c r="AP9" s="15"/>
      <c r="AQ9" s="15"/>
      <c r="AR9" s="15"/>
      <c r="AS9" s="15"/>
      <c r="AT9" s="15"/>
      <c r="AU9" s="15">
        <v>7</v>
      </c>
      <c r="AV9" s="15" t="s">
        <v>243</v>
      </c>
      <c r="AW9" s="15" t="s">
        <v>260</v>
      </c>
      <c r="AX9" s="15" t="s">
        <v>261</v>
      </c>
      <c r="AY9" s="15" t="s">
        <v>259</v>
      </c>
      <c r="AZ9" s="15" t="s">
        <v>671</v>
      </c>
      <c r="BA9" s="15"/>
      <c r="BB9" s="15"/>
      <c r="BC9" s="15">
        <f t="shared" si="41"/>
        <v>7</v>
      </c>
      <c r="BD9" s="15" t="s">
        <v>732</v>
      </c>
      <c r="BE9" s="15">
        <v>13</v>
      </c>
      <c r="BF9" s="15" t="s">
        <v>733</v>
      </c>
      <c r="BG9" s="15">
        <v>14</v>
      </c>
      <c r="BH9" s="15" t="s">
        <v>734</v>
      </c>
      <c r="BI9" s="15">
        <v>18</v>
      </c>
      <c r="BJ9" s="15" t="s">
        <v>530</v>
      </c>
      <c r="BK9" s="15">
        <v>19</v>
      </c>
      <c r="BL9" s="15" t="s">
        <v>366</v>
      </c>
      <c r="BM9" s="15"/>
      <c r="BS9" s="14">
        <v>201</v>
      </c>
      <c r="BT9" s="14" t="s">
        <v>714</v>
      </c>
      <c r="BU9" s="14">
        <v>2</v>
      </c>
      <c r="BV9" s="14">
        <v>2</v>
      </c>
      <c r="BW9" s="14">
        <v>5.2</v>
      </c>
      <c r="BX9" s="14">
        <v>-0.61538461538461542</v>
      </c>
      <c r="BY9" s="14">
        <v>185</v>
      </c>
      <c r="BZ9" s="17">
        <f t="shared" si="0"/>
        <v>0.33882783882783885</v>
      </c>
      <c r="CB9" s="14" t="str">
        <f t="shared" si="17"/>
        <v>200|103;201|185</v>
      </c>
      <c r="CC9" s="14">
        <f t="shared" si="18"/>
        <v>1</v>
      </c>
      <c r="CD9" s="14">
        <f t="shared" si="19"/>
        <v>100</v>
      </c>
      <c r="CE9" s="14">
        <f t="shared" si="20"/>
        <v>7</v>
      </c>
      <c r="CF9" s="14">
        <f t="shared" si="21"/>
        <v>1</v>
      </c>
      <c r="CG9" s="14">
        <f t="shared" si="22"/>
        <v>65</v>
      </c>
      <c r="CH9" s="14" t="str">
        <f t="shared" si="23"/>
        <v>16</v>
      </c>
      <c r="CI9" s="14" t="str">
        <f t="shared" si="24"/>
        <v>body|head|leg</v>
      </c>
      <c r="CJ9" s="14" t="str">
        <f t="shared" si="25"/>
        <v>4102|2;2102|2</v>
      </c>
      <c r="CK9" s="14">
        <f t="shared" si="42"/>
        <v>0</v>
      </c>
      <c r="CM9" s="14">
        <v>1</v>
      </c>
      <c r="CN9" s="14">
        <v>201</v>
      </c>
      <c r="CO9" s="14" t="s">
        <v>714</v>
      </c>
      <c r="CP9" s="14" t="s">
        <v>4519</v>
      </c>
      <c r="CQ9" s="14">
        <v>2</v>
      </c>
      <c r="CR9" s="14" t="str">
        <f t="shared" si="26"/>
        <v>4102|2;2102|2</v>
      </c>
      <c r="CT9" s="14" t="s">
        <v>1291</v>
      </c>
      <c r="CU9" s="14">
        <v>2</v>
      </c>
      <c r="CV9" s="14">
        <f t="shared" si="1"/>
        <v>59</v>
      </c>
      <c r="CW9" s="14" t="str">
        <f t="shared" si="2"/>
        <v>4102|2</v>
      </c>
      <c r="CY9" s="14" t="s">
        <v>1469</v>
      </c>
      <c r="CZ9" s="14">
        <v>2</v>
      </c>
      <c r="DA9" s="14">
        <f t="shared" si="3"/>
        <v>8</v>
      </c>
      <c r="DB9" s="14" t="str">
        <f t="shared" si="4"/>
        <v>2102|2</v>
      </c>
      <c r="DE9" s="14" t="str">
        <f t="shared" si="5"/>
        <v/>
      </c>
      <c r="DF9" s="14" t="str">
        <f t="shared" si="6"/>
        <v/>
      </c>
      <c r="DI9" s="14" t="str">
        <f t="shared" si="7"/>
        <v/>
      </c>
      <c r="DJ9" s="14" t="str">
        <f t="shared" si="8"/>
        <v/>
      </c>
      <c r="DM9" s="14" t="str">
        <f t="shared" si="9"/>
        <v/>
      </c>
      <c r="DN9" s="14" t="str">
        <f t="shared" si="10"/>
        <v/>
      </c>
      <c r="DQ9" s="14" t="str">
        <f t="shared" si="11"/>
        <v/>
      </c>
      <c r="DR9" s="14" t="str">
        <f t="shared" si="12"/>
        <v/>
      </c>
      <c r="DU9" s="14">
        <f t="shared" si="27"/>
        <v>201</v>
      </c>
      <c r="DV9" s="14" t="str">
        <f t="shared" si="28"/>
        <v>Hare</v>
      </c>
      <c r="DW9" s="14">
        <f t="shared" si="29"/>
        <v>2</v>
      </c>
      <c r="DX9" s="14">
        <f t="shared" si="30"/>
        <v>1</v>
      </c>
      <c r="DY9" s="14">
        <f t="shared" si="31"/>
        <v>100</v>
      </c>
      <c r="DZ9" s="14">
        <f t="shared" si="32"/>
        <v>7</v>
      </c>
      <c r="EA9" s="14">
        <f t="shared" si="33"/>
        <v>1</v>
      </c>
      <c r="EB9" s="14">
        <f t="shared" si="34"/>
        <v>65</v>
      </c>
      <c r="EC9" s="14" t="str">
        <f t="shared" si="35"/>
        <v>16</v>
      </c>
      <c r="ED9" s="14" t="str">
        <f t="shared" si="36"/>
        <v>body|head|leg</v>
      </c>
      <c r="EE9" s="14" t="str">
        <f t="shared" si="37"/>
        <v>4102|2;2102|2</v>
      </c>
      <c r="EF9" s="14">
        <f t="shared" si="38"/>
        <v>0</v>
      </c>
      <c r="EI9" s="6" t="s">
        <v>136</v>
      </c>
      <c r="EJ9" s="14" t="s">
        <v>73</v>
      </c>
      <c r="EK9" s="2">
        <v>2103</v>
      </c>
      <c r="EL9" s="14">
        <v>10</v>
      </c>
      <c r="EM9" s="14">
        <f t="shared" si="39"/>
        <v>1.7782794100389228</v>
      </c>
      <c r="EP9" s="14">
        <v>8</v>
      </c>
      <c r="EQ9" s="14">
        <f t="shared" si="40"/>
        <v>0.64142135623730945</v>
      </c>
    </row>
    <row r="10" spans="1:147" x14ac:dyDescent="0.15">
      <c r="A10" s="15" t="s">
        <v>337</v>
      </c>
      <c r="B10" s="14" t="s">
        <v>531</v>
      </c>
      <c r="C10" s="14">
        <v>8</v>
      </c>
      <c r="D10" s="14" t="str">
        <f t="shared" si="14"/>
        <v>攻击型</v>
      </c>
      <c r="E10" s="14">
        <v>100</v>
      </c>
      <c r="F10" s="14">
        <v>8</v>
      </c>
      <c r="G10" s="14">
        <v>2</v>
      </c>
      <c r="H10" s="14">
        <v>80</v>
      </c>
      <c r="I10" s="12" t="str">
        <f t="shared" si="15"/>
        <v>6|33</v>
      </c>
      <c r="J10" s="12" t="str">
        <f t="shared" si="16"/>
        <v>body|head|leg</v>
      </c>
      <c r="K10" s="12" t="s">
        <v>929</v>
      </c>
      <c r="L10" s="12" t="s">
        <v>540</v>
      </c>
      <c r="M10" s="12" t="s">
        <v>542</v>
      </c>
      <c r="N10" s="12">
        <v>0</v>
      </c>
      <c r="O10" s="12" t="s">
        <v>1246</v>
      </c>
      <c r="P10" s="12">
        <v>0</v>
      </c>
      <c r="Q10" s="12">
        <v>-50</v>
      </c>
      <c r="R10" s="12">
        <v>500</v>
      </c>
      <c r="S10" s="12">
        <v>3</v>
      </c>
      <c r="T10" s="15"/>
      <c r="U10" s="15" t="s">
        <v>589</v>
      </c>
      <c r="V10" s="14" t="s">
        <v>595</v>
      </c>
      <c r="W10" s="15" t="s">
        <v>946</v>
      </c>
      <c r="X10" s="15"/>
      <c r="Y10" s="15"/>
      <c r="Z10" s="12">
        <f>IFERROR(INDEX(技能!$A:$A,MATCH(怪物!V10,技能!$B:$B,0)),"")</f>
        <v>6</v>
      </c>
      <c r="AA10" s="12">
        <f>IFERROR(INDEX(技能!$A:$A,MATCH(怪物!W10,技能!$B:$B,0)),"")</f>
        <v>33</v>
      </c>
      <c r="AB10" s="12" t="str">
        <f>IFERROR(INDEX(技能!$A:$A,MATCH(怪物!X10,技能!$B:$B,0)),"")</f>
        <v/>
      </c>
      <c r="AC10" s="12" t="str">
        <f>IFERROR(INDEX(技能!$A:$A,MATCH(怪物!Y10,技能!$B:$B,0)),"")</f>
        <v/>
      </c>
      <c r="AD10" s="15"/>
      <c r="AE10" s="15"/>
      <c r="AF10" s="15">
        <v>8</v>
      </c>
      <c r="AG10" s="15" t="s">
        <v>514</v>
      </c>
      <c r="AH10" s="15">
        <v>11.2</v>
      </c>
      <c r="AI10" s="15">
        <v>1.39</v>
      </c>
      <c r="AJ10" s="15">
        <v>12</v>
      </c>
      <c r="AK10" s="15">
        <v>0.4</v>
      </c>
      <c r="AL10" s="15">
        <v>2.4</v>
      </c>
      <c r="AM10" s="15">
        <v>0.3</v>
      </c>
      <c r="AN10" s="15">
        <v>75</v>
      </c>
      <c r="AO10" s="15">
        <v>5</v>
      </c>
      <c r="AP10" s="15"/>
      <c r="AQ10" s="15"/>
      <c r="AR10" s="15"/>
      <c r="AS10" s="15"/>
      <c r="AT10" s="15"/>
      <c r="AU10" s="15">
        <v>8</v>
      </c>
      <c r="AV10" s="15" t="s">
        <v>580</v>
      </c>
      <c r="AW10" s="15" t="s">
        <v>263</v>
      </c>
      <c r="AX10" s="15"/>
      <c r="AY10" s="15"/>
      <c r="AZ10" s="15"/>
      <c r="BA10" s="15"/>
      <c r="BB10" s="15"/>
      <c r="BC10" s="15">
        <f t="shared" si="41"/>
        <v>8</v>
      </c>
      <c r="BD10" s="15" t="s">
        <v>676</v>
      </c>
      <c r="BE10" s="15">
        <v>16</v>
      </c>
      <c r="BF10" s="15" t="s">
        <v>366</v>
      </c>
      <c r="BG10" s="15"/>
      <c r="BH10" s="15" t="s">
        <v>366</v>
      </c>
      <c r="BI10" s="15"/>
      <c r="BJ10" s="15" t="s">
        <v>366</v>
      </c>
      <c r="BK10" s="15"/>
      <c r="BL10" s="15" t="s">
        <v>366</v>
      </c>
      <c r="BM10" s="15"/>
      <c r="BS10" s="14">
        <v>202</v>
      </c>
      <c r="BT10" s="14" t="s">
        <v>715</v>
      </c>
      <c r="BU10" s="14">
        <v>6</v>
      </c>
      <c r="BV10" s="14">
        <v>2</v>
      </c>
      <c r="BW10" s="14">
        <v>5.2</v>
      </c>
      <c r="BX10" s="14">
        <v>0.1538461538461538</v>
      </c>
      <c r="BY10" s="14">
        <v>85</v>
      </c>
      <c r="BZ10" s="17">
        <f t="shared" si="0"/>
        <v>0.15567765567765568</v>
      </c>
      <c r="CB10" s="14" t="str">
        <f t="shared" si="17"/>
        <v>200|103;201|185;202|85</v>
      </c>
      <c r="CC10" s="14">
        <f t="shared" si="18"/>
        <v>2</v>
      </c>
      <c r="CD10" s="14">
        <f t="shared" si="19"/>
        <v>100</v>
      </c>
      <c r="CE10" s="14">
        <f t="shared" si="20"/>
        <v>13</v>
      </c>
      <c r="CF10" s="14">
        <f t="shared" si="21"/>
        <v>2</v>
      </c>
      <c r="CG10" s="14">
        <f t="shared" si="22"/>
        <v>80</v>
      </c>
      <c r="CH10" s="14" t="str">
        <f t="shared" si="23"/>
        <v>1</v>
      </c>
      <c r="CI10" s="14" t="str">
        <f t="shared" si="24"/>
        <v>body|head|leg</v>
      </c>
      <c r="CJ10" s="14" t="str">
        <f t="shared" si="25"/>
        <v>4102|2;2102|2</v>
      </c>
      <c r="CK10" s="14">
        <v>4</v>
      </c>
      <c r="CM10" s="14">
        <v>3</v>
      </c>
      <c r="CN10" s="14">
        <v>202</v>
      </c>
      <c r="CO10" s="14" t="s">
        <v>715</v>
      </c>
      <c r="CP10" s="14" t="s">
        <v>4520</v>
      </c>
      <c r="CQ10" s="14">
        <v>6</v>
      </c>
      <c r="CR10" s="14" t="str">
        <f t="shared" si="26"/>
        <v>4102|2;2102|2</v>
      </c>
      <c r="CT10" s="14" t="s">
        <v>1291</v>
      </c>
      <c r="CU10" s="14">
        <v>2</v>
      </c>
      <c r="CV10" s="14">
        <f t="shared" si="1"/>
        <v>59</v>
      </c>
      <c r="CW10" s="14" t="str">
        <f t="shared" si="2"/>
        <v>4102|2</v>
      </c>
      <c r="CY10" s="14" t="s">
        <v>1469</v>
      </c>
      <c r="CZ10" s="14">
        <v>2</v>
      </c>
      <c r="DA10" s="14">
        <f t="shared" si="3"/>
        <v>8</v>
      </c>
      <c r="DB10" s="14" t="str">
        <f t="shared" si="4"/>
        <v>2102|2</v>
      </c>
      <c r="DE10" s="14" t="str">
        <f t="shared" si="5"/>
        <v/>
      </c>
      <c r="DF10" s="14" t="str">
        <f t="shared" si="6"/>
        <v/>
      </c>
      <c r="DI10" s="14" t="str">
        <f t="shared" si="7"/>
        <v/>
      </c>
      <c r="DJ10" s="14" t="str">
        <f t="shared" si="8"/>
        <v/>
      </c>
      <c r="DM10" s="14" t="str">
        <f t="shared" si="9"/>
        <v/>
      </c>
      <c r="DN10" s="14" t="str">
        <f t="shared" si="10"/>
        <v/>
      </c>
      <c r="DQ10" s="14" t="str">
        <f t="shared" si="11"/>
        <v/>
      </c>
      <c r="DR10" s="14" t="str">
        <f t="shared" si="12"/>
        <v/>
      </c>
      <c r="DU10" s="14">
        <f t="shared" si="27"/>
        <v>202</v>
      </c>
      <c r="DV10" s="14" t="str">
        <f t="shared" si="28"/>
        <v>Wolf</v>
      </c>
      <c r="DW10" s="14">
        <f t="shared" si="29"/>
        <v>6</v>
      </c>
      <c r="DX10" s="14">
        <f t="shared" si="30"/>
        <v>2</v>
      </c>
      <c r="DY10" s="14">
        <f t="shared" si="31"/>
        <v>100</v>
      </c>
      <c r="DZ10" s="14">
        <f t="shared" si="32"/>
        <v>13</v>
      </c>
      <c r="EA10" s="14">
        <f t="shared" si="33"/>
        <v>2</v>
      </c>
      <c r="EB10" s="14">
        <f t="shared" si="34"/>
        <v>80</v>
      </c>
      <c r="EC10" s="14" t="str">
        <f t="shared" si="35"/>
        <v>1</v>
      </c>
      <c r="ED10" s="14" t="str">
        <f t="shared" si="36"/>
        <v>body|head|leg</v>
      </c>
      <c r="EE10" s="14" t="str">
        <f t="shared" si="37"/>
        <v>4102|2;2102|2</v>
      </c>
      <c r="EF10" s="14">
        <f t="shared" si="38"/>
        <v>4</v>
      </c>
      <c r="EI10" s="6" t="s">
        <v>704</v>
      </c>
      <c r="EJ10" s="14" t="s">
        <v>76</v>
      </c>
      <c r="EK10" s="2">
        <v>2104</v>
      </c>
      <c r="EL10" s="14">
        <v>10</v>
      </c>
      <c r="EM10" s="14">
        <f t="shared" si="39"/>
        <v>1.7782794100389228</v>
      </c>
      <c r="EP10" s="14">
        <v>9</v>
      </c>
      <c r="EQ10" s="14">
        <f t="shared" si="40"/>
        <v>0.65</v>
      </c>
    </row>
    <row r="11" spans="1:147" x14ac:dyDescent="0.15">
      <c r="A11" s="15" t="s">
        <v>321</v>
      </c>
      <c r="B11" s="14" t="s">
        <v>399</v>
      </c>
      <c r="C11" s="14">
        <v>11</v>
      </c>
      <c r="D11" s="14" t="str">
        <f t="shared" si="14"/>
        <v>防御型</v>
      </c>
      <c r="E11" s="14">
        <v>100</v>
      </c>
      <c r="F11" s="14">
        <v>10</v>
      </c>
      <c r="G11" s="14">
        <v>1</v>
      </c>
      <c r="H11" s="14">
        <v>95</v>
      </c>
      <c r="I11" s="12" t="str">
        <f t="shared" si="15"/>
        <v>7</v>
      </c>
      <c r="J11" s="12" t="str">
        <f t="shared" si="16"/>
        <v>back|eye|leg</v>
      </c>
      <c r="K11" s="15" t="s">
        <v>544</v>
      </c>
      <c r="L11" s="15" t="s">
        <v>545</v>
      </c>
      <c r="M11" s="15" t="s">
        <v>543</v>
      </c>
      <c r="N11" s="15">
        <v>0</v>
      </c>
      <c r="O11" s="15" t="s">
        <v>1247</v>
      </c>
      <c r="P11" s="15">
        <v>0</v>
      </c>
      <c r="Q11" s="14">
        <v>0</v>
      </c>
      <c r="R11" s="15"/>
      <c r="S11" s="15">
        <v>0</v>
      </c>
      <c r="U11" s="14" t="s">
        <v>587</v>
      </c>
      <c r="V11" s="14" t="s">
        <v>592</v>
      </c>
      <c r="Z11" s="12">
        <f>IFERROR(INDEX(技能!$A:$A,MATCH(怪物!V11,技能!$B:$B,0)),"")</f>
        <v>7</v>
      </c>
      <c r="AA11" s="12" t="str">
        <f>IFERROR(INDEX(技能!$A:$A,MATCH(怪物!W11,技能!$B:$B,0)),"")</f>
        <v/>
      </c>
      <c r="AB11" s="12" t="str">
        <f>IFERROR(INDEX(技能!$A:$A,MATCH(怪物!X11,技能!$B:$B,0)),"")</f>
        <v/>
      </c>
      <c r="AC11" s="12" t="str">
        <f>IFERROR(INDEX(技能!$A:$A,MATCH(怪物!Y11,技能!$B:$B,0)),"")</f>
        <v/>
      </c>
      <c r="AF11" s="15">
        <v>9</v>
      </c>
      <c r="AG11" s="15" t="s">
        <v>515</v>
      </c>
      <c r="AH11" s="15">
        <v>11.2</v>
      </c>
      <c r="AI11" s="15">
        <v>1.39</v>
      </c>
      <c r="AJ11" s="15">
        <v>8</v>
      </c>
      <c r="AK11" s="15">
        <v>0.6</v>
      </c>
      <c r="AL11" s="15">
        <v>2.4</v>
      </c>
      <c r="AM11" s="15">
        <v>0.3</v>
      </c>
      <c r="AN11" s="15">
        <v>75</v>
      </c>
      <c r="AO11" s="15">
        <v>5</v>
      </c>
      <c r="AP11" s="15"/>
      <c r="AQ11" s="15"/>
      <c r="AR11" s="15"/>
      <c r="AS11" s="15"/>
      <c r="AT11" s="15"/>
      <c r="AU11" s="15">
        <v>8</v>
      </c>
      <c r="AV11" s="15" t="s">
        <v>580</v>
      </c>
      <c r="AW11" s="15" t="s">
        <v>392</v>
      </c>
      <c r="AX11" s="15" t="s">
        <v>393</v>
      </c>
      <c r="AY11" s="15" t="s">
        <v>394</v>
      </c>
      <c r="AZ11" s="15" t="s">
        <v>395</v>
      </c>
      <c r="BA11" s="15"/>
      <c r="BB11" s="15"/>
      <c r="BC11" s="15">
        <f t="shared" si="41"/>
        <v>8</v>
      </c>
      <c r="BD11" s="15" t="s">
        <v>678</v>
      </c>
      <c r="BE11" s="15">
        <v>10</v>
      </c>
      <c r="BF11" s="15" t="s">
        <v>685</v>
      </c>
      <c r="BG11" s="15">
        <v>10</v>
      </c>
      <c r="BH11" s="15" t="s">
        <v>680</v>
      </c>
      <c r="BI11" s="15">
        <v>15</v>
      </c>
      <c r="BJ11" s="15" t="s">
        <v>687</v>
      </c>
      <c r="BK11" s="15">
        <v>15</v>
      </c>
      <c r="BL11" s="15" t="s">
        <v>366</v>
      </c>
      <c r="BM11" s="15"/>
      <c r="BS11" s="14">
        <v>203</v>
      </c>
      <c r="BT11" s="14" t="s">
        <v>716</v>
      </c>
      <c r="BU11" s="14">
        <v>4</v>
      </c>
      <c r="BV11" s="14">
        <v>2</v>
      </c>
      <c r="BW11" s="14">
        <v>5.2</v>
      </c>
      <c r="BX11" s="14">
        <v>-0.23076923076923078</v>
      </c>
      <c r="BY11" s="14">
        <v>125</v>
      </c>
      <c r="BZ11" s="17">
        <f t="shared" si="0"/>
        <v>0.22893772893772893</v>
      </c>
      <c r="CB11" s="14" t="str">
        <f t="shared" si="17"/>
        <v>200|103;201|185;202|85;203|125</v>
      </c>
      <c r="CC11" s="14">
        <f t="shared" si="18"/>
        <v>8</v>
      </c>
      <c r="CD11" s="14">
        <f t="shared" si="19"/>
        <v>100</v>
      </c>
      <c r="CE11" s="14">
        <f t="shared" si="20"/>
        <v>6</v>
      </c>
      <c r="CF11" s="14">
        <f t="shared" si="21"/>
        <v>5</v>
      </c>
      <c r="CG11" s="14">
        <f t="shared" si="22"/>
        <v>80</v>
      </c>
      <c r="CH11" s="14" t="str">
        <f t="shared" si="23"/>
        <v>22</v>
      </c>
      <c r="CI11" s="14" t="str">
        <f t="shared" si="24"/>
        <v>body|eye|wing</v>
      </c>
      <c r="CJ11" s="14" t="str">
        <f t="shared" si="25"/>
        <v>4111|0.14;2107|1</v>
      </c>
      <c r="CK11" s="14">
        <f t="shared" si="42"/>
        <v>0</v>
      </c>
      <c r="CM11" s="14">
        <v>5</v>
      </c>
      <c r="CN11" s="14">
        <v>203</v>
      </c>
      <c r="CO11" s="14" t="s">
        <v>716</v>
      </c>
      <c r="CP11" s="14" t="s">
        <v>4521</v>
      </c>
      <c r="CQ11" s="14">
        <v>4</v>
      </c>
      <c r="CR11" s="14" t="str">
        <f t="shared" si="26"/>
        <v>4111|0.14;2107|1</v>
      </c>
      <c r="CT11" s="14" t="s">
        <v>1443</v>
      </c>
      <c r="CV11" s="14">
        <f t="shared" si="1"/>
        <v>68</v>
      </c>
      <c r="CW11" s="14" t="str">
        <f t="shared" si="2"/>
        <v>4111|0.14</v>
      </c>
      <c r="CY11" s="14" t="s">
        <v>1444</v>
      </c>
      <c r="CZ11" s="14">
        <v>1</v>
      </c>
      <c r="DA11" s="14">
        <f t="shared" si="3"/>
        <v>13</v>
      </c>
      <c r="DB11" s="14" t="str">
        <f t="shared" si="4"/>
        <v>2107|1</v>
      </c>
      <c r="DE11" s="14" t="str">
        <f t="shared" si="5"/>
        <v/>
      </c>
      <c r="DF11" s="14" t="str">
        <f t="shared" si="6"/>
        <v/>
      </c>
      <c r="DI11" s="14" t="str">
        <f t="shared" si="7"/>
        <v/>
      </c>
      <c r="DJ11" s="14" t="str">
        <f t="shared" si="8"/>
        <v/>
      </c>
      <c r="DM11" s="14" t="str">
        <f t="shared" si="9"/>
        <v/>
      </c>
      <c r="DN11" s="14" t="str">
        <f t="shared" si="10"/>
        <v/>
      </c>
      <c r="DQ11" s="14" t="str">
        <f t="shared" si="11"/>
        <v/>
      </c>
      <c r="DR11" s="14" t="str">
        <f t="shared" si="12"/>
        <v/>
      </c>
      <c r="DU11" s="14">
        <f t="shared" si="27"/>
        <v>203</v>
      </c>
      <c r="DV11" s="14" t="str">
        <f t="shared" si="28"/>
        <v>Bee Shooter</v>
      </c>
      <c r="DW11" s="14">
        <f t="shared" si="29"/>
        <v>4</v>
      </c>
      <c r="DX11" s="14">
        <f t="shared" si="30"/>
        <v>8</v>
      </c>
      <c r="DY11" s="14">
        <f t="shared" si="31"/>
        <v>100</v>
      </c>
      <c r="DZ11" s="14">
        <f t="shared" si="32"/>
        <v>6</v>
      </c>
      <c r="EA11" s="14">
        <f t="shared" si="33"/>
        <v>5</v>
      </c>
      <c r="EB11" s="14">
        <f t="shared" si="34"/>
        <v>80</v>
      </c>
      <c r="EC11" s="14" t="str">
        <f t="shared" si="35"/>
        <v>22</v>
      </c>
      <c r="ED11" s="14" t="str">
        <f t="shared" si="36"/>
        <v>body|eye|wing</v>
      </c>
      <c r="EE11" s="14" t="str">
        <f t="shared" si="37"/>
        <v>4111|0.14;2107|1</v>
      </c>
      <c r="EF11" s="14">
        <f t="shared" si="38"/>
        <v>0</v>
      </c>
      <c r="EI11" s="6"/>
      <c r="EJ11" s="14" t="s">
        <v>1677</v>
      </c>
      <c r="EK11" s="2">
        <v>2105</v>
      </c>
      <c r="EL11" s="14">
        <v>10</v>
      </c>
      <c r="EM11" s="14">
        <f t="shared" si="39"/>
        <v>1.7782794100389228</v>
      </c>
      <c r="EP11" s="14">
        <v>10</v>
      </c>
      <c r="EQ11" s="14">
        <f t="shared" si="40"/>
        <v>0.658113883008419</v>
      </c>
    </row>
    <row r="12" spans="1:147" x14ac:dyDescent="0.15">
      <c r="A12" s="15" t="s">
        <v>335</v>
      </c>
      <c r="B12" s="14" t="s">
        <v>400</v>
      </c>
      <c r="C12" s="14">
        <v>4</v>
      </c>
      <c r="D12" s="14" t="str">
        <f t="shared" si="14"/>
        <v>平衡型</v>
      </c>
      <c r="E12" s="14">
        <v>100</v>
      </c>
      <c r="F12" s="14">
        <v>7</v>
      </c>
      <c r="G12" s="14">
        <v>1</v>
      </c>
      <c r="H12" s="14">
        <v>80</v>
      </c>
      <c r="I12" s="12" t="str">
        <f t="shared" si="15"/>
        <v>17</v>
      </c>
      <c r="J12" s="12" t="str">
        <f t="shared" si="16"/>
        <v>body|head|wing</v>
      </c>
      <c r="K12" s="15" t="s">
        <v>548</v>
      </c>
      <c r="L12" s="15" t="s">
        <v>547</v>
      </c>
      <c r="M12" s="15" t="s">
        <v>546</v>
      </c>
      <c r="N12" s="15">
        <v>0</v>
      </c>
      <c r="O12" s="15" t="s">
        <v>1248</v>
      </c>
      <c r="P12" s="15">
        <v>0</v>
      </c>
      <c r="Q12" s="14">
        <v>0</v>
      </c>
      <c r="R12" s="15"/>
      <c r="S12" s="15">
        <v>0</v>
      </c>
      <c r="U12" s="14" t="s">
        <v>590</v>
      </c>
      <c r="V12" s="14" t="s">
        <v>593</v>
      </c>
      <c r="Z12" s="12">
        <f>IFERROR(INDEX(技能!$A:$A,MATCH(怪物!V12,技能!$B:$B,0)),"")</f>
        <v>17</v>
      </c>
      <c r="AA12" s="12" t="str">
        <f>IFERROR(INDEX(技能!$A:$A,MATCH(怪物!W12,技能!$B:$B,0)),"")</f>
        <v/>
      </c>
      <c r="AB12" s="12" t="str">
        <f>IFERROR(INDEX(技能!$A:$A,MATCH(怪物!X12,技能!$B:$B,0)),"")</f>
        <v/>
      </c>
      <c r="AC12" s="12" t="str">
        <f>IFERROR(INDEX(技能!$A:$A,MATCH(怪物!Y12,技能!$B:$B,0)),"")</f>
        <v/>
      </c>
      <c r="AF12" s="15">
        <v>10</v>
      </c>
      <c r="AG12" s="15" t="s">
        <v>516</v>
      </c>
      <c r="AH12" s="15">
        <v>30</v>
      </c>
      <c r="AI12" s="15">
        <v>2.875</v>
      </c>
      <c r="AJ12" s="15">
        <v>4.8</v>
      </c>
      <c r="AK12" s="15">
        <v>0.25</v>
      </c>
      <c r="AL12" s="15">
        <v>3</v>
      </c>
      <c r="AM12" s="15">
        <v>0.33600000000000002</v>
      </c>
      <c r="AN12" s="15">
        <v>70</v>
      </c>
      <c r="AO12" s="15">
        <v>5</v>
      </c>
      <c r="AP12" s="15"/>
      <c r="AQ12" s="15"/>
      <c r="AR12" s="15"/>
      <c r="AS12" s="15"/>
      <c r="AT12" s="15"/>
      <c r="AU12" s="15">
        <v>9</v>
      </c>
      <c r="AV12" s="15" t="s">
        <v>580</v>
      </c>
      <c r="AW12" s="15" t="s">
        <v>266</v>
      </c>
      <c r="AX12" s="15"/>
      <c r="AY12" s="15"/>
      <c r="AZ12" s="15"/>
      <c r="BA12" s="15"/>
      <c r="BB12" s="15"/>
      <c r="BC12" s="15">
        <f t="shared" si="41"/>
        <v>9</v>
      </c>
      <c r="BD12" s="15" t="s">
        <v>683</v>
      </c>
      <c r="BE12" s="15">
        <v>16</v>
      </c>
      <c r="BF12" s="15" t="s">
        <v>366</v>
      </c>
      <c r="BG12" s="15"/>
      <c r="BH12" s="15" t="s">
        <v>366</v>
      </c>
      <c r="BI12" s="15"/>
      <c r="BJ12" s="15" t="s">
        <v>366</v>
      </c>
      <c r="BK12" s="15"/>
      <c r="BL12" s="15" t="s">
        <v>366</v>
      </c>
      <c r="BM12" s="15"/>
      <c r="BS12" s="14">
        <v>204</v>
      </c>
      <c r="BT12" s="14" t="s">
        <v>717</v>
      </c>
      <c r="BU12" s="14">
        <v>9</v>
      </c>
      <c r="BV12" s="14">
        <v>2</v>
      </c>
      <c r="BW12" s="14">
        <v>5.2</v>
      </c>
      <c r="BX12" s="14">
        <v>0.73076923076923073</v>
      </c>
      <c r="BY12" s="14">
        <v>48</v>
      </c>
      <c r="BZ12" s="17">
        <f t="shared" si="0"/>
        <v>8.7912087912087919E-2</v>
      </c>
      <c r="CB12" s="14" t="str">
        <f t="shared" si="17"/>
        <v>200|103;201|185;202|85;203|125;204|48</v>
      </c>
      <c r="CC12" s="14">
        <f>VLOOKUP(BT12,B:C,2,FALSE)</f>
        <v>12</v>
      </c>
      <c r="CD12" s="14">
        <f>VLOOKUP(BT12,B:H,4,FALSE)</f>
        <v>100</v>
      </c>
      <c r="CE12" s="14">
        <f>VLOOKUP(BT12,B:H,5,FALSE)</f>
        <v>11</v>
      </c>
      <c r="CF12" s="14">
        <f>VLOOKUP(BT12,B:H,6,FALSE)</f>
        <v>8</v>
      </c>
      <c r="CG12" s="14">
        <f>VLOOKUP(BT12,B:H,7,FALSE)</f>
        <v>75</v>
      </c>
      <c r="CH12" s="14" t="str">
        <f t="shared" si="23"/>
        <v>22</v>
      </c>
      <c r="CI12" s="14" t="str">
        <f t="shared" si="24"/>
        <v>body|eye|wing</v>
      </c>
      <c r="CJ12" s="14" t="str">
        <f t="shared" si="25"/>
        <v>4111|2;2107|2</v>
      </c>
      <c r="CK12" s="14">
        <f t="shared" si="42"/>
        <v>0</v>
      </c>
      <c r="CM12" s="14">
        <v>1</v>
      </c>
      <c r="CN12" s="14">
        <v>204</v>
      </c>
      <c r="CO12" s="14" t="s">
        <v>717</v>
      </c>
      <c r="CP12" s="14" t="s">
        <v>4522</v>
      </c>
      <c r="CQ12" s="14">
        <v>9</v>
      </c>
      <c r="CR12" s="14" t="str">
        <f t="shared" si="26"/>
        <v>4111|2;2107|2</v>
      </c>
      <c r="CT12" s="14" t="s">
        <v>1443</v>
      </c>
      <c r="CU12" s="14">
        <v>2</v>
      </c>
      <c r="CV12" s="14">
        <f t="shared" si="1"/>
        <v>68</v>
      </c>
      <c r="CW12" s="14" t="str">
        <f t="shared" si="2"/>
        <v>4111|2</v>
      </c>
      <c r="CY12" s="14" t="s">
        <v>1444</v>
      </c>
      <c r="CZ12" s="14">
        <v>2</v>
      </c>
      <c r="DA12" s="14">
        <f t="shared" si="3"/>
        <v>13</v>
      </c>
      <c r="DB12" s="14" t="str">
        <f t="shared" si="4"/>
        <v>2107|2</v>
      </c>
      <c r="DE12" s="14" t="str">
        <f t="shared" si="5"/>
        <v/>
      </c>
      <c r="DF12" s="14" t="str">
        <f t="shared" si="6"/>
        <v/>
      </c>
      <c r="DI12" s="14" t="str">
        <f t="shared" si="7"/>
        <v/>
      </c>
      <c r="DJ12" s="14" t="str">
        <f t="shared" si="8"/>
        <v/>
      </c>
      <c r="DM12" s="14" t="str">
        <f t="shared" si="9"/>
        <v/>
      </c>
      <c r="DN12" s="14" t="str">
        <f t="shared" si="10"/>
        <v/>
      </c>
      <c r="DQ12" s="14" t="str">
        <f t="shared" si="11"/>
        <v/>
      </c>
      <c r="DR12" s="14" t="str">
        <f t="shared" si="12"/>
        <v/>
      </c>
      <c r="DU12" s="14">
        <f t="shared" si="27"/>
        <v>204</v>
      </c>
      <c r="DV12" s="14" t="str">
        <f t="shared" si="28"/>
        <v>Queen Bee</v>
      </c>
      <c r="DW12" s="14">
        <f t="shared" si="29"/>
        <v>9</v>
      </c>
      <c r="DX12" s="14">
        <f t="shared" si="30"/>
        <v>12</v>
      </c>
      <c r="DY12" s="14">
        <f t="shared" si="31"/>
        <v>100</v>
      </c>
      <c r="DZ12" s="14">
        <f t="shared" si="32"/>
        <v>11</v>
      </c>
      <c r="EA12" s="14">
        <f t="shared" si="33"/>
        <v>8</v>
      </c>
      <c r="EB12" s="14">
        <f t="shared" si="34"/>
        <v>75</v>
      </c>
      <c r="EC12" s="14" t="str">
        <f t="shared" si="35"/>
        <v>22</v>
      </c>
      <c r="ED12" s="14" t="str">
        <f t="shared" si="36"/>
        <v>body|eye|wing</v>
      </c>
      <c r="EE12" s="14" t="str">
        <f t="shared" si="37"/>
        <v>4111|2;2107|2</v>
      </c>
      <c r="EF12" s="14">
        <f t="shared" si="38"/>
        <v>0</v>
      </c>
      <c r="EI12" s="6" t="s">
        <v>967</v>
      </c>
      <c r="EJ12" s="14" t="s">
        <v>968</v>
      </c>
      <c r="EK12" s="2">
        <v>2106</v>
      </c>
      <c r="EL12" s="14">
        <v>10</v>
      </c>
      <c r="EM12" s="14">
        <f t="shared" si="39"/>
        <v>1.7782794100389228</v>
      </c>
      <c r="EP12" s="14">
        <v>11</v>
      </c>
      <c r="EQ12" s="14">
        <f t="shared" si="40"/>
        <v>0.66583123951777001</v>
      </c>
    </row>
    <row r="13" spans="1:147" x14ac:dyDescent="0.15">
      <c r="A13" s="15" t="s">
        <v>323</v>
      </c>
      <c r="B13" s="14" t="s">
        <v>401</v>
      </c>
      <c r="C13" s="16">
        <v>13</v>
      </c>
      <c r="D13" s="14" t="str">
        <f t="shared" si="14"/>
        <v>型攻击</v>
      </c>
      <c r="E13" s="14">
        <v>100</v>
      </c>
      <c r="F13" s="14">
        <v>8</v>
      </c>
      <c r="G13" s="14">
        <v>2</v>
      </c>
      <c r="H13" s="14">
        <v>100</v>
      </c>
      <c r="I13" s="12" t="str">
        <f t="shared" si="15"/>
        <v>6|16</v>
      </c>
      <c r="J13" s="12" t="str">
        <f t="shared" si="16"/>
        <v>body||leg</v>
      </c>
      <c r="K13" s="15" t="s">
        <v>549</v>
      </c>
      <c r="M13" s="15" t="s">
        <v>543</v>
      </c>
      <c r="N13" s="15">
        <v>0</v>
      </c>
      <c r="O13" s="15" t="s">
        <v>1249</v>
      </c>
      <c r="P13" s="15">
        <v>2</v>
      </c>
      <c r="Q13" s="15">
        <v>0</v>
      </c>
      <c r="R13" s="15"/>
      <c r="S13" s="15">
        <v>0</v>
      </c>
      <c r="T13" s="15"/>
      <c r="U13" s="15"/>
      <c r="V13" s="15" t="s">
        <v>595</v>
      </c>
      <c r="W13" s="15" t="s">
        <v>657</v>
      </c>
      <c r="X13" s="15"/>
      <c r="Y13" s="15"/>
      <c r="Z13" s="12">
        <f>IFERROR(INDEX(技能!$A:$A,MATCH(怪物!V13,技能!$B:$B,0)),"")</f>
        <v>6</v>
      </c>
      <c r="AA13" s="12">
        <f>IFERROR(INDEX(技能!$A:$A,MATCH(怪物!W13,技能!$B:$B,0)),"")</f>
        <v>16</v>
      </c>
      <c r="AB13" s="12" t="str">
        <f>IFERROR(INDEX(技能!$A:$A,MATCH(怪物!X13,技能!$B:$B,0)),"")</f>
        <v/>
      </c>
      <c r="AC13" s="12" t="str">
        <f>IFERROR(INDEX(技能!$A:$A,MATCH(怪物!Y13,技能!$B:$B,0)),"")</f>
        <v/>
      </c>
      <c r="AD13" s="15"/>
      <c r="AE13" s="15"/>
      <c r="AF13" s="15">
        <v>11</v>
      </c>
      <c r="AG13" s="15" t="s">
        <v>517</v>
      </c>
      <c r="AH13" s="15">
        <v>23</v>
      </c>
      <c r="AI13" s="15">
        <v>3.165</v>
      </c>
      <c r="AJ13" s="15">
        <v>4.8</v>
      </c>
      <c r="AK13" s="15">
        <v>0.25</v>
      </c>
      <c r="AL13" s="15">
        <v>3</v>
      </c>
      <c r="AM13" s="15">
        <v>0.33600000000000002</v>
      </c>
      <c r="AN13" s="15">
        <v>70</v>
      </c>
      <c r="AO13" s="15">
        <v>5</v>
      </c>
      <c r="AP13" s="15"/>
      <c r="AQ13" s="15"/>
      <c r="AR13" s="15"/>
      <c r="AS13" s="15"/>
      <c r="AT13" s="15"/>
      <c r="AU13" s="15">
        <v>9</v>
      </c>
      <c r="AV13" s="15" t="s">
        <v>580</v>
      </c>
      <c r="AW13" s="15" t="s">
        <v>398</v>
      </c>
      <c r="AX13" s="15" t="s">
        <v>396</v>
      </c>
      <c r="AY13" s="15" t="s">
        <v>395</v>
      </c>
      <c r="AZ13" s="15" t="s">
        <v>397</v>
      </c>
      <c r="BA13" s="15"/>
      <c r="BB13" s="15"/>
      <c r="BC13" s="15">
        <f t="shared" si="41"/>
        <v>9</v>
      </c>
      <c r="BD13" s="15" t="s">
        <v>685</v>
      </c>
      <c r="BE13" s="15">
        <v>10</v>
      </c>
      <c r="BF13" s="15" t="s">
        <v>672</v>
      </c>
      <c r="BG13" s="15">
        <v>10</v>
      </c>
      <c r="BH13" s="15" t="s">
        <v>687</v>
      </c>
      <c r="BI13" s="15">
        <v>15</v>
      </c>
      <c r="BJ13" s="15" t="s">
        <v>673</v>
      </c>
      <c r="BK13" s="15">
        <v>15</v>
      </c>
      <c r="BL13" s="15" t="s">
        <v>366</v>
      </c>
      <c r="BM13" s="15"/>
      <c r="BS13" s="14">
        <v>300</v>
      </c>
      <c r="BT13" s="14" t="s">
        <v>718</v>
      </c>
      <c r="BU13" s="14">
        <v>5</v>
      </c>
      <c r="BV13" s="14">
        <v>3</v>
      </c>
      <c r="BW13" s="14">
        <v>4</v>
      </c>
      <c r="BX13" s="14">
        <v>0.25</v>
      </c>
      <c r="BY13" s="14">
        <v>77</v>
      </c>
      <c r="BZ13" s="17">
        <f t="shared" si="0"/>
        <v>0.12581699346405228</v>
      </c>
      <c r="CB13" s="14" t="str">
        <f t="shared" si="17"/>
        <v>300|77</v>
      </c>
      <c r="CC13" s="14">
        <f t="shared" ref="CC13:CC76" si="43">VLOOKUP(BT13,B:C,2,FALSE)</f>
        <v>10</v>
      </c>
      <c r="CD13" s="14">
        <f t="shared" ref="CD13:CD28" si="44">VLOOKUP(BT13,B:H,4,FALSE)</f>
        <v>100</v>
      </c>
      <c r="CE13" s="14">
        <f t="shared" ref="CE13:CE28" si="45">VLOOKUP(BT13,B:H,5,FALSE)</f>
        <v>14</v>
      </c>
      <c r="CF13" s="14">
        <f t="shared" ref="CF13:CF28" si="46">VLOOKUP(BT13,B:H,6,FALSE)</f>
        <v>2</v>
      </c>
      <c r="CG13" s="14">
        <f t="shared" ref="CG13:CG28" si="47">VLOOKUP(BT13,B:H,7,FALSE)</f>
        <v>75</v>
      </c>
      <c r="CH13" s="14" t="str">
        <f t="shared" si="23"/>
        <v>1</v>
      </c>
      <c r="CI13" s="14" t="str">
        <f t="shared" si="24"/>
        <v>body|head|leg</v>
      </c>
      <c r="CJ13" s="14" t="str">
        <f t="shared" si="25"/>
        <v>4102|2;2102|2</v>
      </c>
      <c r="CK13" s="14">
        <v>4</v>
      </c>
      <c r="CM13" s="14">
        <v>2</v>
      </c>
      <c r="CN13" s="14">
        <v>300</v>
      </c>
      <c r="CO13" s="14" t="s">
        <v>718</v>
      </c>
      <c r="CP13" s="14" t="s">
        <v>4523</v>
      </c>
      <c r="CQ13" s="14">
        <v>5</v>
      </c>
      <c r="CR13" s="14" t="str">
        <f t="shared" si="26"/>
        <v>4102|2;2102|2</v>
      </c>
      <c r="CT13" s="14" t="s">
        <v>1291</v>
      </c>
      <c r="CU13" s="14">
        <v>2</v>
      </c>
      <c r="CV13" s="14">
        <f t="shared" si="1"/>
        <v>59</v>
      </c>
      <c r="CW13" s="14" t="str">
        <f t="shared" si="2"/>
        <v>4102|2</v>
      </c>
      <c r="CY13" s="14" t="s">
        <v>1469</v>
      </c>
      <c r="CZ13" s="14">
        <v>2</v>
      </c>
      <c r="DA13" s="14">
        <f t="shared" si="3"/>
        <v>8</v>
      </c>
      <c r="DB13" s="14" t="str">
        <f t="shared" si="4"/>
        <v>2102|2</v>
      </c>
      <c r="DE13" s="14" t="str">
        <f t="shared" si="5"/>
        <v/>
      </c>
      <c r="DF13" s="14" t="str">
        <f t="shared" si="6"/>
        <v/>
      </c>
      <c r="DI13" s="14" t="str">
        <f t="shared" si="7"/>
        <v/>
      </c>
      <c r="DJ13" s="14" t="str">
        <f t="shared" si="8"/>
        <v/>
      </c>
      <c r="DM13" s="14" t="str">
        <f t="shared" si="9"/>
        <v/>
      </c>
      <c r="DN13" s="14" t="str">
        <f t="shared" si="10"/>
        <v/>
      </c>
      <c r="DQ13" s="14" t="str">
        <f t="shared" si="11"/>
        <v/>
      </c>
      <c r="DR13" s="14" t="str">
        <f t="shared" si="12"/>
        <v/>
      </c>
      <c r="DU13" s="14">
        <f t="shared" si="27"/>
        <v>300</v>
      </c>
      <c r="DV13" s="14" t="str">
        <f t="shared" si="28"/>
        <v>Jackal</v>
      </c>
      <c r="DW13" s="14">
        <f t="shared" si="29"/>
        <v>5</v>
      </c>
      <c r="DX13" s="14">
        <f t="shared" si="30"/>
        <v>10</v>
      </c>
      <c r="DY13" s="14">
        <f t="shared" si="31"/>
        <v>100</v>
      </c>
      <c r="DZ13" s="14">
        <f t="shared" si="32"/>
        <v>14</v>
      </c>
      <c r="EA13" s="14">
        <f t="shared" si="33"/>
        <v>2</v>
      </c>
      <c r="EB13" s="14">
        <f t="shared" si="34"/>
        <v>75</v>
      </c>
      <c r="EC13" s="14" t="str">
        <f t="shared" si="35"/>
        <v>1</v>
      </c>
      <c r="ED13" s="14" t="str">
        <f t="shared" si="36"/>
        <v>body|head|leg</v>
      </c>
      <c r="EE13" s="14" t="str">
        <f t="shared" si="37"/>
        <v>4102|2;2102|2</v>
      </c>
      <c r="EF13" s="14">
        <f t="shared" si="38"/>
        <v>4</v>
      </c>
      <c r="EI13" s="6" t="s">
        <v>972</v>
      </c>
      <c r="EJ13" s="14" t="s">
        <v>971</v>
      </c>
      <c r="EK13" s="2">
        <v>2107</v>
      </c>
      <c r="EL13" s="14">
        <v>10</v>
      </c>
      <c r="EM13" s="14">
        <f t="shared" si="39"/>
        <v>1.7782794100389228</v>
      </c>
      <c r="EP13" s="14">
        <v>12</v>
      </c>
      <c r="EQ13" s="14">
        <f t="shared" si="40"/>
        <v>0.67320508075688767</v>
      </c>
    </row>
    <row r="14" spans="1:147" x14ac:dyDescent="0.15">
      <c r="A14" s="15" t="s">
        <v>398</v>
      </c>
      <c r="B14" s="14" t="s">
        <v>686</v>
      </c>
      <c r="C14" s="16">
        <v>3</v>
      </c>
      <c r="D14" s="14" t="str">
        <f t="shared" si="14"/>
        <v>防御型</v>
      </c>
      <c r="E14" s="14">
        <v>100</v>
      </c>
      <c r="F14" s="14">
        <v>10</v>
      </c>
      <c r="G14" s="14">
        <v>2</v>
      </c>
      <c r="H14" s="14">
        <v>80</v>
      </c>
      <c r="I14" s="12" t="str">
        <f t="shared" si="15"/>
        <v>28|16|19</v>
      </c>
      <c r="J14" s="12" t="str">
        <f t="shared" si="16"/>
        <v>body|head|leg</v>
      </c>
      <c r="K14" s="12" t="s">
        <v>929</v>
      </c>
      <c r="L14" s="12" t="s">
        <v>557</v>
      </c>
      <c r="M14" s="12" t="s">
        <v>553</v>
      </c>
      <c r="N14" s="12">
        <v>0</v>
      </c>
      <c r="O14" s="12" t="s">
        <v>1240</v>
      </c>
      <c r="P14" s="12">
        <v>0</v>
      </c>
      <c r="Q14" s="12">
        <v>1</v>
      </c>
      <c r="R14" s="12">
        <v>2</v>
      </c>
      <c r="S14" s="15">
        <v>0</v>
      </c>
      <c r="T14" s="15"/>
      <c r="U14" s="15"/>
      <c r="V14" s="12" t="s">
        <v>594</v>
      </c>
      <c r="W14" s="12" t="s">
        <v>655</v>
      </c>
      <c r="X14" s="12" t="s">
        <v>656</v>
      </c>
      <c r="Y14" s="15"/>
      <c r="Z14" s="12">
        <f>IFERROR(INDEX(技能!$A:$A,MATCH(怪物!V14,技能!$B:$B,0)),"")</f>
        <v>28</v>
      </c>
      <c r="AA14" s="12">
        <f>IFERROR(INDEX(技能!$A:$A,MATCH(怪物!W14,技能!$B:$B,0)),"")</f>
        <v>16</v>
      </c>
      <c r="AB14" s="12">
        <f>IFERROR(INDEX(技能!$A:$A,MATCH(怪物!X14,技能!$B:$B,0)),"")</f>
        <v>19</v>
      </c>
      <c r="AC14" s="12" t="str">
        <f>IFERROR(INDEX(技能!$A:$A,MATCH(怪物!Y14,技能!$B:$B,0)),"")</f>
        <v/>
      </c>
      <c r="AD14" s="15"/>
      <c r="AE14" s="15"/>
      <c r="AF14" s="15">
        <v>12</v>
      </c>
      <c r="AG14" s="15" t="s">
        <v>518</v>
      </c>
      <c r="AH14" s="15">
        <v>11.2</v>
      </c>
      <c r="AI14" s="15">
        <v>1.39</v>
      </c>
      <c r="AJ14" s="15">
        <v>0.95</v>
      </c>
      <c r="AK14" s="15">
        <v>0.47499999999999998</v>
      </c>
      <c r="AL14" s="15">
        <v>2.4</v>
      </c>
      <c r="AM14" s="15">
        <v>0.3</v>
      </c>
      <c r="AN14" s="15">
        <v>90</v>
      </c>
      <c r="AO14" s="15">
        <v>5</v>
      </c>
      <c r="AP14" s="15"/>
      <c r="AQ14" s="15"/>
      <c r="AR14" s="15"/>
      <c r="AS14" s="15"/>
      <c r="AT14" s="15"/>
      <c r="AU14" s="15">
        <v>10</v>
      </c>
      <c r="AV14" s="15" t="s">
        <v>580</v>
      </c>
      <c r="AW14" s="15" t="s">
        <v>268</v>
      </c>
      <c r="AX14" s="15"/>
      <c r="AY14" s="15"/>
      <c r="AZ14" s="15"/>
      <c r="BA14" s="15"/>
      <c r="BB14" s="15"/>
      <c r="BC14" s="15">
        <f t="shared" si="41"/>
        <v>10</v>
      </c>
      <c r="BD14" s="15" t="s">
        <v>690</v>
      </c>
      <c r="BE14" s="15">
        <v>16</v>
      </c>
      <c r="BF14" s="15" t="s">
        <v>366</v>
      </c>
      <c r="BG14" s="15"/>
      <c r="BH14" s="15" t="s">
        <v>366</v>
      </c>
      <c r="BI14" s="15"/>
      <c r="BJ14" s="15" t="s">
        <v>366</v>
      </c>
      <c r="BK14" s="15"/>
      <c r="BL14" s="15" t="s">
        <v>366</v>
      </c>
      <c r="BM14" s="15"/>
      <c r="BS14" s="14">
        <v>301</v>
      </c>
      <c r="BT14" s="14" t="s">
        <v>719</v>
      </c>
      <c r="BU14" s="14">
        <v>1</v>
      </c>
      <c r="BV14" s="14">
        <v>3</v>
      </c>
      <c r="BW14" s="14">
        <v>4</v>
      </c>
      <c r="BX14" s="14">
        <v>-0.75</v>
      </c>
      <c r="BY14" s="14">
        <v>211</v>
      </c>
      <c r="BZ14" s="17">
        <f t="shared" si="0"/>
        <v>0.34477124183006536</v>
      </c>
      <c r="CB14" s="14" t="str">
        <f t="shared" si="17"/>
        <v>300|77;301|211</v>
      </c>
      <c r="CC14" s="14">
        <f t="shared" si="43"/>
        <v>2</v>
      </c>
      <c r="CD14" s="14">
        <f t="shared" si="44"/>
        <v>100</v>
      </c>
      <c r="CE14" s="14">
        <f t="shared" si="45"/>
        <v>10</v>
      </c>
      <c r="CF14" s="14">
        <f t="shared" si="46"/>
        <v>2</v>
      </c>
      <c r="CG14" s="14">
        <f t="shared" si="47"/>
        <v>70</v>
      </c>
      <c r="CH14" s="14" t="str">
        <f t="shared" si="23"/>
        <v>1</v>
      </c>
      <c r="CI14" s="14" t="str">
        <f t="shared" si="24"/>
        <v>body|head|leg</v>
      </c>
      <c r="CJ14" s="14" t="str">
        <f t="shared" si="25"/>
        <v>4102|2</v>
      </c>
      <c r="CK14" s="14">
        <f t="shared" si="42"/>
        <v>0</v>
      </c>
      <c r="CM14" s="14">
        <v>3</v>
      </c>
      <c r="CN14" s="14">
        <v>301</v>
      </c>
      <c r="CO14" s="14" t="s">
        <v>719</v>
      </c>
      <c r="CP14" s="14" t="s">
        <v>4524</v>
      </c>
      <c r="CQ14" s="14">
        <v>1</v>
      </c>
      <c r="CR14" s="14" t="str">
        <f t="shared" si="26"/>
        <v>4102|2</v>
      </c>
      <c r="CT14" s="14" t="s">
        <v>1291</v>
      </c>
      <c r="CU14" s="14">
        <v>2</v>
      </c>
      <c r="CV14" s="14">
        <f t="shared" si="1"/>
        <v>59</v>
      </c>
      <c r="CW14" s="14" t="str">
        <f t="shared" si="2"/>
        <v>4102|2</v>
      </c>
      <c r="DA14" s="14" t="str">
        <f t="shared" si="3"/>
        <v/>
      </c>
      <c r="DB14" s="14" t="str">
        <f t="shared" si="4"/>
        <v/>
      </c>
      <c r="DE14" s="14" t="str">
        <f t="shared" si="5"/>
        <v/>
      </c>
      <c r="DF14" s="14" t="str">
        <f t="shared" si="6"/>
        <v/>
      </c>
      <c r="DI14" s="14" t="str">
        <f t="shared" si="7"/>
        <v/>
      </c>
      <c r="DJ14" s="14" t="str">
        <f t="shared" si="8"/>
        <v/>
      </c>
      <c r="DM14" s="14" t="str">
        <f t="shared" si="9"/>
        <v/>
      </c>
      <c r="DN14" s="14" t="str">
        <f t="shared" si="10"/>
        <v/>
      </c>
      <c r="DQ14" s="14" t="str">
        <f t="shared" si="11"/>
        <v/>
      </c>
      <c r="DR14" s="14" t="str">
        <f t="shared" si="12"/>
        <v/>
      </c>
      <c r="DU14" s="14">
        <f t="shared" si="27"/>
        <v>301</v>
      </c>
      <c r="DV14" s="14" t="str">
        <f t="shared" si="28"/>
        <v>Rat</v>
      </c>
      <c r="DW14" s="14">
        <f t="shared" si="29"/>
        <v>1</v>
      </c>
      <c r="DX14" s="14">
        <f t="shared" si="30"/>
        <v>2</v>
      </c>
      <c r="DY14" s="14">
        <f t="shared" si="31"/>
        <v>100</v>
      </c>
      <c r="DZ14" s="14">
        <f t="shared" si="32"/>
        <v>10</v>
      </c>
      <c r="EA14" s="14">
        <f t="shared" si="33"/>
        <v>2</v>
      </c>
      <c r="EB14" s="14">
        <f t="shared" si="34"/>
        <v>70</v>
      </c>
      <c r="EC14" s="14" t="str">
        <f t="shared" si="35"/>
        <v>1</v>
      </c>
      <c r="ED14" s="14" t="str">
        <f t="shared" si="36"/>
        <v>body|head|leg</v>
      </c>
      <c r="EE14" s="14" t="str">
        <f t="shared" si="37"/>
        <v>4102|2</v>
      </c>
      <c r="EF14" s="14">
        <f t="shared" si="38"/>
        <v>0</v>
      </c>
      <c r="EI14" s="6" t="s">
        <v>973</v>
      </c>
      <c r="EJ14" s="14" t="s">
        <v>1405</v>
      </c>
      <c r="EK14" s="2">
        <v>2108</v>
      </c>
      <c r="EL14" s="14">
        <v>10</v>
      </c>
      <c r="EM14" s="14">
        <f t="shared" si="39"/>
        <v>1.7782794100389228</v>
      </c>
      <c r="EP14" s="14">
        <v>13</v>
      </c>
      <c r="EQ14" s="14">
        <f t="shared" si="40"/>
        <v>0.68027756377319948</v>
      </c>
    </row>
    <row r="15" spans="1:147" x14ac:dyDescent="0.15">
      <c r="A15" s="15" t="s">
        <v>395</v>
      </c>
      <c r="B15" s="14" t="s">
        <v>688</v>
      </c>
      <c r="C15" s="16">
        <v>10</v>
      </c>
      <c r="D15" s="14" t="str">
        <f t="shared" si="14"/>
        <v>防御型</v>
      </c>
      <c r="E15" s="14">
        <v>100</v>
      </c>
      <c r="F15" s="14">
        <v>12</v>
      </c>
      <c r="G15" s="15">
        <v>2</v>
      </c>
      <c r="H15" s="14">
        <v>90</v>
      </c>
      <c r="I15" s="12" t="str">
        <f t="shared" si="15"/>
        <v>28|16|19</v>
      </c>
      <c r="J15" s="12" t="str">
        <f t="shared" si="16"/>
        <v>body|head|leg</v>
      </c>
      <c r="K15" s="12" t="s">
        <v>929</v>
      </c>
      <c r="L15" s="12" t="s">
        <v>557</v>
      </c>
      <c r="M15" s="12" t="s">
        <v>553</v>
      </c>
      <c r="N15" s="12">
        <v>0</v>
      </c>
      <c r="O15" s="12" t="s">
        <v>1240</v>
      </c>
      <c r="P15" s="12">
        <v>0</v>
      </c>
      <c r="Q15" s="12">
        <v>5</v>
      </c>
      <c r="R15" s="12">
        <v>5</v>
      </c>
      <c r="S15" s="15">
        <v>0</v>
      </c>
      <c r="T15" s="15"/>
      <c r="U15" s="15"/>
      <c r="V15" s="12" t="s">
        <v>594</v>
      </c>
      <c r="W15" s="12" t="s">
        <v>655</v>
      </c>
      <c r="X15" s="12" t="s">
        <v>656</v>
      </c>
      <c r="Y15" s="15"/>
      <c r="Z15" s="12">
        <f>IFERROR(INDEX(技能!$A:$A,MATCH(怪物!V15,技能!$B:$B,0)),"")</f>
        <v>28</v>
      </c>
      <c r="AA15" s="12">
        <f>IFERROR(INDEX(技能!$A:$A,MATCH(怪物!W15,技能!$B:$B,0)),"")</f>
        <v>16</v>
      </c>
      <c r="AB15" s="12">
        <f>IFERROR(INDEX(技能!$A:$A,MATCH(怪物!X15,技能!$B:$B,0)),"")</f>
        <v>19</v>
      </c>
      <c r="AC15" s="12" t="str">
        <f>IFERROR(INDEX(技能!$A:$A,MATCH(怪物!Y15,技能!$B:$B,0)),"")</f>
        <v/>
      </c>
      <c r="AD15" s="15"/>
      <c r="AE15" s="15"/>
      <c r="AF15" s="15">
        <v>13</v>
      </c>
      <c r="AG15" s="15" t="s">
        <v>519</v>
      </c>
      <c r="AH15" s="15">
        <v>11.2</v>
      </c>
      <c r="AI15" s="15">
        <v>1.39</v>
      </c>
      <c r="AJ15" s="15">
        <v>10.050000000000001</v>
      </c>
      <c r="AK15" s="15">
        <v>0.52500000000000002</v>
      </c>
      <c r="AL15" s="15">
        <v>2.4</v>
      </c>
      <c r="AM15" s="15">
        <v>0.3</v>
      </c>
      <c r="AN15" s="15">
        <v>75</v>
      </c>
      <c r="AO15" s="15">
        <v>5</v>
      </c>
      <c r="AP15" s="15"/>
      <c r="AQ15" s="15"/>
      <c r="AR15" s="15"/>
      <c r="AS15" s="15"/>
      <c r="AT15" s="15"/>
      <c r="AU15" s="15">
        <v>10</v>
      </c>
      <c r="AV15" s="15" t="s">
        <v>580</v>
      </c>
      <c r="AW15" s="15" t="s">
        <v>392</v>
      </c>
      <c r="AX15" s="15" t="s">
        <v>396</v>
      </c>
      <c r="AY15" s="15" t="s">
        <v>394</v>
      </c>
      <c r="AZ15" s="15" t="s">
        <v>397</v>
      </c>
      <c r="BA15" s="15"/>
      <c r="BB15" s="15"/>
      <c r="BC15" s="15">
        <f t="shared" si="41"/>
        <v>10</v>
      </c>
      <c r="BD15" s="15" t="s">
        <v>678</v>
      </c>
      <c r="BE15" s="15">
        <v>10</v>
      </c>
      <c r="BF15" s="15" t="s">
        <v>672</v>
      </c>
      <c r="BG15" s="15">
        <v>10</v>
      </c>
      <c r="BH15" s="15" t="s">
        <v>680</v>
      </c>
      <c r="BI15" s="15">
        <v>15</v>
      </c>
      <c r="BJ15" s="15" t="s">
        <v>673</v>
      </c>
      <c r="BK15" s="15">
        <v>15</v>
      </c>
      <c r="BL15" s="15" t="s">
        <v>366</v>
      </c>
      <c r="BM15" s="15"/>
      <c r="BS15" s="14">
        <v>302</v>
      </c>
      <c r="BT15" s="14" t="s">
        <v>720</v>
      </c>
      <c r="BU15" s="14">
        <v>1</v>
      </c>
      <c r="BV15" s="14">
        <v>3</v>
      </c>
      <c r="BW15" s="14">
        <v>4</v>
      </c>
      <c r="BX15" s="14">
        <v>-0.75</v>
      </c>
      <c r="BY15" s="14">
        <v>211</v>
      </c>
      <c r="BZ15" s="17">
        <f t="shared" si="0"/>
        <v>0.34477124183006536</v>
      </c>
      <c r="CB15" s="14" t="str">
        <f t="shared" si="17"/>
        <v>300|77;301|211;302|211</v>
      </c>
      <c r="CC15" s="14">
        <f t="shared" si="43"/>
        <v>4</v>
      </c>
      <c r="CD15" s="14">
        <f t="shared" si="44"/>
        <v>100</v>
      </c>
      <c r="CE15" s="14">
        <f t="shared" si="45"/>
        <v>7</v>
      </c>
      <c r="CF15" s="14">
        <f t="shared" si="46"/>
        <v>1</v>
      </c>
      <c r="CG15" s="14">
        <f t="shared" si="47"/>
        <v>80</v>
      </c>
      <c r="CH15" s="14" t="str">
        <f t="shared" si="23"/>
        <v>17</v>
      </c>
      <c r="CI15" s="14" t="str">
        <f t="shared" si="24"/>
        <v>body|head|wing</v>
      </c>
      <c r="CJ15" s="14" t="str">
        <f t="shared" si="25"/>
        <v>4102|2</v>
      </c>
      <c r="CK15" s="14">
        <f t="shared" si="42"/>
        <v>0</v>
      </c>
      <c r="CM15" s="14">
        <v>1</v>
      </c>
      <c r="CN15" s="14">
        <v>302</v>
      </c>
      <c r="CO15" s="14" t="s">
        <v>720</v>
      </c>
      <c r="CP15" s="14" t="s">
        <v>4525</v>
      </c>
      <c r="CQ15" s="14">
        <v>1</v>
      </c>
      <c r="CR15" s="14" t="str">
        <f t="shared" si="26"/>
        <v>4102|2</v>
      </c>
      <c r="CT15" s="14" t="s">
        <v>1291</v>
      </c>
      <c r="CU15" s="14">
        <v>2</v>
      </c>
      <c r="CV15" s="14">
        <f t="shared" si="1"/>
        <v>59</v>
      </c>
      <c r="CW15" s="14" t="str">
        <f t="shared" si="2"/>
        <v>4102|2</v>
      </c>
      <c r="DA15" s="14" t="str">
        <f t="shared" si="3"/>
        <v/>
      </c>
      <c r="DB15" s="14" t="str">
        <f t="shared" si="4"/>
        <v/>
      </c>
      <c r="DE15" s="14" t="str">
        <f t="shared" si="5"/>
        <v/>
      </c>
      <c r="DF15" s="14" t="str">
        <f t="shared" si="6"/>
        <v/>
      </c>
      <c r="DI15" s="14" t="str">
        <f t="shared" si="7"/>
        <v/>
      </c>
      <c r="DJ15" s="14" t="str">
        <f t="shared" si="8"/>
        <v/>
      </c>
      <c r="DM15" s="14" t="str">
        <f t="shared" si="9"/>
        <v/>
      </c>
      <c r="DN15" s="14" t="str">
        <f t="shared" si="10"/>
        <v/>
      </c>
      <c r="DQ15" s="14" t="str">
        <f t="shared" si="11"/>
        <v/>
      </c>
      <c r="DR15" s="14" t="str">
        <f t="shared" si="12"/>
        <v/>
      </c>
      <c r="DU15" s="14">
        <f t="shared" si="27"/>
        <v>302</v>
      </c>
      <c r="DV15" s="14" t="str">
        <f t="shared" si="28"/>
        <v>Crow</v>
      </c>
      <c r="DW15" s="14">
        <f t="shared" si="29"/>
        <v>1</v>
      </c>
      <c r="DX15" s="14">
        <f t="shared" si="30"/>
        <v>4</v>
      </c>
      <c r="DY15" s="14">
        <f t="shared" si="31"/>
        <v>100</v>
      </c>
      <c r="DZ15" s="14">
        <f t="shared" si="32"/>
        <v>7</v>
      </c>
      <c r="EA15" s="14">
        <f t="shared" si="33"/>
        <v>1</v>
      </c>
      <c r="EB15" s="14">
        <f t="shared" si="34"/>
        <v>80</v>
      </c>
      <c r="EC15" s="14" t="str">
        <f t="shared" si="35"/>
        <v>17</v>
      </c>
      <c r="ED15" s="14" t="str">
        <f t="shared" si="36"/>
        <v>body|head|wing</v>
      </c>
      <c r="EE15" s="14" t="str">
        <f t="shared" si="37"/>
        <v>4102|2</v>
      </c>
      <c r="EF15" s="14">
        <f t="shared" si="38"/>
        <v>0</v>
      </c>
      <c r="EI15" s="6" t="s">
        <v>975</v>
      </c>
      <c r="EJ15" s="14" t="s">
        <v>86</v>
      </c>
      <c r="EK15" s="2">
        <v>2109</v>
      </c>
      <c r="EL15" s="14">
        <v>10</v>
      </c>
      <c r="EM15" s="14">
        <f t="shared" si="39"/>
        <v>1.7782794100389228</v>
      </c>
      <c r="EP15" s="14">
        <v>14</v>
      </c>
      <c r="EQ15" s="14">
        <f t="shared" si="40"/>
        <v>0.687082869338697</v>
      </c>
    </row>
    <row r="16" spans="1:147" x14ac:dyDescent="0.15">
      <c r="A16" s="15" t="s">
        <v>267</v>
      </c>
      <c r="B16" s="14" t="s">
        <v>689</v>
      </c>
      <c r="C16" s="16">
        <v>2</v>
      </c>
      <c r="D16" s="14" t="str">
        <f t="shared" si="14"/>
        <v>攻击型</v>
      </c>
      <c r="E16" s="14">
        <v>100</v>
      </c>
      <c r="F16" s="14">
        <v>8</v>
      </c>
      <c r="G16" s="15">
        <v>2</v>
      </c>
      <c r="H16" s="14">
        <v>75</v>
      </c>
      <c r="I16" s="12" t="str">
        <f t="shared" si="15"/>
        <v>6|16|19</v>
      </c>
      <c r="J16" s="12" t="str">
        <f t="shared" si="16"/>
        <v>body|head|leg</v>
      </c>
      <c r="K16" s="12" t="s">
        <v>929</v>
      </c>
      <c r="L16" s="12" t="s">
        <v>557</v>
      </c>
      <c r="M16" s="12" t="s">
        <v>553</v>
      </c>
      <c r="N16" s="12">
        <v>0</v>
      </c>
      <c r="O16" s="12" t="s">
        <v>1242</v>
      </c>
      <c r="P16" s="12">
        <v>0</v>
      </c>
      <c r="Q16" s="12">
        <v>1</v>
      </c>
      <c r="R16" s="12">
        <v>2</v>
      </c>
      <c r="S16" s="15">
        <v>0</v>
      </c>
      <c r="T16" s="15"/>
      <c r="U16" s="15"/>
      <c r="V16" s="12" t="s">
        <v>595</v>
      </c>
      <c r="W16" s="12" t="s">
        <v>655</v>
      </c>
      <c r="X16" s="12" t="s">
        <v>656</v>
      </c>
      <c r="Y16" s="15"/>
      <c r="Z16" s="12">
        <f>IFERROR(INDEX(技能!$A:$A,MATCH(怪物!V16,技能!$B:$B,0)),"")</f>
        <v>6</v>
      </c>
      <c r="AA16" s="12">
        <f>IFERROR(INDEX(技能!$A:$A,MATCH(怪物!W16,技能!$B:$B,0)),"")</f>
        <v>16</v>
      </c>
      <c r="AB16" s="12">
        <f>IFERROR(INDEX(技能!$A:$A,MATCH(怪物!X16,技能!$B:$B,0)),"")</f>
        <v>19</v>
      </c>
      <c r="AC16" s="12" t="str">
        <f>IFERROR(INDEX(技能!$A:$A,MATCH(怪物!Y16,技能!$B:$B,0)),"")</f>
        <v/>
      </c>
      <c r="AD16" s="15"/>
      <c r="AE16" s="15"/>
      <c r="AF16" s="15">
        <v>14</v>
      </c>
      <c r="AG16" s="15" t="s">
        <v>520</v>
      </c>
      <c r="AH16" s="15">
        <v>23.75</v>
      </c>
      <c r="AI16" s="15">
        <v>2.97</v>
      </c>
      <c r="AJ16" s="15">
        <v>4.8</v>
      </c>
      <c r="AK16" s="15">
        <v>0.25</v>
      </c>
      <c r="AL16" s="15">
        <v>3</v>
      </c>
      <c r="AM16" s="15">
        <v>0.33600000000000002</v>
      </c>
      <c r="AN16" s="15">
        <v>70</v>
      </c>
      <c r="AO16" s="15">
        <v>15</v>
      </c>
      <c r="AP16" s="15"/>
      <c r="AQ16" s="15"/>
      <c r="AR16" s="15"/>
      <c r="AS16" s="15"/>
      <c r="AT16" s="15"/>
      <c r="AU16" s="15">
        <v>13</v>
      </c>
      <c r="AV16" s="15" t="s">
        <v>269</v>
      </c>
      <c r="AW16" s="15" t="s">
        <v>277</v>
      </c>
      <c r="AX16" s="15" t="s">
        <v>255</v>
      </c>
      <c r="AY16" s="15" t="s">
        <v>278</v>
      </c>
      <c r="AZ16" s="15" t="s">
        <v>279</v>
      </c>
      <c r="BA16" s="15" t="s">
        <v>324</v>
      </c>
      <c r="BB16" s="15" t="s">
        <v>535</v>
      </c>
      <c r="BC16" s="15">
        <f t="shared" si="41"/>
        <v>13</v>
      </c>
      <c r="BD16" s="15" t="s">
        <v>735</v>
      </c>
      <c r="BE16" s="15">
        <v>24</v>
      </c>
      <c r="BF16" s="15" t="s">
        <v>730</v>
      </c>
      <c r="BG16" s="15">
        <v>23</v>
      </c>
      <c r="BH16" s="15" t="s">
        <v>736</v>
      </c>
      <c r="BI16" s="15">
        <v>20</v>
      </c>
      <c r="BJ16" s="15" t="s">
        <v>737</v>
      </c>
      <c r="BK16" s="15">
        <v>32</v>
      </c>
      <c r="BL16" s="15" t="s">
        <v>738</v>
      </c>
      <c r="BM16" s="15">
        <v>25</v>
      </c>
      <c r="BN16" s="15" t="s">
        <v>537</v>
      </c>
      <c r="BO16" s="14">
        <v>40</v>
      </c>
      <c r="BS16" s="14">
        <v>303</v>
      </c>
      <c r="BT16" s="14" t="s">
        <v>715</v>
      </c>
      <c r="BU16" s="14">
        <v>5</v>
      </c>
      <c r="BV16" s="14">
        <v>3</v>
      </c>
      <c r="BW16" s="14">
        <v>4</v>
      </c>
      <c r="BX16" s="14">
        <v>0.25</v>
      </c>
      <c r="BY16" s="14">
        <v>77</v>
      </c>
      <c r="BZ16" s="17">
        <f t="shared" si="0"/>
        <v>0.12581699346405228</v>
      </c>
      <c r="CB16" s="14" t="str">
        <f t="shared" si="17"/>
        <v>300|77;301|211;302|211;303|77</v>
      </c>
      <c r="CC16" s="14">
        <f t="shared" si="43"/>
        <v>2</v>
      </c>
      <c r="CD16" s="14">
        <f t="shared" si="44"/>
        <v>100</v>
      </c>
      <c r="CE16" s="14">
        <f t="shared" si="45"/>
        <v>13</v>
      </c>
      <c r="CF16" s="14">
        <f t="shared" si="46"/>
        <v>2</v>
      </c>
      <c r="CG16" s="14">
        <f t="shared" si="47"/>
        <v>80</v>
      </c>
      <c r="CH16" s="14" t="str">
        <f t="shared" si="23"/>
        <v>1</v>
      </c>
      <c r="CI16" s="14" t="str">
        <f t="shared" si="24"/>
        <v>body|head|leg</v>
      </c>
      <c r="CJ16" s="14" t="str">
        <f t="shared" si="25"/>
        <v>4102|2;2102|2</v>
      </c>
      <c r="CK16" s="14">
        <v>4</v>
      </c>
      <c r="CM16" s="14">
        <v>3</v>
      </c>
      <c r="CN16" s="14">
        <v>303</v>
      </c>
      <c r="CO16" s="14" t="s">
        <v>715</v>
      </c>
      <c r="CP16" s="14" t="s">
        <v>4520</v>
      </c>
      <c r="CQ16" s="14">
        <v>5</v>
      </c>
      <c r="CR16" s="14" t="str">
        <f t="shared" si="26"/>
        <v>4102|2;2102|2</v>
      </c>
      <c r="CT16" s="14" t="s">
        <v>1291</v>
      </c>
      <c r="CU16" s="14">
        <v>2</v>
      </c>
      <c r="CV16" s="14">
        <f t="shared" si="1"/>
        <v>59</v>
      </c>
      <c r="CW16" s="14" t="str">
        <f t="shared" si="2"/>
        <v>4102|2</v>
      </c>
      <c r="CY16" s="14" t="s">
        <v>1469</v>
      </c>
      <c r="CZ16" s="14">
        <v>2</v>
      </c>
      <c r="DA16" s="14">
        <f t="shared" si="3"/>
        <v>8</v>
      </c>
      <c r="DB16" s="14" t="str">
        <f t="shared" si="4"/>
        <v>2102|2</v>
      </c>
      <c r="DE16" s="14" t="str">
        <f t="shared" si="5"/>
        <v/>
      </c>
      <c r="DF16" s="14" t="str">
        <f t="shared" si="6"/>
        <v/>
      </c>
      <c r="DI16" s="14" t="str">
        <f t="shared" si="7"/>
        <v/>
      </c>
      <c r="DJ16" s="14" t="str">
        <f t="shared" si="8"/>
        <v/>
      </c>
      <c r="DM16" s="14" t="str">
        <f t="shared" si="9"/>
        <v/>
      </c>
      <c r="DN16" s="14" t="str">
        <f t="shared" si="10"/>
        <v/>
      </c>
      <c r="DQ16" s="14" t="str">
        <f t="shared" si="11"/>
        <v/>
      </c>
      <c r="DR16" s="14" t="str">
        <f t="shared" si="12"/>
        <v/>
      </c>
      <c r="DU16" s="14">
        <f t="shared" si="27"/>
        <v>303</v>
      </c>
      <c r="DV16" s="14" t="str">
        <f t="shared" si="28"/>
        <v>Wolf</v>
      </c>
      <c r="DW16" s="14">
        <f t="shared" si="29"/>
        <v>5</v>
      </c>
      <c r="DX16" s="14">
        <f t="shared" si="30"/>
        <v>2</v>
      </c>
      <c r="DY16" s="14">
        <f t="shared" si="31"/>
        <v>100</v>
      </c>
      <c r="DZ16" s="14">
        <f t="shared" si="32"/>
        <v>13</v>
      </c>
      <c r="EA16" s="14">
        <f t="shared" si="33"/>
        <v>2</v>
      </c>
      <c r="EB16" s="14">
        <f t="shared" si="34"/>
        <v>80</v>
      </c>
      <c r="EC16" s="14" t="str">
        <f t="shared" si="35"/>
        <v>1</v>
      </c>
      <c r="ED16" s="14" t="str">
        <f t="shared" si="36"/>
        <v>body|head|leg</v>
      </c>
      <c r="EE16" s="14" t="str">
        <f t="shared" si="37"/>
        <v>4102|2;2102|2</v>
      </c>
      <c r="EF16" s="14">
        <f t="shared" si="38"/>
        <v>4</v>
      </c>
      <c r="EI16" s="6" t="s">
        <v>138</v>
      </c>
      <c r="EJ16" s="14" t="s">
        <v>74</v>
      </c>
      <c r="EK16" s="2">
        <v>2200</v>
      </c>
      <c r="EL16" s="14">
        <v>30</v>
      </c>
      <c r="EM16" s="14">
        <f t="shared" si="39"/>
        <v>2.340347319320716</v>
      </c>
      <c r="EP16" s="14">
        <v>15</v>
      </c>
      <c r="EQ16" s="14">
        <f t="shared" si="40"/>
        <v>0.69364916731037085</v>
      </c>
    </row>
    <row r="17" spans="1:147" x14ac:dyDescent="0.15">
      <c r="A17" s="15" t="s">
        <v>268</v>
      </c>
      <c r="B17" s="14" t="s">
        <v>691</v>
      </c>
      <c r="C17" s="16">
        <v>8</v>
      </c>
      <c r="D17" s="14" t="str">
        <f t="shared" si="14"/>
        <v>攻击型</v>
      </c>
      <c r="E17" s="14">
        <v>100</v>
      </c>
      <c r="F17" s="14">
        <v>10</v>
      </c>
      <c r="G17" s="14">
        <v>2</v>
      </c>
      <c r="H17" s="14">
        <v>80</v>
      </c>
      <c r="I17" s="12" t="str">
        <f t="shared" si="15"/>
        <v>6|16|19</v>
      </c>
      <c r="J17" s="12" t="str">
        <f t="shared" si="16"/>
        <v>body|head|leg</v>
      </c>
      <c r="K17" s="12" t="s">
        <v>929</v>
      </c>
      <c r="L17" s="12" t="s">
        <v>557</v>
      </c>
      <c r="M17" s="12" t="s">
        <v>553</v>
      </c>
      <c r="N17" s="12">
        <v>0</v>
      </c>
      <c r="O17" s="12" t="s">
        <v>1242</v>
      </c>
      <c r="P17" s="12">
        <v>0</v>
      </c>
      <c r="Q17" s="12">
        <v>5</v>
      </c>
      <c r="R17" s="12">
        <v>5</v>
      </c>
      <c r="S17" s="15">
        <v>0</v>
      </c>
      <c r="T17" s="15"/>
      <c r="U17" s="15"/>
      <c r="V17" s="12" t="s">
        <v>595</v>
      </c>
      <c r="W17" s="12" t="s">
        <v>655</v>
      </c>
      <c r="X17" s="12" t="s">
        <v>656</v>
      </c>
      <c r="Y17" s="15"/>
      <c r="Z17" s="12">
        <f>IFERROR(INDEX(技能!$A:$A,MATCH(怪物!V17,技能!$B:$B,0)),"")</f>
        <v>6</v>
      </c>
      <c r="AA17" s="12">
        <f>IFERROR(INDEX(技能!$A:$A,MATCH(怪物!W17,技能!$B:$B,0)),"")</f>
        <v>16</v>
      </c>
      <c r="AB17" s="12">
        <f>IFERROR(INDEX(技能!$A:$A,MATCH(怪物!X17,技能!$B:$B,0)),"")</f>
        <v>19</v>
      </c>
      <c r="AC17" s="12" t="str">
        <f>IFERROR(INDEX(技能!$A:$A,MATCH(怪物!Y17,技能!$B:$B,0)),"")</f>
        <v/>
      </c>
      <c r="AD17" s="15"/>
      <c r="AE17" s="15"/>
      <c r="AF17" s="15">
        <v>15</v>
      </c>
      <c r="AG17" s="15" t="s">
        <v>521</v>
      </c>
      <c r="AH17" s="15">
        <v>26.25</v>
      </c>
      <c r="AI17" s="15">
        <v>3.28</v>
      </c>
      <c r="AJ17" s="15">
        <v>4.8</v>
      </c>
      <c r="AK17" s="15">
        <v>0.25</v>
      </c>
      <c r="AL17" s="15">
        <v>3</v>
      </c>
      <c r="AM17" s="15">
        <v>0.33600000000000002</v>
      </c>
      <c r="AN17" s="15">
        <v>70</v>
      </c>
      <c r="AO17" s="15">
        <v>5</v>
      </c>
      <c r="AP17" s="15"/>
      <c r="AQ17" s="15"/>
      <c r="AR17" s="15"/>
      <c r="AS17" s="15"/>
      <c r="AT17" s="15"/>
      <c r="AU17" s="15">
        <v>15</v>
      </c>
      <c r="AV17" s="15" t="s">
        <v>246</v>
      </c>
      <c r="AW17" s="15" t="s">
        <v>316</v>
      </c>
      <c r="AX17" s="15" t="s">
        <v>317</v>
      </c>
      <c r="AY17" s="15" t="s">
        <v>318</v>
      </c>
      <c r="AZ17" s="15" t="s">
        <v>331</v>
      </c>
      <c r="BA17" s="15"/>
      <c r="BB17" s="15"/>
      <c r="BC17" s="15">
        <f t="shared" si="41"/>
        <v>15</v>
      </c>
      <c r="BD17" s="15" t="s">
        <v>699</v>
      </c>
      <c r="BE17" s="15">
        <v>24</v>
      </c>
      <c r="BF17" s="15" t="s">
        <v>739</v>
      </c>
      <c r="BG17" s="15">
        <v>27</v>
      </c>
      <c r="BH17" s="15" t="s">
        <v>740</v>
      </c>
      <c r="BI17" s="15">
        <v>23</v>
      </c>
      <c r="BJ17" s="15" t="s">
        <v>741</v>
      </c>
      <c r="BK17" s="15">
        <v>30</v>
      </c>
      <c r="BL17" s="15" t="s">
        <v>366</v>
      </c>
      <c r="BM17" s="15"/>
      <c r="BS17" s="14">
        <v>304</v>
      </c>
      <c r="BT17" s="14" t="s">
        <v>721</v>
      </c>
      <c r="BU17" s="14">
        <v>8</v>
      </c>
      <c r="BV17" s="14">
        <v>3</v>
      </c>
      <c r="BW17" s="14">
        <v>4</v>
      </c>
      <c r="BX17" s="14">
        <v>1</v>
      </c>
      <c r="BY17" s="14">
        <v>36</v>
      </c>
      <c r="BZ17" s="17">
        <f t="shared" si="0"/>
        <v>5.8823529411764705E-2</v>
      </c>
      <c r="CB17" s="14" t="str">
        <f t="shared" si="17"/>
        <v>300|77;301|211;302|211;303|77;304|36</v>
      </c>
      <c r="CC17" s="14">
        <f t="shared" si="43"/>
        <v>9</v>
      </c>
      <c r="CD17" s="14">
        <f t="shared" si="44"/>
        <v>100</v>
      </c>
      <c r="CE17" s="14">
        <f t="shared" si="45"/>
        <v>14</v>
      </c>
      <c r="CF17" s="14">
        <f t="shared" si="46"/>
        <v>2</v>
      </c>
      <c r="CG17" s="14">
        <f t="shared" si="47"/>
        <v>75</v>
      </c>
      <c r="CH17" s="14" t="str">
        <f t="shared" si="23"/>
        <v>1</v>
      </c>
      <c r="CI17" s="14" t="str">
        <f t="shared" si="24"/>
        <v>body|head|leg</v>
      </c>
      <c r="CJ17" s="14" t="str">
        <f t="shared" si="25"/>
        <v>4102|2;2102|2</v>
      </c>
      <c r="CK17" s="14">
        <v>4</v>
      </c>
      <c r="CM17" s="14">
        <v>1</v>
      </c>
      <c r="CN17" s="14">
        <v>304</v>
      </c>
      <c r="CO17" s="14" t="s">
        <v>721</v>
      </c>
      <c r="CP17" s="14" t="s">
        <v>4526</v>
      </c>
      <c r="CQ17" s="14">
        <v>8</v>
      </c>
      <c r="CR17" s="14" t="str">
        <f t="shared" si="26"/>
        <v>4102|2;2102|2</v>
      </c>
      <c r="CT17" s="14" t="s">
        <v>1291</v>
      </c>
      <c r="CU17" s="14">
        <v>2</v>
      </c>
      <c r="CV17" s="14">
        <f t="shared" si="1"/>
        <v>59</v>
      </c>
      <c r="CW17" s="14" t="str">
        <f t="shared" si="2"/>
        <v>4102|2</v>
      </c>
      <c r="CY17" s="14" t="s">
        <v>1469</v>
      </c>
      <c r="CZ17" s="14">
        <v>2</v>
      </c>
      <c r="DA17" s="14">
        <f t="shared" si="3"/>
        <v>8</v>
      </c>
      <c r="DB17" s="14" t="str">
        <f t="shared" si="4"/>
        <v>2102|2</v>
      </c>
      <c r="DE17" s="14" t="str">
        <f t="shared" si="5"/>
        <v/>
      </c>
      <c r="DF17" s="14" t="str">
        <f t="shared" si="6"/>
        <v/>
      </c>
      <c r="DI17" s="14" t="str">
        <f t="shared" si="7"/>
        <v/>
      </c>
      <c r="DJ17" s="14" t="str">
        <f t="shared" si="8"/>
        <v/>
      </c>
      <c r="DM17" s="14" t="str">
        <f t="shared" si="9"/>
        <v/>
      </c>
      <c r="DN17" s="14" t="str">
        <f t="shared" si="10"/>
        <v/>
      </c>
      <c r="DQ17" s="14" t="str">
        <f t="shared" si="11"/>
        <v/>
      </c>
      <c r="DR17" s="14" t="str">
        <f t="shared" si="12"/>
        <v/>
      </c>
      <c r="DU17" s="14">
        <f t="shared" si="27"/>
        <v>304</v>
      </c>
      <c r="DV17" s="14" t="str">
        <f t="shared" si="28"/>
        <v>White Wolf</v>
      </c>
      <c r="DW17" s="14">
        <f t="shared" si="29"/>
        <v>8</v>
      </c>
      <c r="DX17" s="14">
        <f t="shared" si="30"/>
        <v>9</v>
      </c>
      <c r="DY17" s="14">
        <f t="shared" si="31"/>
        <v>100</v>
      </c>
      <c r="DZ17" s="14">
        <f t="shared" si="32"/>
        <v>14</v>
      </c>
      <c r="EA17" s="14">
        <f t="shared" si="33"/>
        <v>2</v>
      </c>
      <c r="EB17" s="14">
        <f t="shared" si="34"/>
        <v>75</v>
      </c>
      <c r="EC17" s="14" t="str">
        <f t="shared" si="35"/>
        <v>1</v>
      </c>
      <c r="ED17" s="14" t="str">
        <f t="shared" si="36"/>
        <v>body|head|leg</v>
      </c>
      <c r="EE17" s="14" t="str">
        <f t="shared" si="37"/>
        <v>4102|2;2102|2</v>
      </c>
      <c r="EF17" s="14">
        <f t="shared" si="38"/>
        <v>4</v>
      </c>
      <c r="EI17" s="6" t="s">
        <v>137</v>
      </c>
      <c r="EJ17" s="14" t="s">
        <v>75</v>
      </c>
      <c r="EK17" s="2">
        <v>2201</v>
      </c>
      <c r="EL17" s="14">
        <v>30</v>
      </c>
      <c r="EM17" s="14">
        <f t="shared" si="39"/>
        <v>2.340347319320716</v>
      </c>
      <c r="EP17" s="14">
        <v>16</v>
      </c>
      <c r="EQ17" s="14">
        <f t="shared" si="40"/>
        <v>0.7</v>
      </c>
    </row>
    <row r="18" spans="1:147" x14ac:dyDescent="0.15">
      <c r="A18" s="15" t="s">
        <v>322</v>
      </c>
      <c r="B18" s="14" t="s">
        <v>402</v>
      </c>
      <c r="C18" s="16">
        <v>12</v>
      </c>
      <c r="D18" s="14" t="str">
        <f t="shared" si="14"/>
        <v>型攻击</v>
      </c>
      <c r="E18" s="14">
        <v>100</v>
      </c>
      <c r="F18" s="14">
        <v>5</v>
      </c>
      <c r="G18" s="14">
        <v>15</v>
      </c>
      <c r="H18" s="14">
        <v>60</v>
      </c>
      <c r="I18" s="12" t="str">
        <f t="shared" si="15"/>
        <v>12</v>
      </c>
      <c r="J18" s="12" t="str">
        <f t="shared" si="16"/>
        <v>body|head|leg</v>
      </c>
      <c r="K18" s="12" t="s">
        <v>929</v>
      </c>
      <c r="L18" s="12" t="s">
        <v>557</v>
      </c>
      <c r="M18" s="12" t="s">
        <v>553</v>
      </c>
      <c r="N18" s="12">
        <v>0</v>
      </c>
      <c r="O18" s="12" t="s">
        <v>1424</v>
      </c>
      <c r="P18" s="12">
        <v>50</v>
      </c>
      <c r="Q18" s="12">
        <v>-20</v>
      </c>
      <c r="R18" s="12"/>
      <c r="S18" s="12">
        <v>10</v>
      </c>
      <c r="T18" s="15"/>
      <c r="U18" s="15"/>
      <c r="V18" s="14" t="s">
        <v>600</v>
      </c>
      <c r="W18" s="15"/>
      <c r="X18" s="15"/>
      <c r="Y18" s="15"/>
      <c r="Z18" s="12">
        <f>IFERROR(INDEX(技能!$A:$A,MATCH(怪物!V18,技能!$B:$B,0)),"")</f>
        <v>12</v>
      </c>
      <c r="AA18" s="12" t="str">
        <f>IFERROR(INDEX(技能!$A:$A,MATCH(怪物!W18,技能!$B:$B,0)),"")</f>
        <v/>
      </c>
      <c r="AB18" s="12" t="str">
        <f>IFERROR(INDEX(技能!$A:$A,MATCH(怪物!X18,技能!$B:$B,0)),"")</f>
        <v/>
      </c>
      <c r="AC18" s="12" t="str">
        <f>IFERROR(INDEX(技能!$A:$A,MATCH(怪物!Y18,技能!$B:$B,0)),"")</f>
        <v/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>
        <v>16</v>
      </c>
      <c r="AV18" s="15" t="s">
        <v>254</v>
      </c>
      <c r="AW18" s="15" t="s">
        <v>281</v>
      </c>
      <c r="AX18" s="15" t="s">
        <v>282</v>
      </c>
      <c r="AY18" s="15" t="s">
        <v>284</v>
      </c>
      <c r="AZ18" s="15" t="s">
        <v>285</v>
      </c>
      <c r="BA18" s="15"/>
      <c r="BB18" s="15"/>
      <c r="BC18" s="15">
        <f t="shared" si="41"/>
        <v>16</v>
      </c>
      <c r="BD18" s="15" t="s">
        <v>742</v>
      </c>
      <c r="BE18" s="15">
        <v>28</v>
      </c>
      <c r="BF18" s="15" t="s">
        <v>743</v>
      </c>
      <c r="BG18" s="15">
        <v>28</v>
      </c>
      <c r="BH18" s="15" t="s">
        <v>744</v>
      </c>
      <c r="BI18" s="15">
        <v>30</v>
      </c>
      <c r="BJ18" s="15" t="s">
        <v>745</v>
      </c>
      <c r="BK18" s="15">
        <v>35</v>
      </c>
      <c r="BL18" s="15" t="s">
        <v>366</v>
      </c>
      <c r="BM18" s="15"/>
      <c r="BS18" s="14">
        <v>400</v>
      </c>
      <c r="BT18" s="14" t="s">
        <v>722</v>
      </c>
      <c r="BU18" s="14">
        <v>2</v>
      </c>
      <c r="BV18" s="14">
        <v>4</v>
      </c>
      <c r="BW18" s="14">
        <v>3</v>
      </c>
      <c r="BX18" s="14">
        <v>-0.33333333333333331</v>
      </c>
      <c r="BY18" s="14">
        <v>139</v>
      </c>
      <c r="BZ18" s="17">
        <f t="shared" si="0"/>
        <v>0.66190476190476188</v>
      </c>
      <c r="CB18" s="14" t="str">
        <f t="shared" si="17"/>
        <v>400|139</v>
      </c>
      <c r="CC18" s="14">
        <f t="shared" si="43"/>
        <v>2</v>
      </c>
      <c r="CD18" s="14">
        <f t="shared" si="44"/>
        <v>100</v>
      </c>
      <c r="CE18" s="14">
        <f t="shared" si="45"/>
        <v>10</v>
      </c>
      <c r="CF18" s="14">
        <f t="shared" si="46"/>
        <v>1</v>
      </c>
      <c r="CG18" s="14">
        <f t="shared" si="47"/>
        <v>80</v>
      </c>
      <c r="CH18" s="14" t="str">
        <f t="shared" si="23"/>
        <v>1</v>
      </c>
      <c r="CI18" s="14" t="str">
        <f t="shared" si="24"/>
        <v>body|head|leg</v>
      </c>
      <c r="CJ18" s="14" t="str">
        <f t="shared" si="25"/>
        <v>4102|2;2102|2</v>
      </c>
      <c r="CK18" s="14">
        <v>3</v>
      </c>
      <c r="CM18" s="14">
        <v>2</v>
      </c>
      <c r="CN18" s="14">
        <v>400</v>
      </c>
      <c r="CO18" s="14" t="s">
        <v>722</v>
      </c>
      <c r="CP18" s="14" t="s">
        <v>4527</v>
      </c>
      <c r="CQ18" s="14">
        <v>2</v>
      </c>
      <c r="CR18" s="14" t="str">
        <f t="shared" si="26"/>
        <v>4102|2;2102|2</v>
      </c>
      <c r="CT18" s="14" t="s">
        <v>1291</v>
      </c>
      <c r="CU18" s="14">
        <v>2</v>
      </c>
      <c r="CV18" s="14">
        <f t="shared" si="1"/>
        <v>59</v>
      </c>
      <c r="CW18" s="14" t="str">
        <f t="shared" si="2"/>
        <v>4102|2</v>
      </c>
      <c r="CY18" s="14" t="s">
        <v>1469</v>
      </c>
      <c r="CZ18" s="14">
        <v>2</v>
      </c>
      <c r="DA18" s="14">
        <f t="shared" si="3"/>
        <v>8</v>
      </c>
      <c r="DB18" s="14" t="str">
        <f t="shared" si="4"/>
        <v>2102|2</v>
      </c>
      <c r="DE18" s="14" t="str">
        <f t="shared" si="5"/>
        <v/>
      </c>
      <c r="DF18" s="14" t="str">
        <f t="shared" si="6"/>
        <v/>
      </c>
      <c r="DI18" s="14" t="str">
        <f t="shared" si="7"/>
        <v/>
      </c>
      <c r="DJ18" s="14" t="str">
        <f t="shared" si="8"/>
        <v/>
      </c>
      <c r="DM18" s="14" t="str">
        <f t="shared" si="9"/>
        <v/>
      </c>
      <c r="DN18" s="14" t="str">
        <f t="shared" si="10"/>
        <v/>
      </c>
      <c r="DQ18" s="14" t="str">
        <f t="shared" si="11"/>
        <v/>
      </c>
      <c r="DR18" s="14" t="str">
        <f t="shared" si="12"/>
        <v/>
      </c>
      <c r="DU18" s="14">
        <f t="shared" si="27"/>
        <v>400</v>
      </c>
      <c r="DV18" s="14" t="str">
        <f t="shared" si="28"/>
        <v>Dog</v>
      </c>
      <c r="DW18" s="14">
        <f t="shared" si="29"/>
        <v>2</v>
      </c>
      <c r="DX18" s="14">
        <f t="shared" si="30"/>
        <v>2</v>
      </c>
      <c r="DY18" s="14">
        <f t="shared" si="31"/>
        <v>100</v>
      </c>
      <c r="DZ18" s="14">
        <f t="shared" si="32"/>
        <v>10</v>
      </c>
      <c r="EA18" s="14">
        <f t="shared" si="33"/>
        <v>1</v>
      </c>
      <c r="EB18" s="14">
        <f t="shared" si="34"/>
        <v>80</v>
      </c>
      <c r="EC18" s="14" t="str">
        <f t="shared" si="35"/>
        <v>1</v>
      </c>
      <c r="ED18" s="14" t="str">
        <f t="shared" si="36"/>
        <v>body|head|leg</v>
      </c>
      <c r="EE18" s="14" t="str">
        <f t="shared" si="37"/>
        <v>4102|2;2102|2</v>
      </c>
      <c r="EF18" s="14">
        <f t="shared" si="38"/>
        <v>3</v>
      </c>
      <c r="EI18" s="6" t="s">
        <v>149</v>
      </c>
      <c r="EJ18" s="14" t="s">
        <v>831</v>
      </c>
      <c r="EK18" s="2">
        <v>2202</v>
      </c>
      <c r="EL18" s="14">
        <v>30</v>
      </c>
      <c r="EM18" s="14">
        <f t="shared" si="39"/>
        <v>2.340347319320716</v>
      </c>
      <c r="EP18" s="14">
        <v>17</v>
      </c>
      <c r="EQ18" s="14">
        <f t="shared" si="40"/>
        <v>0.70615528128088312</v>
      </c>
    </row>
    <row r="19" spans="1:147" x14ac:dyDescent="0.15">
      <c r="A19" s="15" t="s">
        <v>325</v>
      </c>
      <c r="B19" s="14" t="s">
        <v>403</v>
      </c>
      <c r="C19" s="16">
        <v>14</v>
      </c>
      <c r="D19" s="14" t="str">
        <f t="shared" si="14"/>
        <v>型防御</v>
      </c>
      <c r="E19" s="14">
        <v>100</v>
      </c>
      <c r="F19" s="14">
        <v>11</v>
      </c>
      <c r="G19" s="14">
        <v>1</v>
      </c>
      <c r="H19" s="14">
        <v>90</v>
      </c>
      <c r="I19" s="12" t="str">
        <f t="shared" si="15"/>
        <v>17</v>
      </c>
      <c r="J19" s="12" t="str">
        <f t="shared" si="16"/>
        <v>body|head|wing</v>
      </c>
      <c r="K19" s="12" t="s">
        <v>548</v>
      </c>
      <c r="L19" s="12" t="s">
        <v>557</v>
      </c>
      <c r="M19" s="12" t="s">
        <v>558</v>
      </c>
      <c r="N19" s="12">
        <v>0</v>
      </c>
      <c r="O19" s="12" t="s">
        <v>1248</v>
      </c>
      <c r="P19" s="12">
        <v>0</v>
      </c>
      <c r="Q19" s="12">
        <v>0</v>
      </c>
      <c r="R19" s="12"/>
      <c r="S19" s="12">
        <v>0</v>
      </c>
      <c r="V19" s="14" t="s">
        <v>596</v>
      </c>
      <c r="Z19" s="12">
        <f>IFERROR(INDEX(技能!$A:$A,MATCH(怪物!V19,技能!$B:$B,0)),"")</f>
        <v>17</v>
      </c>
      <c r="AA19" s="12" t="str">
        <f>IFERROR(INDEX(技能!$A:$A,MATCH(怪物!W19,技能!$B:$B,0)),"")</f>
        <v/>
      </c>
      <c r="AB19" s="12" t="str">
        <f>IFERROR(INDEX(技能!$A:$A,MATCH(怪物!X19,技能!$B:$B,0)),"")</f>
        <v/>
      </c>
      <c r="AC19" s="12" t="str">
        <f>IFERROR(INDEX(技能!$A:$A,MATCH(怪物!Y19,技能!$B:$B,0)),"")</f>
        <v/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>
        <v>17</v>
      </c>
      <c r="AV19" s="15" t="s">
        <v>271</v>
      </c>
      <c r="AW19" s="15" t="s">
        <v>280</v>
      </c>
      <c r="AX19" s="15" t="s">
        <v>297</v>
      </c>
      <c r="AY19" s="15" t="s">
        <v>298</v>
      </c>
      <c r="AZ19" s="15" t="s">
        <v>335</v>
      </c>
      <c r="BA19" s="15"/>
      <c r="BB19" s="15"/>
      <c r="BC19" s="15">
        <f t="shared" si="41"/>
        <v>17</v>
      </c>
      <c r="BD19" s="15" t="s">
        <v>746</v>
      </c>
      <c r="BE19" s="15">
        <v>30</v>
      </c>
      <c r="BF19" s="15" t="s">
        <v>747</v>
      </c>
      <c r="BG19" s="15">
        <v>45</v>
      </c>
      <c r="BH19" s="15" t="s">
        <v>748</v>
      </c>
      <c r="BI19" s="15">
        <v>35</v>
      </c>
      <c r="BJ19" s="15" t="s">
        <v>720</v>
      </c>
      <c r="BK19" s="15">
        <v>2</v>
      </c>
      <c r="BL19" s="15" t="s">
        <v>696</v>
      </c>
      <c r="BM19" s="15">
        <v>2</v>
      </c>
      <c r="BS19" s="14">
        <v>401</v>
      </c>
      <c r="BT19" s="15" t="s">
        <v>723</v>
      </c>
      <c r="BU19" s="15">
        <v>4</v>
      </c>
      <c r="BV19" s="14">
        <v>4</v>
      </c>
      <c r="BW19" s="14">
        <v>3</v>
      </c>
      <c r="BX19" s="14">
        <v>0.33333333333333331</v>
      </c>
      <c r="BY19" s="14">
        <v>71</v>
      </c>
      <c r="BZ19" s="17">
        <f t="shared" si="0"/>
        <v>0.33809523809523812</v>
      </c>
      <c r="CB19" s="14" t="str">
        <f t="shared" si="17"/>
        <v>400|139;401|71</v>
      </c>
      <c r="CC19" s="14">
        <f t="shared" si="43"/>
        <v>5</v>
      </c>
      <c r="CD19" s="14">
        <f t="shared" si="44"/>
        <v>100</v>
      </c>
      <c r="CE19" s="14">
        <f t="shared" si="45"/>
        <v>8</v>
      </c>
      <c r="CF19" s="14">
        <f t="shared" si="46"/>
        <v>2</v>
      </c>
      <c r="CG19" s="14">
        <f t="shared" si="47"/>
        <v>60</v>
      </c>
      <c r="CH19" s="14" t="str">
        <f t="shared" si="23"/>
        <v>6|16|19</v>
      </c>
      <c r="CI19" s="14" t="str">
        <f t="shared" si="24"/>
        <v>body|head|leg</v>
      </c>
      <c r="CJ19" s="14" t="str">
        <f t="shared" si="25"/>
        <v>103|0.19;500|0.26;600|0.19</v>
      </c>
      <c r="CK19" s="14">
        <f t="shared" si="42"/>
        <v>0</v>
      </c>
      <c r="CM19" s="14">
        <v>1</v>
      </c>
      <c r="CN19" s="14">
        <v>401</v>
      </c>
      <c r="CO19" s="14" t="s">
        <v>723</v>
      </c>
      <c r="CP19" s="14" t="s">
        <v>4528</v>
      </c>
      <c r="CQ19" s="15">
        <v>4</v>
      </c>
      <c r="CR19" s="14" t="str">
        <f t="shared" si="26"/>
        <v>103|0.19;500|0.26;600|0.19</v>
      </c>
      <c r="CT19" s="14" t="s">
        <v>1339</v>
      </c>
      <c r="CV19" s="14">
        <f t="shared" si="1"/>
        <v>99</v>
      </c>
      <c r="CW19" s="14" t="str">
        <f t="shared" si="2"/>
        <v>103|0.19</v>
      </c>
      <c r="CY19" s="14" t="s">
        <v>1445</v>
      </c>
      <c r="DA19" s="14">
        <f t="shared" si="3"/>
        <v>140</v>
      </c>
      <c r="DB19" s="14" t="str">
        <f t="shared" si="4"/>
        <v>500|0.26</v>
      </c>
      <c r="DC19" s="14" t="s">
        <v>894</v>
      </c>
      <c r="DE19" s="14">
        <f t="shared" si="5"/>
        <v>155</v>
      </c>
      <c r="DF19" s="14" t="str">
        <f t="shared" si="6"/>
        <v>600|0.19</v>
      </c>
      <c r="DI19" s="14" t="str">
        <f t="shared" si="7"/>
        <v/>
      </c>
      <c r="DJ19" s="14" t="str">
        <f t="shared" si="8"/>
        <v/>
      </c>
      <c r="DM19" s="14" t="str">
        <f t="shared" si="9"/>
        <v/>
      </c>
      <c r="DN19" s="14" t="str">
        <f t="shared" si="10"/>
        <v/>
      </c>
      <c r="DQ19" s="14" t="str">
        <f t="shared" si="11"/>
        <v/>
      </c>
      <c r="DR19" s="14" t="str">
        <f t="shared" si="12"/>
        <v/>
      </c>
      <c r="DU19" s="14">
        <f t="shared" si="27"/>
        <v>401</v>
      </c>
      <c r="DV19" s="14" t="str">
        <f t="shared" si="28"/>
        <v>Burglar</v>
      </c>
      <c r="DW19" s="14">
        <f t="shared" si="29"/>
        <v>4</v>
      </c>
      <c r="DX19" s="14">
        <f t="shared" si="30"/>
        <v>5</v>
      </c>
      <c r="DY19" s="14">
        <f t="shared" si="31"/>
        <v>100</v>
      </c>
      <c r="DZ19" s="14">
        <f t="shared" si="32"/>
        <v>8</v>
      </c>
      <c r="EA19" s="14">
        <f t="shared" si="33"/>
        <v>2</v>
      </c>
      <c r="EB19" s="14">
        <f t="shared" si="34"/>
        <v>60</v>
      </c>
      <c r="EC19" s="14" t="str">
        <f t="shared" si="35"/>
        <v>6|16|19</v>
      </c>
      <c r="ED19" s="14" t="str">
        <f t="shared" si="36"/>
        <v>body|head|leg</v>
      </c>
      <c r="EE19" s="14" t="str">
        <f t="shared" si="37"/>
        <v>103|0.19;500|0.26;600|0.19</v>
      </c>
      <c r="EF19" s="14">
        <f t="shared" si="38"/>
        <v>0</v>
      </c>
      <c r="EI19" s="6"/>
      <c r="EK19" s="2"/>
      <c r="EM19" s="14">
        <f t="shared" si="39"/>
        <v>0</v>
      </c>
      <c r="EP19" s="14">
        <v>18</v>
      </c>
      <c r="EQ19" s="14">
        <f t="shared" si="40"/>
        <v>0.71213203435596417</v>
      </c>
    </row>
    <row r="20" spans="1:147" x14ac:dyDescent="0.15">
      <c r="A20" s="15" t="s">
        <v>326</v>
      </c>
      <c r="B20" s="14" t="s">
        <v>404</v>
      </c>
      <c r="C20" s="16">
        <v>13</v>
      </c>
      <c r="D20" s="14" t="str">
        <f t="shared" si="14"/>
        <v>型攻击</v>
      </c>
      <c r="E20" s="14">
        <v>100</v>
      </c>
      <c r="F20" s="14">
        <v>13</v>
      </c>
      <c r="G20" s="14">
        <v>1</v>
      </c>
      <c r="H20" s="14">
        <v>90</v>
      </c>
      <c r="I20" s="12" t="str">
        <f t="shared" si="15"/>
        <v>1|26</v>
      </c>
      <c r="J20" s="12" t="str">
        <f t="shared" si="16"/>
        <v>back|eye|leg</v>
      </c>
      <c r="K20" s="12" t="s">
        <v>559</v>
      </c>
      <c r="L20" s="12" t="s">
        <v>560</v>
      </c>
      <c r="M20" s="12" t="s">
        <v>553</v>
      </c>
      <c r="N20" s="12">
        <v>0</v>
      </c>
      <c r="O20" s="12" t="s">
        <v>1252</v>
      </c>
      <c r="P20" s="12">
        <v>2</v>
      </c>
      <c r="Q20" s="12">
        <v>0</v>
      </c>
      <c r="R20" s="12"/>
      <c r="S20" s="12">
        <v>0</v>
      </c>
      <c r="T20" s="15"/>
      <c r="U20" s="15"/>
      <c r="V20" s="14" t="s">
        <v>601</v>
      </c>
      <c r="W20" s="15" t="s">
        <v>598</v>
      </c>
      <c r="X20" s="15"/>
      <c r="Y20" s="15"/>
      <c r="Z20" s="12">
        <f>IFERROR(INDEX(技能!$A:$A,MATCH(怪物!V20,技能!$B:$B,0)),"")</f>
        <v>1</v>
      </c>
      <c r="AA20" s="12">
        <f>IFERROR(INDEX(技能!$A:$A,MATCH(怪物!W20,技能!$B:$B,0)),"")</f>
        <v>26</v>
      </c>
      <c r="AB20" s="12" t="str">
        <f>IFERROR(INDEX(技能!$A:$A,MATCH(怪物!X20,技能!$B:$B,0)),"")</f>
        <v/>
      </c>
      <c r="AC20" s="12" t="str">
        <f>IFERROR(INDEX(技能!$A:$A,MATCH(怪物!Y20,技能!$B:$B,0)),"")</f>
        <v/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>
        <v>18</v>
      </c>
      <c r="AV20" s="15" t="s">
        <v>272</v>
      </c>
      <c r="AW20" s="15" t="s">
        <v>293</v>
      </c>
      <c r="AX20" s="15" t="s">
        <v>294</v>
      </c>
      <c r="AY20" s="15" t="s">
        <v>295</v>
      </c>
      <c r="AZ20" s="15" t="s">
        <v>296</v>
      </c>
      <c r="BA20" s="15" t="s">
        <v>349</v>
      </c>
      <c r="BB20" s="15"/>
      <c r="BC20" s="15">
        <f t="shared" si="41"/>
        <v>18</v>
      </c>
      <c r="BD20" s="15" t="s">
        <v>749</v>
      </c>
      <c r="BE20" s="15">
        <v>40</v>
      </c>
      <c r="BF20" s="15" t="s">
        <v>629</v>
      </c>
      <c r="BG20" s="15">
        <v>80</v>
      </c>
      <c r="BH20" s="15" t="s">
        <v>750</v>
      </c>
      <c r="BI20" s="15">
        <v>80</v>
      </c>
      <c r="BJ20" s="15" t="s">
        <v>751</v>
      </c>
      <c r="BK20" s="15">
        <v>80</v>
      </c>
      <c r="BL20" s="15" t="s">
        <v>752</v>
      </c>
      <c r="BM20" s="15">
        <v>55</v>
      </c>
      <c r="BS20" s="14">
        <v>500</v>
      </c>
      <c r="BT20" s="14" t="s">
        <v>724</v>
      </c>
      <c r="BU20" s="14">
        <v>8</v>
      </c>
      <c r="BV20" s="14">
        <v>5</v>
      </c>
      <c r="BW20" s="14">
        <v>9</v>
      </c>
      <c r="BX20" s="14">
        <v>-0.1111111111111111</v>
      </c>
      <c r="BY20" s="14">
        <v>111</v>
      </c>
      <c r="BZ20" s="17">
        <f t="shared" si="0"/>
        <v>0.27611940298507465</v>
      </c>
      <c r="CB20" s="14" t="str">
        <f t="shared" si="17"/>
        <v>500|111</v>
      </c>
      <c r="CC20" s="14">
        <f t="shared" si="43"/>
        <v>12</v>
      </c>
      <c r="CD20" s="14">
        <f t="shared" si="44"/>
        <v>100</v>
      </c>
      <c r="CE20" s="14">
        <f t="shared" si="45"/>
        <v>9</v>
      </c>
      <c r="CF20" s="14">
        <f t="shared" si="46"/>
        <v>2</v>
      </c>
      <c r="CG20" s="14">
        <f t="shared" si="47"/>
        <v>70</v>
      </c>
      <c r="CH20" s="14" t="str">
        <f t="shared" si="23"/>
        <v>28|16|19</v>
      </c>
      <c r="CI20" s="14" t="str">
        <f t="shared" si="24"/>
        <v>body|head|leg</v>
      </c>
      <c r="CJ20" s="14" t="str">
        <f t="shared" si="25"/>
        <v>3107|1;501|0.21;601|0.16</v>
      </c>
      <c r="CK20" s="14">
        <f t="shared" si="42"/>
        <v>0</v>
      </c>
      <c r="CM20" s="14">
        <v>2</v>
      </c>
      <c r="CN20" s="14">
        <v>500</v>
      </c>
      <c r="CO20" s="14" t="s">
        <v>724</v>
      </c>
      <c r="CP20" s="14" t="s">
        <v>4529</v>
      </c>
      <c r="CQ20" s="14">
        <v>8</v>
      </c>
      <c r="CR20" s="14" t="str">
        <f t="shared" si="26"/>
        <v>3107|1;501|0.21;601|0.16</v>
      </c>
      <c r="CT20" s="14" t="s">
        <v>1446</v>
      </c>
      <c r="CU20" s="14">
        <v>1</v>
      </c>
      <c r="CV20" s="14">
        <f t="shared" si="1"/>
        <v>43</v>
      </c>
      <c r="CW20" s="14" t="str">
        <f t="shared" si="2"/>
        <v>3107|1</v>
      </c>
      <c r="CY20" s="14" t="s">
        <v>871</v>
      </c>
      <c r="DA20" s="14">
        <f t="shared" si="3"/>
        <v>141</v>
      </c>
      <c r="DB20" s="14" t="str">
        <f t="shared" si="4"/>
        <v>501|0.21</v>
      </c>
      <c r="DC20" s="14" t="s">
        <v>1447</v>
      </c>
      <c r="DE20" s="14">
        <f t="shared" si="5"/>
        <v>156</v>
      </c>
      <c r="DF20" s="14" t="str">
        <f t="shared" si="6"/>
        <v>601|0.16</v>
      </c>
      <c r="DI20" s="14" t="str">
        <f t="shared" si="7"/>
        <v/>
      </c>
      <c r="DJ20" s="14" t="str">
        <f t="shared" si="8"/>
        <v/>
      </c>
      <c r="DM20" s="14" t="str">
        <f t="shared" si="9"/>
        <v/>
      </c>
      <c r="DN20" s="14" t="str">
        <f t="shared" si="10"/>
        <v/>
      </c>
      <c r="DQ20" s="14" t="str">
        <f t="shared" si="11"/>
        <v/>
      </c>
      <c r="DR20" s="14" t="str">
        <f t="shared" si="12"/>
        <v/>
      </c>
      <c r="DU20" s="14">
        <f t="shared" si="27"/>
        <v>500</v>
      </c>
      <c r="DV20" s="14" t="str">
        <f t="shared" si="28"/>
        <v>Bandit</v>
      </c>
      <c r="DW20" s="14">
        <f t="shared" si="29"/>
        <v>8</v>
      </c>
      <c r="DX20" s="14">
        <f t="shared" si="30"/>
        <v>12</v>
      </c>
      <c r="DY20" s="14">
        <f t="shared" si="31"/>
        <v>100</v>
      </c>
      <c r="DZ20" s="14">
        <f t="shared" si="32"/>
        <v>9</v>
      </c>
      <c r="EA20" s="14">
        <f t="shared" si="33"/>
        <v>2</v>
      </c>
      <c r="EB20" s="14">
        <f t="shared" si="34"/>
        <v>70</v>
      </c>
      <c r="EC20" s="14" t="str">
        <f t="shared" si="35"/>
        <v>28|16|19</v>
      </c>
      <c r="ED20" s="14" t="str">
        <f t="shared" si="36"/>
        <v>body|head|leg</v>
      </c>
      <c r="EE20" s="14" t="str">
        <f t="shared" si="37"/>
        <v>3107|1;501|0.21;601|0.16</v>
      </c>
      <c r="EF20" s="14">
        <f t="shared" si="38"/>
        <v>0</v>
      </c>
      <c r="EI20" s="6" t="s">
        <v>139</v>
      </c>
      <c r="EJ20" s="14" t="s">
        <v>82</v>
      </c>
      <c r="EK20" s="2">
        <v>2300</v>
      </c>
      <c r="EL20" s="14">
        <v>100</v>
      </c>
      <c r="EM20" s="14">
        <f t="shared" si="39"/>
        <v>3.1622776601683795</v>
      </c>
      <c r="EP20" s="14">
        <v>19</v>
      </c>
      <c r="EQ20" s="14">
        <f t="shared" si="40"/>
        <v>0.71794494717703361</v>
      </c>
    </row>
    <row r="21" spans="1:147" x14ac:dyDescent="0.15">
      <c r="A21" s="15" t="s">
        <v>330</v>
      </c>
      <c r="B21" s="14" t="s">
        <v>405</v>
      </c>
      <c r="C21" s="16">
        <v>2</v>
      </c>
      <c r="D21" s="14" t="str">
        <f t="shared" si="14"/>
        <v>攻击型</v>
      </c>
      <c r="E21" s="14">
        <v>100</v>
      </c>
      <c r="F21" s="14">
        <v>9</v>
      </c>
      <c r="G21" s="14">
        <v>1</v>
      </c>
      <c r="H21" s="14">
        <v>80</v>
      </c>
      <c r="I21" s="12" t="str">
        <f t="shared" si="15"/>
        <v>1</v>
      </c>
      <c r="J21" s="12" t="str">
        <f t="shared" si="16"/>
        <v>back|eye|leg</v>
      </c>
      <c r="K21" s="12" t="s">
        <v>559</v>
      </c>
      <c r="L21" s="12" t="s">
        <v>560</v>
      </c>
      <c r="M21" s="12" t="s">
        <v>553</v>
      </c>
      <c r="N21" s="12">
        <v>0</v>
      </c>
      <c r="O21" s="12" t="s">
        <v>1248</v>
      </c>
      <c r="P21" s="12">
        <v>0</v>
      </c>
      <c r="Q21" s="12">
        <v>0</v>
      </c>
      <c r="R21" s="12"/>
      <c r="S21" s="12">
        <v>0</v>
      </c>
      <c r="T21" s="15"/>
      <c r="U21" s="15"/>
      <c r="V21" s="15" t="s">
        <v>599</v>
      </c>
      <c r="W21" s="15"/>
      <c r="X21" s="15"/>
      <c r="Y21" s="15"/>
      <c r="Z21" s="12">
        <f>IFERROR(INDEX(技能!$A:$A,MATCH(怪物!V21,技能!$B:$B,0)),"")</f>
        <v>1</v>
      </c>
      <c r="AA21" s="12" t="str">
        <f>IFERROR(INDEX(技能!$A:$A,MATCH(怪物!W21,技能!$B:$B,0)),"")</f>
        <v/>
      </c>
      <c r="AB21" s="12" t="str">
        <f>IFERROR(INDEX(技能!$A:$A,MATCH(怪物!X21,技能!$B:$B,0)),"")</f>
        <v/>
      </c>
      <c r="AC21" s="12" t="str">
        <f>IFERROR(INDEX(技能!$A:$A,MATCH(怪物!Y21,技能!$B:$B,0)),"")</f>
        <v/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>
        <v>19</v>
      </c>
      <c r="AV21" s="15" t="s">
        <v>273</v>
      </c>
      <c r="AW21" s="15" t="s">
        <v>286</v>
      </c>
      <c r="AX21" s="15" t="s">
        <v>287</v>
      </c>
      <c r="AY21" s="15" t="s">
        <v>288</v>
      </c>
      <c r="AZ21" s="15" t="s">
        <v>289</v>
      </c>
      <c r="BA21" s="15" t="s">
        <v>311</v>
      </c>
      <c r="BB21" s="15" t="s">
        <v>312</v>
      </c>
      <c r="BC21" s="15">
        <f t="shared" si="41"/>
        <v>19</v>
      </c>
      <c r="BD21" s="15" t="s">
        <v>753</v>
      </c>
      <c r="BE21" s="15">
        <v>30</v>
      </c>
      <c r="BF21" s="15" t="s">
        <v>754</v>
      </c>
      <c r="BG21" s="15">
        <v>60</v>
      </c>
      <c r="BH21" s="15" t="s">
        <v>755</v>
      </c>
      <c r="BI21" s="15">
        <v>60</v>
      </c>
      <c r="BJ21" s="15" t="s">
        <v>756</v>
      </c>
      <c r="BK21" s="15">
        <v>35</v>
      </c>
      <c r="BL21" s="15" t="s">
        <v>757</v>
      </c>
      <c r="BM21" s="14">
        <v>30</v>
      </c>
      <c r="BN21" s="14" t="s">
        <v>494</v>
      </c>
      <c r="BO21" s="14">
        <v>40</v>
      </c>
      <c r="BS21" s="14">
        <v>501</v>
      </c>
      <c r="BT21" s="14" t="s">
        <v>725</v>
      </c>
      <c r="BU21" s="14">
        <v>15</v>
      </c>
      <c r="BV21" s="14">
        <v>5</v>
      </c>
      <c r="BW21" s="14">
        <v>9</v>
      </c>
      <c r="BX21" s="14">
        <v>0.66666666666666663</v>
      </c>
      <c r="BY21" s="14">
        <v>25</v>
      </c>
      <c r="BZ21" s="17">
        <f t="shared" si="0"/>
        <v>6.2189054726368161E-2</v>
      </c>
      <c r="CB21" s="14" t="str">
        <f t="shared" si="17"/>
        <v>500|111;501|25</v>
      </c>
      <c r="CC21" s="14">
        <f t="shared" si="43"/>
        <v>3</v>
      </c>
      <c r="CD21" s="14">
        <f t="shared" si="44"/>
        <v>100</v>
      </c>
      <c r="CE21" s="14">
        <f t="shared" si="45"/>
        <v>9</v>
      </c>
      <c r="CF21" s="14">
        <f t="shared" si="46"/>
        <v>3</v>
      </c>
      <c r="CG21" s="14">
        <f t="shared" si="47"/>
        <v>80</v>
      </c>
      <c r="CH21" s="14" t="str">
        <f t="shared" si="23"/>
        <v>28|16|19</v>
      </c>
      <c r="CI21" s="14" t="str">
        <f t="shared" si="24"/>
        <v>body|head|leg</v>
      </c>
      <c r="CJ21" s="14" t="str">
        <f t="shared" si="25"/>
        <v>3108|1;3107|1;501|0.22;601|0.17</v>
      </c>
      <c r="CK21" s="14">
        <f t="shared" si="42"/>
        <v>0</v>
      </c>
      <c r="CM21" s="14">
        <v>1</v>
      </c>
      <c r="CN21" s="14">
        <v>501</v>
      </c>
      <c r="CO21" s="14" t="s">
        <v>725</v>
      </c>
      <c r="CP21" s="14" t="s">
        <v>4530</v>
      </c>
      <c r="CQ21" s="14">
        <v>15</v>
      </c>
      <c r="CR21" s="14" t="str">
        <f t="shared" si="26"/>
        <v>3108|1;3107|1;501|0.22;601|0.17</v>
      </c>
      <c r="CT21" s="14" t="s">
        <v>1345</v>
      </c>
      <c r="CU21" s="14">
        <v>1</v>
      </c>
      <c r="CV21" s="14">
        <f t="shared" si="1"/>
        <v>44</v>
      </c>
      <c r="CW21" s="14" t="str">
        <f t="shared" si="2"/>
        <v>3108|1</v>
      </c>
      <c r="CY21" s="14" t="s">
        <v>1446</v>
      </c>
      <c r="CZ21" s="14">
        <v>1</v>
      </c>
      <c r="DA21" s="14">
        <f t="shared" si="3"/>
        <v>43</v>
      </c>
      <c r="DB21" s="14" t="str">
        <f t="shared" si="4"/>
        <v>3107|1</v>
      </c>
      <c r="DC21" s="14" t="s">
        <v>871</v>
      </c>
      <c r="DE21" s="14">
        <f t="shared" si="5"/>
        <v>141</v>
      </c>
      <c r="DF21" s="14" t="str">
        <f t="shared" si="6"/>
        <v>501|0.22</v>
      </c>
      <c r="DG21" s="14" t="s">
        <v>1447</v>
      </c>
      <c r="DI21" s="14">
        <f t="shared" si="7"/>
        <v>156</v>
      </c>
      <c r="DJ21" s="14" t="str">
        <f t="shared" si="8"/>
        <v>601|0.17</v>
      </c>
      <c r="DM21" s="14" t="str">
        <f t="shared" si="9"/>
        <v/>
      </c>
      <c r="DN21" s="14" t="str">
        <f t="shared" si="10"/>
        <v/>
      </c>
      <c r="DQ21" s="14" t="str">
        <f t="shared" si="11"/>
        <v/>
      </c>
      <c r="DR21" s="14" t="str">
        <f t="shared" si="12"/>
        <v/>
      </c>
      <c r="DU21" s="14">
        <f t="shared" si="27"/>
        <v>501</v>
      </c>
      <c r="DV21" s="14" t="str">
        <f t="shared" si="28"/>
        <v>Bandit Learder</v>
      </c>
      <c r="DW21" s="14">
        <f t="shared" si="29"/>
        <v>15</v>
      </c>
      <c r="DX21" s="14">
        <f t="shared" si="30"/>
        <v>3</v>
      </c>
      <c r="DY21" s="14">
        <f t="shared" si="31"/>
        <v>100</v>
      </c>
      <c r="DZ21" s="14">
        <f t="shared" si="32"/>
        <v>9</v>
      </c>
      <c r="EA21" s="14">
        <f t="shared" si="33"/>
        <v>3</v>
      </c>
      <c r="EB21" s="14">
        <f t="shared" si="34"/>
        <v>80</v>
      </c>
      <c r="EC21" s="14" t="str">
        <f t="shared" si="35"/>
        <v>28|16|19</v>
      </c>
      <c r="ED21" s="14" t="str">
        <f t="shared" si="36"/>
        <v>body|head|leg</v>
      </c>
      <c r="EE21" s="14" t="str">
        <f t="shared" si="37"/>
        <v>3108|1;3107|1;501|0.22;601|0.17</v>
      </c>
      <c r="EF21" s="14">
        <f t="shared" si="38"/>
        <v>0</v>
      </c>
      <c r="EI21" s="6" t="s">
        <v>140</v>
      </c>
      <c r="EJ21" s="14" t="s">
        <v>144</v>
      </c>
      <c r="EK21" s="2">
        <v>2301</v>
      </c>
      <c r="EL21" s="14">
        <v>100</v>
      </c>
      <c r="EM21" s="14">
        <f t="shared" si="39"/>
        <v>3.1622776601683795</v>
      </c>
      <c r="EP21" s="14">
        <v>20</v>
      </c>
      <c r="EQ21" s="14">
        <f t="shared" si="40"/>
        <v>0.72360679774997894</v>
      </c>
    </row>
    <row r="22" spans="1:147" x14ac:dyDescent="0.15">
      <c r="A22" s="15" t="s">
        <v>327</v>
      </c>
      <c r="B22" s="14" t="s">
        <v>406</v>
      </c>
      <c r="C22" s="16">
        <v>11</v>
      </c>
      <c r="D22" s="14" t="str">
        <f t="shared" si="14"/>
        <v>防御型</v>
      </c>
      <c r="E22" s="14">
        <v>100</v>
      </c>
      <c r="F22" s="14">
        <v>7</v>
      </c>
      <c r="G22" s="14">
        <v>2</v>
      </c>
      <c r="H22" s="14">
        <v>100</v>
      </c>
      <c r="I22" s="12" t="str">
        <f t="shared" si="15"/>
        <v>31</v>
      </c>
      <c r="J22" s="12" t="str">
        <f t="shared" si="16"/>
        <v>body||leg</v>
      </c>
      <c r="K22" s="12" t="s">
        <v>548</v>
      </c>
      <c r="L22" s="12"/>
      <c r="M22" s="12" t="s">
        <v>553</v>
      </c>
      <c r="N22" s="12">
        <v>0</v>
      </c>
      <c r="O22" s="12" t="s">
        <v>1249</v>
      </c>
      <c r="P22" s="12">
        <v>2</v>
      </c>
      <c r="Q22" s="12">
        <v>0</v>
      </c>
      <c r="R22" s="12"/>
      <c r="S22" s="12">
        <v>0</v>
      </c>
      <c r="T22" s="15"/>
      <c r="U22" s="15"/>
      <c r="V22" s="15" t="s">
        <v>591</v>
      </c>
      <c r="W22" s="15"/>
      <c r="X22" s="15"/>
      <c r="Y22" s="15"/>
      <c r="Z22" s="12">
        <f>IFERROR(INDEX(技能!$A:$A,MATCH(怪物!V22,技能!$B:$B,0)),"")</f>
        <v>31</v>
      </c>
      <c r="AA22" s="12" t="str">
        <f>IFERROR(INDEX(技能!$A:$A,MATCH(怪物!W22,技能!$B:$B,0)),"")</f>
        <v/>
      </c>
      <c r="AB22" s="12" t="str">
        <f>IFERROR(INDEX(技能!$A:$A,MATCH(怪物!X22,技能!$B:$B,0)),"")</f>
        <v/>
      </c>
      <c r="AC22" s="12" t="str">
        <f>IFERROR(INDEX(技能!$A:$A,MATCH(怪物!Y22,技能!$B:$B,0)),"")</f>
        <v/>
      </c>
      <c r="AD22" s="15"/>
      <c r="AE22" s="15"/>
      <c r="AF22" s="15"/>
      <c r="AG22" s="15" t="s">
        <v>532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 t="s">
        <v>332</v>
      </c>
      <c r="AX22" s="15" t="s">
        <v>333</v>
      </c>
      <c r="AY22" s="15" t="s">
        <v>334</v>
      </c>
      <c r="AZ22" s="15" t="s">
        <v>340</v>
      </c>
      <c r="BA22" s="15" t="s">
        <v>349</v>
      </c>
      <c r="BB22" s="15" t="s">
        <v>354</v>
      </c>
      <c r="BC22" s="15">
        <v>191</v>
      </c>
      <c r="BD22" s="15" t="s">
        <v>758</v>
      </c>
      <c r="BE22" s="15">
        <v>30</v>
      </c>
      <c r="BF22" s="15" t="s">
        <v>759</v>
      </c>
      <c r="BG22" s="15">
        <v>40</v>
      </c>
      <c r="BH22" s="15" t="s">
        <v>760</v>
      </c>
      <c r="BI22" s="15">
        <v>45</v>
      </c>
      <c r="BJ22" s="15" t="s">
        <v>761</v>
      </c>
      <c r="BK22" s="15">
        <v>40</v>
      </c>
      <c r="BL22" s="15" t="s">
        <v>752</v>
      </c>
      <c r="BM22" s="15">
        <v>55</v>
      </c>
      <c r="BN22" s="14" t="s">
        <v>470</v>
      </c>
      <c r="BO22" s="14">
        <v>75</v>
      </c>
      <c r="BP22" s="14" t="s">
        <v>699</v>
      </c>
      <c r="BQ22" s="14">
        <v>35</v>
      </c>
      <c r="BS22" s="14">
        <v>502</v>
      </c>
      <c r="BT22" s="14" t="s">
        <v>726</v>
      </c>
      <c r="BU22" s="14">
        <v>8</v>
      </c>
      <c r="BV22" s="14">
        <v>5</v>
      </c>
      <c r="BW22" s="14">
        <v>9</v>
      </c>
      <c r="BX22" s="14">
        <v>-0.1111111111111111</v>
      </c>
      <c r="BY22" s="14">
        <v>111</v>
      </c>
      <c r="BZ22" s="17">
        <f t="shared" si="0"/>
        <v>0.27611940298507465</v>
      </c>
      <c r="CB22" s="14" t="str">
        <f t="shared" si="17"/>
        <v>500|111;501|25;502|111</v>
      </c>
      <c r="CC22" s="14">
        <f t="shared" si="43"/>
        <v>13</v>
      </c>
      <c r="CD22" s="14">
        <f t="shared" si="44"/>
        <v>100</v>
      </c>
      <c r="CE22" s="14">
        <f t="shared" si="45"/>
        <v>8</v>
      </c>
      <c r="CF22" s="14">
        <f t="shared" si="46"/>
        <v>2</v>
      </c>
      <c r="CG22" s="14">
        <f t="shared" si="47"/>
        <v>70</v>
      </c>
      <c r="CH22" s="14" t="str">
        <f t="shared" si="23"/>
        <v>28|16|19</v>
      </c>
      <c r="CI22" s="14" t="str">
        <f t="shared" si="24"/>
        <v>body|head|leg</v>
      </c>
      <c r="CJ22" s="14" t="str">
        <f t="shared" si="25"/>
        <v>3107|1;501|0.21;601|0.16</v>
      </c>
      <c r="CK22" s="14">
        <f t="shared" si="42"/>
        <v>0</v>
      </c>
      <c r="CM22" s="14">
        <v>1</v>
      </c>
      <c r="CN22" s="14">
        <v>502</v>
      </c>
      <c r="CO22" s="14" t="s">
        <v>726</v>
      </c>
      <c r="CP22" s="14" t="s">
        <v>4531</v>
      </c>
      <c r="CQ22" s="14">
        <v>8</v>
      </c>
      <c r="CR22" s="14" t="str">
        <f t="shared" si="26"/>
        <v>3107|1;501|0.21;601|0.16</v>
      </c>
      <c r="CT22" s="14" t="s">
        <v>1446</v>
      </c>
      <c r="CU22" s="14">
        <v>1</v>
      </c>
      <c r="CV22" s="14">
        <f t="shared" si="1"/>
        <v>43</v>
      </c>
      <c r="CW22" s="14" t="str">
        <f t="shared" si="2"/>
        <v>3107|1</v>
      </c>
      <c r="CY22" s="14" t="s">
        <v>871</v>
      </c>
      <c r="DA22" s="14">
        <f t="shared" si="3"/>
        <v>141</v>
      </c>
      <c r="DB22" s="14" t="str">
        <f t="shared" si="4"/>
        <v>501|0.21</v>
      </c>
      <c r="DC22" s="14" t="s">
        <v>1447</v>
      </c>
      <c r="DE22" s="14">
        <f t="shared" si="5"/>
        <v>156</v>
      </c>
      <c r="DF22" s="14" t="str">
        <f t="shared" si="6"/>
        <v>601|0.16</v>
      </c>
      <c r="DI22" s="14" t="str">
        <f t="shared" si="7"/>
        <v/>
      </c>
      <c r="DJ22" s="14" t="str">
        <f t="shared" si="8"/>
        <v/>
      </c>
      <c r="DM22" s="14" t="str">
        <f t="shared" si="9"/>
        <v/>
      </c>
      <c r="DN22" s="14" t="str">
        <f t="shared" si="10"/>
        <v/>
      </c>
      <c r="DQ22" s="14" t="str">
        <f t="shared" si="11"/>
        <v/>
      </c>
      <c r="DR22" s="14" t="str">
        <f t="shared" si="12"/>
        <v/>
      </c>
      <c r="DU22" s="14">
        <f t="shared" si="27"/>
        <v>502</v>
      </c>
      <c r="DV22" s="14" t="str">
        <f t="shared" si="28"/>
        <v>Bandit Guard</v>
      </c>
      <c r="DW22" s="14">
        <f t="shared" si="29"/>
        <v>8</v>
      </c>
      <c r="DX22" s="14">
        <f t="shared" si="30"/>
        <v>13</v>
      </c>
      <c r="DY22" s="14">
        <f t="shared" si="31"/>
        <v>100</v>
      </c>
      <c r="DZ22" s="14">
        <f t="shared" si="32"/>
        <v>8</v>
      </c>
      <c r="EA22" s="14">
        <f t="shared" si="33"/>
        <v>2</v>
      </c>
      <c r="EB22" s="14">
        <f t="shared" si="34"/>
        <v>70</v>
      </c>
      <c r="EC22" s="14" t="str">
        <f t="shared" si="35"/>
        <v>28|16|19</v>
      </c>
      <c r="ED22" s="14" t="str">
        <f t="shared" si="36"/>
        <v>body|head|leg</v>
      </c>
      <c r="EE22" s="14" t="str">
        <f t="shared" si="37"/>
        <v>3107|1;501|0.21;601|0.16</v>
      </c>
      <c r="EF22" s="14">
        <f t="shared" si="38"/>
        <v>0</v>
      </c>
      <c r="EI22" s="6" t="s">
        <v>1255</v>
      </c>
      <c r="EJ22" s="14" t="s">
        <v>1254</v>
      </c>
      <c r="EK22" s="2">
        <v>2302</v>
      </c>
      <c r="EL22" s="14">
        <v>100</v>
      </c>
      <c r="EM22" s="14">
        <f t="shared" si="39"/>
        <v>3.1622776601683795</v>
      </c>
      <c r="EP22" s="14">
        <v>21</v>
      </c>
      <c r="EQ22" s="14">
        <f t="shared" si="40"/>
        <v>0.72912878474779197</v>
      </c>
    </row>
    <row r="23" spans="1:147" x14ac:dyDescent="0.15">
      <c r="A23" s="15" t="s">
        <v>324</v>
      </c>
      <c r="B23" s="14" t="s">
        <v>407</v>
      </c>
      <c r="C23" s="16">
        <v>1</v>
      </c>
      <c r="D23" s="14" t="str">
        <f t="shared" si="14"/>
        <v>平衡型</v>
      </c>
      <c r="E23" s="14">
        <v>100</v>
      </c>
      <c r="F23" s="14">
        <v>13</v>
      </c>
      <c r="G23" s="14">
        <v>2</v>
      </c>
      <c r="H23" s="14">
        <v>80</v>
      </c>
      <c r="I23" s="12" t="str">
        <f t="shared" si="15"/>
        <v>2|20</v>
      </c>
      <c r="J23" s="12" t="str">
        <f t="shared" si="16"/>
        <v>body|head|leg</v>
      </c>
      <c r="K23" s="12" t="s">
        <v>548</v>
      </c>
      <c r="L23" s="12" t="s">
        <v>935</v>
      </c>
      <c r="M23" s="12" t="s">
        <v>553</v>
      </c>
      <c r="N23" s="12">
        <v>1</v>
      </c>
      <c r="O23" s="12" t="s">
        <v>1420</v>
      </c>
      <c r="P23" s="12">
        <v>0</v>
      </c>
      <c r="Q23" s="12">
        <v>50</v>
      </c>
      <c r="R23" s="12"/>
      <c r="S23" s="12">
        <v>0</v>
      </c>
      <c r="V23" s="14" t="s">
        <v>602</v>
      </c>
      <c r="W23" s="14" t="s">
        <v>947</v>
      </c>
      <c r="Z23" s="12">
        <f>IFERROR(INDEX(技能!$A:$A,MATCH(怪物!V23,技能!$B:$B,0)),"")</f>
        <v>2</v>
      </c>
      <c r="AA23" s="12">
        <f>IFERROR(INDEX(技能!$A:$A,MATCH(怪物!W23,技能!$B:$B,0)),"")</f>
        <v>20</v>
      </c>
      <c r="AB23" s="12" t="str">
        <f>IFERROR(INDEX(技能!$A:$A,MATCH(怪物!X23,技能!$B:$B,0)),"")</f>
        <v/>
      </c>
      <c r="AC23" s="12" t="str">
        <f>IFERROR(INDEX(技能!$A:$A,MATCH(怪物!Y23,技能!$B:$B,0)),"")</f>
        <v/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>
        <v>20</v>
      </c>
      <c r="AV23" s="15" t="s">
        <v>274</v>
      </c>
      <c r="AW23" s="15" t="s">
        <v>290</v>
      </c>
      <c r="AX23" s="15" t="s">
        <v>292</v>
      </c>
      <c r="AY23" s="15" t="s">
        <v>291</v>
      </c>
      <c r="AZ23" s="15"/>
      <c r="BA23" s="15" t="s">
        <v>322</v>
      </c>
      <c r="BB23" s="15" t="s">
        <v>323</v>
      </c>
      <c r="BC23" s="15">
        <f t="shared" si="41"/>
        <v>20</v>
      </c>
      <c r="BD23" s="15" t="s">
        <v>762</v>
      </c>
      <c r="BE23" s="15">
        <v>47</v>
      </c>
      <c r="BF23" s="15" t="s">
        <v>763</v>
      </c>
      <c r="BG23" s="15">
        <v>55</v>
      </c>
      <c r="BH23" s="15" t="s">
        <v>764</v>
      </c>
      <c r="BI23" s="15">
        <v>70</v>
      </c>
      <c r="BJ23" s="15" t="s">
        <v>366</v>
      </c>
      <c r="BK23" s="15"/>
      <c r="BL23" s="15" t="s">
        <v>765</v>
      </c>
      <c r="BM23" s="14">
        <v>80</v>
      </c>
      <c r="BN23" s="15" t="s">
        <v>323</v>
      </c>
      <c r="BO23" s="14">
        <v>50</v>
      </c>
      <c r="BS23" s="14">
        <v>503</v>
      </c>
      <c r="BT23" s="14" t="s">
        <v>722</v>
      </c>
      <c r="BU23" s="14">
        <v>5</v>
      </c>
      <c r="BV23" s="14">
        <v>5</v>
      </c>
      <c r="BW23" s="14">
        <v>9</v>
      </c>
      <c r="BX23" s="14">
        <v>-0.44444444444444442</v>
      </c>
      <c r="BY23" s="14">
        <v>155</v>
      </c>
      <c r="BZ23" s="17">
        <f t="shared" si="0"/>
        <v>0.38557213930348261</v>
      </c>
      <c r="CB23" s="14" t="str">
        <f t="shared" si="17"/>
        <v>500|111;501|25;502|111;503|155</v>
      </c>
      <c r="CC23" s="14">
        <f t="shared" si="43"/>
        <v>2</v>
      </c>
      <c r="CD23" s="14">
        <f t="shared" si="44"/>
        <v>100</v>
      </c>
      <c r="CE23" s="14">
        <f t="shared" si="45"/>
        <v>10</v>
      </c>
      <c r="CF23" s="14">
        <f t="shared" si="46"/>
        <v>1</v>
      </c>
      <c r="CG23" s="14">
        <f t="shared" si="47"/>
        <v>80</v>
      </c>
      <c r="CH23" s="14" t="str">
        <f t="shared" si="23"/>
        <v>1</v>
      </c>
      <c r="CI23" s="14" t="str">
        <f t="shared" si="24"/>
        <v>body|head|leg</v>
      </c>
      <c r="CJ23" s="14" t="str">
        <f t="shared" si="25"/>
        <v>4102|2;2102|2</v>
      </c>
      <c r="CK23" s="14">
        <v>3</v>
      </c>
      <c r="CM23" s="14">
        <v>2</v>
      </c>
      <c r="CN23" s="14">
        <v>503</v>
      </c>
      <c r="CO23" s="14" t="s">
        <v>722</v>
      </c>
      <c r="CP23" s="14" t="s">
        <v>4527</v>
      </c>
      <c r="CQ23" s="14">
        <v>5</v>
      </c>
      <c r="CR23" s="14" t="str">
        <f t="shared" si="26"/>
        <v>4102|2;2102|2</v>
      </c>
      <c r="CT23" s="14" t="s">
        <v>1291</v>
      </c>
      <c r="CU23" s="14">
        <v>2</v>
      </c>
      <c r="CV23" s="14">
        <f t="shared" si="1"/>
        <v>59</v>
      </c>
      <c r="CW23" s="14" t="str">
        <f t="shared" si="2"/>
        <v>4102|2</v>
      </c>
      <c r="CY23" s="14" t="s">
        <v>1469</v>
      </c>
      <c r="CZ23" s="14">
        <v>2</v>
      </c>
      <c r="DA23" s="14">
        <f t="shared" si="3"/>
        <v>8</v>
      </c>
      <c r="DB23" s="14" t="str">
        <f t="shared" si="4"/>
        <v>2102|2</v>
      </c>
      <c r="DE23" s="14" t="str">
        <f t="shared" si="5"/>
        <v/>
      </c>
      <c r="DF23" s="14" t="str">
        <f t="shared" si="6"/>
        <v/>
      </c>
      <c r="DI23" s="14" t="str">
        <f t="shared" si="7"/>
        <v/>
      </c>
      <c r="DJ23" s="14" t="str">
        <f t="shared" si="8"/>
        <v/>
      </c>
      <c r="DM23" s="14" t="str">
        <f t="shared" si="9"/>
        <v/>
      </c>
      <c r="DN23" s="14" t="str">
        <f t="shared" si="10"/>
        <v/>
      </c>
      <c r="DQ23" s="14" t="str">
        <f t="shared" si="11"/>
        <v/>
      </c>
      <c r="DR23" s="14" t="str">
        <f t="shared" si="12"/>
        <v/>
      </c>
      <c r="DU23" s="14">
        <f t="shared" si="27"/>
        <v>503</v>
      </c>
      <c r="DV23" s="14" t="str">
        <f t="shared" si="28"/>
        <v>Dog</v>
      </c>
      <c r="DW23" s="14">
        <f t="shared" si="29"/>
        <v>5</v>
      </c>
      <c r="DX23" s="14">
        <f t="shared" si="30"/>
        <v>2</v>
      </c>
      <c r="DY23" s="14">
        <f t="shared" si="31"/>
        <v>100</v>
      </c>
      <c r="DZ23" s="14">
        <f t="shared" si="32"/>
        <v>10</v>
      </c>
      <c r="EA23" s="14">
        <f t="shared" si="33"/>
        <v>1</v>
      </c>
      <c r="EB23" s="14">
        <f t="shared" si="34"/>
        <v>80</v>
      </c>
      <c r="EC23" s="14" t="str">
        <f t="shared" si="35"/>
        <v>1</v>
      </c>
      <c r="ED23" s="14" t="str">
        <f t="shared" si="36"/>
        <v>body|head|leg</v>
      </c>
      <c r="EE23" s="14" t="str">
        <f t="shared" si="37"/>
        <v>4102|2;2102|2</v>
      </c>
      <c r="EF23" s="14">
        <f t="shared" si="38"/>
        <v>3</v>
      </c>
      <c r="EI23" s="6" t="s">
        <v>1301</v>
      </c>
      <c r="EJ23" s="14" t="s">
        <v>1300</v>
      </c>
      <c r="EK23" s="2">
        <v>2303</v>
      </c>
      <c r="EL23" s="14">
        <v>300</v>
      </c>
      <c r="EM23" s="14">
        <f t="shared" si="39"/>
        <v>4.1617914502878177</v>
      </c>
      <c r="EP23" s="14">
        <v>22</v>
      </c>
      <c r="EQ23" s="14">
        <f t="shared" si="40"/>
        <v>0.73452078799117149</v>
      </c>
    </row>
    <row r="24" spans="1:147" x14ac:dyDescent="0.15">
      <c r="A24" s="15" t="s">
        <v>277</v>
      </c>
      <c r="B24" s="14" t="s">
        <v>408</v>
      </c>
      <c r="C24" s="16">
        <v>8</v>
      </c>
      <c r="D24" s="14" t="str">
        <f t="shared" si="14"/>
        <v>攻击型</v>
      </c>
      <c r="E24" s="14">
        <v>100</v>
      </c>
      <c r="F24" s="14">
        <v>15</v>
      </c>
      <c r="G24" s="14">
        <v>19</v>
      </c>
      <c r="H24" s="14">
        <v>90</v>
      </c>
      <c r="I24" s="12" t="str">
        <f t="shared" si="15"/>
        <v>22|16|19</v>
      </c>
      <c r="J24" s="12" t="str">
        <f t="shared" si="16"/>
        <v>body|head|leg</v>
      </c>
      <c r="K24" s="12" t="s">
        <v>929</v>
      </c>
      <c r="L24" s="12" t="s">
        <v>557</v>
      </c>
      <c r="M24" s="12" t="s">
        <v>553</v>
      </c>
      <c r="N24" s="12">
        <v>0</v>
      </c>
      <c r="O24" s="12" t="s">
        <v>1253</v>
      </c>
      <c r="P24" s="12">
        <v>5</v>
      </c>
      <c r="Q24" s="12">
        <v>0</v>
      </c>
      <c r="R24" s="12"/>
      <c r="S24" s="12">
        <v>0</v>
      </c>
      <c r="T24" s="15"/>
      <c r="U24" s="15"/>
      <c r="V24" s="15" t="s">
        <v>603</v>
      </c>
      <c r="W24" s="12" t="s">
        <v>655</v>
      </c>
      <c r="X24" s="12" t="s">
        <v>656</v>
      </c>
      <c r="Y24" s="15"/>
      <c r="Z24" s="12">
        <f>IFERROR(INDEX(技能!$A:$A,MATCH(怪物!V24,技能!$B:$B,0)),"")</f>
        <v>22</v>
      </c>
      <c r="AA24" s="12">
        <f>IFERROR(INDEX(技能!$A:$A,MATCH(怪物!W24,技能!$B:$B,0)),"")</f>
        <v>16</v>
      </c>
      <c r="AB24" s="12">
        <f>IFERROR(INDEX(技能!$A:$A,MATCH(怪物!X24,技能!$B:$B,0)),"")</f>
        <v>19</v>
      </c>
      <c r="AC24" s="12" t="str">
        <f>IFERROR(INDEX(技能!$A:$A,MATCH(怪物!Y24,技能!$B:$B,0)),"")</f>
        <v/>
      </c>
      <c r="AD24" s="15"/>
      <c r="AE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>
        <v>21</v>
      </c>
      <c r="AV24" s="15" t="s">
        <v>270</v>
      </c>
      <c r="AW24" s="15" t="s">
        <v>325</v>
      </c>
      <c r="AX24" s="15" t="s">
        <v>326</v>
      </c>
      <c r="AY24" s="15" t="s">
        <v>255</v>
      </c>
      <c r="AZ24" s="15" t="s">
        <v>339</v>
      </c>
      <c r="BA24" s="15" t="s">
        <v>341</v>
      </c>
      <c r="BB24" s="15" t="s">
        <v>342</v>
      </c>
      <c r="BC24" s="15">
        <f t="shared" si="41"/>
        <v>21</v>
      </c>
      <c r="BD24" s="15" t="s">
        <v>766</v>
      </c>
      <c r="BE24" s="15">
        <v>35</v>
      </c>
      <c r="BF24" s="15" t="s">
        <v>767</v>
      </c>
      <c r="BG24" s="15">
        <v>45</v>
      </c>
      <c r="BH24" s="15" t="s">
        <v>730</v>
      </c>
      <c r="BI24" s="15">
        <v>35</v>
      </c>
      <c r="BJ24" s="15" t="s">
        <v>768</v>
      </c>
      <c r="BK24" s="15">
        <v>50</v>
      </c>
      <c r="BL24" s="15" t="s">
        <v>761</v>
      </c>
      <c r="BM24" s="15">
        <v>50</v>
      </c>
      <c r="BN24" s="15" t="s">
        <v>769</v>
      </c>
      <c r="BO24" s="14">
        <v>60</v>
      </c>
      <c r="BS24" s="14">
        <v>600</v>
      </c>
      <c r="BT24" s="14" t="s">
        <v>727</v>
      </c>
      <c r="BU24" s="14">
        <v>12</v>
      </c>
      <c r="BV24" s="14">
        <v>6</v>
      </c>
      <c r="BW24" s="14">
        <v>13.666666666666666</v>
      </c>
      <c r="BX24" s="14">
        <v>-0.12195121951219508</v>
      </c>
      <c r="BY24" s="14">
        <v>112</v>
      </c>
      <c r="BZ24" s="17">
        <f t="shared" si="0"/>
        <v>0.19444444444444445</v>
      </c>
      <c r="CB24" s="14" t="str">
        <f t="shared" si="17"/>
        <v>600|112</v>
      </c>
      <c r="CC24" s="14">
        <f t="shared" si="43"/>
        <v>8</v>
      </c>
      <c r="CD24" s="14">
        <f t="shared" si="44"/>
        <v>100</v>
      </c>
      <c r="CE24" s="14">
        <f t="shared" si="45"/>
        <v>11</v>
      </c>
      <c r="CF24" s="14">
        <f t="shared" si="46"/>
        <v>2</v>
      </c>
      <c r="CG24" s="14">
        <f t="shared" si="47"/>
        <v>75</v>
      </c>
      <c r="CH24" s="14" t="str">
        <f t="shared" si="23"/>
        <v>24|1|16</v>
      </c>
      <c r="CI24" s="14" t="str">
        <f t="shared" si="24"/>
        <v>body|head|leg</v>
      </c>
      <c r="CJ24" s="14" t="str">
        <f t="shared" si="25"/>
        <v>107|0.17</v>
      </c>
      <c r="CK24" s="14">
        <f t="shared" si="42"/>
        <v>0</v>
      </c>
      <c r="CM24" s="14">
        <v>2</v>
      </c>
      <c r="CN24" s="14">
        <v>600</v>
      </c>
      <c r="CO24" s="14" t="s">
        <v>727</v>
      </c>
      <c r="CP24" s="14" t="s">
        <v>4532</v>
      </c>
      <c r="CQ24" s="14">
        <v>12</v>
      </c>
      <c r="CR24" s="14" t="str">
        <f t="shared" si="26"/>
        <v>107|0.17</v>
      </c>
      <c r="CT24" s="14" t="s">
        <v>1320</v>
      </c>
      <c r="CV24" s="14">
        <f t="shared" si="1"/>
        <v>102</v>
      </c>
      <c r="CW24" s="14" t="str">
        <f t="shared" si="2"/>
        <v>107|0.17</v>
      </c>
      <c r="DA24" s="14" t="str">
        <f t="shared" si="3"/>
        <v/>
      </c>
      <c r="DB24" s="14" t="str">
        <f t="shared" si="4"/>
        <v/>
      </c>
      <c r="DE24" s="14" t="str">
        <f t="shared" si="5"/>
        <v/>
      </c>
      <c r="DF24" s="14" t="str">
        <f t="shared" si="6"/>
        <v/>
      </c>
      <c r="DI24" s="14" t="str">
        <f t="shared" si="7"/>
        <v/>
      </c>
      <c r="DJ24" s="14" t="str">
        <f t="shared" si="8"/>
        <v/>
      </c>
      <c r="DM24" s="14" t="str">
        <f t="shared" si="9"/>
        <v/>
      </c>
      <c r="DN24" s="14" t="str">
        <f t="shared" si="10"/>
        <v/>
      </c>
      <c r="DQ24" s="14" t="str">
        <f t="shared" si="11"/>
        <v/>
      </c>
      <c r="DR24" s="14" t="str">
        <f t="shared" si="12"/>
        <v/>
      </c>
      <c r="DU24" s="14">
        <f t="shared" si="27"/>
        <v>600</v>
      </c>
      <c r="DV24" s="14" t="str">
        <f t="shared" si="28"/>
        <v>Ratman</v>
      </c>
      <c r="DW24" s="14">
        <f t="shared" si="29"/>
        <v>12</v>
      </c>
      <c r="DX24" s="14">
        <f t="shared" si="30"/>
        <v>8</v>
      </c>
      <c r="DY24" s="14">
        <f t="shared" si="31"/>
        <v>100</v>
      </c>
      <c r="DZ24" s="14">
        <f t="shared" si="32"/>
        <v>11</v>
      </c>
      <c r="EA24" s="14">
        <f t="shared" si="33"/>
        <v>2</v>
      </c>
      <c r="EB24" s="14">
        <f t="shared" si="34"/>
        <v>75</v>
      </c>
      <c r="EC24" s="14" t="str">
        <f t="shared" si="35"/>
        <v>24|1|16</v>
      </c>
      <c r="ED24" s="14" t="str">
        <f t="shared" si="36"/>
        <v>body|head|leg</v>
      </c>
      <c r="EE24" s="14" t="str">
        <f t="shared" si="37"/>
        <v>107|0.17</v>
      </c>
      <c r="EF24" s="14">
        <f t="shared" si="38"/>
        <v>0</v>
      </c>
      <c r="EI24" s="6"/>
      <c r="EK24" s="2"/>
      <c r="EM24" s="14">
        <f t="shared" si="39"/>
        <v>0</v>
      </c>
      <c r="EP24" s="14">
        <v>23</v>
      </c>
      <c r="EQ24" s="14">
        <f t="shared" si="40"/>
        <v>0.73979157616563596</v>
      </c>
    </row>
    <row r="25" spans="1:147" x14ac:dyDescent="0.15">
      <c r="A25" s="15" t="s">
        <v>314</v>
      </c>
      <c r="B25" s="14" t="s">
        <v>409</v>
      </c>
      <c r="C25" s="16">
        <v>9</v>
      </c>
      <c r="D25" s="14" t="str">
        <f t="shared" si="14"/>
        <v>攻击型</v>
      </c>
      <c r="E25" s="14">
        <v>100</v>
      </c>
      <c r="F25" s="14">
        <v>14</v>
      </c>
      <c r="G25" s="14">
        <v>2</v>
      </c>
      <c r="H25" s="14">
        <v>75</v>
      </c>
      <c r="I25" s="12" t="str">
        <f t="shared" si="15"/>
        <v>1</v>
      </c>
      <c r="J25" s="12" t="str">
        <f t="shared" si="16"/>
        <v>body|head|leg</v>
      </c>
      <c r="K25" s="12" t="s">
        <v>548</v>
      </c>
      <c r="L25" s="12" t="s">
        <v>557</v>
      </c>
      <c r="M25" s="12" t="s">
        <v>553</v>
      </c>
      <c r="N25" s="12">
        <v>1</v>
      </c>
      <c r="O25" s="12" t="s">
        <v>1256</v>
      </c>
      <c r="P25" s="12">
        <v>0</v>
      </c>
      <c r="Q25" s="12">
        <v>0</v>
      </c>
      <c r="R25" s="12"/>
      <c r="S25" s="12">
        <v>0</v>
      </c>
      <c r="T25" s="15"/>
      <c r="U25" s="15"/>
      <c r="V25" s="15" t="s">
        <v>599</v>
      </c>
      <c r="W25" s="15"/>
      <c r="X25" s="15"/>
      <c r="Y25" s="15"/>
      <c r="Z25" s="12">
        <f>IFERROR(INDEX(技能!$A:$A,MATCH(怪物!V25,技能!$B:$B,0)),"")</f>
        <v>1</v>
      </c>
      <c r="AA25" s="12" t="str">
        <f>IFERROR(INDEX(技能!$A:$A,MATCH(怪物!W25,技能!$B:$B,0)),"")</f>
        <v/>
      </c>
      <c r="AB25" s="12" t="str">
        <f>IFERROR(INDEX(技能!$A:$A,MATCH(怪物!X25,技能!$B:$B,0)),"")</f>
        <v/>
      </c>
      <c r="AC25" s="12" t="str">
        <f>IFERROR(INDEX(技能!$A:$A,MATCH(怪物!Y25,技能!$B:$B,0)),"")</f>
        <v/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 t="s">
        <v>343</v>
      </c>
      <c r="AX25" s="15" t="s">
        <v>344</v>
      </c>
      <c r="AY25" s="15" t="s">
        <v>350</v>
      </c>
      <c r="AZ25" s="15" t="s">
        <v>351</v>
      </c>
      <c r="BA25" s="15" t="s">
        <v>353</v>
      </c>
      <c r="BB25" s="15" t="s">
        <v>355</v>
      </c>
      <c r="BC25" s="15">
        <v>211</v>
      </c>
      <c r="BD25" s="15" t="s">
        <v>770</v>
      </c>
      <c r="BE25" s="15">
        <v>40</v>
      </c>
      <c r="BF25" s="15" t="s">
        <v>771</v>
      </c>
      <c r="BG25" s="15">
        <v>55</v>
      </c>
      <c r="BH25" s="15" t="s">
        <v>772</v>
      </c>
      <c r="BI25" s="15">
        <v>40</v>
      </c>
      <c r="BJ25" s="15" t="s">
        <v>773</v>
      </c>
      <c r="BK25" s="15">
        <v>50</v>
      </c>
      <c r="BL25" s="15" t="s">
        <v>774</v>
      </c>
      <c r="BM25" s="15">
        <v>65</v>
      </c>
      <c r="BN25" s="15" t="s">
        <v>775</v>
      </c>
      <c r="BO25" s="14">
        <v>55</v>
      </c>
      <c r="BS25" s="14">
        <v>601</v>
      </c>
      <c r="BT25" s="14" t="s">
        <v>728</v>
      </c>
      <c r="BU25" s="14">
        <v>11</v>
      </c>
      <c r="BV25" s="14">
        <v>6</v>
      </c>
      <c r="BW25" s="14">
        <v>13.666666666666666</v>
      </c>
      <c r="BX25" s="14">
        <v>-0.19512195121951215</v>
      </c>
      <c r="BY25" s="14">
        <v>121</v>
      </c>
      <c r="BZ25" s="17">
        <f t="shared" si="0"/>
        <v>0.21006944444444445</v>
      </c>
      <c r="CB25" s="14" t="str">
        <f t="shared" si="17"/>
        <v>600|112;601|121</v>
      </c>
      <c r="CC25" s="14">
        <f t="shared" si="43"/>
        <v>13</v>
      </c>
      <c r="CD25" s="14">
        <f t="shared" si="44"/>
        <v>100</v>
      </c>
      <c r="CE25" s="14">
        <f t="shared" si="45"/>
        <v>7</v>
      </c>
      <c r="CF25" s="14">
        <f t="shared" si="46"/>
        <v>4</v>
      </c>
      <c r="CG25" s="14">
        <f t="shared" si="47"/>
        <v>80</v>
      </c>
      <c r="CH25" s="14" t="str">
        <f t="shared" si="23"/>
        <v>28</v>
      </c>
      <c r="CI25" s="14" t="str">
        <f t="shared" si="24"/>
        <v>body|head|leg</v>
      </c>
      <c r="CJ25" s="14" t="str">
        <f t="shared" si="25"/>
        <v>2109|2;2107|0.38</v>
      </c>
      <c r="CK25" s="14">
        <f t="shared" si="42"/>
        <v>0</v>
      </c>
      <c r="CM25" s="14">
        <v>1</v>
      </c>
      <c r="CN25" s="14">
        <v>601</v>
      </c>
      <c r="CO25" s="14" t="s">
        <v>728</v>
      </c>
      <c r="CP25" s="14" t="s">
        <v>4533</v>
      </c>
      <c r="CQ25" s="14">
        <v>11</v>
      </c>
      <c r="CR25" s="14" t="str">
        <f t="shared" si="26"/>
        <v>2109|2;2107|0.38</v>
      </c>
      <c r="CT25" s="14" t="s">
        <v>1472</v>
      </c>
      <c r="CU25" s="14">
        <v>2</v>
      </c>
      <c r="CV25" s="14">
        <f t="shared" si="1"/>
        <v>15</v>
      </c>
      <c r="CW25" s="14" t="str">
        <f t="shared" si="2"/>
        <v>2109|2</v>
      </c>
      <c r="CY25" s="14" t="s">
        <v>1444</v>
      </c>
      <c r="DA25" s="14">
        <f t="shared" si="3"/>
        <v>13</v>
      </c>
      <c r="DB25" s="14" t="str">
        <f t="shared" si="4"/>
        <v>2107|0.38</v>
      </c>
      <c r="DE25" s="14" t="str">
        <f t="shared" si="5"/>
        <v/>
      </c>
      <c r="DF25" s="14" t="str">
        <f t="shared" si="6"/>
        <v/>
      </c>
      <c r="DI25" s="14" t="str">
        <f t="shared" si="7"/>
        <v/>
      </c>
      <c r="DJ25" s="14" t="str">
        <f t="shared" si="8"/>
        <v/>
      </c>
      <c r="DM25" s="14" t="str">
        <f t="shared" si="9"/>
        <v/>
      </c>
      <c r="DN25" s="14" t="str">
        <f t="shared" si="10"/>
        <v/>
      </c>
      <c r="DQ25" s="14" t="str">
        <f t="shared" si="11"/>
        <v/>
      </c>
      <c r="DR25" s="14" t="str">
        <f t="shared" si="12"/>
        <v/>
      </c>
      <c r="DU25" s="14">
        <f t="shared" si="27"/>
        <v>601</v>
      </c>
      <c r="DV25" s="14" t="str">
        <f t="shared" si="28"/>
        <v>Devil Scorpion</v>
      </c>
      <c r="DW25" s="14">
        <f t="shared" si="29"/>
        <v>11</v>
      </c>
      <c r="DX25" s="14">
        <f t="shared" si="30"/>
        <v>13</v>
      </c>
      <c r="DY25" s="14">
        <f t="shared" si="31"/>
        <v>100</v>
      </c>
      <c r="DZ25" s="14">
        <f t="shared" si="32"/>
        <v>7</v>
      </c>
      <c r="EA25" s="14">
        <f t="shared" si="33"/>
        <v>4</v>
      </c>
      <c r="EB25" s="14">
        <f t="shared" si="34"/>
        <v>80</v>
      </c>
      <c r="EC25" s="14" t="str">
        <f t="shared" si="35"/>
        <v>28</v>
      </c>
      <c r="ED25" s="14" t="str">
        <f t="shared" si="36"/>
        <v>body|head|leg</v>
      </c>
      <c r="EE25" s="14" t="str">
        <f t="shared" si="37"/>
        <v>2109|2;2107|0.38</v>
      </c>
      <c r="EF25" s="14">
        <f t="shared" si="38"/>
        <v>0</v>
      </c>
      <c r="EI25" s="6" t="s">
        <v>142</v>
      </c>
      <c r="EJ25" s="14" t="s">
        <v>143</v>
      </c>
      <c r="EK25" s="2">
        <v>2400</v>
      </c>
      <c r="EL25" s="14">
        <v>400</v>
      </c>
      <c r="EM25" s="14">
        <f t="shared" si="39"/>
        <v>4.4721359549995796</v>
      </c>
      <c r="EP25" s="14">
        <v>24</v>
      </c>
      <c r="EQ25" s="14">
        <f t="shared" si="40"/>
        <v>0.74494897427831774</v>
      </c>
    </row>
    <row r="26" spans="1:147" x14ac:dyDescent="0.15">
      <c r="A26" s="15" t="s">
        <v>296</v>
      </c>
      <c r="B26" s="14" t="s">
        <v>410</v>
      </c>
      <c r="C26" s="16">
        <v>15</v>
      </c>
      <c r="D26" s="14" t="str">
        <f t="shared" si="14"/>
        <v>型防御</v>
      </c>
      <c r="E26" s="14">
        <v>100</v>
      </c>
      <c r="F26" s="14">
        <v>18</v>
      </c>
      <c r="G26" s="14">
        <v>18</v>
      </c>
      <c r="H26" s="14">
        <v>80</v>
      </c>
      <c r="I26" s="12" t="str">
        <f t="shared" si="15"/>
        <v>1|2|14|13</v>
      </c>
      <c r="J26" s="12" t="str">
        <f t="shared" si="16"/>
        <v>body|head|leg</v>
      </c>
      <c r="K26" s="12" t="s">
        <v>548</v>
      </c>
      <c r="L26" s="12" t="s">
        <v>557</v>
      </c>
      <c r="M26" s="12" t="s">
        <v>553</v>
      </c>
      <c r="N26" s="12">
        <v>1</v>
      </c>
      <c r="O26" s="12" t="s">
        <v>1419</v>
      </c>
      <c r="P26" s="12">
        <v>0</v>
      </c>
      <c r="Q26" s="12">
        <v>0</v>
      </c>
      <c r="R26" s="12">
        <v>5000</v>
      </c>
      <c r="S26" s="12">
        <v>12</v>
      </c>
      <c r="T26" s="15"/>
      <c r="U26" s="15"/>
      <c r="V26" s="15" t="s">
        <v>604</v>
      </c>
      <c r="W26" s="15" t="s">
        <v>605</v>
      </c>
      <c r="X26" s="15" t="s">
        <v>948</v>
      </c>
      <c r="Y26" s="15" t="s">
        <v>613</v>
      </c>
      <c r="Z26" s="12">
        <f>IFERROR(INDEX(技能!$A:$A,MATCH(怪物!V26,技能!$B:$B,0)),"")</f>
        <v>1</v>
      </c>
      <c r="AA26" s="12">
        <f>IFERROR(INDEX(技能!$A:$A,MATCH(怪物!W26,技能!$B:$B,0)),"")</f>
        <v>2</v>
      </c>
      <c r="AB26" s="12">
        <f>IFERROR(INDEX(技能!$A:$A,MATCH(怪物!X26,技能!$B:$B,0)),"")</f>
        <v>14</v>
      </c>
      <c r="AC26" s="12">
        <f>IFERROR(INDEX(技能!$A:$A,MATCH(怪物!Y26,技能!$B:$B,0)),"")</f>
        <v>13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356</v>
      </c>
      <c r="AX26" s="15" t="s">
        <v>357</v>
      </c>
      <c r="AY26" s="15" t="s">
        <v>358</v>
      </c>
      <c r="AZ26" s="15" t="s">
        <v>359</v>
      </c>
      <c r="BA26" s="15" t="s">
        <v>360</v>
      </c>
      <c r="BB26" s="15"/>
      <c r="BC26" s="15">
        <v>212</v>
      </c>
      <c r="BD26" s="15" t="s">
        <v>776</v>
      </c>
      <c r="BE26" s="15">
        <v>70</v>
      </c>
      <c r="BF26" s="15" t="s">
        <v>777</v>
      </c>
      <c r="BG26" s="15">
        <v>70</v>
      </c>
      <c r="BH26" s="15" t="s">
        <v>778</v>
      </c>
      <c r="BI26" s="15">
        <v>50</v>
      </c>
      <c r="BJ26" s="15" t="s">
        <v>779</v>
      </c>
      <c r="BK26" s="15">
        <v>60</v>
      </c>
      <c r="BL26" s="15" t="s">
        <v>780</v>
      </c>
      <c r="BM26" s="15">
        <v>70</v>
      </c>
      <c r="BS26" s="14">
        <v>602</v>
      </c>
      <c r="BT26" s="14" t="s">
        <v>729</v>
      </c>
      <c r="BU26" s="14">
        <v>13</v>
      </c>
      <c r="BV26" s="14">
        <v>6</v>
      </c>
      <c r="BW26" s="14">
        <v>13.666666666666666</v>
      </c>
      <c r="BX26" s="14">
        <v>-4.8780487804878009E-2</v>
      </c>
      <c r="BY26" s="14">
        <v>104</v>
      </c>
      <c r="BZ26" s="17">
        <f t="shared" si="0"/>
        <v>0.18055555555555555</v>
      </c>
      <c r="CB26" s="14" t="str">
        <f t="shared" si="17"/>
        <v>600|112;601|121;602|104</v>
      </c>
      <c r="CC26" s="14">
        <f t="shared" si="43"/>
        <v>7</v>
      </c>
      <c r="CD26" s="14">
        <f t="shared" si="44"/>
        <v>100</v>
      </c>
      <c r="CE26" s="14">
        <f t="shared" si="45"/>
        <v>10</v>
      </c>
      <c r="CF26" s="14">
        <f t="shared" si="46"/>
        <v>2</v>
      </c>
      <c r="CG26" s="14">
        <f t="shared" si="47"/>
        <v>70</v>
      </c>
      <c r="CH26" s="14" t="str">
        <f t="shared" si="23"/>
        <v>8|16|19</v>
      </c>
      <c r="CI26" s="14" t="str">
        <f t="shared" si="24"/>
        <v>body|head|leg</v>
      </c>
      <c r="CJ26" s="14" t="str">
        <f t="shared" si="25"/>
        <v>2200|2;2201|0.3;2300|0.22;2301|0.22</v>
      </c>
      <c r="CK26" s="14">
        <f t="shared" si="42"/>
        <v>0</v>
      </c>
      <c r="CM26" s="14">
        <v>2</v>
      </c>
      <c r="CN26" s="14">
        <v>602</v>
      </c>
      <c r="CO26" s="14" t="s">
        <v>729</v>
      </c>
      <c r="CP26" s="14" t="s">
        <v>4534</v>
      </c>
      <c r="CQ26" s="14">
        <v>13</v>
      </c>
      <c r="CR26" s="14" t="str">
        <f t="shared" si="26"/>
        <v>2200|2;2201|0.3;2300|0.22;2301|0.22</v>
      </c>
      <c r="CT26" s="14" t="s">
        <v>1390</v>
      </c>
      <c r="CU26" s="14">
        <v>2</v>
      </c>
      <c r="CV26" s="14">
        <f t="shared" si="1"/>
        <v>16</v>
      </c>
      <c r="CW26" s="14" t="str">
        <f t="shared" si="2"/>
        <v>2200|2</v>
      </c>
      <c r="CY26" s="14" t="s">
        <v>1392</v>
      </c>
      <c r="DA26" s="14">
        <f t="shared" si="3"/>
        <v>17</v>
      </c>
      <c r="DB26" s="14" t="str">
        <f t="shared" si="4"/>
        <v>2201|0.3</v>
      </c>
      <c r="DC26" s="14" t="s">
        <v>1398</v>
      </c>
      <c r="DE26" s="14">
        <f t="shared" si="5"/>
        <v>20</v>
      </c>
      <c r="DF26" s="14" t="str">
        <f t="shared" si="6"/>
        <v>2300|0.22</v>
      </c>
      <c r="DG26" s="14" t="s">
        <v>1399</v>
      </c>
      <c r="DI26" s="14">
        <f t="shared" si="7"/>
        <v>21</v>
      </c>
      <c r="DJ26" s="14" t="str">
        <f t="shared" si="8"/>
        <v>2301|0.22</v>
      </c>
      <c r="DM26" s="14" t="str">
        <f t="shared" si="9"/>
        <v/>
      </c>
      <c r="DN26" s="14" t="str">
        <f t="shared" si="10"/>
        <v/>
      </c>
      <c r="DQ26" s="14" t="str">
        <f t="shared" si="11"/>
        <v/>
      </c>
      <c r="DR26" s="14" t="str">
        <f t="shared" si="12"/>
        <v/>
      </c>
      <c r="DU26" s="14">
        <f t="shared" si="27"/>
        <v>602</v>
      </c>
      <c r="DV26" s="14" t="str">
        <f t="shared" si="28"/>
        <v>Kobold</v>
      </c>
      <c r="DW26" s="14">
        <f t="shared" si="29"/>
        <v>13</v>
      </c>
      <c r="DX26" s="14">
        <f t="shared" si="30"/>
        <v>7</v>
      </c>
      <c r="DY26" s="14">
        <f t="shared" si="31"/>
        <v>100</v>
      </c>
      <c r="DZ26" s="14">
        <f t="shared" si="32"/>
        <v>10</v>
      </c>
      <c r="EA26" s="14">
        <f t="shared" si="33"/>
        <v>2</v>
      </c>
      <c r="EB26" s="14">
        <f t="shared" si="34"/>
        <v>70</v>
      </c>
      <c r="EC26" s="14" t="str">
        <f t="shared" si="35"/>
        <v>8|16|19</v>
      </c>
      <c r="ED26" s="14" t="str">
        <f t="shared" si="36"/>
        <v>body|head|leg</v>
      </c>
      <c r="EE26" s="14" t="str">
        <f t="shared" si="37"/>
        <v>2200|2;2201|0.3;2300|0.22;2301|0.22</v>
      </c>
      <c r="EF26" s="14">
        <f t="shared" si="38"/>
        <v>0</v>
      </c>
      <c r="EI26" s="6" t="s">
        <v>1295</v>
      </c>
      <c r="EJ26" s="14" t="s">
        <v>80</v>
      </c>
      <c r="EK26" s="2">
        <v>2401</v>
      </c>
      <c r="EL26" s="14">
        <v>400</v>
      </c>
      <c r="EM26" s="14">
        <f t="shared" si="39"/>
        <v>4.4721359549995796</v>
      </c>
      <c r="EP26" s="14">
        <v>25</v>
      </c>
      <c r="EQ26" s="14">
        <f t="shared" si="40"/>
        <v>0.75</v>
      </c>
    </row>
    <row r="27" spans="1:147" x14ac:dyDescent="0.15">
      <c r="A27" s="15" t="s">
        <v>235</v>
      </c>
      <c r="B27" s="14" t="s">
        <v>411</v>
      </c>
      <c r="C27" s="16">
        <v>10</v>
      </c>
      <c r="D27" s="14" t="str">
        <f t="shared" si="14"/>
        <v>防御型</v>
      </c>
      <c r="E27" s="14">
        <v>100</v>
      </c>
      <c r="F27" s="14">
        <v>14</v>
      </c>
      <c r="G27" s="14">
        <v>2</v>
      </c>
      <c r="H27" s="14">
        <v>75</v>
      </c>
      <c r="I27" s="12" t="str">
        <f t="shared" si="15"/>
        <v>1</v>
      </c>
      <c r="J27" s="12" t="str">
        <f t="shared" si="16"/>
        <v>body|head|leg</v>
      </c>
      <c r="K27" s="12" t="s">
        <v>548</v>
      </c>
      <c r="L27" s="12" t="s">
        <v>557</v>
      </c>
      <c r="M27" s="12" t="s">
        <v>553</v>
      </c>
      <c r="N27" s="12">
        <v>1</v>
      </c>
      <c r="O27" s="12" t="s">
        <v>1257</v>
      </c>
      <c r="P27" s="12">
        <v>0</v>
      </c>
      <c r="Q27" s="12">
        <v>0</v>
      </c>
      <c r="R27" s="12"/>
      <c r="S27" s="12">
        <v>0</v>
      </c>
      <c r="T27" s="15"/>
      <c r="U27" s="15"/>
      <c r="V27" s="15" t="s">
        <v>607</v>
      </c>
      <c r="W27" s="15"/>
      <c r="X27" s="15"/>
      <c r="Y27" s="15"/>
      <c r="Z27" s="12">
        <f>IFERROR(INDEX(技能!$A:$A,MATCH(怪物!V27,技能!$B:$B,0)),"")</f>
        <v>1</v>
      </c>
      <c r="AA27" s="12" t="str">
        <f>IFERROR(INDEX(技能!$A:$A,MATCH(怪物!W27,技能!$B:$B,0)),"")</f>
        <v/>
      </c>
      <c r="AB27" s="12" t="str">
        <f>IFERROR(INDEX(技能!$A:$A,MATCH(怪物!X27,技能!$B:$B,0)),"")</f>
        <v/>
      </c>
      <c r="AC27" s="12" t="str">
        <f>IFERROR(INDEX(技能!$A:$A,MATCH(怪物!Y27,技能!$B:$B,0)),"")</f>
        <v/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 t="s">
        <v>270</v>
      </c>
      <c r="AW27" s="15" t="s">
        <v>300</v>
      </c>
      <c r="AX27" s="15" t="s">
        <v>301</v>
      </c>
      <c r="AY27" s="15" t="s">
        <v>249</v>
      </c>
      <c r="AZ27" s="15" t="s">
        <v>319</v>
      </c>
      <c r="BA27" s="15"/>
      <c r="BB27" s="15"/>
      <c r="BC27" s="15">
        <v>213</v>
      </c>
      <c r="BD27" s="15" t="s">
        <v>712</v>
      </c>
      <c r="BE27" s="15">
        <v>30</v>
      </c>
      <c r="BF27" s="15" t="s">
        <v>748</v>
      </c>
      <c r="BG27" s="15">
        <v>20</v>
      </c>
      <c r="BH27" s="15" t="s">
        <v>729</v>
      </c>
      <c r="BI27" s="15">
        <v>30</v>
      </c>
      <c r="BJ27" s="15" t="s">
        <v>781</v>
      </c>
      <c r="BK27" s="15">
        <v>40</v>
      </c>
      <c r="BL27" s="15" t="s">
        <v>366</v>
      </c>
      <c r="BS27" s="14">
        <v>603</v>
      </c>
      <c r="BT27" s="14" t="s">
        <v>730</v>
      </c>
      <c r="BU27" s="14">
        <v>12</v>
      </c>
      <c r="BV27" s="14">
        <v>6</v>
      </c>
      <c r="BW27" s="14">
        <v>13.666666666666666</v>
      </c>
      <c r="BX27" s="14">
        <v>-0.12195121951219508</v>
      </c>
      <c r="BY27" s="14">
        <v>112</v>
      </c>
      <c r="BZ27" s="17">
        <f t="shared" si="0"/>
        <v>0.19444444444444445</v>
      </c>
      <c r="CB27" s="14" t="str">
        <f t="shared" si="17"/>
        <v>600|112;601|121;602|104;603|112</v>
      </c>
      <c r="CC27" s="14">
        <f t="shared" si="43"/>
        <v>4</v>
      </c>
      <c r="CD27" s="14">
        <f t="shared" si="44"/>
        <v>100</v>
      </c>
      <c r="CE27" s="14">
        <f t="shared" si="45"/>
        <v>7</v>
      </c>
      <c r="CF27" s="14">
        <f t="shared" si="46"/>
        <v>1</v>
      </c>
      <c r="CG27" s="14">
        <f t="shared" si="47"/>
        <v>75</v>
      </c>
      <c r="CH27" s="14" t="str">
        <f t="shared" si="23"/>
        <v>1|27</v>
      </c>
      <c r="CI27" s="14" t="str">
        <f t="shared" si="24"/>
        <v>body|head|leg</v>
      </c>
      <c r="CJ27" s="14" t="str">
        <f t="shared" si="25"/>
        <v>2106|3;2109|2</v>
      </c>
      <c r="CK27" s="14">
        <v>5</v>
      </c>
      <c r="CM27" s="14">
        <v>2</v>
      </c>
      <c r="CN27" s="14">
        <v>603</v>
      </c>
      <c r="CO27" s="14" t="s">
        <v>730</v>
      </c>
      <c r="CP27" s="14" t="s">
        <v>4535</v>
      </c>
      <c r="CQ27" s="14">
        <v>12</v>
      </c>
      <c r="CR27" s="14" t="str">
        <f t="shared" si="26"/>
        <v>2106|3;2109|2</v>
      </c>
      <c r="CT27" s="14" t="s">
        <v>1476</v>
      </c>
      <c r="CU27" s="14">
        <v>3</v>
      </c>
      <c r="CV27" s="14">
        <f t="shared" si="1"/>
        <v>12</v>
      </c>
      <c r="CW27" s="14" t="str">
        <f t="shared" si="2"/>
        <v>2106|3</v>
      </c>
      <c r="CY27" s="14" t="s">
        <v>1472</v>
      </c>
      <c r="CZ27" s="14">
        <v>2</v>
      </c>
      <c r="DA27" s="14">
        <f t="shared" si="3"/>
        <v>15</v>
      </c>
      <c r="DB27" s="14" t="str">
        <f t="shared" si="4"/>
        <v>2109|2</v>
      </c>
      <c r="DE27" s="14" t="str">
        <f t="shared" si="5"/>
        <v/>
      </c>
      <c r="DF27" s="14" t="str">
        <f t="shared" si="6"/>
        <v/>
      </c>
      <c r="DI27" s="14" t="str">
        <f t="shared" si="7"/>
        <v/>
      </c>
      <c r="DJ27" s="14" t="str">
        <f t="shared" si="8"/>
        <v/>
      </c>
      <c r="DM27" s="14" t="str">
        <f t="shared" si="9"/>
        <v/>
      </c>
      <c r="DN27" s="14" t="str">
        <f t="shared" si="10"/>
        <v/>
      </c>
      <c r="DQ27" s="14" t="str">
        <f t="shared" si="11"/>
        <v/>
      </c>
      <c r="DR27" s="14" t="str">
        <f t="shared" si="12"/>
        <v/>
      </c>
      <c r="DU27" s="14">
        <f t="shared" si="27"/>
        <v>603</v>
      </c>
      <c r="DV27" s="14" t="str">
        <f t="shared" si="28"/>
        <v>Poison Spider</v>
      </c>
      <c r="DW27" s="14">
        <f t="shared" si="29"/>
        <v>12</v>
      </c>
      <c r="DX27" s="14">
        <f t="shared" si="30"/>
        <v>4</v>
      </c>
      <c r="DY27" s="14">
        <f t="shared" si="31"/>
        <v>100</v>
      </c>
      <c r="DZ27" s="14">
        <f t="shared" si="32"/>
        <v>7</v>
      </c>
      <c r="EA27" s="14">
        <f t="shared" si="33"/>
        <v>1</v>
      </c>
      <c r="EB27" s="14">
        <f t="shared" si="34"/>
        <v>75</v>
      </c>
      <c r="EC27" s="14" t="str">
        <f t="shared" si="35"/>
        <v>1|27</v>
      </c>
      <c r="ED27" s="14" t="str">
        <f t="shared" si="36"/>
        <v>body|head|leg</v>
      </c>
      <c r="EE27" s="14" t="str">
        <f t="shared" si="37"/>
        <v>2106|3;2109|2</v>
      </c>
      <c r="EF27" s="14">
        <f t="shared" si="38"/>
        <v>5</v>
      </c>
      <c r="EI27" s="6" t="s">
        <v>1293</v>
      </c>
      <c r="EJ27" s="14" t="s">
        <v>1403</v>
      </c>
      <c r="EK27" s="2">
        <v>2402</v>
      </c>
      <c r="EL27" s="14">
        <v>400</v>
      </c>
      <c r="EM27" s="14">
        <f t="shared" si="39"/>
        <v>4.4721359549995796</v>
      </c>
      <c r="EP27" s="14">
        <v>26</v>
      </c>
      <c r="EQ27" s="14">
        <f t="shared" si="40"/>
        <v>0.7549509756796392</v>
      </c>
    </row>
    <row r="28" spans="1:147" x14ac:dyDescent="0.15">
      <c r="A28" s="15" t="s">
        <v>301</v>
      </c>
      <c r="B28" s="14" t="s">
        <v>412</v>
      </c>
      <c r="C28" s="16">
        <v>6</v>
      </c>
      <c r="D28" s="14" t="str">
        <f t="shared" si="14"/>
        <v>平衡型</v>
      </c>
      <c r="E28" s="14">
        <v>100</v>
      </c>
      <c r="F28" s="14">
        <v>12</v>
      </c>
      <c r="G28" s="14">
        <v>1</v>
      </c>
      <c r="H28" s="14">
        <v>80</v>
      </c>
      <c r="I28" s="12" t="str">
        <f t="shared" si="15"/>
        <v>1</v>
      </c>
      <c r="J28" s="12" t="str">
        <f t="shared" si="16"/>
        <v>body|head|wing</v>
      </c>
      <c r="K28" s="12" t="s">
        <v>548</v>
      </c>
      <c r="L28" s="12" t="s">
        <v>557</v>
      </c>
      <c r="M28" s="12" t="s">
        <v>558</v>
      </c>
      <c r="N28" s="12">
        <v>0</v>
      </c>
      <c r="O28" s="12" t="s">
        <v>1260</v>
      </c>
      <c r="P28" s="12">
        <v>0</v>
      </c>
      <c r="Q28" s="12">
        <v>0</v>
      </c>
      <c r="R28" s="12"/>
      <c r="S28" s="12">
        <v>0</v>
      </c>
      <c r="T28" s="15"/>
      <c r="U28" s="15"/>
      <c r="V28" s="15" t="s">
        <v>608</v>
      </c>
      <c r="W28" s="15"/>
      <c r="X28" s="15"/>
      <c r="Y28" s="15"/>
      <c r="Z28" s="12">
        <f>IFERROR(INDEX(技能!$A:$A,MATCH(怪物!V28,技能!$B:$B,0)),"")</f>
        <v>1</v>
      </c>
      <c r="AA28" s="12" t="str">
        <f>IFERROR(INDEX(技能!$A:$A,MATCH(怪物!W28,技能!$B:$B,0)),"")</f>
        <v/>
      </c>
      <c r="AB28" s="12" t="str">
        <f>IFERROR(INDEX(技能!$A:$A,MATCH(怪物!X28,技能!$B:$B,0)),"")</f>
        <v/>
      </c>
      <c r="AC28" s="12" t="str">
        <f>IFERROR(INDEX(技能!$A:$A,MATCH(怪物!Y28,技能!$B:$B,0)),"")</f>
        <v/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>
        <v>22</v>
      </c>
      <c r="AV28" s="15" t="s">
        <v>302</v>
      </c>
      <c r="AW28" s="15" t="s">
        <v>299</v>
      </c>
      <c r="AX28" s="15" t="s">
        <v>320</v>
      </c>
      <c r="AY28" s="15" t="s">
        <v>321</v>
      </c>
      <c r="AZ28" s="15" t="s">
        <v>330</v>
      </c>
      <c r="BA28" s="15"/>
      <c r="BB28" s="15"/>
      <c r="BC28" s="15">
        <f t="shared" si="41"/>
        <v>22</v>
      </c>
      <c r="BD28" s="15" t="s">
        <v>782</v>
      </c>
      <c r="BE28" s="15">
        <v>5</v>
      </c>
      <c r="BF28" s="15" t="s">
        <v>783</v>
      </c>
      <c r="BG28" s="15">
        <v>10</v>
      </c>
      <c r="BH28" s="15" t="s">
        <v>784</v>
      </c>
      <c r="BI28" s="15">
        <v>15</v>
      </c>
      <c r="BJ28" s="15" t="s">
        <v>785</v>
      </c>
      <c r="BK28" s="15">
        <v>15</v>
      </c>
      <c r="BL28" s="15" t="s">
        <v>366</v>
      </c>
      <c r="BS28" s="14">
        <v>604</v>
      </c>
      <c r="BT28" s="14" t="s">
        <v>731</v>
      </c>
      <c r="BU28" s="14">
        <v>20</v>
      </c>
      <c r="BV28" s="14">
        <v>6</v>
      </c>
      <c r="BW28" s="14">
        <v>13.666666666666666</v>
      </c>
      <c r="BX28" s="14">
        <v>0.46341463414634154</v>
      </c>
      <c r="BY28" s="14">
        <v>30</v>
      </c>
      <c r="BZ28" s="17">
        <f t="shared" si="0"/>
        <v>5.2083333333333336E-2</v>
      </c>
      <c r="CB28" s="14" t="str">
        <f t="shared" si="17"/>
        <v>600|112;601|121;602|104;603|112;604|30</v>
      </c>
      <c r="CC28" s="14">
        <f t="shared" si="43"/>
        <v>6</v>
      </c>
      <c r="CD28" s="14">
        <f t="shared" si="44"/>
        <v>100</v>
      </c>
      <c r="CE28" s="14">
        <f t="shared" si="45"/>
        <v>12</v>
      </c>
      <c r="CF28" s="14">
        <f t="shared" si="46"/>
        <v>2</v>
      </c>
      <c r="CG28" s="14">
        <f t="shared" si="47"/>
        <v>70</v>
      </c>
      <c r="CH28" s="14" t="str">
        <f t="shared" si="23"/>
        <v>8|16|19</v>
      </c>
      <c r="CI28" s="14" t="str">
        <f t="shared" si="24"/>
        <v>body|head|leg</v>
      </c>
      <c r="CJ28" s="14" t="str">
        <f t="shared" si="25"/>
        <v>2300|0.23;2301|0.23</v>
      </c>
      <c r="CK28" s="14">
        <f t="shared" si="42"/>
        <v>0</v>
      </c>
      <c r="CM28" s="14">
        <v>1</v>
      </c>
      <c r="CN28" s="14">
        <v>604</v>
      </c>
      <c r="CO28" s="14" t="s">
        <v>731</v>
      </c>
      <c r="CP28" s="14" t="s">
        <v>4536</v>
      </c>
      <c r="CQ28" s="14">
        <v>20</v>
      </c>
      <c r="CR28" s="14" t="str">
        <f t="shared" si="26"/>
        <v>2300|0.23;2301|0.23</v>
      </c>
      <c r="CT28" s="14" t="s">
        <v>1398</v>
      </c>
      <c r="CV28" s="14">
        <f t="shared" si="1"/>
        <v>20</v>
      </c>
      <c r="CW28" s="14" t="str">
        <f t="shared" si="2"/>
        <v>2300|0.23</v>
      </c>
      <c r="CY28" s="14" t="s">
        <v>1399</v>
      </c>
      <c r="DA28" s="14">
        <f t="shared" si="3"/>
        <v>21</v>
      </c>
      <c r="DB28" s="14" t="str">
        <f t="shared" si="4"/>
        <v>2301|0.23</v>
      </c>
      <c r="DE28" s="14" t="str">
        <f t="shared" si="5"/>
        <v/>
      </c>
      <c r="DF28" s="14" t="str">
        <f t="shared" si="6"/>
        <v/>
      </c>
      <c r="DI28" s="14" t="str">
        <f t="shared" si="7"/>
        <v/>
      </c>
      <c r="DJ28" s="14" t="str">
        <f t="shared" si="8"/>
        <v/>
      </c>
      <c r="DM28" s="14" t="str">
        <f t="shared" si="9"/>
        <v/>
      </c>
      <c r="DN28" s="14" t="str">
        <f t="shared" si="10"/>
        <v/>
      </c>
      <c r="DQ28" s="14" t="str">
        <f t="shared" si="11"/>
        <v/>
      </c>
      <c r="DR28" s="14" t="str">
        <f t="shared" si="12"/>
        <v/>
      </c>
      <c r="DU28" s="14">
        <f t="shared" si="27"/>
        <v>604</v>
      </c>
      <c r="DV28" s="14" t="str">
        <f t="shared" si="28"/>
        <v>Kobold Chieftain</v>
      </c>
      <c r="DW28" s="14">
        <f t="shared" si="29"/>
        <v>20</v>
      </c>
      <c r="DX28" s="14">
        <f t="shared" si="30"/>
        <v>6</v>
      </c>
      <c r="DY28" s="14">
        <f t="shared" si="31"/>
        <v>100</v>
      </c>
      <c r="DZ28" s="14">
        <f t="shared" si="32"/>
        <v>12</v>
      </c>
      <c r="EA28" s="14">
        <f t="shared" si="33"/>
        <v>2</v>
      </c>
      <c r="EB28" s="14">
        <f t="shared" si="34"/>
        <v>70</v>
      </c>
      <c r="EC28" s="14" t="str">
        <f t="shared" si="35"/>
        <v>8|16|19</v>
      </c>
      <c r="ED28" s="14" t="str">
        <f t="shared" si="36"/>
        <v>body|head|leg</v>
      </c>
      <c r="EE28" s="14" t="str">
        <f t="shared" si="37"/>
        <v>2300|0.23;2301|0.23</v>
      </c>
      <c r="EF28" s="14">
        <f t="shared" si="38"/>
        <v>0</v>
      </c>
      <c r="EI28" s="9" t="s">
        <v>146</v>
      </c>
      <c r="EJ28" s="14" t="s">
        <v>1413</v>
      </c>
      <c r="EK28" s="2">
        <v>2403</v>
      </c>
      <c r="EL28" s="14">
        <v>400</v>
      </c>
      <c r="EM28" s="14">
        <f t="shared" si="39"/>
        <v>4.4721359549995796</v>
      </c>
      <c r="EP28" s="14">
        <v>27</v>
      </c>
      <c r="EQ28" s="14">
        <f t="shared" si="40"/>
        <v>0.75980762113533162</v>
      </c>
    </row>
    <row r="29" spans="1:147" x14ac:dyDescent="0.15">
      <c r="A29" s="15" t="s">
        <v>343</v>
      </c>
      <c r="B29" s="14" t="s">
        <v>413</v>
      </c>
      <c r="C29" s="16">
        <v>11</v>
      </c>
      <c r="D29" s="14" t="str">
        <f t="shared" si="14"/>
        <v>防御型</v>
      </c>
      <c r="E29" s="14">
        <v>100</v>
      </c>
      <c r="F29" s="14">
        <v>3</v>
      </c>
      <c r="G29" s="14">
        <v>2</v>
      </c>
      <c r="H29" s="14">
        <v>30</v>
      </c>
      <c r="I29" s="12" t="str">
        <f t="shared" si="15"/>
        <v>2</v>
      </c>
      <c r="J29" s="12" t="str">
        <f t="shared" si="16"/>
        <v>body|head|</v>
      </c>
      <c r="K29" s="12" t="s">
        <v>548</v>
      </c>
      <c r="L29" s="12" t="s">
        <v>557</v>
      </c>
      <c r="M29" s="12"/>
      <c r="N29" s="12">
        <v>1</v>
      </c>
      <c r="O29" s="12" t="s">
        <v>1248</v>
      </c>
      <c r="P29" s="12">
        <v>0</v>
      </c>
      <c r="Q29" s="12">
        <v>0</v>
      </c>
      <c r="R29" s="12"/>
      <c r="S29" s="12">
        <v>0</v>
      </c>
      <c r="T29" s="15"/>
      <c r="U29" s="15"/>
      <c r="V29" s="15" t="s">
        <v>605</v>
      </c>
      <c r="W29" s="15"/>
      <c r="X29" s="15"/>
      <c r="Y29" s="15"/>
      <c r="Z29" s="12">
        <f>IFERROR(INDEX(技能!$A:$A,MATCH(怪物!V29,技能!$B:$B,0)),"")</f>
        <v>2</v>
      </c>
      <c r="AA29" s="12" t="str">
        <f>IFERROR(INDEX(技能!$A:$A,MATCH(怪物!W29,技能!$B:$B,0)),"")</f>
        <v/>
      </c>
      <c r="AB29" s="12" t="str">
        <f>IFERROR(INDEX(技能!$A:$A,MATCH(怪物!X29,技能!$B:$B,0)),"")</f>
        <v/>
      </c>
      <c r="AC29" s="12" t="str">
        <f>IFERROR(INDEX(技能!$A:$A,MATCH(怪物!Y29,技能!$B:$B,0)),"")</f>
        <v/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>
        <v>23</v>
      </c>
      <c r="AV29" s="15" t="s">
        <v>303</v>
      </c>
      <c r="AW29" s="15" t="s">
        <v>299</v>
      </c>
      <c r="AX29" s="15" t="s">
        <v>345</v>
      </c>
      <c r="AY29" s="15" t="s">
        <v>352</v>
      </c>
      <c r="AZ29" s="15"/>
      <c r="BA29" s="15" t="s">
        <v>338</v>
      </c>
      <c r="BB29" s="15"/>
      <c r="BC29" s="15">
        <f t="shared" si="41"/>
        <v>23</v>
      </c>
      <c r="BD29" s="15" t="s">
        <v>782</v>
      </c>
      <c r="BE29" s="15">
        <v>5</v>
      </c>
      <c r="BF29" s="15" t="s">
        <v>783</v>
      </c>
      <c r="BG29" s="15">
        <v>10</v>
      </c>
      <c r="BH29" s="15" t="s">
        <v>786</v>
      </c>
      <c r="BI29" s="15">
        <v>30</v>
      </c>
      <c r="BJ29" s="15" t="s">
        <v>366</v>
      </c>
      <c r="BK29" s="15"/>
      <c r="BL29" s="15" t="s">
        <v>787</v>
      </c>
      <c r="BM29" s="14">
        <v>60</v>
      </c>
      <c r="BS29" s="14">
        <v>605</v>
      </c>
      <c r="BT29" s="14" t="s">
        <v>697</v>
      </c>
      <c r="BU29" s="14">
        <v>14</v>
      </c>
      <c r="BV29" s="14">
        <v>6</v>
      </c>
      <c r="BW29" s="14">
        <v>13.666666666666666</v>
      </c>
      <c r="BX29" s="14">
        <v>2.439024390243907E-2</v>
      </c>
      <c r="BY29" s="14">
        <v>97</v>
      </c>
      <c r="BZ29" s="17">
        <f t="shared" si="0"/>
        <v>0.16840277777777779</v>
      </c>
      <c r="CB29" s="14" t="str">
        <f t="shared" si="17"/>
        <v>600|112;601|121;602|104;603|112;604|30;605|97</v>
      </c>
      <c r="CC29" s="14">
        <f t="shared" si="43"/>
        <v>11</v>
      </c>
      <c r="CD29" s="14">
        <f t="shared" ref="CD29:CD92" si="48">VLOOKUP(BT29,B:H,4,FALSE)</f>
        <v>100</v>
      </c>
      <c r="CE29" s="14">
        <f t="shared" ref="CE29:CE92" si="49">VLOOKUP(BT29,B:H,5,FALSE)</f>
        <v>7</v>
      </c>
      <c r="CF29" s="14">
        <f t="shared" ref="CF29:CF92" si="50">VLOOKUP(BT29,B:H,6,FALSE)</f>
        <v>2</v>
      </c>
      <c r="CG29" s="14">
        <f t="shared" ref="CG29:CG92" si="51">VLOOKUP(BT29,B:H,7,FALSE)</f>
        <v>100</v>
      </c>
      <c r="CH29" s="14" t="str">
        <f t="shared" si="23"/>
        <v>31</v>
      </c>
      <c r="CI29" s="14" t="str">
        <f t="shared" si="24"/>
        <v>body||leg</v>
      </c>
      <c r="CJ29" s="14" t="str">
        <f t="shared" si="25"/>
        <v>2100|5</v>
      </c>
      <c r="CK29" s="14">
        <f t="shared" si="42"/>
        <v>0</v>
      </c>
      <c r="CM29" s="14">
        <v>1</v>
      </c>
      <c r="CN29" s="14">
        <v>605</v>
      </c>
      <c r="CO29" s="14" t="s">
        <v>697</v>
      </c>
      <c r="CP29" s="14" t="s">
        <v>4537</v>
      </c>
      <c r="CQ29" s="14">
        <v>14</v>
      </c>
      <c r="CR29" s="14" t="str">
        <f t="shared" si="26"/>
        <v>2100|5</v>
      </c>
      <c r="CT29" s="14" t="s">
        <v>1477</v>
      </c>
      <c r="CU29" s="14">
        <v>5</v>
      </c>
      <c r="CV29" s="14">
        <f t="shared" si="1"/>
        <v>6</v>
      </c>
      <c r="CW29" s="14" t="str">
        <f t="shared" si="2"/>
        <v>2100|5</v>
      </c>
      <c r="DA29" s="14" t="str">
        <f t="shared" si="3"/>
        <v/>
      </c>
      <c r="DB29" s="14" t="str">
        <f t="shared" si="4"/>
        <v/>
      </c>
      <c r="DE29" s="14" t="str">
        <f t="shared" si="5"/>
        <v/>
      </c>
      <c r="DF29" s="14" t="str">
        <f t="shared" si="6"/>
        <v/>
      </c>
      <c r="DI29" s="14" t="str">
        <f t="shared" si="7"/>
        <v/>
      </c>
      <c r="DJ29" s="14" t="str">
        <f t="shared" si="8"/>
        <v/>
      </c>
      <c r="DM29" s="14" t="str">
        <f t="shared" si="9"/>
        <v/>
      </c>
      <c r="DN29" s="14" t="str">
        <f t="shared" si="10"/>
        <v/>
      </c>
      <c r="DQ29" s="14" t="str">
        <f t="shared" si="11"/>
        <v/>
      </c>
      <c r="DR29" s="14" t="str">
        <f t="shared" si="12"/>
        <v/>
      </c>
      <c r="DU29" s="14">
        <f t="shared" si="27"/>
        <v>605</v>
      </c>
      <c r="DV29" s="14" t="str">
        <f t="shared" si="28"/>
        <v>Undead Miner</v>
      </c>
      <c r="DW29" s="14">
        <f t="shared" si="29"/>
        <v>14</v>
      </c>
      <c r="DX29" s="14">
        <f t="shared" si="30"/>
        <v>11</v>
      </c>
      <c r="DY29" s="14">
        <f t="shared" si="31"/>
        <v>100</v>
      </c>
      <c r="DZ29" s="14">
        <f t="shared" si="32"/>
        <v>7</v>
      </c>
      <c r="EA29" s="14">
        <f t="shared" si="33"/>
        <v>2</v>
      </c>
      <c r="EB29" s="14">
        <f t="shared" si="34"/>
        <v>100</v>
      </c>
      <c r="EC29" s="14" t="str">
        <f t="shared" si="35"/>
        <v>31</v>
      </c>
      <c r="ED29" s="14" t="str">
        <f t="shared" si="36"/>
        <v>body||leg</v>
      </c>
      <c r="EE29" s="14" t="str">
        <f t="shared" si="37"/>
        <v>2100|5</v>
      </c>
      <c r="EF29" s="14">
        <f t="shared" si="38"/>
        <v>0</v>
      </c>
      <c r="EI29" s="8" t="s">
        <v>145</v>
      </c>
      <c r="EJ29" s="14" t="s">
        <v>65</v>
      </c>
      <c r="EK29" s="2">
        <v>2404</v>
      </c>
      <c r="EL29" s="14">
        <v>400</v>
      </c>
      <c r="EM29" s="14">
        <f t="shared" si="39"/>
        <v>4.4721359549995796</v>
      </c>
      <c r="EP29" s="14">
        <v>28</v>
      </c>
      <c r="EQ29" s="14">
        <f t="shared" si="40"/>
        <v>0.76457513110645903</v>
      </c>
    </row>
    <row r="30" spans="1:147" x14ac:dyDescent="0.15">
      <c r="A30" s="15" t="s">
        <v>237</v>
      </c>
      <c r="B30" s="14" t="s">
        <v>414</v>
      </c>
      <c r="C30" s="16">
        <v>8</v>
      </c>
      <c r="D30" s="14" t="str">
        <f t="shared" si="14"/>
        <v>攻击型</v>
      </c>
      <c r="E30" s="14">
        <v>100</v>
      </c>
      <c r="F30" s="14">
        <v>2</v>
      </c>
      <c r="G30" s="14">
        <v>12</v>
      </c>
      <c r="H30" s="14">
        <v>100</v>
      </c>
      <c r="I30" s="12" t="str">
        <f t="shared" si="15"/>
        <v>34</v>
      </c>
      <c r="J30" s="12" t="str">
        <f t="shared" si="16"/>
        <v>body||</v>
      </c>
      <c r="K30" s="12" t="s">
        <v>548</v>
      </c>
      <c r="L30" s="12"/>
      <c r="M30" s="12"/>
      <c r="N30" s="12">
        <v>0</v>
      </c>
      <c r="O30" s="12" t="s">
        <v>1261</v>
      </c>
      <c r="P30" s="12">
        <v>0</v>
      </c>
      <c r="Q30" s="12">
        <v>0</v>
      </c>
      <c r="R30" s="12"/>
      <c r="S30" s="12">
        <v>0</v>
      </c>
      <c r="T30" s="15"/>
      <c r="U30" s="15"/>
      <c r="V30" s="15" t="s">
        <v>609</v>
      </c>
      <c r="W30" s="15"/>
      <c r="X30" s="15"/>
      <c r="Y30" s="15"/>
      <c r="Z30" s="12">
        <f>IFERROR(INDEX(技能!$A:$A,MATCH(怪物!V30,技能!$B:$B,0)),"")</f>
        <v>34</v>
      </c>
      <c r="AA30" s="12" t="str">
        <f>IFERROR(INDEX(技能!$A:$A,MATCH(怪物!W30,技能!$B:$B,0)),"")</f>
        <v/>
      </c>
      <c r="AB30" s="12" t="str">
        <f>IFERROR(INDEX(技能!$A:$A,MATCH(怪物!X30,技能!$B:$B,0)),"")</f>
        <v/>
      </c>
      <c r="AC30" s="12" t="str">
        <f>IFERROR(INDEX(技能!$A:$A,MATCH(怪物!Y30,技能!$B:$B,0)),"")</f>
        <v/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24</v>
      </c>
      <c r="AV30" s="15" t="s">
        <v>275</v>
      </c>
      <c r="AW30" s="15" t="s">
        <v>346</v>
      </c>
      <c r="AX30" s="15" t="s">
        <v>347</v>
      </c>
      <c r="AY30" s="15" t="s">
        <v>336</v>
      </c>
      <c r="AZ30" s="15" t="s">
        <v>550</v>
      </c>
      <c r="BA30" s="14" t="s">
        <v>581</v>
      </c>
      <c r="BB30" s="15" t="s">
        <v>583</v>
      </c>
      <c r="BC30" s="15">
        <f t="shared" si="41"/>
        <v>24</v>
      </c>
      <c r="BD30" s="15" t="s">
        <v>788</v>
      </c>
      <c r="BE30" s="15">
        <v>20</v>
      </c>
      <c r="BF30" s="15" t="s">
        <v>789</v>
      </c>
      <c r="BG30" s="15">
        <v>30</v>
      </c>
      <c r="BH30" s="15" t="s">
        <v>790</v>
      </c>
      <c r="BI30" s="15">
        <v>40</v>
      </c>
      <c r="BJ30" s="15" t="s">
        <v>366</v>
      </c>
      <c r="BK30" s="15"/>
      <c r="BL30" s="15" t="s">
        <v>366</v>
      </c>
      <c r="BS30" s="14">
        <v>700</v>
      </c>
      <c r="BT30" s="14" t="s">
        <v>732</v>
      </c>
      <c r="BU30" s="14">
        <v>13</v>
      </c>
      <c r="BV30" s="14">
        <v>7</v>
      </c>
      <c r="BW30" s="14">
        <v>18.75</v>
      </c>
      <c r="BX30" s="14">
        <v>-0.30666666666666664</v>
      </c>
      <c r="BY30" s="14">
        <v>135</v>
      </c>
      <c r="BZ30" s="17">
        <f t="shared" si="0"/>
        <v>0.34883720930232559</v>
      </c>
      <c r="CB30" s="14" t="str">
        <f t="shared" si="17"/>
        <v>700|135</v>
      </c>
      <c r="CC30" s="14">
        <f t="shared" si="43"/>
        <v>1</v>
      </c>
      <c r="CD30" s="14">
        <f t="shared" si="48"/>
        <v>100</v>
      </c>
      <c r="CE30" s="14">
        <f t="shared" si="49"/>
        <v>7</v>
      </c>
      <c r="CF30" s="14">
        <f t="shared" si="50"/>
        <v>1</v>
      </c>
      <c r="CG30" s="14">
        <f t="shared" si="51"/>
        <v>70</v>
      </c>
      <c r="CH30" s="14" t="str">
        <f t="shared" si="23"/>
        <v>6|16|19</v>
      </c>
      <c r="CI30" s="14" t="str">
        <f t="shared" si="24"/>
        <v>body|head|leg</v>
      </c>
      <c r="CJ30" s="14" t="str">
        <f t="shared" si="25"/>
        <v>500|0.3;604|0.14;701|0.2</v>
      </c>
      <c r="CK30" s="14">
        <f t="shared" si="42"/>
        <v>0</v>
      </c>
      <c r="CM30" s="14">
        <v>2</v>
      </c>
      <c r="CN30" s="14">
        <v>700</v>
      </c>
      <c r="CO30" s="14" t="s">
        <v>732</v>
      </c>
      <c r="CP30" s="14" t="s">
        <v>4538</v>
      </c>
      <c r="CQ30" s="14">
        <v>13</v>
      </c>
      <c r="CR30" s="14" t="str">
        <f t="shared" si="26"/>
        <v>500|0.3;604|0.14;701|0.2</v>
      </c>
      <c r="CT30" s="14" t="s">
        <v>1445</v>
      </c>
      <c r="CV30" s="14">
        <f t="shared" si="1"/>
        <v>140</v>
      </c>
      <c r="CW30" s="14" t="str">
        <f t="shared" si="2"/>
        <v>500|0.3</v>
      </c>
      <c r="CY30" s="14" t="s">
        <v>1448</v>
      </c>
      <c r="DA30" s="14">
        <f t="shared" si="3"/>
        <v>159</v>
      </c>
      <c r="DB30" s="14" t="str">
        <f t="shared" si="4"/>
        <v>604|0.14</v>
      </c>
      <c r="DC30" s="14" t="s">
        <v>1449</v>
      </c>
      <c r="DE30" s="14">
        <f t="shared" si="5"/>
        <v>172</v>
      </c>
      <c r="DF30" s="14" t="str">
        <f t="shared" si="6"/>
        <v>701|0.2</v>
      </c>
      <c r="DI30" s="14" t="str">
        <f t="shared" si="7"/>
        <v/>
      </c>
      <c r="DJ30" s="14" t="str">
        <f t="shared" si="8"/>
        <v/>
      </c>
      <c r="DM30" s="14" t="str">
        <f t="shared" si="9"/>
        <v/>
      </c>
      <c r="DN30" s="14" t="str">
        <f t="shared" si="10"/>
        <v/>
      </c>
      <c r="DQ30" s="14" t="str">
        <f t="shared" si="11"/>
        <v/>
      </c>
      <c r="DR30" s="14" t="str">
        <f t="shared" si="12"/>
        <v/>
      </c>
      <c r="DU30" s="14">
        <f t="shared" si="27"/>
        <v>700</v>
      </c>
      <c r="DV30" s="14" t="str">
        <f t="shared" si="28"/>
        <v>Pirate</v>
      </c>
      <c r="DW30" s="14">
        <f t="shared" si="29"/>
        <v>13</v>
      </c>
      <c r="DX30" s="14">
        <f t="shared" si="30"/>
        <v>1</v>
      </c>
      <c r="DY30" s="14">
        <f t="shared" si="31"/>
        <v>100</v>
      </c>
      <c r="DZ30" s="14">
        <f t="shared" si="32"/>
        <v>7</v>
      </c>
      <c r="EA30" s="14">
        <f t="shared" si="33"/>
        <v>1</v>
      </c>
      <c r="EB30" s="14">
        <f t="shared" si="34"/>
        <v>70</v>
      </c>
      <c r="EC30" s="14" t="str">
        <f t="shared" si="35"/>
        <v>6|16|19</v>
      </c>
      <c r="ED30" s="14" t="str">
        <f t="shared" si="36"/>
        <v>body|head|leg</v>
      </c>
      <c r="EE30" s="14" t="str">
        <f t="shared" si="37"/>
        <v>500|0.3;604|0.14;701|0.2</v>
      </c>
      <c r="EF30" s="14">
        <f t="shared" si="38"/>
        <v>0</v>
      </c>
      <c r="EI30" s="38" t="s">
        <v>147</v>
      </c>
      <c r="EJ30" s="14" t="s">
        <v>1310</v>
      </c>
      <c r="EK30" s="2">
        <v>2405</v>
      </c>
      <c r="EL30" s="14">
        <v>400</v>
      </c>
      <c r="EM30" s="14">
        <f t="shared" si="39"/>
        <v>4.4721359549995796</v>
      </c>
      <c r="EP30" s="14">
        <v>29</v>
      </c>
      <c r="EQ30" s="14">
        <f t="shared" si="40"/>
        <v>0.76925824035672519</v>
      </c>
    </row>
    <row r="31" spans="1:147" x14ac:dyDescent="0.15">
      <c r="A31" s="15" t="s">
        <v>255</v>
      </c>
      <c r="B31" s="14" t="s">
        <v>416</v>
      </c>
      <c r="C31" s="16">
        <v>4</v>
      </c>
      <c r="D31" s="14" t="str">
        <f t="shared" si="14"/>
        <v>平衡型</v>
      </c>
      <c r="E31" s="14">
        <v>100</v>
      </c>
      <c r="F31" s="14">
        <v>7</v>
      </c>
      <c r="G31" s="14">
        <v>1</v>
      </c>
      <c r="H31" s="14">
        <v>75</v>
      </c>
      <c r="I31" s="12" t="str">
        <f t="shared" si="15"/>
        <v>1|27</v>
      </c>
      <c r="J31" s="12" t="str">
        <f t="shared" si="16"/>
        <v>body|head|leg</v>
      </c>
      <c r="K31" s="12" t="s">
        <v>548</v>
      </c>
      <c r="L31" s="12" t="s">
        <v>557</v>
      </c>
      <c r="M31" s="12" t="s">
        <v>553</v>
      </c>
      <c r="N31" s="12">
        <v>1</v>
      </c>
      <c r="O31" s="12" t="s">
        <v>1262</v>
      </c>
      <c r="P31" s="12">
        <v>0</v>
      </c>
      <c r="Q31" s="12">
        <v>0</v>
      </c>
      <c r="R31" s="12"/>
      <c r="S31" s="12">
        <v>0</v>
      </c>
      <c r="T31" s="15"/>
      <c r="U31" s="15"/>
      <c r="V31" s="15" t="s">
        <v>599</v>
      </c>
      <c r="W31" s="15" t="s">
        <v>636</v>
      </c>
      <c r="X31" s="15"/>
      <c r="Y31" s="15"/>
      <c r="Z31" s="12">
        <f>IFERROR(INDEX(技能!$A:$A,MATCH(怪物!V31,技能!$B:$B,0)),"")</f>
        <v>1</v>
      </c>
      <c r="AA31" s="12">
        <f>IFERROR(INDEX(技能!$A:$A,MATCH(怪物!W31,技能!$B:$B,0)),"")</f>
        <v>27</v>
      </c>
      <c r="AB31" s="12" t="str">
        <f>IFERROR(INDEX(技能!$A:$A,MATCH(怪物!X31,技能!$B:$B,0)),"")</f>
        <v/>
      </c>
      <c r="AC31" s="12" t="str">
        <f>IFERROR(INDEX(技能!$A:$A,MATCH(怪物!Y31,技能!$B:$B,0)),"")</f>
        <v/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S31" s="14">
        <v>701</v>
      </c>
      <c r="BT31" s="14" t="s">
        <v>733</v>
      </c>
      <c r="BU31" s="14">
        <v>14</v>
      </c>
      <c r="BV31" s="14">
        <v>7</v>
      </c>
      <c r="BW31" s="14">
        <v>18.75</v>
      </c>
      <c r="BX31" s="14">
        <v>-0.25333333333333335</v>
      </c>
      <c r="BY31" s="14">
        <v>128</v>
      </c>
      <c r="BZ31" s="17">
        <f t="shared" si="0"/>
        <v>0.33074935400516797</v>
      </c>
      <c r="CB31" s="14" t="str">
        <f t="shared" si="17"/>
        <v>700|135;701|128</v>
      </c>
      <c r="CC31" s="14">
        <f t="shared" si="43"/>
        <v>8</v>
      </c>
      <c r="CD31" s="14">
        <f t="shared" si="48"/>
        <v>100</v>
      </c>
      <c r="CE31" s="14">
        <f t="shared" si="49"/>
        <v>7</v>
      </c>
      <c r="CF31" s="14">
        <f t="shared" si="50"/>
        <v>2</v>
      </c>
      <c r="CG31" s="14">
        <f t="shared" si="51"/>
        <v>75</v>
      </c>
      <c r="CH31" s="14" t="str">
        <f t="shared" si="23"/>
        <v>6</v>
      </c>
      <c r="CI31" s="14" t="str">
        <f t="shared" si="24"/>
        <v>body|head|leg</v>
      </c>
      <c r="CJ31" s="14" t="str">
        <f t="shared" si="25"/>
        <v>500|0.3;604|0.14;701|0.2</v>
      </c>
      <c r="CK31" s="14">
        <f t="shared" si="42"/>
        <v>0</v>
      </c>
      <c r="CM31" s="14">
        <v>2</v>
      </c>
      <c r="CN31" s="14">
        <v>701</v>
      </c>
      <c r="CO31" s="14" t="s">
        <v>733</v>
      </c>
      <c r="CP31" s="14" t="s">
        <v>4539</v>
      </c>
      <c r="CQ31" s="14">
        <v>14</v>
      </c>
      <c r="CR31" s="14" t="str">
        <f t="shared" si="26"/>
        <v>500|0.3;604|0.14;701|0.2</v>
      </c>
      <c r="CT31" s="14" t="s">
        <v>1445</v>
      </c>
      <c r="CV31" s="14">
        <f t="shared" si="1"/>
        <v>140</v>
      </c>
      <c r="CW31" s="14" t="str">
        <f t="shared" si="2"/>
        <v>500|0.3</v>
      </c>
      <c r="CY31" s="14" t="s">
        <v>1448</v>
      </c>
      <c r="DA31" s="14">
        <f t="shared" si="3"/>
        <v>159</v>
      </c>
      <c r="DB31" s="14" t="str">
        <f t="shared" si="4"/>
        <v>604|0.14</v>
      </c>
      <c r="DC31" s="14" t="s">
        <v>1449</v>
      </c>
      <c r="DE31" s="14">
        <f t="shared" si="5"/>
        <v>172</v>
      </c>
      <c r="DF31" s="14" t="str">
        <f t="shared" si="6"/>
        <v>701|0.2</v>
      </c>
      <c r="DI31" s="14" t="str">
        <f t="shared" si="7"/>
        <v/>
      </c>
      <c r="DJ31" s="14" t="str">
        <f t="shared" si="8"/>
        <v/>
      </c>
      <c r="DM31" s="14" t="str">
        <f t="shared" si="9"/>
        <v/>
      </c>
      <c r="DN31" s="14" t="str">
        <f t="shared" si="10"/>
        <v/>
      </c>
      <c r="DQ31" s="14" t="str">
        <f t="shared" si="11"/>
        <v/>
      </c>
      <c r="DR31" s="14" t="str">
        <f t="shared" si="12"/>
        <v/>
      </c>
      <c r="DU31" s="14">
        <f t="shared" si="27"/>
        <v>701</v>
      </c>
      <c r="DV31" s="14" t="str">
        <f t="shared" si="28"/>
        <v>Sailor</v>
      </c>
      <c r="DW31" s="14">
        <f t="shared" si="29"/>
        <v>14</v>
      </c>
      <c r="DX31" s="14">
        <f t="shared" si="30"/>
        <v>8</v>
      </c>
      <c r="DY31" s="14">
        <f t="shared" si="31"/>
        <v>100</v>
      </c>
      <c r="DZ31" s="14">
        <f t="shared" si="32"/>
        <v>7</v>
      </c>
      <c r="EA31" s="14">
        <f t="shared" si="33"/>
        <v>2</v>
      </c>
      <c r="EB31" s="14">
        <f t="shared" si="34"/>
        <v>75</v>
      </c>
      <c r="EC31" s="14" t="str">
        <f t="shared" si="35"/>
        <v>6</v>
      </c>
      <c r="ED31" s="14" t="str">
        <f t="shared" si="36"/>
        <v>body|head|leg</v>
      </c>
      <c r="EE31" s="14" t="str">
        <f t="shared" si="37"/>
        <v>500|0.3;604|0.14;701|0.2</v>
      </c>
      <c r="EF31" s="14">
        <f t="shared" si="38"/>
        <v>0</v>
      </c>
      <c r="EI31" s="25" t="s">
        <v>1251</v>
      </c>
      <c r="EJ31" s="14" t="s">
        <v>1250</v>
      </c>
      <c r="EK31" s="2">
        <v>2406</v>
      </c>
      <c r="EL31" s="14">
        <v>10000</v>
      </c>
      <c r="EM31" s="14">
        <f t="shared" si="39"/>
        <v>10</v>
      </c>
      <c r="EP31" s="14">
        <v>30</v>
      </c>
      <c r="EQ31" s="14">
        <f t="shared" si="40"/>
        <v>0.77386127875258315</v>
      </c>
    </row>
    <row r="32" spans="1:147" x14ac:dyDescent="0.15">
      <c r="A32" s="15"/>
      <c r="B32" s="14" t="s">
        <v>415</v>
      </c>
      <c r="C32" s="16">
        <v>6</v>
      </c>
      <c r="D32" s="14" t="str">
        <f t="shared" si="14"/>
        <v>平衡型</v>
      </c>
      <c r="E32" s="14">
        <v>100</v>
      </c>
      <c r="F32" s="14">
        <v>7</v>
      </c>
      <c r="G32" s="14">
        <v>1</v>
      </c>
      <c r="H32" s="14">
        <v>75</v>
      </c>
      <c r="I32" s="12" t="str">
        <f t="shared" si="15"/>
        <v>1|27</v>
      </c>
      <c r="J32" s="12" t="str">
        <f t="shared" si="16"/>
        <v>body|head|leg</v>
      </c>
      <c r="K32" s="12" t="s">
        <v>548</v>
      </c>
      <c r="L32" s="12" t="s">
        <v>557</v>
      </c>
      <c r="M32" s="12" t="s">
        <v>553</v>
      </c>
      <c r="N32" s="12">
        <v>1</v>
      </c>
      <c r="O32" s="12" t="s">
        <v>1263</v>
      </c>
      <c r="P32" s="12">
        <v>0</v>
      </c>
      <c r="Q32" s="12">
        <v>0</v>
      </c>
      <c r="R32" s="12"/>
      <c r="S32" s="12">
        <v>0</v>
      </c>
      <c r="T32" s="15"/>
      <c r="U32" s="15"/>
      <c r="V32" s="15" t="s">
        <v>599</v>
      </c>
      <c r="W32" s="15" t="s">
        <v>636</v>
      </c>
      <c r="X32" s="15"/>
      <c r="Y32" s="15"/>
      <c r="Z32" s="12">
        <f>IFERROR(INDEX(技能!$A:$A,MATCH(怪物!V32,技能!$B:$B,0)),"")</f>
        <v>1</v>
      </c>
      <c r="AA32" s="12">
        <f>IFERROR(INDEX(技能!$A:$A,MATCH(怪物!W32,技能!$B:$B,0)),"")</f>
        <v>27</v>
      </c>
      <c r="AB32" s="12" t="str">
        <f>IFERROR(INDEX(技能!$A:$A,MATCH(怪物!X32,技能!$B:$B,0)),"")</f>
        <v/>
      </c>
      <c r="AC32" s="12" t="str">
        <f>IFERROR(INDEX(技能!$A:$A,MATCH(怪物!Y32,技能!$B:$B,0)),"")</f>
        <v/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BB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S32" s="14">
        <v>702</v>
      </c>
      <c r="BT32" s="14" t="s">
        <v>488</v>
      </c>
      <c r="BU32" s="14">
        <v>18</v>
      </c>
      <c r="BV32" s="14">
        <v>7</v>
      </c>
      <c r="BW32" s="14">
        <v>18.75</v>
      </c>
      <c r="BX32" s="14">
        <v>-0.04</v>
      </c>
      <c r="BY32" s="14">
        <v>104</v>
      </c>
      <c r="BZ32" s="17">
        <f t="shared" si="0"/>
        <v>0.26873385012919898</v>
      </c>
      <c r="CB32" s="14" t="str">
        <f t="shared" si="17"/>
        <v>700|135;701|128;702|104</v>
      </c>
      <c r="CC32" s="14">
        <f t="shared" si="43"/>
        <v>7</v>
      </c>
      <c r="CD32" s="14">
        <f t="shared" si="48"/>
        <v>100</v>
      </c>
      <c r="CE32" s="14">
        <f t="shared" si="49"/>
        <v>9</v>
      </c>
      <c r="CF32" s="14">
        <f t="shared" si="50"/>
        <v>5</v>
      </c>
      <c r="CG32" s="14">
        <f t="shared" si="51"/>
        <v>85</v>
      </c>
      <c r="CH32" s="14" t="str">
        <f t="shared" si="23"/>
        <v>34</v>
      </c>
      <c r="CI32" s="14" t="str">
        <f t="shared" si="24"/>
        <v>body|head|leg</v>
      </c>
      <c r="CJ32" s="14" t="str">
        <f t="shared" si="25"/>
        <v>4102|3;2105|2</v>
      </c>
      <c r="CK32" s="14">
        <f t="shared" si="42"/>
        <v>0</v>
      </c>
      <c r="CM32" s="14">
        <v>1</v>
      </c>
      <c r="CN32" s="14">
        <v>702</v>
      </c>
      <c r="CO32" s="14" t="s">
        <v>734</v>
      </c>
      <c r="CP32" s="14" t="s">
        <v>4540</v>
      </c>
      <c r="CQ32" s="14">
        <v>18</v>
      </c>
      <c r="CR32" s="14" t="str">
        <f t="shared" si="26"/>
        <v>4102|3;2105|2</v>
      </c>
      <c r="CT32" s="14" t="s">
        <v>1291</v>
      </c>
      <c r="CU32" s="14">
        <v>3</v>
      </c>
      <c r="CV32" s="14">
        <f t="shared" si="1"/>
        <v>59</v>
      </c>
      <c r="CW32" s="14" t="str">
        <f t="shared" si="2"/>
        <v>4102|3</v>
      </c>
      <c r="CY32" s="14" t="s">
        <v>1471</v>
      </c>
      <c r="CZ32" s="14">
        <v>2</v>
      </c>
      <c r="DA32" s="14">
        <f t="shared" si="3"/>
        <v>11</v>
      </c>
      <c r="DB32" s="14" t="str">
        <f t="shared" si="4"/>
        <v>2105|2</v>
      </c>
      <c r="DE32" s="14" t="str">
        <f t="shared" si="5"/>
        <v/>
      </c>
      <c r="DF32" s="14" t="str">
        <f t="shared" si="6"/>
        <v/>
      </c>
      <c r="DI32" s="14" t="str">
        <f t="shared" si="7"/>
        <v/>
      </c>
      <c r="DJ32" s="14" t="str">
        <f t="shared" si="8"/>
        <v/>
      </c>
      <c r="DM32" s="14" t="str">
        <f t="shared" si="9"/>
        <v/>
      </c>
      <c r="DN32" s="14" t="str">
        <f t="shared" si="10"/>
        <v/>
      </c>
      <c r="DQ32" s="14" t="str">
        <f t="shared" si="11"/>
        <v/>
      </c>
      <c r="DR32" s="14" t="str">
        <f t="shared" si="12"/>
        <v/>
      </c>
      <c r="DU32" s="14">
        <f t="shared" si="27"/>
        <v>702</v>
      </c>
      <c r="DV32" s="14" t="str">
        <f t="shared" si="28"/>
        <v>Devil Octopus</v>
      </c>
      <c r="DW32" s="14">
        <f t="shared" si="29"/>
        <v>18</v>
      </c>
      <c r="DX32" s="14">
        <f t="shared" si="30"/>
        <v>7</v>
      </c>
      <c r="DY32" s="14">
        <f t="shared" si="31"/>
        <v>100</v>
      </c>
      <c r="DZ32" s="14">
        <f t="shared" si="32"/>
        <v>9</v>
      </c>
      <c r="EA32" s="14">
        <f t="shared" si="33"/>
        <v>5</v>
      </c>
      <c r="EB32" s="14">
        <f t="shared" si="34"/>
        <v>85</v>
      </c>
      <c r="EC32" s="14" t="str">
        <f t="shared" si="35"/>
        <v>34</v>
      </c>
      <c r="ED32" s="14" t="str">
        <f t="shared" si="36"/>
        <v>body|head|leg</v>
      </c>
      <c r="EE32" s="14" t="str">
        <f t="shared" si="37"/>
        <v>4102|3;2105|2</v>
      </c>
      <c r="EF32" s="14">
        <f t="shared" si="38"/>
        <v>0</v>
      </c>
      <c r="EI32" s="2" t="s">
        <v>1259</v>
      </c>
      <c r="EJ32" s="14" t="s">
        <v>1258</v>
      </c>
      <c r="EK32" s="2">
        <v>2407</v>
      </c>
      <c r="EL32" s="14">
        <v>400</v>
      </c>
      <c r="EM32" s="14">
        <f t="shared" si="39"/>
        <v>4.4721359549995796</v>
      </c>
      <c r="EP32" s="14">
        <v>31</v>
      </c>
      <c r="EQ32" s="14">
        <f t="shared" si="40"/>
        <v>0.77838821814150116</v>
      </c>
    </row>
    <row r="33" spans="1:147" x14ac:dyDescent="0.15">
      <c r="A33" s="15"/>
      <c r="B33" s="14" t="s">
        <v>417</v>
      </c>
      <c r="C33" s="16">
        <v>7</v>
      </c>
      <c r="D33" s="14" t="str">
        <f t="shared" si="14"/>
        <v>平衡型</v>
      </c>
      <c r="E33" s="14">
        <v>100</v>
      </c>
      <c r="F33" s="14">
        <v>7</v>
      </c>
      <c r="G33" s="14">
        <v>1</v>
      </c>
      <c r="H33" s="14">
        <v>75</v>
      </c>
      <c r="I33" s="12" t="str">
        <f t="shared" si="15"/>
        <v>1|27</v>
      </c>
      <c r="J33" s="12" t="str">
        <f t="shared" si="16"/>
        <v>body|head|leg</v>
      </c>
      <c r="K33" s="12" t="s">
        <v>548</v>
      </c>
      <c r="L33" s="12" t="s">
        <v>557</v>
      </c>
      <c r="M33" s="12" t="s">
        <v>553</v>
      </c>
      <c r="N33" s="12">
        <v>1</v>
      </c>
      <c r="O33" s="12" t="s">
        <v>1262</v>
      </c>
      <c r="P33" s="12">
        <v>0</v>
      </c>
      <c r="Q33" s="12">
        <v>0</v>
      </c>
      <c r="R33" s="12"/>
      <c r="S33" s="12">
        <v>0</v>
      </c>
      <c r="T33" s="15"/>
      <c r="U33" s="15"/>
      <c r="V33" s="15" t="s">
        <v>610</v>
      </c>
      <c r="W33" s="15" t="s">
        <v>636</v>
      </c>
      <c r="X33" s="15"/>
      <c r="Y33" s="15"/>
      <c r="Z33" s="12">
        <f>IFERROR(INDEX(技能!$A:$A,MATCH(怪物!V33,技能!$B:$B,0)),"")</f>
        <v>1</v>
      </c>
      <c r="AA33" s="12">
        <f>IFERROR(INDEX(技能!$A:$A,MATCH(怪物!W33,技能!$B:$B,0)),"")</f>
        <v>27</v>
      </c>
      <c r="AB33" s="12" t="str">
        <f>IFERROR(INDEX(技能!$A:$A,MATCH(怪物!X33,技能!$B:$B,0)),"")</f>
        <v/>
      </c>
      <c r="AC33" s="12" t="str">
        <f>IFERROR(INDEX(技能!$A:$A,MATCH(怪物!Y33,技能!$B:$B,0)),"")</f>
        <v/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S33" s="14">
        <v>703</v>
      </c>
      <c r="BT33" s="14" t="s">
        <v>530</v>
      </c>
      <c r="BU33" s="14">
        <v>30</v>
      </c>
      <c r="BV33" s="14">
        <v>7</v>
      </c>
      <c r="BW33" s="14">
        <v>18.75</v>
      </c>
      <c r="BX33" s="14">
        <v>0.6</v>
      </c>
      <c r="BY33" s="14">
        <v>20</v>
      </c>
      <c r="BZ33" s="17">
        <f t="shared" si="0"/>
        <v>5.1679586563307491E-2</v>
      </c>
      <c r="CB33" s="14" t="str">
        <f t="shared" si="17"/>
        <v>700|135;701|128;702|104;703|20</v>
      </c>
      <c r="CC33" s="14">
        <f t="shared" si="43"/>
        <v>8</v>
      </c>
      <c r="CD33" s="14">
        <f t="shared" si="48"/>
        <v>100</v>
      </c>
      <c r="CE33" s="14">
        <f t="shared" si="49"/>
        <v>8</v>
      </c>
      <c r="CF33" s="14">
        <f t="shared" si="50"/>
        <v>2</v>
      </c>
      <c r="CG33" s="14">
        <f t="shared" si="51"/>
        <v>80</v>
      </c>
      <c r="CH33" s="14" t="str">
        <f t="shared" si="23"/>
        <v>6|33</v>
      </c>
      <c r="CI33" s="14" t="str">
        <f t="shared" si="24"/>
        <v>body|head|leg</v>
      </c>
      <c r="CJ33" s="14" t="str">
        <f t="shared" si="25"/>
        <v>204|0.14;4208|0.24;800|0.1;500|0.34;604|0.16;701|0.23</v>
      </c>
      <c r="CK33" s="14">
        <f t="shared" si="42"/>
        <v>0</v>
      </c>
      <c r="CM33" s="14">
        <v>1</v>
      </c>
      <c r="CN33" s="14">
        <v>703</v>
      </c>
      <c r="CO33" s="14" t="s">
        <v>530</v>
      </c>
      <c r="CP33" s="14" t="s">
        <v>4541</v>
      </c>
      <c r="CQ33" s="14">
        <v>30</v>
      </c>
      <c r="CR33" s="14" t="str">
        <f t="shared" si="26"/>
        <v>204|0.14;4208|0.24;800|0.1;500|0.34;604|0.16;701|0.23</v>
      </c>
      <c r="CT33" s="14" t="s">
        <v>1450</v>
      </c>
      <c r="CV33" s="14">
        <f t="shared" si="1"/>
        <v>122</v>
      </c>
      <c r="CW33" s="14" t="str">
        <f t="shared" si="2"/>
        <v>204|0.14</v>
      </c>
      <c r="CY33" s="14" t="s">
        <v>1379</v>
      </c>
      <c r="DA33" s="14">
        <f t="shared" si="3"/>
        <v>78</v>
      </c>
      <c r="DB33" s="14" t="str">
        <f t="shared" si="4"/>
        <v>4208|0.24</v>
      </c>
      <c r="DC33" s="14" t="s">
        <v>868</v>
      </c>
      <c r="DE33" s="14">
        <f t="shared" si="5"/>
        <v>180</v>
      </c>
      <c r="DF33" s="14" t="str">
        <f t="shared" si="6"/>
        <v>800|0.1</v>
      </c>
      <c r="DG33" s="14" t="s">
        <v>1445</v>
      </c>
      <c r="DI33" s="14">
        <f t="shared" si="7"/>
        <v>140</v>
      </c>
      <c r="DJ33" s="14" t="str">
        <f t="shared" si="8"/>
        <v>500|0.34</v>
      </c>
      <c r="DK33" s="14" t="s">
        <v>1448</v>
      </c>
      <c r="DM33" s="14">
        <f t="shared" si="9"/>
        <v>159</v>
      </c>
      <c r="DN33" s="14" t="str">
        <f t="shared" si="10"/>
        <v>604|0.16</v>
      </c>
      <c r="DO33" s="14" t="s">
        <v>1449</v>
      </c>
      <c r="DQ33" s="14">
        <f t="shared" si="11"/>
        <v>172</v>
      </c>
      <c r="DR33" s="14" t="str">
        <f t="shared" si="12"/>
        <v>701|0.23</v>
      </c>
      <c r="DU33" s="14">
        <f t="shared" si="27"/>
        <v>703</v>
      </c>
      <c r="DV33" s="14" t="str">
        <f t="shared" si="28"/>
        <v>RedBeard</v>
      </c>
      <c r="DW33" s="14">
        <f t="shared" si="29"/>
        <v>30</v>
      </c>
      <c r="DX33" s="14">
        <f t="shared" si="30"/>
        <v>8</v>
      </c>
      <c r="DY33" s="14">
        <f t="shared" si="31"/>
        <v>100</v>
      </c>
      <c r="DZ33" s="14">
        <f t="shared" si="32"/>
        <v>8</v>
      </c>
      <c r="EA33" s="14">
        <f t="shared" si="33"/>
        <v>2</v>
      </c>
      <c r="EB33" s="14">
        <f t="shared" si="34"/>
        <v>80</v>
      </c>
      <c r="EC33" s="14" t="str">
        <f t="shared" si="35"/>
        <v>6|33</v>
      </c>
      <c r="ED33" s="14" t="str">
        <f t="shared" si="36"/>
        <v>body|head|leg</v>
      </c>
      <c r="EE33" s="14" t="str">
        <f t="shared" si="37"/>
        <v>204|0.14;4208|0.24;800|0.1;500|0.34;604|0.16;701|0.23</v>
      </c>
      <c r="EF33" s="14">
        <f t="shared" si="38"/>
        <v>0</v>
      </c>
      <c r="EI33" s="2" t="s">
        <v>1332</v>
      </c>
      <c r="EJ33" s="14" t="s">
        <v>1334</v>
      </c>
      <c r="EK33" s="2">
        <v>2408</v>
      </c>
      <c r="EL33" s="14">
        <v>2500</v>
      </c>
      <c r="EM33" s="14">
        <f t="shared" si="39"/>
        <v>7.0710678118654755</v>
      </c>
      <c r="EP33" s="14">
        <v>32</v>
      </c>
      <c r="EQ33" s="14">
        <f t="shared" si="40"/>
        <v>0.78284271247461901</v>
      </c>
    </row>
    <row r="34" spans="1:147" x14ac:dyDescent="0.15">
      <c r="A34" s="15" t="s">
        <v>291</v>
      </c>
      <c r="B34" s="14" t="s">
        <v>1264</v>
      </c>
      <c r="C34" s="16">
        <v>11</v>
      </c>
      <c r="D34" s="14" t="str">
        <f t="shared" si="14"/>
        <v>防御型</v>
      </c>
      <c r="E34" s="14">
        <v>100</v>
      </c>
      <c r="F34" s="14">
        <v>10</v>
      </c>
      <c r="G34" s="14">
        <v>3</v>
      </c>
      <c r="H34" s="14">
        <v>60</v>
      </c>
      <c r="I34" s="12" t="str">
        <f t="shared" si="15"/>
        <v>8|16|19</v>
      </c>
      <c r="J34" s="12" t="str">
        <f t="shared" si="16"/>
        <v>body|eye|leg</v>
      </c>
      <c r="K34" s="12" t="s">
        <v>930</v>
      </c>
      <c r="L34" s="12" t="s">
        <v>934</v>
      </c>
      <c r="M34" s="12" t="s">
        <v>553</v>
      </c>
      <c r="N34" s="12">
        <v>1</v>
      </c>
      <c r="O34" s="12" t="s">
        <v>1088</v>
      </c>
      <c r="P34" s="14">
        <v>0</v>
      </c>
      <c r="Q34" s="12">
        <v>0</v>
      </c>
      <c r="R34" s="12"/>
      <c r="S34" s="12">
        <v>0</v>
      </c>
      <c r="T34" s="15"/>
      <c r="U34" s="15"/>
      <c r="V34" s="15" t="s">
        <v>611</v>
      </c>
      <c r="W34" s="12" t="s">
        <v>655</v>
      </c>
      <c r="X34" s="12" t="s">
        <v>656</v>
      </c>
      <c r="Y34" s="15"/>
      <c r="Z34" s="12">
        <f>IFERROR(INDEX(技能!$A:$A,MATCH(怪物!V34,技能!$B:$B,0)),"")</f>
        <v>8</v>
      </c>
      <c r="AA34" s="12">
        <f>IFERROR(INDEX(技能!$A:$A,MATCH(怪物!W34,技能!$B:$B,0)),"")</f>
        <v>16</v>
      </c>
      <c r="AB34" s="12">
        <f>IFERROR(INDEX(技能!$A:$A,MATCH(怪物!X34,技能!$B:$B,0)),"")</f>
        <v>19</v>
      </c>
      <c r="AC34" s="12" t="str">
        <f>IFERROR(INDEX(技能!$A:$A,MATCH(怪物!Y34,技能!$B:$B,0)),"")</f>
        <v/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S34" s="14">
        <v>800</v>
      </c>
      <c r="BT34" s="15" t="s">
        <v>676</v>
      </c>
      <c r="BU34" s="15">
        <v>20</v>
      </c>
      <c r="BV34" s="14">
        <v>8</v>
      </c>
      <c r="BW34" s="14">
        <v>16</v>
      </c>
      <c r="BX34" s="14">
        <v>0.25</v>
      </c>
      <c r="BY34" s="14">
        <v>50</v>
      </c>
      <c r="BZ34" s="17">
        <f t="shared" ref="BZ34:BZ65" si="52">BY34/SUMIF(BV:BV,BV34,BY:BY)</f>
        <v>9.0909090909090912E-2</v>
      </c>
      <c r="CB34" s="14" t="str">
        <f t="shared" si="17"/>
        <v>800|50</v>
      </c>
      <c r="CC34" s="14">
        <f t="shared" si="43"/>
        <v>10</v>
      </c>
      <c r="CD34" s="14">
        <f t="shared" si="48"/>
        <v>100</v>
      </c>
      <c r="CE34" s="14">
        <f t="shared" si="49"/>
        <v>8</v>
      </c>
      <c r="CF34" s="14">
        <f t="shared" si="50"/>
        <v>2</v>
      </c>
      <c r="CG34" s="14">
        <f t="shared" si="51"/>
        <v>80</v>
      </c>
      <c r="CH34" s="14" t="str">
        <f t="shared" si="23"/>
        <v>6|16|19</v>
      </c>
      <c r="CI34" s="14" t="str">
        <f t="shared" si="24"/>
        <v>body|head|leg</v>
      </c>
      <c r="CJ34" s="14" t="str">
        <f t="shared" si="25"/>
        <v>3104|1;503|0.18;603|0.15</v>
      </c>
      <c r="CK34" s="14">
        <f t="shared" si="42"/>
        <v>0</v>
      </c>
      <c r="CM34" s="14">
        <v>1</v>
      </c>
      <c r="CN34" s="14">
        <v>800</v>
      </c>
      <c r="CO34" s="14" t="s">
        <v>676</v>
      </c>
      <c r="CP34" s="14" t="s">
        <v>4542</v>
      </c>
      <c r="CQ34" s="15">
        <v>20</v>
      </c>
      <c r="CR34" s="14" t="str">
        <f t="shared" si="26"/>
        <v>3104|1;503|0.18;603|0.15</v>
      </c>
      <c r="CT34" s="14" t="s">
        <v>1451</v>
      </c>
      <c r="CU34" s="14">
        <v>1</v>
      </c>
      <c r="CV34" s="14">
        <f t="shared" ref="CV34:CV65" si="53">IFERROR(MATCH(CT34,$EJ:$EJ,0),MATCH(CT34,$EI:$EI,0))</f>
        <v>40</v>
      </c>
      <c r="CW34" s="14" t="str">
        <f t="shared" ref="CW34:CW65" si="54">IF(CT34="","",INDEX($EK:$EK,CV34)&amp;"|"&amp;IF(CU34="",CEILING(1/INDEX($EM:$EM,CV34)*INDEX($EQ:$EQ,MATCH($CQ34,$EP:$EP,0)),0.01),CU34))</f>
        <v>3104|1</v>
      </c>
      <c r="CY34" s="14" t="s">
        <v>1452</v>
      </c>
      <c r="DA34" s="14">
        <f t="shared" ref="DA34:DA65" si="55">IF(CY34="","",IFERROR(MATCH(CY34,$EJ:$EJ,0),MATCH(CY34,$EI:$EI,0)))</f>
        <v>143</v>
      </c>
      <c r="DB34" s="14" t="str">
        <f t="shared" ref="DB34:DB65" si="56">IF(CY34="","",INDEX($EK:$EK,DA34)&amp;"|"&amp;IF(CZ34="",CEILING(1/INDEX($EM:$EM,DA34)*INDEX($EQ:$EQ,MATCH($CQ34,$EP:$EP,0)),0.01),CZ34))</f>
        <v>503|0.18</v>
      </c>
      <c r="DC34" s="14" t="s">
        <v>1453</v>
      </c>
      <c r="DE34" s="14">
        <f t="shared" ref="DE34:DE65" si="57">IF(DC34="","",IFERROR(MATCH(DC34,$EJ:$EJ,0),MATCH(DC34,$EI:$EI,0)))</f>
        <v>158</v>
      </c>
      <c r="DF34" s="14" t="str">
        <f t="shared" ref="DF34:DF65" si="58">IF(DC34="","",INDEX($EK:$EK,DE34)&amp;"|"&amp;IF(DD34="",CEILING(1/INDEX($EM:$EM,DE34)*INDEX($EQ:$EQ,MATCH($CQ34,$EP:$EP,0)),0.01),DD34))</f>
        <v>603|0.15</v>
      </c>
      <c r="DI34" s="14" t="str">
        <f t="shared" ref="DI34:DI65" si="59">IF(DG34="","",IFERROR(MATCH(DG34,$EJ:$EJ,0),MATCH(DG34,$EI:$EI,0)))</f>
        <v/>
      </c>
      <c r="DJ34" s="14" t="str">
        <f t="shared" ref="DJ34:DJ65" si="60">IF(DG34="","",INDEX($EK:$EK,DI34)&amp;"|"&amp;IF(DH34="",CEILING(1/INDEX($EM:$EM,DI34)*INDEX($EQ:$EQ,MATCH($CQ34,$EP:$EP,0)),0.01),DH34))</f>
        <v/>
      </c>
      <c r="DM34" s="14" t="str">
        <f t="shared" ref="DM34:DM65" si="61">IF(DK34="","",IFERROR(MATCH(DK34,$EJ:$EJ,0),MATCH(DK34,$EI:$EI,0)))</f>
        <v/>
      </c>
      <c r="DN34" s="14" t="str">
        <f t="shared" ref="DN34:DN65" si="62">IF(DK34="","",INDEX($EK:$EK,DM34)&amp;"|"&amp;IF(DL34="",CEILING(1/INDEX($EM:$EM,DM34)*INDEX($EQ:$EQ,MATCH($CQ34,$EP:$EP,0)),0.01),DL34))</f>
        <v/>
      </c>
      <c r="DQ34" s="14" t="str">
        <f t="shared" ref="DQ34:DQ65" si="63">IF(DO34="","",IFERROR(MATCH(DO34,$EJ:$EJ,0),MATCH(DO34,$EI:$EI,0)))</f>
        <v/>
      </c>
      <c r="DR34" s="14" t="str">
        <f t="shared" ref="DR34:DR65" si="64">IF(DO34="","",INDEX($EK:$EK,DQ34)&amp;"|"&amp;IF(DP34="",CEILING(1/INDEX($EM:$EM,DQ34)*INDEX($EQ:$EQ,MATCH($CQ34,$EP:$EP,0)),0.01),DP34))</f>
        <v/>
      </c>
      <c r="DU34" s="14">
        <f t="shared" si="27"/>
        <v>800</v>
      </c>
      <c r="DV34" s="14" t="str">
        <f t="shared" si="28"/>
        <v>Begrace Guard Leader</v>
      </c>
      <c r="DW34" s="14">
        <f t="shared" si="29"/>
        <v>20</v>
      </c>
      <c r="DX34" s="14">
        <f t="shared" si="30"/>
        <v>10</v>
      </c>
      <c r="DY34" s="14">
        <f t="shared" si="31"/>
        <v>100</v>
      </c>
      <c r="DZ34" s="14">
        <f t="shared" si="32"/>
        <v>8</v>
      </c>
      <c r="EA34" s="14">
        <f t="shared" si="33"/>
        <v>2</v>
      </c>
      <c r="EB34" s="14">
        <f t="shared" si="34"/>
        <v>80</v>
      </c>
      <c r="EC34" s="14" t="str">
        <f t="shared" si="35"/>
        <v>6|16|19</v>
      </c>
      <c r="ED34" s="14" t="str">
        <f t="shared" si="36"/>
        <v>body|head|leg</v>
      </c>
      <c r="EE34" s="14" t="str">
        <f t="shared" si="37"/>
        <v>3104|1;503|0.18;603|0.15</v>
      </c>
      <c r="EF34" s="14">
        <f t="shared" si="38"/>
        <v>0</v>
      </c>
      <c r="EI34" s="2" t="s">
        <v>1409</v>
      </c>
      <c r="EJ34" s="14" t="s">
        <v>1411</v>
      </c>
      <c r="EK34" s="2">
        <v>2409</v>
      </c>
      <c r="EL34" s="14">
        <v>10000</v>
      </c>
      <c r="EM34" s="14">
        <f t="shared" si="39"/>
        <v>10</v>
      </c>
      <c r="EP34" s="14">
        <v>33</v>
      </c>
      <c r="EQ34" s="14">
        <f t="shared" si="40"/>
        <v>0.78722813232690148</v>
      </c>
    </row>
    <row r="35" spans="1:147" x14ac:dyDescent="0.15">
      <c r="A35" s="15" t="s">
        <v>355</v>
      </c>
      <c r="B35" s="14" t="s">
        <v>418</v>
      </c>
      <c r="C35" s="16">
        <v>3</v>
      </c>
      <c r="D35" s="14" t="str">
        <f t="shared" si="14"/>
        <v>防御型</v>
      </c>
      <c r="E35" s="14">
        <v>100</v>
      </c>
      <c r="F35" s="14">
        <v>15</v>
      </c>
      <c r="G35" s="14">
        <v>3</v>
      </c>
      <c r="H35" s="14">
        <v>80</v>
      </c>
      <c r="I35" s="12" t="str">
        <f t="shared" si="15"/>
        <v>6</v>
      </c>
      <c r="J35" s="12" t="str">
        <f t="shared" si="16"/>
        <v>body|head|</v>
      </c>
      <c r="K35" s="12" t="s">
        <v>548</v>
      </c>
      <c r="L35" s="12" t="s">
        <v>557</v>
      </c>
      <c r="M35" s="12"/>
      <c r="N35" s="12">
        <v>0</v>
      </c>
      <c r="O35" s="12" t="s">
        <v>705</v>
      </c>
      <c r="P35" s="12">
        <v>5</v>
      </c>
      <c r="Q35" s="12">
        <v>0</v>
      </c>
      <c r="R35" s="12"/>
      <c r="S35" s="12">
        <v>0</v>
      </c>
      <c r="T35" s="15"/>
      <c r="U35" s="15"/>
      <c r="V35" s="15" t="s">
        <v>595</v>
      </c>
      <c r="W35" s="15"/>
      <c r="X35" s="15"/>
      <c r="Y35" s="15"/>
      <c r="Z35" s="12">
        <f>IFERROR(INDEX(技能!$A:$A,MATCH(怪物!V35,技能!$B:$B,0)),"")</f>
        <v>6</v>
      </c>
      <c r="AA35" s="12" t="str">
        <f>IFERROR(INDEX(技能!$A:$A,MATCH(怪物!W35,技能!$B:$B,0)),"")</f>
        <v/>
      </c>
      <c r="AB35" s="12" t="str">
        <f>IFERROR(INDEX(技能!$A:$A,MATCH(怪物!X35,技能!$B:$B,0)),"")</f>
        <v/>
      </c>
      <c r="AC35" s="12" t="str">
        <f>IFERROR(INDEX(技能!$A:$A,MATCH(怪物!Y35,技能!$B:$B,0)),"")</f>
        <v/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S35" s="14">
        <v>810</v>
      </c>
      <c r="BT35" s="15" t="s">
        <v>678</v>
      </c>
      <c r="BU35" s="15">
        <v>10</v>
      </c>
      <c r="BV35" s="14">
        <v>8</v>
      </c>
      <c r="BW35" s="14">
        <v>16</v>
      </c>
      <c r="BX35" s="14">
        <v>-0.375</v>
      </c>
      <c r="BY35" s="14">
        <v>200</v>
      </c>
      <c r="BZ35" s="17">
        <f t="shared" si="52"/>
        <v>0.36363636363636365</v>
      </c>
      <c r="CB35" s="14" t="str">
        <f t="shared" si="17"/>
        <v>800|50;810|200</v>
      </c>
      <c r="CC35" s="14">
        <f t="shared" si="43"/>
        <v>2</v>
      </c>
      <c r="CD35" s="14">
        <f t="shared" si="48"/>
        <v>100</v>
      </c>
      <c r="CE35" s="14">
        <f t="shared" si="49"/>
        <v>8</v>
      </c>
      <c r="CF35" s="14">
        <f t="shared" si="50"/>
        <v>2</v>
      </c>
      <c r="CG35" s="14">
        <f t="shared" si="51"/>
        <v>80</v>
      </c>
      <c r="CH35" s="14" t="str">
        <f t="shared" si="23"/>
        <v>28|16|19</v>
      </c>
      <c r="CI35" s="14" t="str">
        <f t="shared" si="24"/>
        <v>body|head|leg</v>
      </c>
      <c r="CJ35" s="14" t="str">
        <f t="shared" si="25"/>
        <v>3105|1;504|0.16;604|0.13</v>
      </c>
      <c r="CK35" s="14">
        <f t="shared" si="42"/>
        <v>0</v>
      </c>
      <c r="CM35" s="14">
        <v>2</v>
      </c>
      <c r="CN35" s="14">
        <v>810</v>
      </c>
      <c r="CO35" s="14" t="s">
        <v>678</v>
      </c>
      <c r="CP35" s="14" t="s">
        <v>4543</v>
      </c>
      <c r="CQ35" s="15">
        <v>10</v>
      </c>
      <c r="CR35" s="14" t="str">
        <f t="shared" si="26"/>
        <v>3105|1;504|0.16;604|0.13</v>
      </c>
      <c r="CT35" s="14" t="s">
        <v>1454</v>
      </c>
      <c r="CU35" s="14">
        <v>1</v>
      </c>
      <c r="CV35" s="14">
        <f t="shared" si="53"/>
        <v>41</v>
      </c>
      <c r="CW35" s="14" t="str">
        <f t="shared" si="54"/>
        <v>3105|1</v>
      </c>
      <c r="CY35" s="14" t="s">
        <v>1694</v>
      </c>
      <c r="DA35" s="14">
        <f t="shared" si="55"/>
        <v>144</v>
      </c>
      <c r="DB35" s="14" t="str">
        <f t="shared" si="56"/>
        <v>504|0.16</v>
      </c>
      <c r="DC35" s="14" t="s">
        <v>1448</v>
      </c>
      <c r="DE35" s="14">
        <f t="shared" si="57"/>
        <v>159</v>
      </c>
      <c r="DF35" s="14" t="str">
        <f t="shared" si="58"/>
        <v>604|0.13</v>
      </c>
      <c r="DI35" s="14" t="str">
        <f t="shared" si="59"/>
        <v/>
      </c>
      <c r="DJ35" s="14" t="str">
        <f t="shared" si="60"/>
        <v/>
      </c>
      <c r="DM35" s="14" t="str">
        <f t="shared" si="61"/>
        <v/>
      </c>
      <c r="DN35" s="14" t="str">
        <f t="shared" si="62"/>
        <v/>
      </c>
      <c r="DQ35" s="14" t="str">
        <f t="shared" si="63"/>
        <v/>
      </c>
      <c r="DR35" s="14" t="str">
        <f t="shared" si="64"/>
        <v/>
      </c>
      <c r="DU35" s="14">
        <f t="shared" si="27"/>
        <v>810</v>
      </c>
      <c r="DV35" s="14" t="str">
        <f t="shared" si="28"/>
        <v>Banshee Scout</v>
      </c>
      <c r="DW35" s="14">
        <f t="shared" si="29"/>
        <v>10</v>
      </c>
      <c r="DX35" s="14">
        <f t="shared" si="30"/>
        <v>2</v>
      </c>
      <c r="DY35" s="14">
        <f t="shared" si="31"/>
        <v>100</v>
      </c>
      <c r="DZ35" s="14">
        <f t="shared" si="32"/>
        <v>8</v>
      </c>
      <c r="EA35" s="14">
        <f t="shared" si="33"/>
        <v>2</v>
      </c>
      <c r="EB35" s="14">
        <f t="shared" si="34"/>
        <v>80</v>
      </c>
      <c r="EC35" s="14" t="str">
        <f t="shared" si="35"/>
        <v>28|16|19</v>
      </c>
      <c r="ED35" s="14" t="str">
        <f t="shared" si="36"/>
        <v>body|head|leg</v>
      </c>
      <c r="EE35" s="14" t="str">
        <f t="shared" si="37"/>
        <v>3105|1;504|0.16;604|0.13</v>
      </c>
      <c r="EF35" s="14">
        <f t="shared" si="38"/>
        <v>0</v>
      </c>
      <c r="EI35" s="2"/>
      <c r="EK35" s="2"/>
      <c r="EM35" s="14">
        <f t="shared" si="39"/>
        <v>0</v>
      </c>
      <c r="EP35" s="14">
        <v>34</v>
      </c>
      <c r="EQ35" s="14">
        <f t="shared" si="40"/>
        <v>0.79154759474226499</v>
      </c>
    </row>
    <row r="36" spans="1:147" x14ac:dyDescent="0.15">
      <c r="A36" s="15"/>
      <c r="B36" s="14" t="s">
        <v>419</v>
      </c>
      <c r="C36" s="16">
        <v>2</v>
      </c>
      <c r="D36" s="14" t="str">
        <f t="shared" si="14"/>
        <v>攻击型</v>
      </c>
      <c r="E36" s="14">
        <v>100</v>
      </c>
      <c r="F36" s="14">
        <v>8</v>
      </c>
      <c r="G36" s="14">
        <v>2</v>
      </c>
      <c r="H36" s="14">
        <v>90</v>
      </c>
      <c r="I36" s="12" t="str">
        <f t="shared" si="15"/>
        <v>28</v>
      </c>
      <c r="J36" s="12" t="str">
        <f t="shared" si="16"/>
        <v>body|head|leg</v>
      </c>
      <c r="K36" s="12" t="s">
        <v>929</v>
      </c>
      <c r="L36" s="12" t="s">
        <v>557</v>
      </c>
      <c r="M36" s="12" t="s">
        <v>553</v>
      </c>
      <c r="N36" s="12">
        <v>0</v>
      </c>
      <c r="O36" s="12" t="s">
        <v>705</v>
      </c>
      <c r="P36" s="12">
        <v>5</v>
      </c>
      <c r="Q36" s="12">
        <v>0</v>
      </c>
      <c r="R36" s="12"/>
      <c r="S36" s="12">
        <v>0</v>
      </c>
      <c r="T36" s="15"/>
      <c r="U36" s="15"/>
      <c r="V36" s="15" t="s">
        <v>612</v>
      </c>
      <c r="W36" s="15"/>
      <c r="X36" s="15"/>
      <c r="Y36" s="15"/>
      <c r="Z36" s="12">
        <f>IFERROR(INDEX(技能!$A:$A,MATCH(怪物!V36,技能!$B:$B,0)),"")</f>
        <v>28</v>
      </c>
      <c r="AA36" s="12" t="str">
        <f>IFERROR(INDEX(技能!$A:$A,MATCH(怪物!W36,技能!$B:$B,0)),"")</f>
        <v/>
      </c>
      <c r="AB36" s="12" t="str">
        <f>IFERROR(INDEX(技能!$A:$A,MATCH(怪物!X36,技能!$B:$B,0)),"")</f>
        <v/>
      </c>
      <c r="AC36" s="12" t="str">
        <f>IFERROR(INDEX(技能!$A:$A,MATCH(怪物!Y36,技能!$B:$B,0)),"")</f>
        <v/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S36" s="14">
        <v>811</v>
      </c>
      <c r="BT36" s="15" t="s">
        <v>685</v>
      </c>
      <c r="BU36" s="15">
        <v>10</v>
      </c>
      <c r="BV36" s="14">
        <v>8</v>
      </c>
      <c r="BW36" s="14">
        <v>16</v>
      </c>
      <c r="BX36" s="14">
        <v>-0.375</v>
      </c>
      <c r="BY36" s="14">
        <v>200</v>
      </c>
      <c r="BZ36" s="17">
        <f t="shared" si="52"/>
        <v>0.36363636363636365</v>
      </c>
      <c r="CB36" s="14" t="str">
        <f t="shared" si="17"/>
        <v>800|50;810|200;811|200</v>
      </c>
      <c r="CC36" s="14">
        <f t="shared" si="43"/>
        <v>3</v>
      </c>
      <c r="CD36" s="14">
        <f t="shared" si="48"/>
        <v>100</v>
      </c>
      <c r="CE36" s="14">
        <f t="shared" si="49"/>
        <v>10</v>
      </c>
      <c r="CF36" s="14">
        <f t="shared" si="50"/>
        <v>2</v>
      </c>
      <c r="CG36" s="14">
        <f t="shared" si="51"/>
        <v>80</v>
      </c>
      <c r="CH36" s="14" t="str">
        <f t="shared" si="23"/>
        <v>28|16|19</v>
      </c>
      <c r="CI36" s="14" t="str">
        <f t="shared" si="24"/>
        <v>body|head|leg</v>
      </c>
      <c r="CJ36" s="14" t="str">
        <f t="shared" si="25"/>
        <v>3106|1;504|0.16;604|0.13</v>
      </c>
      <c r="CK36" s="14">
        <f t="shared" si="42"/>
        <v>0</v>
      </c>
      <c r="CM36" s="14">
        <v>2</v>
      </c>
      <c r="CN36" s="14">
        <v>811</v>
      </c>
      <c r="CO36" s="14" t="s">
        <v>685</v>
      </c>
      <c r="CP36" s="14" t="s">
        <v>4544</v>
      </c>
      <c r="CQ36" s="15">
        <v>10</v>
      </c>
      <c r="CR36" s="14" t="str">
        <f t="shared" si="26"/>
        <v>3106|1;504|0.16;604|0.13</v>
      </c>
      <c r="CT36" s="14" t="s">
        <v>1455</v>
      </c>
      <c r="CU36" s="14">
        <v>1</v>
      </c>
      <c r="CV36" s="14">
        <f t="shared" si="53"/>
        <v>42</v>
      </c>
      <c r="CW36" s="14" t="str">
        <f t="shared" si="54"/>
        <v>3106|1</v>
      </c>
      <c r="CY36" s="14" t="s">
        <v>1694</v>
      </c>
      <c r="DA36" s="14">
        <f t="shared" si="55"/>
        <v>144</v>
      </c>
      <c r="DB36" s="14" t="str">
        <f t="shared" si="56"/>
        <v>504|0.16</v>
      </c>
      <c r="DC36" s="14" t="s">
        <v>1448</v>
      </c>
      <c r="DE36" s="14">
        <f t="shared" si="57"/>
        <v>159</v>
      </c>
      <c r="DF36" s="14" t="str">
        <f t="shared" si="58"/>
        <v>604|0.13</v>
      </c>
      <c r="DI36" s="14" t="str">
        <f t="shared" si="59"/>
        <v/>
      </c>
      <c r="DJ36" s="14" t="str">
        <f t="shared" si="60"/>
        <v/>
      </c>
      <c r="DM36" s="14" t="str">
        <f t="shared" si="61"/>
        <v/>
      </c>
      <c r="DN36" s="14" t="str">
        <f t="shared" si="62"/>
        <v/>
      </c>
      <c r="DQ36" s="14" t="str">
        <f t="shared" si="63"/>
        <v/>
      </c>
      <c r="DR36" s="14" t="str">
        <f t="shared" si="64"/>
        <v/>
      </c>
      <c r="DU36" s="14">
        <f t="shared" si="27"/>
        <v>811</v>
      </c>
      <c r="DV36" s="14" t="str">
        <f t="shared" si="28"/>
        <v>Baltiless Scout</v>
      </c>
      <c r="DW36" s="14">
        <f t="shared" si="29"/>
        <v>10</v>
      </c>
      <c r="DX36" s="14">
        <f t="shared" si="30"/>
        <v>3</v>
      </c>
      <c r="DY36" s="14">
        <f t="shared" si="31"/>
        <v>100</v>
      </c>
      <c r="DZ36" s="14">
        <f t="shared" si="32"/>
        <v>10</v>
      </c>
      <c r="EA36" s="14">
        <f t="shared" si="33"/>
        <v>2</v>
      </c>
      <c r="EB36" s="14">
        <f t="shared" si="34"/>
        <v>80</v>
      </c>
      <c r="EC36" s="14" t="str">
        <f t="shared" si="35"/>
        <v>28|16|19</v>
      </c>
      <c r="ED36" s="14" t="str">
        <f t="shared" si="36"/>
        <v>body|head|leg</v>
      </c>
      <c r="EE36" s="14" t="str">
        <f t="shared" si="37"/>
        <v>3106|1;504|0.16;604|0.13</v>
      </c>
      <c r="EF36" s="14">
        <f t="shared" si="38"/>
        <v>0</v>
      </c>
      <c r="EI36" s="2"/>
      <c r="EJ36" s="14" t="s">
        <v>81</v>
      </c>
      <c r="EK36" s="2"/>
      <c r="EM36" s="14">
        <f t="shared" si="39"/>
        <v>0</v>
      </c>
      <c r="EP36" s="14">
        <v>35</v>
      </c>
      <c r="EQ36" s="14">
        <f t="shared" si="40"/>
        <v>0.79580398915498074</v>
      </c>
    </row>
    <row r="37" spans="1:147" x14ac:dyDescent="0.15">
      <c r="A37" s="15" t="s">
        <v>350</v>
      </c>
      <c r="B37" s="14" t="s">
        <v>420</v>
      </c>
      <c r="C37" s="16">
        <v>14</v>
      </c>
      <c r="D37" s="14" t="str">
        <f t="shared" si="14"/>
        <v>型防御</v>
      </c>
      <c r="E37" s="14">
        <v>100</v>
      </c>
      <c r="F37" s="14">
        <v>9</v>
      </c>
      <c r="G37" s="14">
        <v>2</v>
      </c>
      <c r="H37" s="14">
        <v>80</v>
      </c>
      <c r="I37" s="12" t="str">
        <f t="shared" si="15"/>
        <v>31|10</v>
      </c>
      <c r="J37" s="12" t="str">
        <f t="shared" si="16"/>
        <v>body|head|leg</v>
      </c>
      <c r="K37" s="12" t="s">
        <v>929</v>
      </c>
      <c r="L37" s="12" t="s">
        <v>557</v>
      </c>
      <c r="M37" s="12" t="s">
        <v>553</v>
      </c>
      <c r="N37" s="12">
        <v>0</v>
      </c>
      <c r="O37" s="12" t="s">
        <v>1265</v>
      </c>
      <c r="P37" s="12">
        <v>5</v>
      </c>
      <c r="Q37" s="12">
        <v>0</v>
      </c>
      <c r="R37" s="12"/>
      <c r="S37" s="12">
        <v>0</v>
      </c>
      <c r="T37" s="15"/>
      <c r="U37" s="15"/>
      <c r="V37" s="15" t="s">
        <v>614</v>
      </c>
      <c r="W37" s="15" t="s">
        <v>949</v>
      </c>
      <c r="X37" s="15"/>
      <c r="Y37" s="15"/>
      <c r="Z37" s="12">
        <f>IFERROR(INDEX(技能!$A:$A,MATCH(怪物!V37,技能!$B:$B,0)),"")</f>
        <v>31</v>
      </c>
      <c r="AA37" s="12">
        <f>IFERROR(INDEX(技能!$A:$A,MATCH(怪物!W37,技能!$B:$B,0)),"")</f>
        <v>10</v>
      </c>
      <c r="AB37" s="12" t="str">
        <f>IFERROR(INDEX(技能!$A:$A,MATCH(怪物!X37,技能!$B:$B,0)),"")</f>
        <v/>
      </c>
      <c r="AC37" s="12" t="str">
        <f>IFERROR(INDEX(技能!$A:$A,MATCH(怪物!Y37,技能!$B:$B,0)),"")</f>
        <v/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S37" s="14">
        <v>812</v>
      </c>
      <c r="BT37" s="15" t="s">
        <v>680</v>
      </c>
      <c r="BU37" s="15">
        <v>20</v>
      </c>
      <c r="BV37" s="14">
        <v>8</v>
      </c>
      <c r="BW37" s="14">
        <v>16</v>
      </c>
      <c r="BX37" s="14">
        <v>0.25</v>
      </c>
      <c r="BY37" s="14">
        <v>50</v>
      </c>
      <c r="BZ37" s="17">
        <f t="shared" si="52"/>
        <v>9.0909090909090912E-2</v>
      </c>
      <c r="CB37" s="14" t="str">
        <f t="shared" si="17"/>
        <v>800|50;810|200;811|200;812|50</v>
      </c>
      <c r="CC37" s="14">
        <f t="shared" si="43"/>
        <v>8</v>
      </c>
      <c r="CD37" s="14">
        <f t="shared" si="48"/>
        <v>100</v>
      </c>
      <c r="CE37" s="14">
        <f t="shared" si="49"/>
        <v>10</v>
      </c>
      <c r="CF37" s="14">
        <f t="shared" si="50"/>
        <v>2</v>
      </c>
      <c r="CG37" s="14">
        <f t="shared" si="51"/>
        <v>90</v>
      </c>
      <c r="CH37" s="14" t="str">
        <f t="shared" si="23"/>
        <v>28|16|19</v>
      </c>
      <c r="CI37" s="14" t="str">
        <f t="shared" si="24"/>
        <v>body|head|leg</v>
      </c>
      <c r="CJ37" s="14" t="str">
        <f t="shared" si="25"/>
        <v>3105|1;504|0.18;604|0.15</v>
      </c>
      <c r="CK37" s="14">
        <f t="shared" si="42"/>
        <v>0</v>
      </c>
      <c r="CM37" s="14">
        <v>1</v>
      </c>
      <c r="CN37" s="14">
        <v>812</v>
      </c>
      <c r="CO37" s="14" t="s">
        <v>680</v>
      </c>
      <c r="CP37" s="14" t="s">
        <v>4545</v>
      </c>
      <c r="CQ37" s="15">
        <v>20</v>
      </c>
      <c r="CR37" s="14" t="str">
        <f t="shared" si="26"/>
        <v>3105|1;504|0.18;604|0.15</v>
      </c>
      <c r="CT37" s="14" t="s">
        <v>1454</v>
      </c>
      <c r="CU37" s="14">
        <v>1</v>
      </c>
      <c r="CV37" s="14">
        <f t="shared" si="53"/>
        <v>41</v>
      </c>
      <c r="CW37" s="14" t="str">
        <f t="shared" si="54"/>
        <v>3105|1</v>
      </c>
      <c r="CY37" s="14" t="s">
        <v>1694</v>
      </c>
      <c r="DA37" s="14">
        <f t="shared" si="55"/>
        <v>144</v>
      </c>
      <c r="DB37" s="14" t="str">
        <f t="shared" si="56"/>
        <v>504|0.18</v>
      </c>
      <c r="DC37" s="14" t="s">
        <v>1448</v>
      </c>
      <c r="DE37" s="14">
        <f t="shared" si="57"/>
        <v>159</v>
      </c>
      <c r="DF37" s="14" t="str">
        <f t="shared" si="58"/>
        <v>604|0.15</v>
      </c>
      <c r="DI37" s="14" t="str">
        <f t="shared" si="59"/>
        <v/>
      </c>
      <c r="DJ37" s="14" t="str">
        <f t="shared" si="60"/>
        <v/>
      </c>
      <c r="DM37" s="14" t="str">
        <f t="shared" si="61"/>
        <v/>
      </c>
      <c r="DN37" s="14" t="str">
        <f t="shared" si="62"/>
        <v/>
      </c>
      <c r="DQ37" s="14" t="str">
        <f t="shared" si="63"/>
        <v/>
      </c>
      <c r="DR37" s="14" t="str">
        <f t="shared" si="64"/>
        <v/>
      </c>
      <c r="DU37" s="14">
        <f t="shared" si="27"/>
        <v>812</v>
      </c>
      <c r="DV37" s="14" t="str">
        <f t="shared" si="28"/>
        <v>Banshee Scout Leader</v>
      </c>
      <c r="DW37" s="14">
        <f t="shared" si="29"/>
        <v>20</v>
      </c>
      <c r="DX37" s="14">
        <f t="shared" si="30"/>
        <v>8</v>
      </c>
      <c r="DY37" s="14">
        <f t="shared" si="31"/>
        <v>100</v>
      </c>
      <c r="DZ37" s="14">
        <f t="shared" si="32"/>
        <v>10</v>
      </c>
      <c r="EA37" s="14">
        <f t="shared" si="33"/>
        <v>2</v>
      </c>
      <c r="EB37" s="14">
        <f t="shared" si="34"/>
        <v>90</v>
      </c>
      <c r="EC37" s="14" t="str">
        <f t="shared" si="35"/>
        <v>28|16|19</v>
      </c>
      <c r="ED37" s="14" t="str">
        <f t="shared" si="36"/>
        <v>body|head|leg</v>
      </c>
      <c r="EE37" s="14" t="str">
        <f t="shared" si="37"/>
        <v>3105|1;504|0.18;604|0.15</v>
      </c>
      <c r="EF37" s="14">
        <f t="shared" si="38"/>
        <v>0</v>
      </c>
      <c r="EI37" s="2" t="s">
        <v>148</v>
      </c>
      <c r="EJ37" s="14" t="s">
        <v>83</v>
      </c>
      <c r="EK37" s="2">
        <v>3100</v>
      </c>
      <c r="EL37" s="14">
        <v>100</v>
      </c>
      <c r="EM37" s="14">
        <f t="shared" si="39"/>
        <v>3.1622776601683795</v>
      </c>
      <c r="EP37" s="14">
        <v>36</v>
      </c>
      <c r="EQ37" s="14">
        <f t="shared" si="40"/>
        <v>0.8</v>
      </c>
    </row>
    <row r="38" spans="1:147" x14ac:dyDescent="0.15">
      <c r="A38" s="15" t="s">
        <v>357</v>
      </c>
      <c r="B38" s="14" t="s">
        <v>421</v>
      </c>
      <c r="C38" s="16">
        <v>9</v>
      </c>
      <c r="D38" s="14" t="str">
        <f t="shared" si="14"/>
        <v>攻击型</v>
      </c>
      <c r="E38" s="14">
        <v>100</v>
      </c>
      <c r="F38" s="14">
        <v>20</v>
      </c>
      <c r="G38" s="14">
        <v>10</v>
      </c>
      <c r="H38" s="14">
        <v>100</v>
      </c>
      <c r="I38" s="12" t="str">
        <f t="shared" si="15"/>
        <v>31</v>
      </c>
      <c r="J38" s="12" t="str">
        <f t="shared" si="16"/>
        <v>body||</v>
      </c>
      <c r="K38" s="12" t="s">
        <v>548</v>
      </c>
      <c r="L38" s="12"/>
      <c r="M38" s="12"/>
      <c r="N38" s="12">
        <v>0</v>
      </c>
      <c r="O38" s="12" t="s">
        <v>1265</v>
      </c>
      <c r="P38" s="12">
        <v>10</v>
      </c>
      <c r="Q38" s="12">
        <v>0</v>
      </c>
      <c r="R38" s="12"/>
      <c r="S38" s="12">
        <v>0</v>
      </c>
      <c r="T38" s="15"/>
      <c r="U38" s="15"/>
      <c r="V38" s="15" t="s">
        <v>591</v>
      </c>
      <c r="W38" s="15" t="s">
        <v>950</v>
      </c>
      <c r="X38" s="15"/>
      <c r="Y38" s="15"/>
      <c r="Z38" s="12">
        <f>IFERROR(INDEX(技能!$A:$A,MATCH(怪物!V38,技能!$B:$B,0)),"")</f>
        <v>31</v>
      </c>
      <c r="AA38" s="12" t="str">
        <f>IFERROR(INDEX(技能!$A:$A,MATCH(怪物!W38,技能!$B:$B,0)),"")</f>
        <v/>
      </c>
      <c r="AB38" s="12" t="str">
        <f>IFERROR(INDEX(技能!$A:$A,MATCH(怪物!X38,技能!$B:$B,0)),"")</f>
        <v/>
      </c>
      <c r="AC38" s="12" t="str">
        <f>IFERROR(INDEX(技能!$A:$A,MATCH(怪物!Y38,技能!$B:$B,0)),"")</f>
        <v/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S38" s="14">
        <v>813</v>
      </c>
      <c r="BT38" s="15" t="s">
        <v>687</v>
      </c>
      <c r="BU38" s="15">
        <v>20</v>
      </c>
      <c r="BV38" s="14">
        <v>8</v>
      </c>
      <c r="BW38" s="14">
        <v>16</v>
      </c>
      <c r="BX38" s="14">
        <v>0.25</v>
      </c>
      <c r="BY38" s="14">
        <v>50</v>
      </c>
      <c r="BZ38" s="17">
        <f t="shared" si="52"/>
        <v>9.0909090909090912E-2</v>
      </c>
      <c r="CB38" s="14" t="str">
        <f t="shared" si="17"/>
        <v>800|50;810|200;811|200;812|50;813|50</v>
      </c>
      <c r="CC38" s="14">
        <f t="shared" si="43"/>
        <v>10</v>
      </c>
      <c r="CD38" s="14">
        <f t="shared" si="48"/>
        <v>100</v>
      </c>
      <c r="CE38" s="14">
        <f t="shared" si="49"/>
        <v>12</v>
      </c>
      <c r="CF38" s="14">
        <f t="shared" si="50"/>
        <v>2</v>
      </c>
      <c r="CG38" s="14">
        <f t="shared" si="51"/>
        <v>90</v>
      </c>
      <c r="CH38" s="14" t="str">
        <f t="shared" si="23"/>
        <v>28|16|19</v>
      </c>
      <c r="CI38" s="14" t="str">
        <f t="shared" si="24"/>
        <v>body|head|leg</v>
      </c>
      <c r="CJ38" s="14" t="str">
        <f t="shared" si="25"/>
        <v>3106|1;504|0.18;604|0.15</v>
      </c>
      <c r="CK38" s="14">
        <f t="shared" si="42"/>
        <v>0</v>
      </c>
      <c r="CM38" s="14">
        <v>1</v>
      </c>
      <c r="CN38" s="14">
        <v>813</v>
      </c>
      <c r="CO38" s="14" t="s">
        <v>687</v>
      </c>
      <c r="CP38" s="14" t="s">
        <v>4546</v>
      </c>
      <c r="CQ38" s="15">
        <v>20</v>
      </c>
      <c r="CR38" s="14" t="str">
        <f t="shared" si="26"/>
        <v>3106|1;504|0.18;604|0.15</v>
      </c>
      <c r="CT38" s="14" t="s">
        <v>1455</v>
      </c>
      <c r="CU38" s="14">
        <v>1</v>
      </c>
      <c r="CV38" s="14">
        <f t="shared" si="53"/>
        <v>42</v>
      </c>
      <c r="CW38" s="14" t="str">
        <f t="shared" si="54"/>
        <v>3106|1</v>
      </c>
      <c r="CY38" s="14" t="s">
        <v>1694</v>
      </c>
      <c r="DA38" s="14">
        <f t="shared" si="55"/>
        <v>144</v>
      </c>
      <c r="DB38" s="14" t="str">
        <f t="shared" si="56"/>
        <v>504|0.18</v>
      </c>
      <c r="DC38" s="14" t="s">
        <v>1448</v>
      </c>
      <c r="DE38" s="14">
        <f t="shared" si="57"/>
        <v>159</v>
      </c>
      <c r="DF38" s="14" t="str">
        <f t="shared" si="58"/>
        <v>604|0.15</v>
      </c>
      <c r="DI38" s="14" t="str">
        <f t="shared" si="59"/>
        <v/>
      </c>
      <c r="DJ38" s="14" t="str">
        <f t="shared" si="60"/>
        <v/>
      </c>
      <c r="DM38" s="14" t="str">
        <f t="shared" si="61"/>
        <v/>
      </c>
      <c r="DN38" s="14" t="str">
        <f t="shared" si="62"/>
        <v/>
      </c>
      <c r="DQ38" s="14" t="str">
        <f t="shared" si="63"/>
        <v/>
      </c>
      <c r="DR38" s="14" t="str">
        <f t="shared" si="64"/>
        <v/>
      </c>
      <c r="DU38" s="14">
        <f t="shared" si="27"/>
        <v>813</v>
      </c>
      <c r="DV38" s="14" t="str">
        <f t="shared" si="28"/>
        <v>Baltiless Scout Leader</v>
      </c>
      <c r="DW38" s="14">
        <f t="shared" si="29"/>
        <v>20</v>
      </c>
      <c r="DX38" s="14">
        <f t="shared" si="30"/>
        <v>10</v>
      </c>
      <c r="DY38" s="14">
        <f t="shared" si="31"/>
        <v>100</v>
      </c>
      <c r="DZ38" s="14">
        <f t="shared" si="32"/>
        <v>12</v>
      </c>
      <c r="EA38" s="14">
        <f t="shared" si="33"/>
        <v>2</v>
      </c>
      <c r="EB38" s="14">
        <f t="shared" si="34"/>
        <v>90</v>
      </c>
      <c r="EC38" s="14" t="str">
        <f t="shared" si="35"/>
        <v>28|16|19</v>
      </c>
      <c r="ED38" s="14" t="str">
        <f t="shared" si="36"/>
        <v>body|head|leg</v>
      </c>
      <c r="EE38" s="14" t="str">
        <f t="shared" si="37"/>
        <v>3106|1;504|0.18;604|0.15</v>
      </c>
      <c r="EF38" s="14">
        <f t="shared" si="38"/>
        <v>0</v>
      </c>
      <c r="EI38" s="2" t="s">
        <v>151</v>
      </c>
      <c r="EJ38" s="14" t="s">
        <v>85</v>
      </c>
      <c r="EK38" s="2">
        <v>3102</v>
      </c>
      <c r="EL38" s="14">
        <v>10</v>
      </c>
      <c r="EM38" s="14">
        <f t="shared" si="39"/>
        <v>1.7782794100389228</v>
      </c>
      <c r="EP38" s="14">
        <v>37</v>
      </c>
      <c r="EQ38" s="14">
        <f t="shared" si="40"/>
        <v>0.8041381265149109</v>
      </c>
    </row>
    <row r="39" spans="1:147" x14ac:dyDescent="0.15">
      <c r="A39" s="15" t="s">
        <v>250</v>
      </c>
      <c r="B39" s="14" t="s">
        <v>969</v>
      </c>
      <c r="C39" s="16">
        <v>12</v>
      </c>
      <c r="D39" s="14" t="str">
        <f t="shared" si="14"/>
        <v>型攻击</v>
      </c>
      <c r="E39" s="14">
        <v>100</v>
      </c>
      <c r="F39" s="14">
        <v>9</v>
      </c>
      <c r="G39" s="14">
        <v>2</v>
      </c>
      <c r="H39" s="14">
        <v>70</v>
      </c>
      <c r="I39" s="12" t="str">
        <f t="shared" si="15"/>
        <v>28|16|19</v>
      </c>
      <c r="J39" s="12" t="str">
        <f t="shared" si="16"/>
        <v>body|head|leg</v>
      </c>
      <c r="K39" s="12" t="s">
        <v>929</v>
      </c>
      <c r="L39" s="12" t="s">
        <v>557</v>
      </c>
      <c r="M39" s="12" t="s">
        <v>553</v>
      </c>
      <c r="N39" s="12">
        <v>0</v>
      </c>
      <c r="O39" s="12" t="s">
        <v>1266</v>
      </c>
      <c r="P39" s="12">
        <v>0</v>
      </c>
      <c r="Q39" s="12">
        <v>-3</v>
      </c>
      <c r="R39" s="12"/>
      <c r="S39" s="12">
        <v>0</v>
      </c>
      <c r="T39" s="15"/>
      <c r="U39" s="15"/>
      <c r="V39" s="15" t="s">
        <v>594</v>
      </c>
      <c r="W39" s="12" t="s">
        <v>655</v>
      </c>
      <c r="X39" s="12" t="s">
        <v>656</v>
      </c>
      <c r="Y39" s="15"/>
      <c r="Z39" s="12">
        <f>IFERROR(INDEX(技能!$A:$A,MATCH(怪物!V39,技能!$B:$B,0)),"")</f>
        <v>28</v>
      </c>
      <c r="AA39" s="12">
        <f>IFERROR(INDEX(技能!$A:$A,MATCH(怪物!W39,技能!$B:$B,0)),"")</f>
        <v>16</v>
      </c>
      <c r="AB39" s="12">
        <f>IFERROR(INDEX(技能!$A:$A,MATCH(怪物!X39,技能!$B:$B,0)),"")</f>
        <v>19</v>
      </c>
      <c r="AC39" s="12" t="str">
        <f>IFERROR(INDEX(技能!$A:$A,MATCH(怪物!Y39,技能!$B:$B,0)),"")</f>
        <v/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S39" s="14">
        <v>900</v>
      </c>
      <c r="BT39" s="15" t="s">
        <v>683</v>
      </c>
      <c r="BU39" s="15">
        <v>20</v>
      </c>
      <c r="BV39" s="14">
        <v>9</v>
      </c>
      <c r="BW39" s="14">
        <v>16</v>
      </c>
      <c r="BX39" s="14">
        <v>0.25</v>
      </c>
      <c r="BY39" s="14">
        <v>50</v>
      </c>
      <c r="BZ39" s="17">
        <f t="shared" si="52"/>
        <v>9.0909090909090912E-2</v>
      </c>
      <c r="CB39" s="14" t="str">
        <f t="shared" si="17"/>
        <v>900|50</v>
      </c>
      <c r="CC39" s="14">
        <f t="shared" si="43"/>
        <v>4</v>
      </c>
      <c r="CD39" s="14">
        <f t="shared" si="48"/>
        <v>100</v>
      </c>
      <c r="CE39" s="14">
        <f t="shared" si="49"/>
        <v>8</v>
      </c>
      <c r="CF39" s="14">
        <f t="shared" si="50"/>
        <v>2</v>
      </c>
      <c r="CG39" s="14">
        <f t="shared" si="51"/>
        <v>80</v>
      </c>
      <c r="CH39" s="14" t="str">
        <f t="shared" si="23"/>
        <v>6|16|19</v>
      </c>
      <c r="CI39" s="14" t="str">
        <f t="shared" si="24"/>
        <v>body|head|leg</v>
      </c>
      <c r="CJ39" s="14" t="str">
        <f t="shared" si="25"/>
        <v>3105|1;503|0.18;603|0.15</v>
      </c>
      <c r="CK39" s="14">
        <f t="shared" si="42"/>
        <v>0</v>
      </c>
      <c r="CM39" s="14">
        <v>1</v>
      </c>
      <c r="CN39" s="14">
        <v>900</v>
      </c>
      <c r="CO39" s="14" t="s">
        <v>683</v>
      </c>
      <c r="CP39" s="14" t="s">
        <v>4547</v>
      </c>
      <c r="CQ39" s="15">
        <v>20</v>
      </c>
      <c r="CR39" s="14" t="str">
        <f t="shared" si="26"/>
        <v>3105|1;503|0.18;603|0.15</v>
      </c>
      <c r="CT39" s="14" t="s">
        <v>1454</v>
      </c>
      <c r="CU39" s="14">
        <v>1</v>
      </c>
      <c r="CV39" s="14">
        <f t="shared" si="53"/>
        <v>41</v>
      </c>
      <c r="CW39" s="14" t="str">
        <f t="shared" si="54"/>
        <v>3105|1</v>
      </c>
      <c r="CY39" s="14" t="s">
        <v>1452</v>
      </c>
      <c r="DA39" s="14">
        <f t="shared" si="55"/>
        <v>143</v>
      </c>
      <c r="DB39" s="14" t="str">
        <f t="shared" si="56"/>
        <v>503|0.18</v>
      </c>
      <c r="DC39" s="14" t="s">
        <v>1453</v>
      </c>
      <c r="DE39" s="14">
        <f t="shared" si="57"/>
        <v>158</v>
      </c>
      <c r="DF39" s="14" t="str">
        <f t="shared" si="58"/>
        <v>603|0.15</v>
      </c>
      <c r="DI39" s="14" t="str">
        <f t="shared" si="59"/>
        <v/>
      </c>
      <c r="DJ39" s="14" t="str">
        <f t="shared" si="60"/>
        <v/>
      </c>
      <c r="DM39" s="14" t="str">
        <f t="shared" si="61"/>
        <v/>
      </c>
      <c r="DN39" s="14" t="str">
        <f t="shared" si="62"/>
        <v/>
      </c>
      <c r="DQ39" s="14" t="str">
        <f t="shared" si="63"/>
        <v/>
      </c>
      <c r="DR39" s="14" t="str">
        <f t="shared" si="64"/>
        <v/>
      </c>
      <c r="DU39" s="14">
        <f t="shared" si="27"/>
        <v>900</v>
      </c>
      <c r="DV39" s="14" t="str">
        <f t="shared" si="28"/>
        <v>Banshee Guard Leader</v>
      </c>
      <c r="DW39" s="14">
        <f t="shared" si="29"/>
        <v>20</v>
      </c>
      <c r="DX39" s="14">
        <f t="shared" si="30"/>
        <v>4</v>
      </c>
      <c r="DY39" s="14">
        <f t="shared" si="31"/>
        <v>100</v>
      </c>
      <c r="DZ39" s="14">
        <f t="shared" si="32"/>
        <v>8</v>
      </c>
      <c r="EA39" s="14">
        <f t="shared" si="33"/>
        <v>2</v>
      </c>
      <c r="EB39" s="14">
        <f t="shared" si="34"/>
        <v>80</v>
      </c>
      <c r="EC39" s="14" t="str">
        <f t="shared" si="35"/>
        <v>6|16|19</v>
      </c>
      <c r="ED39" s="14" t="str">
        <f t="shared" si="36"/>
        <v>body|head|leg</v>
      </c>
      <c r="EE39" s="14" t="str">
        <f t="shared" si="37"/>
        <v>3105|1;503|0.18;603|0.15</v>
      </c>
      <c r="EF39" s="14">
        <f t="shared" si="38"/>
        <v>0</v>
      </c>
      <c r="EI39" s="2" t="s">
        <v>837</v>
      </c>
      <c r="EJ39" s="14" t="s">
        <v>836</v>
      </c>
      <c r="EK39" s="2">
        <v>3103</v>
      </c>
      <c r="EL39" s="14">
        <v>10</v>
      </c>
      <c r="EM39" s="14">
        <f t="shared" si="39"/>
        <v>1.7782794100389228</v>
      </c>
      <c r="EP39" s="14">
        <v>38</v>
      </c>
      <c r="EQ39" s="14">
        <f t="shared" si="40"/>
        <v>0.80822070014844871</v>
      </c>
    </row>
    <row r="40" spans="1:147" x14ac:dyDescent="0.15">
      <c r="A40" s="15" t="s">
        <v>276</v>
      </c>
      <c r="B40" s="14" t="s">
        <v>443</v>
      </c>
      <c r="C40" s="16">
        <v>13</v>
      </c>
      <c r="D40" s="14" t="str">
        <f t="shared" si="14"/>
        <v>型攻击</v>
      </c>
      <c r="E40" s="14">
        <v>100</v>
      </c>
      <c r="F40" s="14">
        <v>8</v>
      </c>
      <c r="G40" s="14">
        <v>2</v>
      </c>
      <c r="H40" s="14">
        <v>70</v>
      </c>
      <c r="I40" s="12" t="str">
        <f t="shared" si="15"/>
        <v>28|16|19</v>
      </c>
      <c r="J40" s="12" t="str">
        <f t="shared" si="16"/>
        <v>body|head|leg</v>
      </c>
      <c r="K40" s="12" t="s">
        <v>929</v>
      </c>
      <c r="L40" s="12" t="s">
        <v>557</v>
      </c>
      <c r="M40" s="12" t="s">
        <v>553</v>
      </c>
      <c r="N40" s="12">
        <v>0</v>
      </c>
      <c r="O40" s="12" t="s">
        <v>1266</v>
      </c>
      <c r="P40" s="12">
        <v>0</v>
      </c>
      <c r="Q40" s="12">
        <v>-3</v>
      </c>
      <c r="R40" s="12">
        <v>20</v>
      </c>
      <c r="S40" s="12">
        <v>0</v>
      </c>
      <c r="T40" s="15"/>
      <c r="U40" s="15"/>
      <c r="V40" s="15" t="s">
        <v>594</v>
      </c>
      <c r="W40" s="12" t="s">
        <v>655</v>
      </c>
      <c r="X40" s="12" t="s">
        <v>656</v>
      </c>
      <c r="Y40" s="15"/>
      <c r="Z40" s="12">
        <f>IFERROR(INDEX(技能!$A:$A,MATCH(怪物!V40,技能!$B:$B,0)),"")</f>
        <v>28</v>
      </c>
      <c r="AA40" s="12">
        <f>IFERROR(INDEX(技能!$A:$A,MATCH(怪物!W40,技能!$B:$B,0)),"")</f>
        <v>16</v>
      </c>
      <c r="AB40" s="12">
        <f>IFERROR(INDEX(技能!$A:$A,MATCH(怪物!X40,技能!$B:$B,0)),"")</f>
        <v>19</v>
      </c>
      <c r="AC40" s="12" t="str">
        <f>IFERROR(INDEX(技能!$A:$A,MATCH(怪物!Y40,技能!$B:$B,0)),"")</f>
        <v/>
      </c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S40" s="14">
        <v>910</v>
      </c>
      <c r="BT40" s="15" t="s">
        <v>685</v>
      </c>
      <c r="BU40" s="15">
        <v>10</v>
      </c>
      <c r="BV40" s="14">
        <v>9</v>
      </c>
      <c r="BW40" s="14">
        <v>16</v>
      </c>
      <c r="BX40" s="14">
        <v>-0.375</v>
      </c>
      <c r="BY40" s="14">
        <v>200</v>
      </c>
      <c r="BZ40" s="17">
        <f t="shared" si="52"/>
        <v>0.36363636363636365</v>
      </c>
      <c r="CB40" s="14" t="str">
        <f t="shared" si="17"/>
        <v>900|50;910|200</v>
      </c>
      <c r="CC40" s="14">
        <f t="shared" si="43"/>
        <v>3</v>
      </c>
      <c r="CD40" s="14">
        <f t="shared" si="48"/>
        <v>100</v>
      </c>
      <c r="CE40" s="14">
        <f t="shared" si="49"/>
        <v>10</v>
      </c>
      <c r="CF40" s="14">
        <f t="shared" si="50"/>
        <v>2</v>
      </c>
      <c r="CG40" s="14">
        <f t="shared" si="51"/>
        <v>80</v>
      </c>
      <c r="CH40" s="14" t="str">
        <f t="shared" si="23"/>
        <v>28|16|19</v>
      </c>
      <c r="CI40" s="14" t="str">
        <f t="shared" si="24"/>
        <v>body|head|leg</v>
      </c>
      <c r="CJ40" s="14" t="str">
        <f t="shared" si="25"/>
        <v>3106|1;504|0.16;604|0.13</v>
      </c>
      <c r="CK40" s="14">
        <f t="shared" si="42"/>
        <v>0</v>
      </c>
      <c r="CM40" s="14">
        <v>2</v>
      </c>
      <c r="CN40" s="14">
        <v>910</v>
      </c>
      <c r="CO40" s="14" t="s">
        <v>685</v>
      </c>
      <c r="CP40" s="14" t="s">
        <v>4544</v>
      </c>
      <c r="CQ40" s="15">
        <v>10</v>
      </c>
      <c r="CR40" s="14" t="str">
        <f t="shared" si="26"/>
        <v>3106|1;504|0.16;604|0.13</v>
      </c>
      <c r="CT40" s="14" t="s">
        <v>1455</v>
      </c>
      <c r="CU40" s="14">
        <v>1</v>
      </c>
      <c r="CV40" s="14">
        <f t="shared" si="53"/>
        <v>42</v>
      </c>
      <c r="CW40" s="14" t="str">
        <f t="shared" si="54"/>
        <v>3106|1</v>
      </c>
      <c r="CY40" s="14" t="s">
        <v>1694</v>
      </c>
      <c r="DA40" s="14">
        <f t="shared" si="55"/>
        <v>144</v>
      </c>
      <c r="DB40" s="14" t="str">
        <f t="shared" si="56"/>
        <v>504|0.16</v>
      </c>
      <c r="DC40" s="14" t="s">
        <v>1448</v>
      </c>
      <c r="DE40" s="14">
        <f t="shared" si="57"/>
        <v>159</v>
      </c>
      <c r="DF40" s="14" t="str">
        <f t="shared" si="58"/>
        <v>604|0.13</v>
      </c>
      <c r="DI40" s="14" t="str">
        <f t="shared" si="59"/>
        <v/>
      </c>
      <c r="DJ40" s="14" t="str">
        <f t="shared" si="60"/>
        <v/>
      </c>
      <c r="DM40" s="14" t="str">
        <f t="shared" si="61"/>
        <v/>
      </c>
      <c r="DN40" s="14" t="str">
        <f t="shared" si="62"/>
        <v/>
      </c>
      <c r="DQ40" s="14" t="str">
        <f t="shared" si="63"/>
        <v/>
      </c>
      <c r="DR40" s="14" t="str">
        <f t="shared" si="64"/>
        <v/>
      </c>
      <c r="DU40" s="14">
        <f t="shared" si="27"/>
        <v>910</v>
      </c>
      <c r="DV40" s="14" t="str">
        <f t="shared" si="28"/>
        <v>Baltiless Scout</v>
      </c>
      <c r="DW40" s="14">
        <f t="shared" si="29"/>
        <v>10</v>
      </c>
      <c r="DX40" s="14">
        <f t="shared" si="30"/>
        <v>3</v>
      </c>
      <c r="DY40" s="14">
        <f t="shared" si="31"/>
        <v>100</v>
      </c>
      <c r="DZ40" s="14">
        <f t="shared" si="32"/>
        <v>10</v>
      </c>
      <c r="EA40" s="14">
        <f t="shared" si="33"/>
        <v>2</v>
      </c>
      <c r="EB40" s="14">
        <f t="shared" si="34"/>
        <v>80</v>
      </c>
      <c r="EC40" s="14" t="str">
        <f t="shared" si="35"/>
        <v>28|16|19</v>
      </c>
      <c r="ED40" s="14" t="str">
        <f t="shared" si="36"/>
        <v>body|head|leg</v>
      </c>
      <c r="EE40" s="14" t="str">
        <f t="shared" si="37"/>
        <v>3106|1;504|0.16;604|0.13</v>
      </c>
      <c r="EF40" s="14">
        <f t="shared" si="38"/>
        <v>0</v>
      </c>
      <c r="EI40" s="25" t="s">
        <v>701</v>
      </c>
      <c r="EJ40" s="14" t="s">
        <v>1451</v>
      </c>
      <c r="EK40" s="2">
        <v>3104</v>
      </c>
      <c r="EL40" s="14">
        <v>10</v>
      </c>
      <c r="EM40" s="14">
        <f t="shared" si="39"/>
        <v>1.7782794100389228</v>
      </c>
      <c r="EP40" s="14">
        <v>39</v>
      </c>
      <c r="EQ40" s="14">
        <f t="shared" si="40"/>
        <v>0.8122498999199198</v>
      </c>
    </row>
    <row r="41" spans="1:147" x14ac:dyDescent="0.15">
      <c r="A41" s="15" t="s">
        <v>241</v>
      </c>
      <c r="B41" s="14" t="s">
        <v>422</v>
      </c>
      <c r="C41" s="16">
        <v>12</v>
      </c>
      <c r="D41" s="14" t="str">
        <f t="shared" si="14"/>
        <v>型攻击</v>
      </c>
      <c r="E41" s="14">
        <v>100</v>
      </c>
      <c r="F41" s="14">
        <v>11</v>
      </c>
      <c r="G41" s="14">
        <v>8</v>
      </c>
      <c r="H41" s="14">
        <v>75</v>
      </c>
      <c r="I41" s="12" t="str">
        <f t="shared" si="15"/>
        <v>22</v>
      </c>
      <c r="J41" s="12" t="str">
        <f t="shared" si="16"/>
        <v>body|eye|wing</v>
      </c>
      <c r="K41" s="12" t="s">
        <v>556</v>
      </c>
      <c r="L41" s="12" t="s">
        <v>933</v>
      </c>
      <c r="M41" s="12" t="s">
        <v>561</v>
      </c>
      <c r="N41" s="12">
        <v>0</v>
      </c>
      <c r="O41" s="12" t="s">
        <v>1267</v>
      </c>
      <c r="P41" s="12">
        <v>0</v>
      </c>
      <c r="Q41" s="12">
        <v>0</v>
      </c>
      <c r="R41" s="12"/>
      <c r="S41" s="12">
        <v>1</v>
      </c>
      <c r="T41" s="15"/>
      <c r="U41" s="15"/>
      <c r="V41" s="15" t="s">
        <v>615</v>
      </c>
      <c r="W41" s="15"/>
      <c r="X41" s="15"/>
      <c r="Y41" s="15"/>
      <c r="Z41" s="12">
        <f>IFERROR(INDEX(技能!$A:$A,MATCH(怪物!V41,技能!$B:$B,0)),"")</f>
        <v>22</v>
      </c>
      <c r="AA41" s="12" t="str">
        <f>IFERROR(INDEX(技能!$A:$A,MATCH(怪物!W41,技能!$B:$B,0)),"")</f>
        <v/>
      </c>
      <c r="AB41" s="12" t="str">
        <f>IFERROR(INDEX(技能!$A:$A,MATCH(怪物!X41,技能!$B:$B,0)),"")</f>
        <v/>
      </c>
      <c r="AC41" s="12" t="str">
        <f>IFERROR(INDEX(技能!$A:$A,MATCH(怪物!Y41,技能!$B:$B,0)),"")</f>
        <v/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S41" s="14">
        <v>911</v>
      </c>
      <c r="BT41" s="15" t="s">
        <v>672</v>
      </c>
      <c r="BU41" s="15">
        <v>10</v>
      </c>
      <c r="BV41" s="14">
        <v>9</v>
      </c>
      <c r="BW41" s="14">
        <v>16</v>
      </c>
      <c r="BX41" s="14">
        <v>-0.375</v>
      </c>
      <c r="BY41" s="14">
        <v>200</v>
      </c>
      <c r="BZ41" s="17">
        <f t="shared" si="52"/>
        <v>0.36363636363636365</v>
      </c>
      <c r="CB41" s="14" t="str">
        <f t="shared" si="17"/>
        <v>900|50;910|200;911|200</v>
      </c>
      <c r="CC41" s="14">
        <f t="shared" si="43"/>
        <v>1</v>
      </c>
      <c r="CD41" s="14">
        <f t="shared" si="48"/>
        <v>100</v>
      </c>
      <c r="CE41" s="14">
        <f t="shared" si="49"/>
        <v>8</v>
      </c>
      <c r="CF41" s="14">
        <f t="shared" si="50"/>
        <v>2</v>
      </c>
      <c r="CG41" s="14">
        <f t="shared" si="51"/>
        <v>80</v>
      </c>
      <c r="CH41" s="14" t="str">
        <f t="shared" si="23"/>
        <v>28|16|19</v>
      </c>
      <c r="CI41" s="14" t="str">
        <f t="shared" si="24"/>
        <v>body|head|leg</v>
      </c>
      <c r="CJ41" s="14" t="str">
        <f t="shared" si="25"/>
        <v>3104|1;504|0.16;604|0.13</v>
      </c>
      <c r="CK41" s="14">
        <f t="shared" si="42"/>
        <v>0</v>
      </c>
      <c r="CM41" s="14">
        <v>2</v>
      </c>
      <c r="CN41" s="14">
        <v>911</v>
      </c>
      <c r="CO41" s="14" t="s">
        <v>672</v>
      </c>
      <c r="CP41" s="14" t="s">
        <v>4548</v>
      </c>
      <c r="CQ41" s="15">
        <v>10</v>
      </c>
      <c r="CR41" s="14" t="str">
        <f t="shared" si="26"/>
        <v>3104|1;504|0.16;604|0.13</v>
      </c>
      <c r="CT41" s="14" t="s">
        <v>1451</v>
      </c>
      <c r="CU41" s="14">
        <v>1</v>
      </c>
      <c r="CV41" s="14">
        <f t="shared" si="53"/>
        <v>40</v>
      </c>
      <c r="CW41" s="14" t="str">
        <f t="shared" si="54"/>
        <v>3104|1</v>
      </c>
      <c r="CY41" s="14" t="s">
        <v>1694</v>
      </c>
      <c r="DA41" s="14">
        <f t="shared" si="55"/>
        <v>144</v>
      </c>
      <c r="DB41" s="14" t="str">
        <f t="shared" si="56"/>
        <v>504|0.16</v>
      </c>
      <c r="DC41" s="14" t="s">
        <v>1448</v>
      </c>
      <c r="DE41" s="14">
        <f t="shared" si="57"/>
        <v>159</v>
      </c>
      <c r="DF41" s="14" t="str">
        <f t="shared" si="58"/>
        <v>604|0.13</v>
      </c>
      <c r="DI41" s="14" t="str">
        <f t="shared" si="59"/>
        <v/>
      </c>
      <c r="DJ41" s="14" t="str">
        <f t="shared" si="60"/>
        <v/>
      </c>
      <c r="DM41" s="14" t="str">
        <f t="shared" si="61"/>
        <v/>
      </c>
      <c r="DN41" s="14" t="str">
        <f t="shared" si="62"/>
        <v/>
      </c>
      <c r="DQ41" s="14" t="str">
        <f t="shared" si="63"/>
        <v/>
      </c>
      <c r="DR41" s="14" t="str">
        <f t="shared" si="64"/>
        <v/>
      </c>
      <c r="DU41" s="14">
        <f t="shared" si="27"/>
        <v>911</v>
      </c>
      <c r="DV41" s="14" t="str">
        <f t="shared" si="28"/>
        <v>Begrace Scout</v>
      </c>
      <c r="DW41" s="14">
        <f t="shared" si="29"/>
        <v>10</v>
      </c>
      <c r="DX41" s="14">
        <f t="shared" si="30"/>
        <v>1</v>
      </c>
      <c r="DY41" s="14">
        <f t="shared" si="31"/>
        <v>100</v>
      </c>
      <c r="DZ41" s="14">
        <f t="shared" si="32"/>
        <v>8</v>
      </c>
      <c r="EA41" s="14">
        <f t="shared" si="33"/>
        <v>2</v>
      </c>
      <c r="EB41" s="14">
        <f t="shared" si="34"/>
        <v>80</v>
      </c>
      <c r="EC41" s="14" t="str">
        <f t="shared" si="35"/>
        <v>28|16|19</v>
      </c>
      <c r="ED41" s="14" t="str">
        <f t="shared" si="36"/>
        <v>body|head|leg</v>
      </c>
      <c r="EE41" s="14" t="str">
        <f t="shared" si="37"/>
        <v>3104|1;504|0.16;604|0.13</v>
      </c>
      <c r="EF41" s="14">
        <f t="shared" si="38"/>
        <v>0</v>
      </c>
      <c r="EI41" s="25" t="s">
        <v>702</v>
      </c>
      <c r="EJ41" s="14" t="s">
        <v>1454</v>
      </c>
      <c r="EK41" s="2">
        <v>3105</v>
      </c>
      <c r="EL41" s="14">
        <v>10</v>
      </c>
      <c r="EM41" s="14">
        <f t="shared" si="39"/>
        <v>1.7782794100389228</v>
      </c>
      <c r="EP41" s="14">
        <v>40</v>
      </c>
      <c r="EQ41" s="14">
        <f t="shared" si="40"/>
        <v>0.816227766016838</v>
      </c>
    </row>
    <row r="42" spans="1:147" x14ac:dyDescent="0.15">
      <c r="A42" s="15" t="s">
        <v>249</v>
      </c>
      <c r="B42" s="14" t="s">
        <v>2182</v>
      </c>
      <c r="C42" s="16">
        <v>7</v>
      </c>
      <c r="D42" s="14" t="str">
        <f t="shared" si="14"/>
        <v>平衡型</v>
      </c>
      <c r="E42" s="14">
        <v>100</v>
      </c>
      <c r="F42" s="14">
        <v>10</v>
      </c>
      <c r="G42" s="14">
        <v>2</v>
      </c>
      <c r="H42" s="14">
        <v>70</v>
      </c>
      <c r="I42" s="12" t="str">
        <f t="shared" si="15"/>
        <v>8|16|19</v>
      </c>
      <c r="J42" s="12" t="str">
        <f t="shared" si="16"/>
        <v>body|head|leg</v>
      </c>
      <c r="K42" s="12" t="s">
        <v>929</v>
      </c>
      <c r="L42" s="12" t="s">
        <v>557</v>
      </c>
      <c r="M42" s="12" t="s">
        <v>553</v>
      </c>
      <c r="N42" s="12">
        <v>0</v>
      </c>
      <c r="O42" s="12" t="s">
        <v>1268</v>
      </c>
      <c r="P42" s="12">
        <v>3</v>
      </c>
      <c r="Q42" s="12">
        <v>0</v>
      </c>
      <c r="R42" s="12"/>
      <c r="S42" s="12">
        <v>0</v>
      </c>
      <c r="T42" s="15"/>
      <c r="U42" s="15"/>
      <c r="V42" s="15" t="s">
        <v>616</v>
      </c>
      <c r="W42" s="12" t="s">
        <v>655</v>
      </c>
      <c r="X42" s="12" t="s">
        <v>656</v>
      </c>
      <c r="Y42" s="15"/>
      <c r="Z42" s="12">
        <f>IFERROR(INDEX(技能!$A:$A,MATCH(怪物!V42,技能!$B:$B,0)),"")</f>
        <v>8</v>
      </c>
      <c r="AA42" s="12">
        <f>IFERROR(INDEX(技能!$A:$A,MATCH(怪物!W42,技能!$B:$B,0)),"")</f>
        <v>16</v>
      </c>
      <c r="AB42" s="12">
        <f>IFERROR(INDEX(技能!$A:$A,MATCH(怪物!X42,技能!$B:$B,0)),"")</f>
        <v>19</v>
      </c>
      <c r="AC42" s="12" t="str">
        <f>IFERROR(INDEX(技能!$A:$A,MATCH(怪物!Y42,技能!$B:$B,0)),"")</f>
        <v/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S42" s="14">
        <v>912</v>
      </c>
      <c r="BT42" s="15" t="s">
        <v>687</v>
      </c>
      <c r="BU42" s="15">
        <v>20</v>
      </c>
      <c r="BV42" s="14">
        <v>9</v>
      </c>
      <c r="BW42" s="14">
        <v>16</v>
      </c>
      <c r="BX42" s="14">
        <v>0.25</v>
      </c>
      <c r="BY42" s="14">
        <v>50</v>
      </c>
      <c r="BZ42" s="17">
        <f t="shared" si="52"/>
        <v>9.0909090909090912E-2</v>
      </c>
      <c r="CB42" s="14" t="str">
        <f t="shared" si="17"/>
        <v>900|50;910|200;911|200;912|50</v>
      </c>
      <c r="CC42" s="14">
        <f t="shared" si="43"/>
        <v>10</v>
      </c>
      <c r="CD42" s="14">
        <f t="shared" si="48"/>
        <v>100</v>
      </c>
      <c r="CE42" s="14">
        <f t="shared" si="49"/>
        <v>12</v>
      </c>
      <c r="CF42" s="14">
        <f t="shared" si="50"/>
        <v>2</v>
      </c>
      <c r="CG42" s="14">
        <f t="shared" si="51"/>
        <v>90</v>
      </c>
      <c r="CH42" s="14" t="str">
        <f t="shared" si="23"/>
        <v>28|16|19</v>
      </c>
      <c r="CI42" s="14" t="str">
        <f t="shared" si="24"/>
        <v>body|head|leg</v>
      </c>
      <c r="CJ42" s="14" t="str">
        <f t="shared" si="25"/>
        <v>3106|1;504|0.18;604|0.15</v>
      </c>
      <c r="CK42" s="14">
        <f t="shared" si="42"/>
        <v>0</v>
      </c>
      <c r="CM42" s="14">
        <v>1</v>
      </c>
      <c r="CN42" s="14">
        <v>912</v>
      </c>
      <c r="CO42" s="14" t="s">
        <v>687</v>
      </c>
      <c r="CP42" s="14" t="s">
        <v>4546</v>
      </c>
      <c r="CQ42" s="15">
        <v>20</v>
      </c>
      <c r="CR42" s="14" t="str">
        <f t="shared" si="26"/>
        <v>3106|1;504|0.18;604|0.15</v>
      </c>
      <c r="CT42" s="14" t="s">
        <v>1455</v>
      </c>
      <c r="CU42" s="14">
        <v>1</v>
      </c>
      <c r="CV42" s="14">
        <f t="shared" si="53"/>
        <v>42</v>
      </c>
      <c r="CW42" s="14" t="str">
        <f t="shared" si="54"/>
        <v>3106|1</v>
      </c>
      <c r="CY42" s="14" t="s">
        <v>1694</v>
      </c>
      <c r="DA42" s="14">
        <f t="shared" si="55"/>
        <v>144</v>
      </c>
      <c r="DB42" s="14" t="str">
        <f t="shared" si="56"/>
        <v>504|0.18</v>
      </c>
      <c r="DC42" s="14" t="s">
        <v>1448</v>
      </c>
      <c r="DE42" s="14">
        <f t="shared" si="57"/>
        <v>159</v>
      </c>
      <c r="DF42" s="14" t="str">
        <f t="shared" si="58"/>
        <v>604|0.15</v>
      </c>
      <c r="DI42" s="14" t="str">
        <f t="shared" si="59"/>
        <v/>
      </c>
      <c r="DJ42" s="14" t="str">
        <f t="shared" si="60"/>
        <v/>
      </c>
      <c r="DM42" s="14" t="str">
        <f t="shared" si="61"/>
        <v/>
      </c>
      <c r="DN42" s="14" t="str">
        <f t="shared" si="62"/>
        <v/>
      </c>
      <c r="DQ42" s="14" t="str">
        <f t="shared" si="63"/>
        <v/>
      </c>
      <c r="DR42" s="14" t="str">
        <f t="shared" si="64"/>
        <v/>
      </c>
      <c r="DU42" s="14">
        <f t="shared" si="27"/>
        <v>912</v>
      </c>
      <c r="DV42" s="14" t="str">
        <f t="shared" si="28"/>
        <v>Baltiless Scout Leader</v>
      </c>
      <c r="DW42" s="14">
        <f t="shared" si="29"/>
        <v>20</v>
      </c>
      <c r="DX42" s="14">
        <f t="shared" si="30"/>
        <v>10</v>
      </c>
      <c r="DY42" s="14">
        <f t="shared" si="31"/>
        <v>100</v>
      </c>
      <c r="DZ42" s="14">
        <f t="shared" si="32"/>
        <v>12</v>
      </c>
      <c r="EA42" s="14">
        <f t="shared" si="33"/>
        <v>2</v>
      </c>
      <c r="EB42" s="14">
        <f t="shared" si="34"/>
        <v>90</v>
      </c>
      <c r="EC42" s="14" t="str">
        <f t="shared" si="35"/>
        <v>28|16|19</v>
      </c>
      <c r="ED42" s="14" t="str">
        <f t="shared" si="36"/>
        <v>body|head|leg</v>
      </c>
      <c r="EE42" s="14" t="str">
        <f t="shared" si="37"/>
        <v>3106|1;504|0.18;604|0.15</v>
      </c>
      <c r="EF42" s="14">
        <f t="shared" si="38"/>
        <v>0</v>
      </c>
      <c r="EI42" s="25" t="s">
        <v>703</v>
      </c>
      <c r="EJ42" s="14" t="s">
        <v>1455</v>
      </c>
      <c r="EK42" s="2">
        <v>3106</v>
      </c>
      <c r="EL42" s="14">
        <v>10</v>
      </c>
      <c r="EM42" s="14">
        <f t="shared" si="39"/>
        <v>1.7782794100389228</v>
      </c>
      <c r="EP42" s="14">
        <v>41</v>
      </c>
      <c r="EQ42" s="14">
        <f t="shared" si="40"/>
        <v>0.82015621187164245</v>
      </c>
    </row>
    <row r="43" spans="1:147" x14ac:dyDescent="0.15">
      <c r="A43" s="15" t="s">
        <v>313</v>
      </c>
      <c r="B43" s="14" t="s">
        <v>492</v>
      </c>
      <c r="C43" s="16">
        <v>6</v>
      </c>
      <c r="D43" s="14" t="str">
        <f t="shared" si="14"/>
        <v>平衡型</v>
      </c>
      <c r="E43" s="14">
        <v>100</v>
      </c>
      <c r="F43" s="14">
        <v>12</v>
      </c>
      <c r="G43" s="14">
        <v>2</v>
      </c>
      <c r="H43" s="14">
        <v>70</v>
      </c>
      <c r="I43" s="12" t="str">
        <f t="shared" si="15"/>
        <v>8|16|19</v>
      </c>
      <c r="J43" s="12" t="str">
        <f t="shared" si="16"/>
        <v>body|head|leg</v>
      </c>
      <c r="K43" s="12" t="s">
        <v>929</v>
      </c>
      <c r="L43" s="12" t="s">
        <v>557</v>
      </c>
      <c r="M43" s="12" t="s">
        <v>553</v>
      </c>
      <c r="N43" s="12">
        <v>0</v>
      </c>
      <c r="O43" s="12" t="s">
        <v>1269</v>
      </c>
      <c r="P43" s="12">
        <v>15</v>
      </c>
      <c r="Q43" s="12">
        <v>0</v>
      </c>
      <c r="R43" s="12"/>
      <c r="S43" s="12">
        <v>2</v>
      </c>
      <c r="T43" s="15"/>
      <c r="U43" s="15"/>
      <c r="V43" s="15" t="s">
        <v>616</v>
      </c>
      <c r="W43" s="12" t="s">
        <v>655</v>
      </c>
      <c r="X43" s="12" t="s">
        <v>656</v>
      </c>
      <c r="Y43" s="15"/>
      <c r="Z43" s="12">
        <f>IFERROR(INDEX(技能!$A:$A,MATCH(怪物!V43,技能!$B:$B,0)),"")</f>
        <v>8</v>
      </c>
      <c r="AA43" s="12">
        <f>IFERROR(INDEX(技能!$A:$A,MATCH(怪物!W43,技能!$B:$B,0)),"")</f>
        <v>16</v>
      </c>
      <c r="AB43" s="12">
        <f>IFERROR(INDEX(技能!$A:$A,MATCH(怪物!X43,技能!$B:$B,0)),"")</f>
        <v>19</v>
      </c>
      <c r="AC43" s="12" t="str">
        <f>IFERROR(INDEX(技能!$A:$A,MATCH(怪物!Y43,技能!$B:$B,0)),"")</f>
        <v/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S43" s="14">
        <v>913</v>
      </c>
      <c r="BT43" s="15" t="s">
        <v>673</v>
      </c>
      <c r="BU43" s="15">
        <v>20</v>
      </c>
      <c r="BV43" s="14">
        <v>9</v>
      </c>
      <c r="BW43" s="14">
        <v>16</v>
      </c>
      <c r="BX43" s="14">
        <v>0.25</v>
      </c>
      <c r="BY43" s="14">
        <v>50</v>
      </c>
      <c r="BZ43" s="17">
        <f t="shared" si="52"/>
        <v>9.0909090909090912E-2</v>
      </c>
      <c r="CB43" s="14" t="str">
        <f t="shared" si="17"/>
        <v>900|50;910|200;911|200;912|50;913|50</v>
      </c>
      <c r="CC43" s="14">
        <f t="shared" si="43"/>
        <v>4</v>
      </c>
      <c r="CD43" s="14">
        <f t="shared" si="48"/>
        <v>100</v>
      </c>
      <c r="CE43" s="14">
        <f t="shared" si="49"/>
        <v>10</v>
      </c>
      <c r="CF43" s="14">
        <f t="shared" si="50"/>
        <v>2</v>
      </c>
      <c r="CG43" s="14">
        <f t="shared" si="51"/>
        <v>90</v>
      </c>
      <c r="CH43" s="14" t="str">
        <f t="shared" si="23"/>
        <v>28|16|19</v>
      </c>
      <c r="CI43" s="14" t="str">
        <f t="shared" si="24"/>
        <v>body|head|leg</v>
      </c>
      <c r="CJ43" s="14" t="str">
        <f t="shared" si="25"/>
        <v>3104|1;504|0.18;604|0.15</v>
      </c>
      <c r="CK43" s="14">
        <f t="shared" si="42"/>
        <v>0</v>
      </c>
      <c r="CM43" s="14">
        <v>1</v>
      </c>
      <c r="CN43" s="14">
        <v>913</v>
      </c>
      <c r="CO43" s="14" t="s">
        <v>673</v>
      </c>
      <c r="CP43" s="14" t="s">
        <v>4549</v>
      </c>
      <c r="CQ43" s="15">
        <v>20</v>
      </c>
      <c r="CR43" s="14" t="str">
        <f t="shared" si="26"/>
        <v>3104|1;504|0.18;604|0.15</v>
      </c>
      <c r="CT43" s="14" t="s">
        <v>1451</v>
      </c>
      <c r="CU43" s="14">
        <v>1</v>
      </c>
      <c r="CV43" s="14">
        <f t="shared" si="53"/>
        <v>40</v>
      </c>
      <c r="CW43" s="14" t="str">
        <f t="shared" si="54"/>
        <v>3104|1</v>
      </c>
      <c r="CY43" s="14" t="s">
        <v>1694</v>
      </c>
      <c r="DA43" s="14">
        <f t="shared" si="55"/>
        <v>144</v>
      </c>
      <c r="DB43" s="14" t="str">
        <f t="shared" si="56"/>
        <v>504|0.18</v>
      </c>
      <c r="DC43" s="14" t="s">
        <v>1448</v>
      </c>
      <c r="DE43" s="14">
        <f t="shared" si="57"/>
        <v>159</v>
      </c>
      <c r="DF43" s="14" t="str">
        <f t="shared" si="58"/>
        <v>604|0.15</v>
      </c>
      <c r="DI43" s="14" t="str">
        <f t="shared" si="59"/>
        <v/>
      </c>
      <c r="DJ43" s="14" t="str">
        <f t="shared" si="60"/>
        <v/>
      </c>
      <c r="DM43" s="14" t="str">
        <f t="shared" si="61"/>
        <v/>
      </c>
      <c r="DN43" s="14" t="str">
        <f t="shared" si="62"/>
        <v/>
      </c>
      <c r="DQ43" s="14" t="str">
        <f t="shared" si="63"/>
        <v/>
      </c>
      <c r="DR43" s="14" t="str">
        <f t="shared" si="64"/>
        <v/>
      </c>
      <c r="DU43" s="14">
        <f t="shared" si="27"/>
        <v>913</v>
      </c>
      <c r="DV43" s="14" t="str">
        <f t="shared" si="28"/>
        <v>Begrace Scout Leader</v>
      </c>
      <c r="DW43" s="14">
        <f t="shared" si="29"/>
        <v>20</v>
      </c>
      <c r="DX43" s="14">
        <f t="shared" si="30"/>
        <v>4</v>
      </c>
      <c r="DY43" s="14">
        <f t="shared" si="31"/>
        <v>100</v>
      </c>
      <c r="DZ43" s="14">
        <f t="shared" si="32"/>
        <v>10</v>
      </c>
      <c r="EA43" s="14">
        <f t="shared" si="33"/>
        <v>2</v>
      </c>
      <c r="EB43" s="14">
        <f t="shared" si="34"/>
        <v>90</v>
      </c>
      <c r="EC43" s="14" t="str">
        <f t="shared" si="35"/>
        <v>28|16|19</v>
      </c>
      <c r="ED43" s="14" t="str">
        <f t="shared" si="36"/>
        <v>body|head|leg</v>
      </c>
      <c r="EE43" s="14" t="str">
        <f t="shared" si="37"/>
        <v>3104|1;504|0.18;604|0.15</v>
      </c>
      <c r="EF43" s="14">
        <f t="shared" si="38"/>
        <v>0</v>
      </c>
      <c r="EI43" s="25" t="s">
        <v>1006</v>
      </c>
      <c r="EJ43" s="14" t="s">
        <v>706</v>
      </c>
      <c r="EK43" s="25">
        <v>3107</v>
      </c>
      <c r="EL43" s="14">
        <v>10</v>
      </c>
      <c r="EM43" s="14">
        <f t="shared" si="39"/>
        <v>1.7782794100389228</v>
      </c>
      <c r="EP43" s="14">
        <v>42</v>
      </c>
      <c r="EQ43" s="14">
        <f t="shared" si="40"/>
        <v>0.82403703492039304</v>
      </c>
    </row>
    <row r="44" spans="1:147" x14ac:dyDescent="0.15">
      <c r="A44" s="15" t="s">
        <v>260</v>
      </c>
      <c r="B44" s="14" t="s">
        <v>423</v>
      </c>
      <c r="C44" s="16">
        <v>1</v>
      </c>
      <c r="D44" s="14" t="str">
        <f t="shared" si="14"/>
        <v>平衡型</v>
      </c>
      <c r="E44" s="14">
        <v>100</v>
      </c>
      <c r="F44" s="14">
        <v>7</v>
      </c>
      <c r="G44" s="14">
        <v>1</v>
      </c>
      <c r="H44" s="14">
        <v>70</v>
      </c>
      <c r="I44" s="12" t="str">
        <f t="shared" si="15"/>
        <v>6|16|19</v>
      </c>
      <c r="J44" s="12" t="str">
        <f t="shared" si="16"/>
        <v>body|head|leg</v>
      </c>
      <c r="K44" s="12" t="s">
        <v>929</v>
      </c>
      <c r="L44" s="12" t="s">
        <v>557</v>
      </c>
      <c r="M44" s="12" t="s">
        <v>553</v>
      </c>
      <c r="N44" s="12">
        <v>0</v>
      </c>
      <c r="O44" s="12" t="s">
        <v>1270</v>
      </c>
      <c r="P44" s="12">
        <v>0</v>
      </c>
      <c r="Q44" s="12">
        <v>-5</v>
      </c>
      <c r="R44" s="12">
        <v>5</v>
      </c>
      <c r="S44" s="12">
        <v>0</v>
      </c>
      <c r="T44" s="15"/>
      <c r="U44" s="15"/>
      <c r="V44" s="15" t="s">
        <v>617</v>
      </c>
      <c r="W44" s="12" t="s">
        <v>655</v>
      </c>
      <c r="X44" s="12" t="s">
        <v>656</v>
      </c>
      <c r="Y44" s="15"/>
      <c r="Z44" s="12">
        <f>IFERROR(INDEX(技能!$A:$A,MATCH(怪物!V44,技能!$B:$B,0)),"")</f>
        <v>6</v>
      </c>
      <c r="AA44" s="12">
        <f>IFERROR(INDEX(技能!$A:$A,MATCH(怪物!W44,技能!$B:$B,0)),"")</f>
        <v>16</v>
      </c>
      <c r="AB44" s="12">
        <f>IFERROR(INDEX(技能!$A:$A,MATCH(怪物!X44,技能!$B:$B,0)),"")</f>
        <v>19</v>
      </c>
      <c r="AC44" s="12" t="str">
        <f>IFERROR(INDEX(技能!$A:$A,MATCH(怪物!Y44,技能!$B:$B,0)),"")</f>
        <v/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S44" s="14">
        <v>1000</v>
      </c>
      <c r="BT44" s="15" t="s">
        <v>690</v>
      </c>
      <c r="BU44" s="15">
        <v>20</v>
      </c>
      <c r="BV44" s="14">
        <v>10</v>
      </c>
      <c r="BW44" s="14">
        <v>16</v>
      </c>
      <c r="BX44" s="14">
        <v>0.25</v>
      </c>
      <c r="BY44" s="14">
        <v>50</v>
      </c>
      <c r="BZ44" s="17">
        <f t="shared" si="52"/>
        <v>9.0909090909090912E-2</v>
      </c>
      <c r="CB44" s="14" t="str">
        <f t="shared" si="17"/>
        <v>1000|50</v>
      </c>
      <c r="CC44" s="14">
        <f t="shared" si="43"/>
        <v>8</v>
      </c>
      <c r="CD44" s="14">
        <f t="shared" si="48"/>
        <v>100</v>
      </c>
      <c r="CE44" s="14">
        <f t="shared" si="49"/>
        <v>10</v>
      </c>
      <c r="CF44" s="14">
        <f t="shared" si="50"/>
        <v>2</v>
      </c>
      <c r="CG44" s="14">
        <f t="shared" si="51"/>
        <v>80</v>
      </c>
      <c r="CH44" s="14" t="str">
        <f t="shared" si="23"/>
        <v>6|16|19</v>
      </c>
      <c r="CI44" s="14" t="str">
        <f t="shared" si="24"/>
        <v>body|head|leg</v>
      </c>
      <c r="CJ44" s="14" t="str">
        <f t="shared" si="25"/>
        <v>3106|1;503|0.18;603|0.15</v>
      </c>
      <c r="CK44" s="14">
        <f t="shared" si="42"/>
        <v>0</v>
      </c>
      <c r="CM44" s="14">
        <v>1</v>
      </c>
      <c r="CN44" s="14">
        <v>1000</v>
      </c>
      <c r="CO44" s="14" t="s">
        <v>690</v>
      </c>
      <c r="CP44" s="14" t="s">
        <v>4550</v>
      </c>
      <c r="CQ44" s="15">
        <v>20</v>
      </c>
      <c r="CR44" s="14" t="str">
        <f t="shared" si="26"/>
        <v>3106|1;503|0.18;603|0.15</v>
      </c>
      <c r="CT44" s="14" t="s">
        <v>1455</v>
      </c>
      <c r="CU44" s="14">
        <v>1</v>
      </c>
      <c r="CV44" s="14">
        <f t="shared" si="53"/>
        <v>42</v>
      </c>
      <c r="CW44" s="14" t="str">
        <f t="shared" si="54"/>
        <v>3106|1</v>
      </c>
      <c r="CY44" s="14" t="s">
        <v>1452</v>
      </c>
      <c r="DA44" s="14">
        <f t="shared" si="55"/>
        <v>143</v>
      </c>
      <c r="DB44" s="14" t="str">
        <f t="shared" si="56"/>
        <v>503|0.18</v>
      </c>
      <c r="DC44" s="14" t="s">
        <v>1453</v>
      </c>
      <c r="DE44" s="14">
        <f t="shared" si="57"/>
        <v>158</v>
      </c>
      <c r="DF44" s="14" t="str">
        <f t="shared" si="58"/>
        <v>603|0.15</v>
      </c>
      <c r="DI44" s="14" t="str">
        <f t="shared" si="59"/>
        <v/>
      </c>
      <c r="DJ44" s="14" t="str">
        <f t="shared" si="60"/>
        <v/>
      </c>
      <c r="DM44" s="14" t="str">
        <f t="shared" si="61"/>
        <v/>
      </c>
      <c r="DN44" s="14" t="str">
        <f t="shared" si="62"/>
        <v/>
      </c>
      <c r="DQ44" s="14" t="str">
        <f t="shared" si="63"/>
        <v/>
      </c>
      <c r="DR44" s="14" t="str">
        <f t="shared" si="64"/>
        <v/>
      </c>
      <c r="DU44" s="14">
        <f t="shared" si="27"/>
        <v>1000</v>
      </c>
      <c r="DV44" s="14" t="str">
        <f t="shared" si="28"/>
        <v>Baltiless Guard Leader</v>
      </c>
      <c r="DW44" s="14">
        <f t="shared" si="29"/>
        <v>20</v>
      </c>
      <c r="DX44" s="14">
        <f t="shared" si="30"/>
        <v>8</v>
      </c>
      <c r="DY44" s="14">
        <f t="shared" si="31"/>
        <v>100</v>
      </c>
      <c r="DZ44" s="14">
        <f t="shared" si="32"/>
        <v>10</v>
      </c>
      <c r="EA44" s="14">
        <f t="shared" si="33"/>
        <v>2</v>
      </c>
      <c r="EB44" s="14">
        <f t="shared" si="34"/>
        <v>80</v>
      </c>
      <c r="EC44" s="14" t="str">
        <f t="shared" si="35"/>
        <v>6|16|19</v>
      </c>
      <c r="ED44" s="14" t="str">
        <f t="shared" si="36"/>
        <v>body|head|leg</v>
      </c>
      <c r="EE44" s="14" t="str">
        <f t="shared" si="37"/>
        <v>3106|1;503|0.18;603|0.15</v>
      </c>
      <c r="EF44" s="14">
        <f t="shared" si="38"/>
        <v>0</v>
      </c>
      <c r="EI44" s="25" t="s">
        <v>1346</v>
      </c>
      <c r="EJ44" s="14" t="s">
        <v>986</v>
      </c>
      <c r="EK44" s="25">
        <v>3108</v>
      </c>
      <c r="EL44" s="14">
        <v>10</v>
      </c>
      <c r="EM44" s="14">
        <f t="shared" si="39"/>
        <v>1.7782794100389228</v>
      </c>
      <c r="EP44" s="14">
        <v>43</v>
      </c>
      <c r="EQ44" s="14">
        <f t="shared" si="40"/>
        <v>0.82787192621509997</v>
      </c>
    </row>
    <row r="45" spans="1:147" x14ac:dyDescent="0.15">
      <c r="A45" s="15" t="s">
        <v>299</v>
      </c>
      <c r="B45" s="14" t="s">
        <v>424</v>
      </c>
      <c r="C45" s="16">
        <v>3</v>
      </c>
      <c r="D45" s="14" t="str">
        <f t="shared" si="14"/>
        <v>防御型</v>
      </c>
      <c r="E45" s="14">
        <v>100</v>
      </c>
      <c r="F45" s="14">
        <v>4</v>
      </c>
      <c r="G45" s="14">
        <v>1</v>
      </c>
      <c r="H45" s="14">
        <v>85</v>
      </c>
      <c r="I45" s="12" t="str">
        <f t="shared" si="15"/>
        <v>1</v>
      </c>
      <c r="J45" s="12" t="str">
        <f t="shared" si="16"/>
        <v>back|head|leg</v>
      </c>
      <c r="K45" s="12" t="s">
        <v>559</v>
      </c>
      <c r="L45" s="12" t="s">
        <v>557</v>
      </c>
      <c r="M45" s="12" t="s">
        <v>553</v>
      </c>
      <c r="N45" s="12">
        <v>1</v>
      </c>
      <c r="O45" s="12" t="s">
        <v>1271</v>
      </c>
      <c r="P45" s="12">
        <v>0</v>
      </c>
      <c r="Q45" s="12">
        <v>0</v>
      </c>
      <c r="R45" s="12"/>
      <c r="S45" s="12">
        <v>0</v>
      </c>
      <c r="T45" s="15"/>
      <c r="U45" s="15"/>
      <c r="V45" s="15" t="s">
        <v>601</v>
      </c>
      <c r="W45" s="15"/>
      <c r="X45" s="15"/>
      <c r="Y45" s="15"/>
      <c r="Z45" s="12">
        <f>IFERROR(INDEX(技能!$A:$A,MATCH(怪物!V45,技能!$B:$B,0)),"")</f>
        <v>1</v>
      </c>
      <c r="AA45" s="12" t="str">
        <f>IFERROR(INDEX(技能!$A:$A,MATCH(怪物!W45,技能!$B:$B,0)),"")</f>
        <v/>
      </c>
      <c r="AB45" s="12" t="str">
        <f>IFERROR(INDEX(技能!$A:$A,MATCH(怪物!X45,技能!$B:$B,0)),"")</f>
        <v/>
      </c>
      <c r="AC45" s="12" t="str">
        <f>IFERROR(INDEX(技能!$A:$A,MATCH(怪物!Y45,技能!$B:$B,0)),"")</f>
        <v/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S45" s="14">
        <v>1010</v>
      </c>
      <c r="BT45" s="15" t="s">
        <v>678</v>
      </c>
      <c r="BU45" s="15">
        <v>10</v>
      </c>
      <c r="BV45" s="14">
        <v>10</v>
      </c>
      <c r="BW45" s="14">
        <v>16</v>
      </c>
      <c r="BX45" s="14">
        <v>-0.375</v>
      </c>
      <c r="BY45" s="14">
        <v>200</v>
      </c>
      <c r="BZ45" s="17">
        <f t="shared" si="52"/>
        <v>0.36363636363636365</v>
      </c>
      <c r="CB45" s="14" t="str">
        <f t="shared" si="17"/>
        <v>1000|50;1010|200</v>
      </c>
      <c r="CC45" s="14">
        <f t="shared" si="43"/>
        <v>2</v>
      </c>
      <c r="CD45" s="14">
        <f t="shared" si="48"/>
        <v>100</v>
      </c>
      <c r="CE45" s="14">
        <f t="shared" si="49"/>
        <v>8</v>
      </c>
      <c r="CF45" s="14">
        <f t="shared" si="50"/>
        <v>2</v>
      </c>
      <c r="CG45" s="14">
        <f t="shared" si="51"/>
        <v>80</v>
      </c>
      <c r="CH45" s="14" t="str">
        <f t="shared" si="23"/>
        <v>28|16|19</v>
      </c>
      <c r="CI45" s="14" t="str">
        <f t="shared" si="24"/>
        <v>body|head|leg</v>
      </c>
      <c r="CJ45" s="14" t="str">
        <f t="shared" si="25"/>
        <v>3105|1;504|0.16;604|0.13</v>
      </c>
      <c r="CK45" s="14">
        <f t="shared" si="42"/>
        <v>0</v>
      </c>
      <c r="CM45" s="14">
        <v>2</v>
      </c>
      <c r="CN45" s="14">
        <v>1010</v>
      </c>
      <c r="CO45" s="14" t="s">
        <v>678</v>
      </c>
      <c r="CP45" s="14" t="s">
        <v>4551</v>
      </c>
      <c r="CQ45" s="15">
        <v>10</v>
      </c>
      <c r="CR45" s="14" t="str">
        <f t="shared" si="26"/>
        <v>3105|1;504|0.16;604|0.13</v>
      </c>
      <c r="CT45" s="14" t="s">
        <v>1454</v>
      </c>
      <c r="CU45" s="14">
        <v>1</v>
      </c>
      <c r="CV45" s="14">
        <f t="shared" si="53"/>
        <v>41</v>
      </c>
      <c r="CW45" s="14" t="str">
        <f t="shared" si="54"/>
        <v>3105|1</v>
      </c>
      <c r="CY45" s="14" t="s">
        <v>1694</v>
      </c>
      <c r="DA45" s="14">
        <f t="shared" si="55"/>
        <v>144</v>
      </c>
      <c r="DB45" s="14" t="str">
        <f t="shared" si="56"/>
        <v>504|0.16</v>
      </c>
      <c r="DC45" s="14" t="s">
        <v>1448</v>
      </c>
      <c r="DE45" s="14">
        <f t="shared" si="57"/>
        <v>159</v>
      </c>
      <c r="DF45" s="14" t="str">
        <f t="shared" si="58"/>
        <v>604|0.13</v>
      </c>
      <c r="DI45" s="14" t="str">
        <f t="shared" si="59"/>
        <v/>
      </c>
      <c r="DJ45" s="14" t="str">
        <f t="shared" si="60"/>
        <v/>
      </c>
      <c r="DM45" s="14" t="str">
        <f t="shared" si="61"/>
        <v/>
      </c>
      <c r="DN45" s="14" t="str">
        <f t="shared" si="62"/>
        <v/>
      </c>
      <c r="DQ45" s="14" t="str">
        <f t="shared" si="63"/>
        <v/>
      </c>
      <c r="DR45" s="14" t="str">
        <f t="shared" si="64"/>
        <v/>
      </c>
      <c r="DU45" s="14">
        <f t="shared" si="27"/>
        <v>1010</v>
      </c>
      <c r="DV45" s="14" t="str">
        <f t="shared" si="28"/>
        <v>Banshee Scout</v>
      </c>
      <c r="DW45" s="14">
        <f t="shared" si="29"/>
        <v>10</v>
      </c>
      <c r="DX45" s="14">
        <f t="shared" si="30"/>
        <v>2</v>
      </c>
      <c r="DY45" s="14">
        <f t="shared" si="31"/>
        <v>100</v>
      </c>
      <c r="DZ45" s="14">
        <f t="shared" si="32"/>
        <v>8</v>
      </c>
      <c r="EA45" s="14">
        <f t="shared" si="33"/>
        <v>2</v>
      </c>
      <c r="EB45" s="14">
        <f t="shared" si="34"/>
        <v>80</v>
      </c>
      <c r="EC45" s="14" t="str">
        <f t="shared" si="35"/>
        <v>28|16|19</v>
      </c>
      <c r="ED45" s="14" t="str">
        <f t="shared" si="36"/>
        <v>body|head|leg</v>
      </c>
      <c r="EE45" s="14" t="str">
        <f t="shared" si="37"/>
        <v>3105|1;504|0.16;604|0.13</v>
      </c>
      <c r="EF45" s="14">
        <f t="shared" si="38"/>
        <v>0</v>
      </c>
      <c r="EI45" s="25" t="s">
        <v>1013</v>
      </c>
      <c r="EJ45" s="14" t="s">
        <v>984</v>
      </c>
      <c r="EK45" s="25">
        <v>3109</v>
      </c>
      <c r="EL45" s="14">
        <v>10</v>
      </c>
      <c r="EM45" s="14">
        <f t="shared" si="39"/>
        <v>1.7782794100389228</v>
      </c>
      <c r="EP45" s="14">
        <v>44</v>
      </c>
      <c r="EQ45" s="14">
        <f t="shared" si="40"/>
        <v>0.83166247903554003</v>
      </c>
    </row>
    <row r="46" spans="1:147" x14ac:dyDescent="0.15">
      <c r="A46" s="15" t="s">
        <v>352</v>
      </c>
      <c r="B46" s="14" t="s">
        <v>425</v>
      </c>
      <c r="C46" s="16">
        <v>14</v>
      </c>
      <c r="D46" s="14" t="str">
        <f t="shared" si="14"/>
        <v>型防御</v>
      </c>
      <c r="E46" s="14">
        <v>100</v>
      </c>
      <c r="F46" s="14">
        <v>6</v>
      </c>
      <c r="G46" s="14">
        <v>1</v>
      </c>
      <c r="H46" s="14">
        <v>90</v>
      </c>
      <c r="I46" s="12" t="str">
        <f t="shared" si="15"/>
        <v>1|34</v>
      </c>
      <c r="J46" s="12" t="str">
        <f t="shared" si="16"/>
        <v>body|head|tail</v>
      </c>
      <c r="K46" s="12" t="s">
        <v>539</v>
      </c>
      <c r="L46" s="12" t="s">
        <v>562</v>
      </c>
      <c r="M46" s="12" t="s">
        <v>563</v>
      </c>
      <c r="N46" s="12">
        <v>1</v>
      </c>
      <c r="O46" s="12" t="s">
        <v>1272</v>
      </c>
      <c r="P46" s="12">
        <v>0</v>
      </c>
      <c r="Q46" s="12">
        <v>0</v>
      </c>
      <c r="R46" s="12"/>
      <c r="S46" s="12">
        <v>0</v>
      </c>
      <c r="T46" s="15"/>
      <c r="U46" s="15"/>
      <c r="V46" s="15" t="s">
        <v>599</v>
      </c>
      <c r="W46" s="15" t="s">
        <v>618</v>
      </c>
      <c r="X46" s="15"/>
      <c r="Y46" s="15"/>
      <c r="Z46" s="12">
        <f>IFERROR(INDEX(技能!$A:$A,MATCH(怪物!V46,技能!$B:$B,0)),"")</f>
        <v>1</v>
      </c>
      <c r="AA46" s="12">
        <f>IFERROR(INDEX(技能!$A:$A,MATCH(怪物!W46,技能!$B:$B,0)),"")</f>
        <v>34</v>
      </c>
      <c r="AB46" s="12" t="str">
        <f>IFERROR(INDEX(技能!$A:$A,MATCH(怪物!X46,技能!$B:$B,0)),"")</f>
        <v/>
      </c>
      <c r="AC46" s="12" t="str">
        <f>IFERROR(INDEX(技能!$A:$A,MATCH(怪物!Y46,技能!$B:$B,0)),"")</f>
        <v/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S46" s="14">
        <v>1011</v>
      </c>
      <c r="BT46" s="15" t="s">
        <v>672</v>
      </c>
      <c r="BU46" s="15">
        <v>10</v>
      </c>
      <c r="BV46" s="14">
        <v>10</v>
      </c>
      <c r="BW46" s="14">
        <v>16</v>
      </c>
      <c r="BX46" s="14">
        <v>-0.375</v>
      </c>
      <c r="BY46" s="14">
        <v>200</v>
      </c>
      <c r="BZ46" s="17">
        <f t="shared" si="52"/>
        <v>0.36363636363636365</v>
      </c>
      <c r="CB46" s="14" t="str">
        <f t="shared" si="17"/>
        <v>1000|50;1010|200;1011|200</v>
      </c>
      <c r="CC46" s="14">
        <f t="shared" si="43"/>
        <v>1</v>
      </c>
      <c r="CD46" s="14">
        <f t="shared" si="48"/>
        <v>100</v>
      </c>
      <c r="CE46" s="14">
        <f t="shared" si="49"/>
        <v>8</v>
      </c>
      <c r="CF46" s="14">
        <f t="shared" si="50"/>
        <v>2</v>
      </c>
      <c r="CG46" s="14">
        <f t="shared" si="51"/>
        <v>80</v>
      </c>
      <c r="CH46" s="14" t="str">
        <f t="shared" si="23"/>
        <v>28|16|19</v>
      </c>
      <c r="CI46" s="14" t="str">
        <f t="shared" si="24"/>
        <v>body|head|leg</v>
      </c>
      <c r="CJ46" s="14" t="str">
        <f t="shared" si="25"/>
        <v>3104|1;504|0.16;604|0.13</v>
      </c>
      <c r="CK46" s="14">
        <f t="shared" si="42"/>
        <v>0</v>
      </c>
      <c r="CM46" s="14">
        <v>2</v>
      </c>
      <c r="CN46" s="14">
        <v>1011</v>
      </c>
      <c r="CO46" s="14" t="s">
        <v>672</v>
      </c>
      <c r="CP46" s="14" t="s">
        <v>4548</v>
      </c>
      <c r="CQ46" s="15">
        <v>10</v>
      </c>
      <c r="CR46" s="14" t="str">
        <f t="shared" si="26"/>
        <v>3104|1;504|0.16;604|0.13</v>
      </c>
      <c r="CT46" s="14" t="s">
        <v>1451</v>
      </c>
      <c r="CU46" s="14">
        <v>1</v>
      </c>
      <c r="CV46" s="14">
        <f t="shared" si="53"/>
        <v>40</v>
      </c>
      <c r="CW46" s="14" t="str">
        <f t="shared" si="54"/>
        <v>3104|1</v>
      </c>
      <c r="CY46" s="14" t="s">
        <v>1694</v>
      </c>
      <c r="DA46" s="14">
        <f t="shared" si="55"/>
        <v>144</v>
      </c>
      <c r="DB46" s="14" t="str">
        <f t="shared" si="56"/>
        <v>504|0.16</v>
      </c>
      <c r="DC46" s="14" t="s">
        <v>1448</v>
      </c>
      <c r="DE46" s="14">
        <f t="shared" si="57"/>
        <v>159</v>
      </c>
      <c r="DF46" s="14" t="str">
        <f t="shared" si="58"/>
        <v>604|0.13</v>
      </c>
      <c r="DI46" s="14" t="str">
        <f t="shared" si="59"/>
        <v/>
      </c>
      <c r="DJ46" s="14" t="str">
        <f t="shared" si="60"/>
        <v/>
      </c>
      <c r="DM46" s="14" t="str">
        <f t="shared" si="61"/>
        <v/>
      </c>
      <c r="DN46" s="14" t="str">
        <f t="shared" si="62"/>
        <v/>
      </c>
      <c r="DQ46" s="14" t="str">
        <f t="shared" si="63"/>
        <v/>
      </c>
      <c r="DR46" s="14" t="str">
        <f t="shared" si="64"/>
        <v/>
      </c>
      <c r="DU46" s="14">
        <f t="shared" si="27"/>
        <v>1011</v>
      </c>
      <c r="DV46" s="14" t="str">
        <f t="shared" si="28"/>
        <v>Begrace Scout</v>
      </c>
      <c r="DW46" s="14">
        <f t="shared" si="29"/>
        <v>10</v>
      </c>
      <c r="DX46" s="14">
        <f t="shared" si="30"/>
        <v>1</v>
      </c>
      <c r="DY46" s="14">
        <f t="shared" si="31"/>
        <v>100</v>
      </c>
      <c r="DZ46" s="14">
        <f t="shared" si="32"/>
        <v>8</v>
      </c>
      <c r="EA46" s="14">
        <f t="shared" si="33"/>
        <v>2</v>
      </c>
      <c r="EB46" s="14">
        <f t="shared" si="34"/>
        <v>80</v>
      </c>
      <c r="EC46" s="14" t="str">
        <f t="shared" si="35"/>
        <v>28|16|19</v>
      </c>
      <c r="ED46" s="14" t="str">
        <f t="shared" si="36"/>
        <v>body|head|leg</v>
      </c>
      <c r="EE46" s="14" t="str">
        <f t="shared" si="37"/>
        <v>3104|1;504|0.16;604|0.13</v>
      </c>
      <c r="EF46" s="14">
        <f t="shared" si="38"/>
        <v>0</v>
      </c>
      <c r="EI46" s="25" t="s">
        <v>1007</v>
      </c>
      <c r="EJ46" s="14" t="s">
        <v>982</v>
      </c>
      <c r="EK46" s="25">
        <v>3300</v>
      </c>
      <c r="EL46" s="14">
        <v>100</v>
      </c>
      <c r="EM46" s="14">
        <f t="shared" si="39"/>
        <v>3.1622776601683795</v>
      </c>
      <c r="EP46" s="14">
        <v>45</v>
      </c>
      <c r="EQ46" s="14">
        <f t="shared" si="40"/>
        <v>0.83541019662496852</v>
      </c>
    </row>
    <row r="47" spans="1:147" x14ac:dyDescent="0.15">
      <c r="A47" s="15" t="s">
        <v>339</v>
      </c>
      <c r="B47" s="14" t="s">
        <v>426</v>
      </c>
      <c r="C47" s="16">
        <v>2</v>
      </c>
      <c r="D47" s="14" t="str">
        <f t="shared" si="14"/>
        <v>攻击型</v>
      </c>
      <c r="E47" s="14">
        <v>100</v>
      </c>
      <c r="F47" s="14">
        <v>8</v>
      </c>
      <c r="G47" s="14">
        <v>1</v>
      </c>
      <c r="H47" s="14">
        <v>85</v>
      </c>
      <c r="I47" s="12" t="str">
        <f t="shared" si="15"/>
        <v>1</v>
      </c>
      <c r="J47" s="12" t="str">
        <f t="shared" si="16"/>
        <v>body|head|leg</v>
      </c>
      <c r="K47" s="12" t="s">
        <v>548</v>
      </c>
      <c r="L47" s="12" t="s">
        <v>557</v>
      </c>
      <c r="M47" s="12" t="s">
        <v>553</v>
      </c>
      <c r="N47" s="12">
        <v>1</v>
      </c>
      <c r="O47" s="12" t="s">
        <v>1262</v>
      </c>
      <c r="P47" s="12">
        <v>15</v>
      </c>
      <c r="Q47" s="12">
        <v>0</v>
      </c>
      <c r="R47" s="12"/>
      <c r="S47" s="12">
        <v>0</v>
      </c>
      <c r="T47" s="15"/>
      <c r="U47" s="15"/>
      <c r="V47" s="15" t="s">
        <v>619</v>
      </c>
      <c r="W47" s="15"/>
      <c r="X47" s="15"/>
      <c r="Y47" s="15"/>
      <c r="Z47" s="12">
        <f>IFERROR(INDEX(技能!$A:$A,MATCH(怪物!V47,技能!$B:$B,0)),"")</f>
        <v>1</v>
      </c>
      <c r="AA47" s="12" t="str">
        <f>IFERROR(INDEX(技能!$A:$A,MATCH(怪物!W47,技能!$B:$B,0)),"")</f>
        <v/>
      </c>
      <c r="AB47" s="12" t="str">
        <f>IFERROR(INDEX(技能!$A:$A,MATCH(怪物!X47,技能!$B:$B,0)),"")</f>
        <v/>
      </c>
      <c r="AC47" s="12" t="str">
        <f>IFERROR(INDEX(技能!$A:$A,MATCH(怪物!Y47,技能!$B:$B,0)),"")</f>
        <v/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S47" s="14">
        <v>1012</v>
      </c>
      <c r="BT47" s="15" t="s">
        <v>680</v>
      </c>
      <c r="BU47" s="15">
        <v>20</v>
      </c>
      <c r="BV47" s="14">
        <v>10</v>
      </c>
      <c r="BW47" s="14">
        <v>16</v>
      </c>
      <c r="BX47" s="14">
        <v>0.25</v>
      </c>
      <c r="BY47" s="14">
        <v>50</v>
      </c>
      <c r="BZ47" s="17">
        <f t="shared" si="52"/>
        <v>9.0909090909090912E-2</v>
      </c>
      <c r="CB47" s="14" t="str">
        <f t="shared" si="17"/>
        <v>1000|50;1010|200;1011|200;1012|50</v>
      </c>
      <c r="CC47" s="14">
        <f t="shared" si="43"/>
        <v>8</v>
      </c>
      <c r="CD47" s="14">
        <f t="shared" si="48"/>
        <v>100</v>
      </c>
      <c r="CE47" s="14">
        <f t="shared" si="49"/>
        <v>10</v>
      </c>
      <c r="CF47" s="14">
        <f t="shared" si="50"/>
        <v>2</v>
      </c>
      <c r="CG47" s="14">
        <f t="shared" si="51"/>
        <v>90</v>
      </c>
      <c r="CH47" s="14" t="str">
        <f t="shared" si="23"/>
        <v>28|16|19</v>
      </c>
      <c r="CI47" s="14" t="str">
        <f t="shared" si="24"/>
        <v>body|head|leg</v>
      </c>
      <c r="CJ47" s="14" t="str">
        <f t="shared" si="25"/>
        <v>3105|1;504|0.18;604|0.15</v>
      </c>
      <c r="CK47" s="14">
        <f t="shared" si="42"/>
        <v>0</v>
      </c>
      <c r="CM47" s="14">
        <v>1</v>
      </c>
      <c r="CN47" s="14">
        <v>1012</v>
      </c>
      <c r="CO47" s="14" t="s">
        <v>680</v>
      </c>
      <c r="CP47" s="14" t="s">
        <v>4545</v>
      </c>
      <c r="CQ47" s="15">
        <v>20</v>
      </c>
      <c r="CR47" s="14" t="str">
        <f t="shared" si="26"/>
        <v>3105|1;504|0.18;604|0.15</v>
      </c>
      <c r="CT47" s="14" t="s">
        <v>1454</v>
      </c>
      <c r="CU47" s="14">
        <v>1</v>
      </c>
      <c r="CV47" s="14">
        <f t="shared" si="53"/>
        <v>41</v>
      </c>
      <c r="CW47" s="14" t="str">
        <f t="shared" si="54"/>
        <v>3105|1</v>
      </c>
      <c r="CY47" s="14" t="s">
        <v>1694</v>
      </c>
      <c r="DA47" s="14">
        <f t="shared" si="55"/>
        <v>144</v>
      </c>
      <c r="DB47" s="14" t="str">
        <f t="shared" si="56"/>
        <v>504|0.18</v>
      </c>
      <c r="DC47" s="14" t="s">
        <v>1448</v>
      </c>
      <c r="DE47" s="14">
        <f t="shared" si="57"/>
        <v>159</v>
      </c>
      <c r="DF47" s="14" t="str">
        <f t="shared" si="58"/>
        <v>604|0.15</v>
      </c>
      <c r="DI47" s="14" t="str">
        <f t="shared" si="59"/>
        <v/>
      </c>
      <c r="DJ47" s="14" t="str">
        <f t="shared" si="60"/>
        <v/>
      </c>
      <c r="DM47" s="14" t="str">
        <f t="shared" si="61"/>
        <v/>
      </c>
      <c r="DN47" s="14" t="str">
        <f t="shared" si="62"/>
        <v/>
      </c>
      <c r="DQ47" s="14" t="str">
        <f t="shared" si="63"/>
        <v/>
      </c>
      <c r="DR47" s="14" t="str">
        <f t="shared" si="64"/>
        <v/>
      </c>
      <c r="DU47" s="14">
        <f t="shared" si="27"/>
        <v>1012</v>
      </c>
      <c r="DV47" s="14" t="str">
        <f t="shared" si="28"/>
        <v>Banshee Scout Leader</v>
      </c>
      <c r="DW47" s="14">
        <f t="shared" si="29"/>
        <v>20</v>
      </c>
      <c r="DX47" s="14">
        <f t="shared" si="30"/>
        <v>8</v>
      </c>
      <c r="DY47" s="14">
        <f t="shared" si="31"/>
        <v>100</v>
      </c>
      <c r="DZ47" s="14">
        <f t="shared" si="32"/>
        <v>10</v>
      </c>
      <c r="EA47" s="14">
        <f t="shared" si="33"/>
        <v>2</v>
      </c>
      <c r="EB47" s="14">
        <f t="shared" si="34"/>
        <v>90</v>
      </c>
      <c r="EC47" s="14" t="str">
        <f t="shared" si="35"/>
        <v>28|16|19</v>
      </c>
      <c r="ED47" s="14" t="str">
        <f t="shared" si="36"/>
        <v>body|head|leg</v>
      </c>
      <c r="EE47" s="14" t="str">
        <f t="shared" si="37"/>
        <v>3105|1;504|0.18;604|0.15</v>
      </c>
      <c r="EF47" s="14">
        <f t="shared" si="38"/>
        <v>0</v>
      </c>
      <c r="EI47" s="25" t="s">
        <v>1008</v>
      </c>
      <c r="EJ47" s="14" t="s">
        <v>994</v>
      </c>
      <c r="EK47" s="25">
        <v>3301</v>
      </c>
      <c r="EL47" s="14">
        <v>100</v>
      </c>
      <c r="EM47" s="14">
        <f t="shared" si="39"/>
        <v>3.1622776601683795</v>
      </c>
      <c r="EP47" s="14">
        <v>46</v>
      </c>
      <c r="EQ47" s="14">
        <f t="shared" si="40"/>
        <v>0.83911649915626341</v>
      </c>
    </row>
    <row r="48" spans="1:147" x14ac:dyDescent="0.15">
      <c r="A48" s="15" t="s">
        <v>295</v>
      </c>
      <c r="B48" s="14" t="s">
        <v>427</v>
      </c>
      <c r="C48" s="16">
        <v>13</v>
      </c>
      <c r="D48" s="14" t="str">
        <f t="shared" si="14"/>
        <v>型攻击</v>
      </c>
      <c r="E48" s="14">
        <v>100</v>
      </c>
      <c r="F48" s="14">
        <v>19</v>
      </c>
      <c r="G48" s="14">
        <v>19</v>
      </c>
      <c r="H48" s="14">
        <v>80</v>
      </c>
      <c r="I48" s="12" t="str">
        <f t="shared" si="15"/>
        <v>1|2|14|12</v>
      </c>
      <c r="J48" s="12" t="str">
        <f t="shared" si="16"/>
        <v>body|head|wing</v>
      </c>
      <c r="K48" s="12" t="s">
        <v>564</v>
      </c>
      <c r="L48" s="12" t="s">
        <v>565</v>
      </c>
      <c r="M48" s="12" t="s">
        <v>555</v>
      </c>
      <c r="N48" s="12">
        <v>1</v>
      </c>
      <c r="O48" s="12" t="s">
        <v>1422</v>
      </c>
      <c r="P48" s="12">
        <v>0</v>
      </c>
      <c r="Q48" s="12">
        <v>0</v>
      </c>
      <c r="R48" s="12">
        <v>5000</v>
      </c>
      <c r="S48" s="12">
        <v>12</v>
      </c>
      <c r="T48" s="15"/>
      <c r="U48" s="15"/>
      <c r="V48" s="15" t="s">
        <v>620</v>
      </c>
      <c r="W48" s="15" t="s">
        <v>605</v>
      </c>
      <c r="X48" s="15" t="s">
        <v>621</v>
      </c>
      <c r="Y48" s="15" t="s">
        <v>600</v>
      </c>
      <c r="Z48" s="12">
        <f>IFERROR(INDEX(技能!$A:$A,MATCH(怪物!V48,技能!$B:$B,0)),"")</f>
        <v>1</v>
      </c>
      <c r="AA48" s="12">
        <f>IFERROR(INDEX(技能!$A:$A,MATCH(怪物!W48,技能!$B:$B,0)),"")</f>
        <v>2</v>
      </c>
      <c r="AB48" s="12">
        <f>IFERROR(INDEX(技能!$A:$A,MATCH(怪物!X48,技能!$B:$B,0)),"")</f>
        <v>14</v>
      </c>
      <c r="AC48" s="12">
        <f>IFERROR(INDEX(技能!$A:$A,MATCH(怪物!Y48,技能!$B:$B,0)),"")</f>
        <v>12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S48" s="14">
        <v>1013</v>
      </c>
      <c r="BT48" s="15" t="s">
        <v>673</v>
      </c>
      <c r="BU48" s="15">
        <v>20</v>
      </c>
      <c r="BV48" s="14">
        <v>10</v>
      </c>
      <c r="BW48" s="14">
        <v>16</v>
      </c>
      <c r="BX48" s="14">
        <v>0.25</v>
      </c>
      <c r="BY48" s="14">
        <v>50</v>
      </c>
      <c r="BZ48" s="17">
        <f t="shared" si="52"/>
        <v>9.0909090909090912E-2</v>
      </c>
      <c r="CB48" s="14" t="str">
        <f t="shared" si="17"/>
        <v>1000|50;1010|200;1011|200;1012|50;1013|50</v>
      </c>
      <c r="CC48" s="14">
        <f t="shared" si="43"/>
        <v>4</v>
      </c>
      <c r="CD48" s="14">
        <f t="shared" si="48"/>
        <v>100</v>
      </c>
      <c r="CE48" s="14">
        <f t="shared" si="49"/>
        <v>10</v>
      </c>
      <c r="CF48" s="14">
        <f t="shared" si="50"/>
        <v>2</v>
      </c>
      <c r="CG48" s="14">
        <f t="shared" si="51"/>
        <v>90</v>
      </c>
      <c r="CH48" s="14" t="str">
        <f t="shared" si="23"/>
        <v>28|16|19</v>
      </c>
      <c r="CI48" s="14" t="str">
        <f t="shared" si="24"/>
        <v>body|head|leg</v>
      </c>
      <c r="CJ48" s="14" t="str">
        <f t="shared" si="25"/>
        <v>3104|1;504|0.18;604|0.15</v>
      </c>
      <c r="CK48" s="14">
        <f t="shared" si="42"/>
        <v>0</v>
      </c>
      <c r="CM48" s="14">
        <v>1</v>
      </c>
      <c r="CN48" s="14">
        <v>1013</v>
      </c>
      <c r="CO48" s="14" t="s">
        <v>673</v>
      </c>
      <c r="CP48" s="14" t="s">
        <v>4552</v>
      </c>
      <c r="CQ48" s="15">
        <v>20</v>
      </c>
      <c r="CR48" s="14" t="str">
        <f t="shared" si="26"/>
        <v>3104|1;504|0.18;604|0.15</v>
      </c>
      <c r="CT48" s="14" t="s">
        <v>1451</v>
      </c>
      <c r="CU48" s="14">
        <v>1</v>
      </c>
      <c r="CV48" s="14">
        <f t="shared" si="53"/>
        <v>40</v>
      </c>
      <c r="CW48" s="14" t="str">
        <f t="shared" si="54"/>
        <v>3104|1</v>
      </c>
      <c r="CY48" s="14" t="s">
        <v>1694</v>
      </c>
      <c r="DA48" s="14">
        <f t="shared" si="55"/>
        <v>144</v>
      </c>
      <c r="DB48" s="14" t="str">
        <f t="shared" si="56"/>
        <v>504|0.18</v>
      </c>
      <c r="DC48" s="14" t="s">
        <v>1448</v>
      </c>
      <c r="DE48" s="14">
        <f t="shared" si="57"/>
        <v>159</v>
      </c>
      <c r="DF48" s="14" t="str">
        <f t="shared" si="58"/>
        <v>604|0.15</v>
      </c>
      <c r="DI48" s="14" t="str">
        <f t="shared" si="59"/>
        <v/>
      </c>
      <c r="DJ48" s="14" t="str">
        <f t="shared" si="60"/>
        <v/>
      </c>
      <c r="DM48" s="14" t="str">
        <f t="shared" si="61"/>
        <v/>
      </c>
      <c r="DN48" s="14" t="str">
        <f t="shared" si="62"/>
        <v/>
      </c>
      <c r="DQ48" s="14" t="str">
        <f t="shared" si="63"/>
        <v/>
      </c>
      <c r="DR48" s="14" t="str">
        <f t="shared" si="64"/>
        <v/>
      </c>
      <c r="DU48" s="14">
        <f t="shared" si="27"/>
        <v>1013</v>
      </c>
      <c r="DV48" s="14" t="str">
        <f t="shared" si="28"/>
        <v>Begrace Scout Leader</v>
      </c>
      <c r="DW48" s="14">
        <f t="shared" si="29"/>
        <v>20</v>
      </c>
      <c r="DX48" s="14">
        <f t="shared" si="30"/>
        <v>4</v>
      </c>
      <c r="DY48" s="14">
        <f t="shared" si="31"/>
        <v>100</v>
      </c>
      <c r="DZ48" s="14">
        <f t="shared" si="32"/>
        <v>10</v>
      </c>
      <c r="EA48" s="14">
        <f t="shared" si="33"/>
        <v>2</v>
      </c>
      <c r="EB48" s="14">
        <f t="shared" si="34"/>
        <v>90</v>
      </c>
      <c r="EC48" s="14" t="str">
        <f t="shared" si="35"/>
        <v>28|16|19</v>
      </c>
      <c r="ED48" s="14" t="str">
        <f t="shared" si="36"/>
        <v>body|head|leg</v>
      </c>
      <c r="EE48" s="14" t="str">
        <f t="shared" si="37"/>
        <v>3104|1;504|0.18;604|0.15</v>
      </c>
      <c r="EF48" s="14">
        <f t="shared" si="38"/>
        <v>0</v>
      </c>
      <c r="EI48" s="25" t="s">
        <v>1009</v>
      </c>
      <c r="EJ48" s="14" t="s">
        <v>996</v>
      </c>
      <c r="EK48" s="25">
        <v>3302</v>
      </c>
      <c r="EL48" s="14">
        <v>100</v>
      </c>
      <c r="EM48" s="14">
        <f t="shared" si="39"/>
        <v>3.1622776601683795</v>
      </c>
      <c r="EP48" s="14">
        <v>47</v>
      </c>
      <c r="EQ48" s="14">
        <f t="shared" si="40"/>
        <v>0.84278273002005233</v>
      </c>
    </row>
    <row r="49" spans="1:147" x14ac:dyDescent="0.15">
      <c r="A49" s="15" t="s">
        <v>286</v>
      </c>
      <c r="B49" s="14" t="s">
        <v>428</v>
      </c>
      <c r="C49" s="16">
        <v>7</v>
      </c>
      <c r="D49" s="14" t="str">
        <f t="shared" si="14"/>
        <v>平衡型</v>
      </c>
      <c r="E49" s="14">
        <v>100</v>
      </c>
      <c r="F49" s="14">
        <v>12</v>
      </c>
      <c r="G49" s="14">
        <v>1</v>
      </c>
      <c r="H49" s="14">
        <v>80</v>
      </c>
      <c r="I49" s="12" t="str">
        <f t="shared" si="15"/>
        <v>1</v>
      </c>
      <c r="J49" s="12" t="str">
        <f t="shared" si="16"/>
        <v>body|head|leg</v>
      </c>
      <c r="K49" s="12" t="s">
        <v>548</v>
      </c>
      <c r="L49" s="12" t="s">
        <v>557</v>
      </c>
      <c r="M49" s="12" t="s">
        <v>553</v>
      </c>
      <c r="N49" s="12">
        <v>1</v>
      </c>
      <c r="O49" s="12" t="s">
        <v>1257</v>
      </c>
      <c r="P49" s="12">
        <v>0</v>
      </c>
      <c r="Q49" s="12">
        <v>0</v>
      </c>
      <c r="R49" s="12"/>
      <c r="S49" s="12">
        <v>0</v>
      </c>
      <c r="T49" s="15"/>
      <c r="U49" s="15"/>
      <c r="V49" s="15" t="s">
        <v>620</v>
      </c>
      <c r="W49" s="15"/>
      <c r="X49" s="15"/>
      <c r="Y49" s="15"/>
      <c r="Z49" s="12">
        <f>IFERROR(INDEX(技能!$A:$A,MATCH(怪物!V49,技能!$B:$B,0)),"")</f>
        <v>1</v>
      </c>
      <c r="AA49" s="12" t="str">
        <f>IFERROR(INDEX(技能!$A:$A,MATCH(怪物!W49,技能!$B:$B,0)),"")</f>
        <v/>
      </c>
      <c r="AB49" s="12" t="str">
        <f>IFERROR(INDEX(技能!$A:$A,MATCH(怪物!X49,技能!$B:$B,0)),"")</f>
        <v/>
      </c>
      <c r="AC49" s="12" t="str">
        <f>IFERROR(INDEX(技能!$A:$A,MATCH(怪物!Y49,技能!$B:$B,0)),"")</f>
        <v/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S49" s="14">
        <v>1300</v>
      </c>
      <c r="BT49" s="14" t="s">
        <v>735</v>
      </c>
      <c r="BU49" s="14">
        <v>24</v>
      </c>
      <c r="BV49" s="14">
        <v>13</v>
      </c>
      <c r="BW49" s="14">
        <v>27.333333333333332</v>
      </c>
      <c r="BX49" s="14">
        <v>-0.12195121951219508</v>
      </c>
      <c r="BY49" s="14">
        <v>112</v>
      </c>
      <c r="BZ49" s="17">
        <f t="shared" si="52"/>
        <v>0.21333333333333335</v>
      </c>
      <c r="CB49" s="14" t="str">
        <f t="shared" si="17"/>
        <v>1300|112</v>
      </c>
      <c r="CC49" s="14">
        <f t="shared" si="43"/>
        <v>8</v>
      </c>
      <c r="CD49" s="14">
        <f t="shared" si="48"/>
        <v>100</v>
      </c>
      <c r="CE49" s="14">
        <f t="shared" si="49"/>
        <v>15</v>
      </c>
      <c r="CF49" s="14">
        <f t="shared" si="50"/>
        <v>19</v>
      </c>
      <c r="CG49" s="14">
        <f t="shared" si="51"/>
        <v>90</v>
      </c>
      <c r="CH49" s="14" t="str">
        <f t="shared" si="23"/>
        <v>22|16|19</v>
      </c>
      <c r="CI49" s="14" t="str">
        <f t="shared" si="24"/>
        <v>body|head|leg</v>
      </c>
      <c r="CJ49" s="14" t="str">
        <f t="shared" si="25"/>
        <v>2302|2</v>
      </c>
      <c r="CK49" s="14">
        <f t="shared" si="42"/>
        <v>0</v>
      </c>
      <c r="CM49" s="14">
        <v>1</v>
      </c>
      <c r="CN49" s="14">
        <v>1300</v>
      </c>
      <c r="CO49" s="14" t="s">
        <v>735</v>
      </c>
      <c r="CP49" s="14" t="s">
        <v>4553</v>
      </c>
      <c r="CQ49" s="14">
        <v>24</v>
      </c>
      <c r="CR49" s="14" t="str">
        <f t="shared" si="26"/>
        <v>2302|2</v>
      </c>
      <c r="CT49" s="14" t="s">
        <v>1474</v>
      </c>
      <c r="CU49" s="14">
        <v>2</v>
      </c>
      <c r="CV49" s="14">
        <f t="shared" si="53"/>
        <v>22</v>
      </c>
      <c r="CW49" s="14" t="str">
        <f t="shared" si="54"/>
        <v>2302|2</v>
      </c>
      <c r="DA49" s="14" t="str">
        <f t="shared" si="55"/>
        <v/>
      </c>
      <c r="DB49" s="14" t="str">
        <f t="shared" si="56"/>
        <v/>
      </c>
      <c r="DE49" s="14" t="str">
        <f t="shared" si="57"/>
        <v/>
      </c>
      <c r="DF49" s="14" t="str">
        <f t="shared" si="58"/>
        <v/>
      </c>
      <c r="DI49" s="14" t="str">
        <f t="shared" si="59"/>
        <v/>
      </c>
      <c r="DJ49" s="14" t="str">
        <f t="shared" si="60"/>
        <v/>
      </c>
      <c r="DM49" s="14" t="str">
        <f t="shared" si="61"/>
        <v/>
      </c>
      <c r="DN49" s="14" t="str">
        <f t="shared" si="62"/>
        <v/>
      </c>
      <c r="DQ49" s="14" t="str">
        <f t="shared" si="63"/>
        <v/>
      </c>
      <c r="DR49" s="14" t="str">
        <f t="shared" si="64"/>
        <v/>
      </c>
      <c r="DU49" s="14">
        <f t="shared" si="27"/>
        <v>1300</v>
      </c>
      <c r="DV49" s="14" t="str">
        <f t="shared" si="28"/>
        <v>Dark Elf</v>
      </c>
      <c r="DW49" s="14">
        <f t="shared" si="29"/>
        <v>24</v>
      </c>
      <c r="DX49" s="14">
        <f t="shared" si="30"/>
        <v>8</v>
      </c>
      <c r="DY49" s="14">
        <f t="shared" si="31"/>
        <v>100</v>
      </c>
      <c r="DZ49" s="14">
        <f t="shared" si="32"/>
        <v>15</v>
      </c>
      <c r="EA49" s="14">
        <f t="shared" si="33"/>
        <v>19</v>
      </c>
      <c r="EB49" s="14">
        <f t="shared" si="34"/>
        <v>90</v>
      </c>
      <c r="EC49" s="14" t="str">
        <f t="shared" si="35"/>
        <v>22|16|19</v>
      </c>
      <c r="ED49" s="14" t="str">
        <f t="shared" si="36"/>
        <v>body|head|leg</v>
      </c>
      <c r="EE49" s="14" t="str">
        <f t="shared" si="37"/>
        <v>2302|2</v>
      </c>
      <c r="EF49" s="14">
        <f t="shared" si="38"/>
        <v>0</v>
      </c>
      <c r="EI49" s="25" t="s">
        <v>1010</v>
      </c>
      <c r="EJ49" s="14" t="s">
        <v>998</v>
      </c>
      <c r="EK49" s="25">
        <v>3303</v>
      </c>
      <c r="EL49" s="14">
        <v>100</v>
      </c>
      <c r="EM49" s="14">
        <f t="shared" si="39"/>
        <v>3.1622776601683795</v>
      </c>
      <c r="EP49" s="14">
        <v>48</v>
      </c>
      <c r="EQ49" s="14">
        <f t="shared" si="40"/>
        <v>0.84641016151377535</v>
      </c>
    </row>
    <row r="50" spans="1:147" x14ac:dyDescent="0.15">
      <c r="A50" s="15" t="s">
        <v>289</v>
      </c>
      <c r="B50" s="14" t="s">
        <v>429</v>
      </c>
      <c r="C50" s="16">
        <v>8</v>
      </c>
      <c r="D50" s="14" t="str">
        <f t="shared" si="14"/>
        <v>攻击型</v>
      </c>
      <c r="E50" s="14">
        <v>100</v>
      </c>
      <c r="F50" s="14">
        <v>9</v>
      </c>
      <c r="G50" s="14">
        <v>1</v>
      </c>
      <c r="H50" s="14">
        <v>80</v>
      </c>
      <c r="I50" s="12" t="str">
        <f t="shared" si="15"/>
        <v>1|27</v>
      </c>
      <c r="J50" s="12" t="str">
        <f t="shared" si="16"/>
        <v>body|head|leg</v>
      </c>
      <c r="K50" s="12" t="s">
        <v>548</v>
      </c>
      <c r="L50" s="12" t="s">
        <v>557</v>
      </c>
      <c r="M50" s="12" t="s">
        <v>553</v>
      </c>
      <c r="N50" s="12">
        <v>1</v>
      </c>
      <c r="O50" s="12" t="s">
        <v>1262</v>
      </c>
      <c r="P50" s="12">
        <v>0</v>
      </c>
      <c r="Q50" s="12">
        <v>0</v>
      </c>
      <c r="R50" s="12"/>
      <c r="S50" s="12">
        <v>0</v>
      </c>
      <c r="T50" s="15"/>
      <c r="U50" s="15"/>
      <c r="V50" s="15" t="s">
        <v>622</v>
      </c>
      <c r="W50" s="15" t="s">
        <v>637</v>
      </c>
      <c r="X50" s="15"/>
      <c r="Y50" s="15"/>
      <c r="Z50" s="12">
        <f>IFERROR(INDEX(技能!$A:$A,MATCH(怪物!V50,技能!$B:$B,0)),"")</f>
        <v>1</v>
      </c>
      <c r="AA50" s="12">
        <f>IFERROR(INDEX(技能!$A:$A,MATCH(怪物!W50,技能!$B:$B,0)),"")</f>
        <v>27</v>
      </c>
      <c r="AB50" s="12" t="str">
        <f>IFERROR(INDEX(技能!$A:$A,MATCH(怪物!X50,技能!$B:$B,0)),"")</f>
        <v/>
      </c>
      <c r="AC50" s="12" t="str">
        <f>IFERROR(INDEX(技能!$A:$A,MATCH(怪物!Y50,技能!$B:$B,0)),"")</f>
        <v/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S50" s="14">
        <v>1301</v>
      </c>
      <c r="BT50" s="14" t="s">
        <v>730</v>
      </c>
      <c r="BU50" s="14">
        <v>23</v>
      </c>
      <c r="BV50" s="14">
        <v>13</v>
      </c>
      <c r="BW50" s="14">
        <v>27.333333333333332</v>
      </c>
      <c r="BX50" s="14">
        <v>-0.15853658536585363</v>
      </c>
      <c r="BY50" s="14">
        <v>117</v>
      </c>
      <c r="BZ50" s="17">
        <f t="shared" si="52"/>
        <v>0.22285714285714286</v>
      </c>
      <c r="CB50" s="14" t="str">
        <f t="shared" si="17"/>
        <v>1300|112;1301|117</v>
      </c>
      <c r="CC50" s="14">
        <f t="shared" si="43"/>
        <v>4</v>
      </c>
      <c r="CD50" s="14">
        <f t="shared" si="48"/>
        <v>100</v>
      </c>
      <c r="CE50" s="14">
        <f t="shared" si="49"/>
        <v>7</v>
      </c>
      <c r="CF50" s="14">
        <f t="shared" si="50"/>
        <v>1</v>
      </c>
      <c r="CG50" s="14">
        <f t="shared" si="51"/>
        <v>75</v>
      </c>
      <c r="CH50" s="14" t="str">
        <f t="shared" si="23"/>
        <v>1|27</v>
      </c>
      <c r="CI50" s="14" t="str">
        <f t="shared" si="24"/>
        <v>body|head|leg</v>
      </c>
      <c r="CJ50" s="14" t="str">
        <f t="shared" si="25"/>
        <v>2106|3;2109|2</v>
      </c>
      <c r="CK50" s="14">
        <v>5</v>
      </c>
      <c r="CM50" s="14">
        <v>2</v>
      </c>
      <c r="CN50" s="14">
        <v>1301</v>
      </c>
      <c r="CO50" s="14" t="s">
        <v>730</v>
      </c>
      <c r="CP50" s="14" t="s">
        <v>4535</v>
      </c>
      <c r="CQ50" s="14">
        <v>23</v>
      </c>
      <c r="CR50" s="14" t="str">
        <f t="shared" si="26"/>
        <v>2106|3;2109|2</v>
      </c>
      <c r="CT50" s="14" t="s">
        <v>1476</v>
      </c>
      <c r="CU50" s="14">
        <v>3</v>
      </c>
      <c r="CV50" s="14">
        <f t="shared" si="53"/>
        <v>12</v>
      </c>
      <c r="CW50" s="14" t="str">
        <f t="shared" si="54"/>
        <v>2106|3</v>
      </c>
      <c r="CY50" s="14" t="s">
        <v>1472</v>
      </c>
      <c r="CZ50" s="14">
        <v>2</v>
      </c>
      <c r="DA50" s="14">
        <f t="shared" si="55"/>
        <v>15</v>
      </c>
      <c r="DB50" s="14" t="str">
        <f t="shared" si="56"/>
        <v>2109|2</v>
      </c>
      <c r="DE50" s="14" t="str">
        <f t="shared" si="57"/>
        <v/>
      </c>
      <c r="DF50" s="14" t="str">
        <f t="shared" si="58"/>
        <v/>
      </c>
      <c r="DI50" s="14" t="str">
        <f t="shared" si="59"/>
        <v/>
      </c>
      <c r="DJ50" s="14" t="str">
        <f t="shared" si="60"/>
        <v/>
      </c>
      <c r="DM50" s="14" t="str">
        <f t="shared" si="61"/>
        <v/>
      </c>
      <c r="DN50" s="14" t="str">
        <f t="shared" si="62"/>
        <v/>
      </c>
      <c r="DQ50" s="14" t="str">
        <f t="shared" si="63"/>
        <v/>
      </c>
      <c r="DR50" s="14" t="str">
        <f t="shared" si="64"/>
        <v/>
      </c>
      <c r="DU50" s="14">
        <f t="shared" si="27"/>
        <v>1301</v>
      </c>
      <c r="DV50" s="14" t="str">
        <f t="shared" si="28"/>
        <v>Poison Spider</v>
      </c>
      <c r="DW50" s="14">
        <f t="shared" si="29"/>
        <v>23</v>
      </c>
      <c r="DX50" s="14">
        <f t="shared" si="30"/>
        <v>4</v>
      </c>
      <c r="DY50" s="14">
        <f t="shared" si="31"/>
        <v>100</v>
      </c>
      <c r="DZ50" s="14">
        <f t="shared" si="32"/>
        <v>7</v>
      </c>
      <c r="EA50" s="14">
        <f t="shared" si="33"/>
        <v>1</v>
      </c>
      <c r="EB50" s="14">
        <f t="shared" si="34"/>
        <v>75</v>
      </c>
      <c r="EC50" s="14" t="str">
        <f t="shared" si="35"/>
        <v>1|27</v>
      </c>
      <c r="ED50" s="14" t="str">
        <f t="shared" si="36"/>
        <v>body|head|leg</v>
      </c>
      <c r="EE50" s="14" t="str">
        <f t="shared" si="37"/>
        <v>2106|3;2109|2</v>
      </c>
      <c r="EF50" s="14">
        <f t="shared" si="38"/>
        <v>5</v>
      </c>
      <c r="EI50" s="25" t="s">
        <v>1011</v>
      </c>
      <c r="EJ50" s="14" t="s">
        <v>997</v>
      </c>
      <c r="EK50" s="25">
        <v>3304</v>
      </c>
      <c r="EL50" s="14">
        <v>100</v>
      </c>
      <c r="EM50" s="14">
        <f t="shared" si="39"/>
        <v>3.1622776601683795</v>
      </c>
      <c r="EP50" s="14">
        <v>49</v>
      </c>
      <c r="EQ50" s="14">
        <f t="shared" si="40"/>
        <v>0.85</v>
      </c>
    </row>
    <row r="51" spans="1:147" x14ac:dyDescent="0.15">
      <c r="A51" s="15" t="s">
        <v>348</v>
      </c>
      <c r="B51" s="14" t="s">
        <v>430</v>
      </c>
      <c r="C51" s="16">
        <v>15</v>
      </c>
      <c r="D51" s="14" t="str">
        <f t="shared" si="14"/>
        <v>型防御</v>
      </c>
      <c r="E51" s="14">
        <v>100</v>
      </c>
      <c r="F51" s="14">
        <v>10</v>
      </c>
      <c r="G51" s="14">
        <v>2</v>
      </c>
      <c r="H51" s="14">
        <v>60</v>
      </c>
      <c r="I51" s="12" t="str">
        <f t="shared" si="15"/>
        <v>24|16</v>
      </c>
      <c r="J51" s="12" t="str">
        <f t="shared" si="16"/>
        <v>body|head|leg</v>
      </c>
      <c r="K51" s="12" t="s">
        <v>548</v>
      </c>
      <c r="L51" s="12" t="s">
        <v>557</v>
      </c>
      <c r="M51" s="12" t="s">
        <v>553</v>
      </c>
      <c r="N51" s="12">
        <v>1</v>
      </c>
      <c r="O51" s="12" t="s">
        <v>1257</v>
      </c>
      <c r="P51" s="12">
        <v>0</v>
      </c>
      <c r="Q51" s="12">
        <v>0</v>
      </c>
      <c r="R51" s="12"/>
      <c r="S51" s="12">
        <v>0</v>
      </c>
      <c r="T51" s="15"/>
      <c r="U51" s="15"/>
      <c r="V51" s="15" t="s">
        <v>623</v>
      </c>
      <c r="W51" s="12" t="s">
        <v>655</v>
      </c>
      <c r="X51" s="12"/>
      <c r="Y51" s="15"/>
      <c r="Z51" s="12">
        <f>IFERROR(INDEX(技能!$A:$A,MATCH(怪物!V51,技能!$B:$B,0)),"")</f>
        <v>24</v>
      </c>
      <c r="AA51" s="12">
        <f>IFERROR(INDEX(技能!$A:$A,MATCH(怪物!W51,技能!$B:$B,0)),"")</f>
        <v>16</v>
      </c>
      <c r="AB51" s="12" t="str">
        <f>IFERROR(INDEX(技能!$A:$A,MATCH(怪物!X51,技能!$B:$B,0)),"")</f>
        <v/>
      </c>
      <c r="AC51" s="12" t="str">
        <f>IFERROR(INDEX(技能!$A:$A,MATCH(怪物!Y51,技能!$B:$B,0)),"")</f>
        <v/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S51" s="14">
        <v>1302</v>
      </c>
      <c r="BT51" s="14" t="s">
        <v>736</v>
      </c>
      <c r="BU51" s="14">
        <v>20</v>
      </c>
      <c r="BV51" s="14">
        <v>13</v>
      </c>
      <c r="BW51" s="14">
        <v>27.333333333333332</v>
      </c>
      <c r="BX51" s="14">
        <v>-0.26829268292682923</v>
      </c>
      <c r="BY51" s="14">
        <v>130</v>
      </c>
      <c r="BZ51" s="17">
        <f t="shared" si="52"/>
        <v>0.24761904761904763</v>
      </c>
      <c r="CB51" s="14" t="str">
        <f t="shared" si="17"/>
        <v>1300|112;1301|117;1302|130</v>
      </c>
      <c r="CC51" s="14">
        <f t="shared" si="43"/>
        <v>3</v>
      </c>
      <c r="CD51" s="14">
        <f t="shared" si="48"/>
        <v>100</v>
      </c>
      <c r="CE51" s="14">
        <f t="shared" si="49"/>
        <v>8</v>
      </c>
      <c r="CF51" s="14">
        <f t="shared" si="50"/>
        <v>1</v>
      </c>
      <c r="CG51" s="14">
        <f t="shared" si="51"/>
        <v>80</v>
      </c>
      <c r="CH51" s="14" t="str">
        <f t="shared" si="23"/>
        <v>1|34</v>
      </c>
      <c r="CI51" s="14" t="str">
        <f t="shared" si="24"/>
        <v>body|head|tail</v>
      </c>
      <c r="CJ51" s="14" t="str">
        <f t="shared" si="25"/>
        <v>4102|3;2105|2</v>
      </c>
      <c r="CK51" s="14">
        <v>6</v>
      </c>
      <c r="CM51" s="14">
        <v>1</v>
      </c>
      <c r="CN51" s="14">
        <v>1302</v>
      </c>
      <c r="CO51" s="14" t="s">
        <v>736</v>
      </c>
      <c r="CP51" s="14" t="s">
        <v>4554</v>
      </c>
      <c r="CQ51" s="14">
        <v>20</v>
      </c>
      <c r="CR51" s="14" t="str">
        <f t="shared" si="26"/>
        <v>4102|3;2105|2</v>
      </c>
      <c r="CT51" s="14" t="s">
        <v>1291</v>
      </c>
      <c r="CU51" s="14">
        <v>3</v>
      </c>
      <c r="CV51" s="14">
        <f t="shared" si="53"/>
        <v>59</v>
      </c>
      <c r="CW51" s="14" t="str">
        <f t="shared" si="54"/>
        <v>4102|3</v>
      </c>
      <c r="CY51" s="14" t="s">
        <v>1471</v>
      </c>
      <c r="CZ51" s="14">
        <v>2</v>
      </c>
      <c r="DA51" s="14">
        <f t="shared" si="55"/>
        <v>11</v>
      </c>
      <c r="DB51" s="14" t="str">
        <f t="shared" si="56"/>
        <v>2105|2</v>
      </c>
      <c r="DE51" s="14" t="str">
        <f t="shared" si="57"/>
        <v/>
      </c>
      <c r="DF51" s="14" t="str">
        <f t="shared" si="58"/>
        <v/>
      </c>
      <c r="DI51" s="14" t="str">
        <f t="shared" si="59"/>
        <v/>
      </c>
      <c r="DJ51" s="14" t="str">
        <f t="shared" si="60"/>
        <v/>
      </c>
      <c r="DM51" s="14" t="str">
        <f t="shared" si="61"/>
        <v/>
      </c>
      <c r="DN51" s="14" t="str">
        <f t="shared" si="62"/>
        <v/>
      </c>
      <c r="DQ51" s="14" t="str">
        <f t="shared" si="63"/>
        <v/>
      </c>
      <c r="DR51" s="14" t="str">
        <f t="shared" si="64"/>
        <v/>
      </c>
      <c r="DU51" s="14">
        <f t="shared" si="27"/>
        <v>1302</v>
      </c>
      <c r="DV51" s="14" t="str">
        <f t="shared" si="28"/>
        <v>Python</v>
      </c>
      <c r="DW51" s="14">
        <f t="shared" si="29"/>
        <v>20</v>
      </c>
      <c r="DX51" s="14">
        <f t="shared" si="30"/>
        <v>3</v>
      </c>
      <c r="DY51" s="14">
        <f t="shared" si="31"/>
        <v>100</v>
      </c>
      <c r="DZ51" s="14">
        <f t="shared" si="32"/>
        <v>8</v>
      </c>
      <c r="EA51" s="14">
        <f t="shared" si="33"/>
        <v>1</v>
      </c>
      <c r="EB51" s="14">
        <f t="shared" si="34"/>
        <v>80</v>
      </c>
      <c r="EC51" s="14" t="str">
        <f t="shared" si="35"/>
        <v>1|34</v>
      </c>
      <c r="ED51" s="14" t="str">
        <f t="shared" si="36"/>
        <v>body|head|tail</v>
      </c>
      <c r="EE51" s="14" t="str">
        <f t="shared" si="37"/>
        <v>4102|3;2105|2</v>
      </c>
      <c r="EF51" s="14">
        <f t="shared" si="38"/>
        <v>6</v>
      </c>
      <c r="EI51" s="25" t="s">
        <v>1012</v>
      </c>
      <c r="EJ51" s="14" t="s">
        <v>1000</v>
      </c>
      <c r="EK51" s="25">
        <v>3305</v>
      </c>
      <c r="EL51" s="14">
        <v>100</v>
      </c>
      <c r="EM51" s="14">
        <f t="shared" si="39"/>
        <v>3.1622776601683795</v>
      </c>
      <c r="EP51" s="14">
        <v>50</v>
      </c>
      <c r="EQ51" s="14">
        <f t="shared" si="40"/>
        <v>0.85355339059327373</v>
      </c>
    </row>
    <row r="52" spans="1:147" x14ac:dyDescent="0.15">
      <c r="A52" s="15" t="s">
        <v>356</v>
      </c>
      <c r="B52" s="14" t="s">
        <v>431</v>
      </c>
      <c r="C52" s="16">
        <v>1</v>
      </c>
      <c r="D52" s="14" t="str">
        <f t="shared" si="14"/>
        <v>平衡型</v>
      </c>
      <c r="E52" s="14">
        <v>100</v>
      </c>
      <c r="F52" s="14">
        <v>15</v>
      </c>
      <c r="G52" s="14">
        <v>5</v>
      </c>
      <c r="H52" s="14">
        <v>100</v>
      </c>
      <c r="I52" s="12" t="str">
        <f t="shared" si="15"/>
        <v>31|4</v>
      </c>
      <c r="J52" s="12" t="str">
        <f t="shared" si="16"/>
        <v>body||</v>
      </c>
      <c r="K52" s="12" t="s">
        <v>564</v>
      </c>
      <c r="L52" s="12"/>
      <c r="M52" s="12"/>
      <c r="N52" s="12">
        <v>0</v>
      </c>
      <c r="O52" s="12" t="s">
        <v>1410</v>
      </c>
      <c r="P52" s="12">
        <v>40</v>
      </c>
      <c r="Q52" s="12">
        <v>0</v>
      </c>
      <c r="R52" s="12"/>
      <c r="S52" s="12">
        <v>8</v>
      </c>
      <c r="T52" s="15"/>
      <c r="U52" s="15"/>
      <c r="V52" s="15" t="s">
        <v>591</v>
      </c>
      <c r="W52" s="15" t="s">
        <v>951</v>
      </c>
      <c r="X52" s="15"/>
      <c r="Y52" s="15"/>
      <c r="Z52" s="12">
        <f>IFERROR(INDEX(技能!$A:$A,MATCH(怪物!V52,技能!$B:$B,0)),"")</f>
        <v>31</v>
      </c>
      <c r="AA52" s="12">
        <f>IFERROR(INDEX(技能!$A:$A,MATCH(怪物!W52,技能!$B:$B,0)),"")</f>
        <v>4</v>
      </c>
      <c r="AB52" s="12" t="str">
        <f>IFERROR(INDEX(技能!$A:$A,MATCH(怪物!X52,技能!$B:$B,0)),"")</f>
        <v/>
      </c>
      <c r="AC52" s="12" t="str">
        <f>IFERROR(INDEX(技能!$A:$A,MATCH(怪物!Y52,技能!$B:$B,0)),"")</f>
        <v/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S52" s="14">
        <v>1303</v>
      </c>
      <c r="BT52" s="14" t="s">
        <v>737</v>
      </c>
      <c r="BU52" s="14">
        <v>32</v>
      </c>
      <c r="BV52" s="14">
        <v>13</v>
      </c>
      <c r="BW52" s="14">
        <v>27.333333333333332</v>
      </c>
      <c r="BX52" s="14">
        <v>0.17073170731707321</v>
      </c>
      <c r="BY52" s="14">
        <v>84</v>
      </c>
      <c r="BZ52" s="17">
        <f t="shared" si="52"/>
        <v>0.16</v>
      </c>
      <c r="CB52" s="14" t="str">
        <f t="shared" si="17"/>
        <v>1300|112;1301|117;1302|130;1303|84</v>
      </c>
      <c r="CC52" s="14">
        <f t="shared" si="43"/>
        <v>12</v>
      </c>
      <c r="CD52" s="14">
        <f t="shared" si="48"/>
        <v>100</v>
      </c>
      <c r="CE52" s="14">
        <f t="shared" si="49"/>
        <v>9</v>
      </c>
      <c r="CF52" s="14">
        <f t="shared" si="50"/>
        <v>2</v>
      </c>
      <c r="CG52" s="14">
        <f t="shared" si="51"/>
        <v>85</v>
      </c>
      <c r="CH52" s="14" t="str">
        <f t="shared" si="23"/>
        <v>1</v>
      </c>
      <c r="CI52" s="14" t="str">
        <f t="shared" si="24"/>
        <v>body|head|leg</v>
      </c>
      <c r="CJ52" s="14" t="str">
        <f t="shared" si="25"/>
        <v>2106|3;2109|2</v>
      </c>
      <c r="CK52" s="14">
        <v>7</v>
      </c>
      <c r="CM52" s="14">
        <v>1</v>
      </c>
      <c r="CN52" s="14">
        <v>1303</v>
      </c>
      <c r="CO52" s="14" t="s">
        <v>737</v>
      </c>
      <c r="CP52" s="14" t="s">
        <v>4555</v>
      </c>
      <c r="CQ52" s="14">
        <v>32</v>
      </c>
      <c r="CR52" s="14" t="str">
        <f t="shared" si="26"/>
        <v>2106|3;2109|2</v>
      </c>
      <c r="CT52" s="14" t="s">
        <v>1476</v>
      </c>
      <c r="CU52" s="14">
        <v>3</v>
      </c>
      <c r="CV52" s="14">
        <f t="shared" si="53"/>
        <v>12</v>
      </c>
      <c r="CW52" s="14" t="str">
        <f t="shared" si="54"/>
        <v>2106|3</v>
      </c>
      <c r="CY52" s="14" t="s">
        <v>1472</v>
      </c>
      <c r="CZ52" s="14">
        <v>2</v>
      </c>
      <c r="DA52" s="14">
        <f t="shared" si="55"/>
        <v>15</v>
      </c>
      <c r="DB52" s="14" t="str">
        <f t="shared" si="56"/>
        <v>2109|2</v>
      </c>
      <c r="DE52" s="14" t="str">
        <f t="shared" si="57"/>
        <v/>
      </c>
      <c r="DF52" s="14" t="str">
        <f t="shared" si="58"/>
        <v/>
      </c>
      <c r="DI52" s="14" t="str">
        <f t="shared" si="59"/>
        <v/>
      </c>
      <c r="DJ52" s="14" t="str">
        <f t="shared" si="60"/>
        <v/>
      </c>
      <c r="DM52" s="14" t="str">
        <f t="shared" si="61"/>
        <v/>
      </c>
      <c r="DN52" s="14" t="str">
        <f t="shared" si="62"/>
        <v/>
      </c>
      <c r="DQ52" s="14" t="str">
        <f t="shared" si="63"/>
        <v/>
      </c>
      <c r="DR52" s="14" t="str">
        <f t="shared" si="64"/>
        <v/>
      </c>
      <c r="DU52" s="14">
        <f t="shared" si="27"/>
        <v>1303</v>
      </c>
      <c r="DV52" s="14" t="str">
        <f t="shared" si="28"/>
        <v>Queen Spider</v>
      </c>
      <c r="DW52" s="14">
        <f t="shared" si="29"/>
        <v>32</v>
      </c>
      <c r="DX52" s="14">
        <f t="shared" si="30"/>
        <v>12</v>
      </c>
      <c r="DY52" s="14">
        <f t="shared" si="31"/>
        <v>100</v>
      </c>
      <c r="DZ52" s="14">
        <f t="shared" si="32"/>
        <v>9</v>
      </c>
      <c r="EA52" s="14">
        <f t="shared" si="33"/>
        <v>2</v>
      </c>
      <c r="EB52" s="14">
        <f t="shared" si="34"/>
        <v>85</v>
      </c>
      <c r="EC52" s="14" t="str">
        <f t="shared" si="35"/>
        <v>1</v>
      </c>
      <c r="ED52" s="14" t="str">
        <f t="shared" si="36"/>
        <v>body|head|leg</v>
      </c>
      <c r="EE52" s="14" t="str">
        <f t="shared" si="37"/>
        <v>2106|3;2109|2</v>
      </c>
      <c r="EF52" s="14">
        <f t="shared" si="38"/>
        <v>7</v>
      </c>
      <c r="EI52" s="2" t="s">
        <v>149</v>
      </c>
      <c r="EJ52" s="14" t="s">
        <v>84</v>
      </c>
      <c r="EK52" s="2">
        <v>3400</v>
      </c>
      <c r="EL52" s="14">
        <v>400</v>
      </c>
      <c r="EM52" s="14">
        <f t="shared" si="39"/>
        <v>4.4721359549995796</v>
      </c>
      <c r="EP52" s="14">
        <v>51</v>
      </c>
      <c r="EQ52" s="14">
        <f t="shared" si="40"/>
        <v>0.85707142142714265</v>
      </c>
    </row>
    <row r="53" spans="1:147" x14ac:dyDescent="0.15">
      <c r="A53" s="15" t="s">
        <v>285</v>
      </c>
      <c r="B53" s="14" t="s">
        <v>432</v>
      </c>
      <c r="C53" s="16">
        <v>15</v>
      </c>
      <c r="D53" s="14" t="str">
        <f t="shared" si="14"/>
        <v>型防御</v>
      </c>
      <c r="E53" s="14">
        <v>100</v>
      </c>
      <c r="F53" s="14">
        <v>9</v>
      </c>
      <c r="G53" s="14">
        <v>2</v>
      </c>
      <c r="H53" s="14">
        <v>85</v>
      </c>
      <c r="I53" s="12" t="str">
        <f t="shared" si="15"/>
        <v>1|24</v>
      </c>
      <c r="J53" s="12" t="str">
        <f t="shared" si="16"/>
        <v>body|head|tail</v>
      </c>
      <c r="K53" s="12" t="s">
        <v>539</v>
      </c>
      <c r="L53" s="12" t="s">
        <v>547</v>
      </c>
      <c r="M53" s="12" t="s">
        <v>563</v>
      </c>
      <c r="N53" s="12">
        <v>1</v>
      </c>
      <c r="O53" s="12" t="s">
        <v>1273</v>
      </c>
      <c r="P53" s="12">
        <v>0</v>
      </c>
      <c r="Q53" s="12">
        <v>0</v>
      </c>
      <c r="R53" s="12"/>
      <c r="S53" s="12">
        <v>0</v>
      </c>
      <c r="T53" s="15"/>
      <c r="U53" s="15"/>
      <c r="V53" s="15" t="s">
        <v>625</v>
      </c>
      <c r="W53" s="15" t="s">
        <v>623</v>
      </c>
      <c r="X53" s="15"/>
      <c r="Y53" s="15"/>
      <c r="Z53" s="12">
        <f>IFERROR(INDEX(技能!$A:$A,MATCH(怪物!V53,技能!$B:$B,0)),"")</f>
        <v>1</v>
      </c>
      <c r="AA53" s="12">
        <f>IFERROR(INDEX(技能!$A:$A,MATCH(怪物!W53,技能!$B:$B,0)),"")</f>
        <v>24</v>
      </c>
      <c r="AB53" s="12" t="str">
        <f>IFERROR(INDEX(技能!$A:$A,MATCH(怪物!X53,技能!$B:$B,0)),"")</f>
        <v/>
      </c>
      <c r="AC53" s="12" t="str">
        <f>IFERROR(INDEX(技能!$A:$A,MATCH(怪物!Y53,技能!$B:$B,0)),"")</f>
        <v/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S53" s="14">
        <v>1304</v>
      </c>
      <c r="BT53" s="14" t="s">
        <v>738</v>
      </c>
      <c r="BU53" s="14">
        <v>25</v>
      </c>
      <c r="BV53" s="14">
        <v>13</v>
      </c>
      <c r="BW53" s="14">
        <v>27.333333333333332</v>
      </c>
      <c r="BX53" s="14">
        <v>-8.536585365853655E-2</v>
      </c>
      <c r="BY53" s="14">
        <v>20</v>
      </c>
      <c r="BZ53" s="17">
        <f t="shared" si="52"/>
        <v>3.8095238095238099E-2</v>
      </c>
      <c r="CB53" s="14" t="str">
        <f t="shared" si="17"/>
        <v>1300|112;1301|117;1302|130;1303|84;1304|20</v>
      </c>
      <c r="CC53" s="14">
        <f t="shared" si="43"/>
        <v>1</v>
      </c>
      <c r="CD53" s="14">
        <f t="shared" si="48"/>
        <v>100</v>
      </c>
      <c r="CE53" s="14">
        <f t="shared" si="49"/>
        <v>13</v>
      </c>
      <c r="CF53" s="14">
        <f t="shared" si="50"/>
        <v>2</v>
      </c>
      <c r="CG53" s="14">
        <f t="shared" si="51"/>
        <v>80</v>
      </c>
      <c r="CH53" s="14" t="str">
        <f t="shared" si="23"/>
        <v>2|20</v>
      </c>
      <c r="CI53" s="14" t="str">
        <f t="shared" si="24"/>
        <v>body|head|leg</v>
      </c>
      <c r="CJ53" s="14" t="str">
        <f t="shared" si="25"/>
        <v>810|0.09;4102|3</v>
      </c>
      <c r="CK53" s="14">
        <v>8</v>
      </c>
      <c r="CM53" s="14">
        <v>1</v>
      </c>
      <c r="CN53" s="14">
        <v>1304</v>
      </c>
      <c r="CO53" s="14" t="s">
        <v>738</v>
      </c>
      <c r="CP53" s="14" t="s">
        <v>4556</v>
      </c>
      <c r="CQ53" s="14">
        <v>25</v>
      </c>
      <c r="CR53" s="14" t="str">
        <f t="shared" si="26"/>
        <v>810|0.09;4102|3</v>
      </c>
      <c r="CT53" s="14" t="s">
        <v>1687</v>
      </c>
      <c r="CV53" s="14">
        <f t="shared" si="53"/>
        <v>190</v>
      </c>
      <c r="CW53" s="14" t="str">
        <f t="shared" si="54"/>
        <v>810|0.09</v>
      </c>
      <c r="CY53" s="14" t="s">
        <v>1291</v>
      </c>
      <c r="CZ53" s="14">
        <v>3</v>
      </c>
      <c r="DA53" s="14">
        <f t="shared" si="55"/>
        <v>59</v>
      </c>
      <c r="DB53" s="14" t="str">
        <f t="shared" si="56"/>
        <v>4102|3</v>
      </c>
      <c r="DE53" s="14" t="str">
        <f t="shared" si="57"/>
        <v/>
      </c>
      <c r="DF53" s="14" t="str">
        <f t="shared" si="58"/>
        <v/>
      </c>
      <c r="DI53" s="14" t="str">
        <f t="shared" si="59"/>
        <v/>
      </c>
      <c r="DJ53" s="14" t="str">
        <f t="shared" si="60"/>
        <v/>
      </c>
      <c r="DM53" s="14" t="str">
        <f t="shared" si="61"/>
        <v/>
      </c>
      <c r="DN53" s="14" t="str">
        <f t="shared" si="62"/>
        <v/>
      </c>
      <c r="DQ53" s="14" t="str">
        <f t="shared" si="63"/>
        <v/>
      </c>
      <c r="DR53" s="14" t="str">
        <f t="shared" si="64"/>
        <v/>
      </c>
      <c r="DU53" s="14">
        <f t="shared" si="27"/>
        <v>1304</v>
      </c>
      <c r="DV53" s="14" t="str">
        <f t="shared" si="28"/>
        <v>Unicorn</v>
      </c>
      <c r="DW53" s="14">
        <f t="shared" si="29"/>
        <v>25</v>
      </c>
      <c r="DX53" s="14">
        <f t="shared" si="30"/>
        <v>1</v>
      </c>
      <c r="DY53" s="14">
        <f t="shared" si="31"/>
        <v>100</v>
      </c>
      <c r="DZ53" s="14">
        <f t="shared" si="32"/>
        <v>13</v>
      </c>
      <c r="EA53" s="14">
        <f t="shared" si="33"/>
        <v>2</v>
      </c>
      <c r="EB53" s="14">
        <f t="shared" si="34"/>
        <v>80</v>
      </c>
      <c r="EC53" s="14" t="str">
        <f t="shared" si="35"/>
        <v>2|20</v>
      </c>
      <c r="ED53" s="14" t="str">
        <f t="shared" si="36"/>
        <v>body|head|leg</v>
      </c>
      <c r="EE53" s="14" t="str">
        <f t="shared" si="37"/>
        <v>810|0.09;4102|3</v>
      </c>
      <c r="EF53" s="14">
        <f t="shared" si="38"/>
        <v>8</v>
      </c>
      <c r="EI53" s="2" t="s">
        <v>150</v>
      </c>
      <c r="EJ53" s="14" t="s">
        <v>91</v>
      </c>
      <c r="EK53" s="2">
        <v>3401</v>
      </c>
      <c r="EL53" s="14">
        <v>400</v>
      </c>
      <c r="EM53" s="14">
        <f t="shared" si="39"/>
        <v>4.4721359549995796</v>
      </c>
      <c r="EP53" s="14">
        <v>52</v>
      </c>
      <c r="EQ53" s="14">
        <f t="shared" si="40"/>
        <v>0.86055512754639896</v>
      </c>
    </row>
    <row r="54" spans="1:147" x14ac:dyDescent="0.15">
      <c r="A54" s="15" t="s">
        <v>317</v>
      </c>
      <c r="B54" s="14" t="s">
        <v>433</v>
      </c>
      <c r="C54" s="16">
        <v>5</v>
      </c>
      <c r="D54" s="14" t="str">
        <f t="shared" si="14"/>
        <v>平衡型</v>
      </c>
      <c r="E54" s="14">
        <v>100</v>
      </c>
      <c r="F54" s="14">
        <v>7</v>
      </c>
      <c r="G54" s="14">
        <v>3</v>
      </c>
      <c r="H54" s="14">
        <v>80</v>
      </c>
      <c r="I54" s="12" t="str">
        <f t="shared" si="15"/>
        <v>6</v>
      </c>
      <c r="J54" s="12" t="str">
        <f t="shared" si="16"/>
        <v>body|head|leg</v>
      </c>
      <c r="K54" s="12" t="s">
        <v>929</v>
      </c>
      <c r="L54" s="12" t="s">
        <v>557</v>
      </c>
      <c r="M54" s="12" t="s">
        <v>553</v>
      </c>
      <c r="N54" s="12">
        <v>0</v>
      </c>
      <c r="O54" s="12" t="s">
        <v>1274</v>
      </c>
      <c r="P54" s="12">
        <v>3</v>
      </c>
      <c r="Q54" s="12">
        <v>0</v>
      </c>
      <c r="R54" s="12"/>
      <c r="S54" s="12">
        <v>0</v>
      </c>
      <c r="T54" s="15"/>
      <c r="U54" s="15"/>
      <c r="V54" s="15" t="s">
        <v>595</v>
      </c>
      <c r="W54" s="15"/>
      <c r="X54" s="15"/>
      <c r="Y54" s="15"/>
      <c r="Z54" s="12">
        <f>IFERROR(INDEX(技能!$A:$A,MATCH(怪物!V54,技能!$B:$B,0)),"")</f>
        <v>6</v>
      </c>
      <c r="AA54" s="12" t="str">
        <f>IFERROR(INDEX(技能!$A:$A,MATCH(怪物!W54,技能!$B:$B,0)),"")</f>
        <v/>
      </c>
      <c r="AB54" s="12" t="str">
        <f>IFERROR(INDEX(技能!$A:$A,MATCH(怪物!X54,技能!$B:$B,0)),"")</f>
        <v/>
      </c>
      <c r="AC54" s="12" t="str">
        <f>IFERROR(INDEX(技能!$A:$A,MATCH(怪物!Y54,技能!$B:$B,0)),"")</f>
        <v/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S54" s="14">
        <v>1305</v>
      </c>
      <c r="BT54" s="14" t="s">
        <v>537</v>
      </c>
      <c r="BU54" s="14">
        <v>40</v>
      </c>
      <c r="BV54" s="14">
        <v>13</v>
      </c>
      <c r="BW54" s="14">
        <v>27.333333333333332</v>
      </c>
      <c r="BX54" s="14">
        <v>0.46341463414634154</v>
      </c>
      <c r="BY54" s="14">
        <v>62</v>
      </c>
      <c r="BZ54" s="17">
        <f t="shared" si="52"/>
        <v>0.1180952380952381</v>
      </c>
      <c r="CB54" s="14" t="str">
        <f t="shared" si="17"/>
        <v>1300|112;1301|117;1302|130;1303|84;1304|20;1305|62</v>
      </c>
      <c r="CC54" s="14">
        <f t="shared" si="43"/>
        <v>1</v>
      </c>
      <c r="CD54" s="14">
        <f t="shared" si="48"/>
        <v>100</v>
      </c>
      <c r="CE54" s="14">
        <f t="shared" si="49"/>
        <v>17</v>
      </c>
      <c r="CF54" s="14">
        <f t="shared" si="50"/>
        <v>20</v>
      </c>
      <c r="CG54" s="14">
        <f t="shared" si="51"/>
        <v>75</v>
      </c>
      <c r="CH54" s="14" t="str">
        <f t="shared" si="23"/>
        <v>22|20</v>
      </c>
      <c r="CI54" s="14" t="str">
        <f t="shared" si="24"/>
        <v>body|head|wing</v>
      </c>
      <c r="CJ54" s="14" t="str">
        <f t="shared" si="25"/>
        <v>4110|10</v>
      </c>
      <c r="CK54" s="14">
        <v>7</v>
      </c>
      <c r="CM54" s="14">
        <v>1</v>
      </c>
      <c r="CN54" s="14">
        <v>1305</v>
      </c>
      <c r="CO54" s="14" t="s">
        <v>537</v>
      </c>
      <c r="CP54" s="14" t="s">
        <v>4557</v>
      </c>
      <c r="CQ54" s="14">
        <v>40</v>
      </c>
      <c r="CR54" s="14" t="str">
        <f t="shared" si="26"/>
        <v>4110|10</v>
      </c>
      <c r="CT54" s="14" t="s">
        <v>1478</v>
      </c>
      <c r="CU54" s="14">
        <v>10</v>
      </c>
      <c r="CV54" s="14">
        <f t="shared" si="53"/>
        <v>67</v>
      </c>
      <c r="CW54" s="14" t="str">
        <f t="shared" si="54"/>
        <v>4110|10</v>
      </c>
      <c r="CY54" s="14" t="s">
        <v>883</v>
      </c>
      <c r="DA54" s="14">
        <f t="shared" si="55"/>
        <v>185</v>
      </c>
      <c r="DE54" s="14" t="str">
        <f t="shared" si="57"/>
        <v/>
      </c>
      <c r="DF54" s="14" t="str">
        <f t="shared" si="58"/>
        <v/>
      </c>
      <c r="DI54" s="14" t="str">
        <f t="shared" si="59"/>
        <v/>
      </c>
      <c r="DJ54" s="14" t="str">
        <f t="shared" si="60"/>
        <v/>
      </c>
      <c r="DM54" s="14" t="str">
        <f t="shared" si="61"/>
        <v/>
      </c>
      <c r="DN54" s="14" t="str">
        <f t="shared" si="62"/>
        <v/>
      </c>
      <c r="DQ54" s="14" t="str">
        <f t="shared" si="63"/>
        <v/>
      </c>
      <c r="DR54" s="14" t="str">
        <f t="shared" si="64"/>
        <v/>
      </c>
      <c r="DU54" s="14">
        <f t="shared" si="27"/>
        <v>1305</v>
      </c>
      <c r="DV54" s="14" t="str">
        <f t="shared" si="28"/>
        <v>Flower Fairy</v>
      </c>
      <c r="DW54" s="14">
        <f t="shared" si="29"/>
        <v>40</v>
      </c>
      <c r="DX54" s="14">
        <f t="shared" si="30"/>
        <v>1</v>
      </c>
      <c r="DY54" s="14">
        <f t="shared" si="31"/>
        <v>100</v>
      </c>
      <c r="DZ54" s="14">
        <f t="shared" si="32"/>
        <v>17</v>
      </c>
      <c r="EA54" s="14">
        <f t="shared" si="33"/>
        <v>20</v>
      </c>
      <c r="EB54" s="14">
        <f t="shared" si="34"/>
        <v>75</v>
      </c>
      <c r="EC54" s="14" t="str">
        <f t="shared" si="35"/>
        <v>22|20</v>
      </c>
      <c r="ED54" s="14" t="str">
        <f t="shared" si="36"/>
        <v>body|head|wing</v>
      </c>
      <c r="EE54" s="14" t="str">
        <f t="shared" si="37"/>
        <v>4110|10</v>
      </c>
      <c r="EF54" s="14">
        <f t="shared" si="38"/>
        <v>7</v>
      </c>
      <c r="EI54" s="2" t="s">
        <v>835</v>
      </c>
      <c r="EJ54" s="14" t="s">
        <v>834</v>
      </c>
      <c r="EK54" s="2">
        <v>3402</v>
      </c>
      <c r="EL54" s="14">
        <v>400</v>
      </c>
      <c r="EM54" s="14">
        <f t="shared" si="39"/>
        <v>4.4721359549995796</v>
      </c>
      <c r="EP54" s="14">
        <v>53</v>
      </c>
      <c r="EQ54" s="14">
        <f t="shared" si="40"/>
        <v>0.86400549446402586</v>
      </c>
    </row>
    <row r="55" spans="1:147" x14ac:dyDescent="0.15">
      <c r="A55" s="15"/>
      <c r="B55" s="14" t="s">
        <v>434</v>
      </c>
      <c r="C55" s="16">
        <v>7</v>
      </c>
      <c r="D55" s="14" t="str">
        <f t="shared" si="14"/>
        <v>平衡型</v>
      </c>
      <c r="E55" s="14">
        <v>100</v>
      </c>
      <c r="F55" s="14">
        <v>7</v>
      </c>
      <c r="G55" s="14">
        <v>3</v>
      </c>
      <c r="H55" s="14">
        <v>80</v>
      </c>
      <c r="I55" s="12" t="str">
        <f t="shared" si="15"/>
        <v>6|13</v>
      </c>
      <c r="J55" s="12" t="str">
        <f t="shared" si="16"/>
        <v>body|head|leg</v>
      </c>
      <c r="K55" s="12" t="s">
        <v>929</v>
      </c>
      <c r="L55" s="12" t="s">
        <v>557</v>
      </c>
      <c r="M55" s="12" t="s">
        <v>553</v>
      </c>
      <c r="N55" s="12">
        <v>0</v>
      </c>
      <c r="O55" s="12" t="s">
        <v>1274</v>
      </c>
      <c r="P55" s="12">
        <v>3</v>
      </c>
      <c r="Q55" s="12">
        <v>0</v>
      </c>
      <c r="R55" s="12"/>
      <c r="S55" s="12">
        <v>0</v>
      </c>
      <c r="T55" s="15"/>
      <c r="U55" s="15"/>
      <c r="V55" s="15" t="s">
        <v>626</v>
      </c>
      <c r="W55" s="15" t="s">
        <v>627</v>
      </c>
      <c r="X55" s="15"/>
      <c r="Y55" s="15"/>
      <c r="Z55" s="12">
        <f>IFERROR(INDEX(技能!$A:$A,MATCH(怪物!V55,技能!$B:$B,0)),"")</f>
        <v>6</v>
      </c>
      <c r="AA55" s="12">
        <f>IFERROR(INDEX(技能!$A:$A,MATCH(怪物!W55,技能!$B:$B,0)),"")</f>
        <v>13</v>
      </c>
      <c r="AB55" s="12" t="str">
        <f>IFERROR(INDEX(技能!$A:$A,MATCH(怪物!X55,技能!$B:$B,0)),"")</f>
        <v/>
      </c>
      <c r="AC55" s="12" t="str">
        <f>IFERROR(INDEX(技能!$A:$A,MATCH(怪物!Y55,技能!$B:$B,0)),"")</f>
        <v/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S55" s="14">
        <v>1500</v>
      </c>
      <c r="BT55" s="14" t="s">
        <v>699</v>
      </c>
      <c r="BU55" s="14">
        <v>24</v>
      </c>
      <c r="BV55" s="14">
        <v>15</v>
      </c>
      <c r="BW55" s="14">
        <v>26</v>
      </c>
      <c r="BX55" s="14">
        <v>-7.6923076923076927E-2</v>
      </c>
      <c r="BY55" s="14">
        <v>107</v>
      </c>
      <c r="BZ55" s="17">
        <f t="shared" si="52"/>
        <v>0.26750000000000002</v>
      </c>
      <c r="CB55" s="14" t="str">
        <f t="shared" si="17"/>
        <v>1500|107</v>
      </c>
      <c r="CC55" s="14">
        <f t="shared" si="43"/>
        <v>13</v>
      </c>
      <c r="CD55" s="14">
        <f t="shared" si="48"/>
        <v>100</v>
      </c>
      <c r="CE55" s="14">
        <f t="shared" si="49"/>
        <v>8</v>
      </c>
      <c r="CF55" s="14">
        <f t="shared" si="50"/>
        <v>3</v>
      </c>
      <c r="CG55" s="14">
        <f t="shared" si="51"/>
        <v>70</v>
      </c>
      <c r="CH55" s="14" t="str">
        <f t="shared" si="23"/>
        <v>24</v>
      </c>
      <c r="CI55" s="14" t="str">
        <f t="shared" si="24"/>
        <v>body|head|leg</v>
      </c>
      <c r="CJ55" s="14" t="str">
        <f t="shared" si="25"/>
        <v>505|0.15;605|0.12</v>
      </c>
      <c r="CK55" s="14">
        <v>0</v>
      </c>
      <c r="CM55" s="14">
        <v>1</v>
      </c>
      <c r="CN55" s="14">
        <v>1500</v>
      </c>
      <c r="CO55" s="14" t="s">
        <v>699</v>
      </c>
      <c r="CP55" s="14" t="s">
        <v>4558</v>
      </c>
      <c r="CQ55" s="14">
        <v>24</v>
      </c>
      <c r="CR55" s="14" t="str">
        <f t="shared" si="26"/>
        <v>505|0.15;605|0.12</v>
      </c>
      <c r="CT55" s="14" t="s">
        <v>881</v>
      </c>
      <c r="CV55" s="14">
        <f t="shared" si="53"/>
        <v>145</v>
      </c>
      <c r="CW55" s="14" t="str">
        <f t="shared" si="54"/>
        <v>505|0.15</v>
      </c>
      <c r="CY55" s="14" t="s">
        <v>875</v>
      </c>
      <c r="DA55" s="14">
        <f t="shared" si="55"/>
        <v>160</v>
      </c>
      <c r="DB55" s="14" t="str">
        <f t="shared" si="56"/>
        <v>605|0.12</v>
      </c>
      <c r="DE55" s="14" t="str">
        <f t="shared" si="57"/>
        <v/>
      </c>
      <c r="DF55" s="14" t="str">
        <f t="shared" si="58"/>
        <v/>
      </c>
      <c r="DI55" s="14" t="str">
        <f t="shared" si="59"/>
        <v/>
      </c>
      <c r="DJ55" s="14" t="str">
        <f t="shared" si="60"/>
        <v/>
      </c>
      <c r="DM55" s="14" t="str">
        <f t="shared" si="61"/>
        <v/>
      </c>
      <c r="DN55" s="14" t="str">
        <f t="shared" si="62"/>
        <v/>
      </c>
      <c r="DQ55" s="14" t="str">
        <f t="shared" si="63"/>
        <v/>
      </c>
      <c r="DR55" s="14" t="str">
        <f t="shared" si="64"/>
        <v/>
      </c>
      <c r="DU55" s="14">
        <f t="shared" si="27"/>
        <v>1500</v>
      </c>
      <c r="DV55" s="14" t="str">
        <f t="shared" si="28"/>
        <v>Ursa Warrior</v>
      </c>
      <c r="DW55" s="14">
        <f t="shared" si="29"/>
        <v>24</v>
      </c>
      <c r="DX55" s="14">
        <f t="shared" si="30"/>
        <v>13</v>
      </c>
      <c r="DY55" s="14">
        <f t="shared" si="31"/>
        <v>100</v>
      </c>
      <c r="DZ55" s="14">
        <f t="shared" si="32"/>
        <v>8</v>
      </c>
      <c r="EA55" s="14">
        <f t="shared" si="33"/>
        <v>3</v>
      </c>
      <c r="EB55" s="14">
        <f t="shared" si="34"/>
        <v>70</v>
      </c>
      <c r="EC55" s="14" t="str">
        <f t="shared" si="35"/>
        <v>24</v>
      </c>
      <c r="ED55" s="14" t="str">
        <f t="shared" si="36"/>
        <v>body|head|leg</v>
      </c>
      <c r="EE55" s="14" t="str">
        <f t="shared" si="37"/>
        <v>505|0.15;605|0.12</v>
      </c>
      <c r="EF55" s="14">
        <f t="shared" si="38"/>
        <v>0</v>
      </c>
      <c r="EI55" s="2"/>
      <c r="EK55" s="2"/>
      <c r="EM55" s="14">
        <f t="shared" si="39"/>
        <v>0</v>
      </c>
      <c r="EP55" s="14">
        <v>54</v>
      </c>
      <c r="EQ55" s="14">
        <f t="shared" si="40"/>
        <v>0.86742346141747684</v>
      </c>
    </row>
    <row r="56" spans="1:147" x14ac:dyDescent="0.15">
      <c r="A56" s="15"/>
      <c r="B56" s="14" t="s">
        <v>435</v>
      </c>
      <c r="C56" s="16">
        <v>9</v>
      </c>
      <c r="D56" s="14" t="str">
        <f t="shared" si="14"/>
        <v>攻击型</v>
      </c>
      <c r="E56" s="14">
        <v>100</v>
      </c>
      <c r="F56" s="14">
        <v>7</v>
      </c>
      <c r="G56" s="14">
        <v>3</v>
      </c>
      <c r="H56" s="14">
        <v>80</v>
      </c>
      <c r="I56" s="12" t="str">
        <f t="shared" si="15"/>
        <v>6|34</v>
      </c>
      <c r="J56" s="12" t="str">
        <f t="shared" si="16"/>
        <v>body|head|leg</v>
      </c>
      <c r="K56" s="12" t="s">
        <v>929</v>
      </c>
      <c r="L56" s="12" t="s">
        <v>557</v>
      </c>
      <c r="M56" s="12" t="s">
        <v>553</v>
      </c>
      <c r="N56" s="12">
        <v>0</v>
      </c>
      <c r="O56" s="12" t="s">
        <v>1274</v>
      </c>
      <c r="P56" s="12">
        <v>3</v>
      </c>
      <c r="Q56" s="12">
        <v>0</v>
      </c>
      <c r="R56" s="12"/>
      <c r="S56" s="12">
        <v>0</v>
      </c>
      <c r="T56" s="15"/>
      <c r="U56" s="15"/>
      <c r="V56" s="15" t="s">
        <v>595</v>
      </c>
      <c r="W56" s="15" t="s">
        <v>609</v>
      </c>
      <c r="X56" s="15"/>
      <c r="Y56" s="15"/>
      <c r="Z56" s="12">
        <f>IFERROR(INDEX(技能!$A:$A,MATCH(怪物!V56,技能!$B:$B,0)),"")</f>
        <v>6</v>
      </c>
      <c r="AA56" s="12">
        <f>IFERROR(INDEX(技能!$A:$A,MATCH(怪物!W56,技能!$B:$B,0)),"")</f>
        <v>34</v>
      </c>
      <c r="AB56" s="12" t="str">
        <f>IFERROR(INDEX(技能!$A:$A,MATCH(怪物!X56,技能!$B:$B,0)),"")</f>
        <v/>
      </c>
      <c r="AC56" s="12" t="str">
        <f>IFERROR(INDEX(技能!$A:$A,MATCH(怪物!Y56,技能!$B:$B,0)),"")</f>
        <v/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S56" s="14">
        <v>1501</v>
      </c>
      <c r="BT56" s="14" t="s">
        <v>739</v>
      </c>
      <c r="BU56" s="14">
        <v>27</v>
      </c>
      <c r="BV56" s="14">
        <v>15</v>
      </c>
      <c r="BW56" s="14">
        <v>26</v>
      </c>
      <c r="BX56" s="14">
        <v>3.8461538461538464E-2</v>
      </c>
      <c r="BY56" s="14">
        <v>96</v>
      </c>
      <c r="BZ56" s="17">
        <f t="shared" si="52"/>
        <v>0.24</v>
      </c>
      <c r="CB56" s="14" t="str">
        <f t="shared" si="17"/>
        <v>1500|107;1501|96</v>
      </c>
      <c r="CC56" s="14">
        <f t="shared" si="43"/>
        <v>5</v>
      </c>
      <c r="CD56" s="14">
        <f t="shared" si="48"/>
        <v>100</v>
      </c>
      <c r="CE56" s="14">
        <f t="shared" si="49"/>
        <v>7</v>
      </c>
      <c r="CF56" s="14">
        <f t="shared" si="50"/>
        <v>3</v>
      </c>
      <c r="CG56" s="14">
        <f t="shared" si="51"/>
        <v>80</v>
      </c>
      <c r="CH56" s="14" t="str">
        <f t="shared" si="23"/>
        <v>6</v>
      </c>
      <c r="CI56" s="14" t="str">
        <f t="shared" si="24"/>
        <v>body|head|leg</v>
      </c>
      <c r="CJ56" s="14" t="str">
        <f t="shared" si="25"/>
        <v>107|0.19;202|0.18</v>
      </c>
      <c r="CK56" s="14">
        <f t="shared" si="42"/>
        <v>0</v>
      </c>
      <c r="CM56" s="14">
        <v>1</v>
      </c>
      <c r="CN56" s="14">
        <v>1501</v>
      </c>
      <c r="CO56" s="14" t="s">
        <v>739</v>
      </c>
      <c r="CP56" s="14" t="s">
        <v>4559</v>
      </c>
      <c r="CQ56" s="14">
        <v>27</v>
      </c>
      <c r="CR56" s="14" t="str">
        <f t="shared" si="26"/>
        <v>107|0.19;202|0.18</v>
      </c>
      <c r="CT56" s="14" t="s">
        <v>1320</v>
      </c>
      <c r="CV56" s="14">
        <f t="shared" si="53"/>
        <v>102</v>
      </c>
      <c r="CW56" s="14" t="str">
        <f t="shared" si="54"/>
        <v>107|0.19</v>
      </c>
      <c r="CY56" s="14" t="s">
        <v>1456</v>
      </c>
      <c r="DA56" s="14">
        <f t="shared" si="55"/>
        <v>120</v>
      </c>
      <c r="DB56" s="14" t="str">
        <f t="shared" si="56"/>
        <v>202|0.18</v>
      </c>
      <c r="DE56" s="14" t="str">
        <f t="shared" si="57"/>
        <v/>
      </c>
      <c r="DF56" s="14" t="str">
        <f t="shared" si="58"/>
        <v/>
      </c>
      <c r="DI56" s="14" t="str">
        <f t="shared" si="59"/>
        <v/>
      </c>
      <c r="DJ56" s="14" t="str">
        <f t="shared" si="60"/>
        <v/>
      </c>
      <c r="DM56" s="14" t="str">
        <f t="shared" si="61"/>
        <v/>
      </c>
      <c r="DN56" s="14" t="str">
        <f t="shared" si="62"/>
        <v/>
      </c>
      <c r="DQ56" s="14" t="str">
        <f t="shared" si="63"/>
        <v/>
      </c>
      <c r="DR56" s="14" t="str">
        <f t="shared" si="64"/>
        <v/>
      </c>
      <c r="DU56" s="14">
        <f>BS56</f>
        <v>1501</v>
      </c>
      <c r="DV56" s="14" t="str">
        <f t="shared" si="28"/>
        <v>Troll</v>
      </c>
      <c r="DW56" s="14">
        <f t="shared" si="29"/>
        <v>27</v>
      </c>
      <c r="DX56" s="14">
        <f t="shared" si="30"/>
        <v>5</v>
      </c>
      <c r="DY56" s="14">
        <f t="shared" si="31"/>
        <v>100</v>
      </c>
      <c r="DZ56" s="14">
        <f t="shared" si="32"/>
        <v>7</v>
      </c>
      <c r="EA56" s="14">
        <f t="shared" si="33"/>
        <v>3</v>
      </c>
      <c r="EB56" s="14">
        <f t="shared" si="34"/>
        <v>80</v>
      </c>
      <c r="EC56" s="14" t="str">
        <f t="shared" si="35"/>
        <v>6</v>
      </c>
      <c r="ED56" s="14" t="str">
        <f t="shared" si="36"/>
        <v>body|head|leg</v>
      </c>
      <c r="EE56" s="14" t="str">
        <f t="shared" si="37"/>
        <v>107|0.19;202|0.18</v>
      </c>
      <c r="EF56" s="14">
        <f t="shared" si="38"/>
        <v>0</v>
      </c>
      <c r="EI56" s="2"/>
      <c r="EJ56" s="14" t="s">
        <v>77</v>
      </c>
      <c r="EK56" s="2"/>
      <c r="EM56" s="14">
        <f t="shared" si="39"/>
        <v>0</v>
      </c>
      <c r="EP56" s="14">
        <v>55</v>
      </c>
      <c r="EQ56" s="14">
        <f t="shared" si="40"/>
        <v>0.8708099243547831</v>
      </c>
    </row>
    <row r="57" spans="1:147" x14ac:dyDescent="0.15">
      <c r="A57" s="15" t="s">
        <v>287</v>
      </c>
      <c r="B57" s="14" t="s">
        <v>436</v>
      </c>
      <c r="C57" s="16">
        <v>11</v>
      </c>
      <c r="D57" s="14" t="str">
        <f t="shared" si="14"/>
        <v>防御型</v>
      </c>
      <c r="E57" s="14">
        <v>100</v>
      </c>
      <c r="F57" s="14">
        <v>10</v>
      </c>
      <c r="G57" s="14">
        <v>3</v>
      </c>
      <c r="H57" s="14">
        <v>60</v>
      </c>
      <c r="I57" s="12" t="str">
        <f t="shared" si="15"/>
        <v>8|16|19</v>
      </c>
      <c r="J57" s="12" t="str">
        <f t="shared" si="16"/>
        <v>body|head|leg</v>
      </c>
      <c r="K57" s="12" t="s">
        <v>929</v>
      </c>
      <c r="L57" s="12" t="s">
        <v>557</v>
      </c>
      <c r="M57" s="12" t="s">
        <v>553</v>
      </c>
      <c r="N57" s="12">
        <v>1</v>
      </c>
      <c r="O57" s="12" t="s">
        <v>1275</v>
      </c>
      <c r="P57" s="12">
        <v>0</v>
      </c>
      <c r="Q57" s="12">
        <v>0</v>
      </c>
      <c r="R57" s="12"/>
      <c r="S57" s="12">
        <v>0</v>
      </c>
      <c r="T57" s="15"/>
      <c r="U57" s="15"/>
      <c r="V57" s="15" t="s">
        <v>628</v>
      </c>
      <c r="W57" s="15" t="s">
        <v>654</v>
      </c>
      <c r="X57" s="15" t="s">
        <v>658</v>
      </c>
      <c r="Y57" s="15"/>
      <c r="Z57" s="12">
        <f>IFERROR(INDEX(技能!$A:$A,MATCH(怪物!V57,技能!$B:$B,0)),"")</f>
        <v>8</v>
      </c>
      <c r="AA57" s="12">
        <f>IFERROR(INDEX(技能!$A:$A,MATCH(怪物!W57,技能!$B:$B,0)),"")</f>
        <v>16</v>
      </c>
      <c r="AB57" s="12">
        <f>IFERROR(INDEX(技能!$A:$A,MATCH(怪物!X57,技能!$B:$B,0)),"")</f>
        <v>19</v>
      </c>
      <c r="AC57" s="12" t="str">
        <f>IFERROR(INDEX(技能!$A:$A,MATCH(怪物!Y57,技能!$B:$B,0)),"")</f>
        <v/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S57" s="14">
        <v>1502</v>
      </c>
      <c r="BT57" s="14" t="s">
        <v>740</v>
      </c>
      <c r="BU57" s="14">
        <v>23</v>
      </c>
      <c r="BV57" s="14">
        <v>15</v>
      </c>
      <c r="BW57" s="14">
        <v>26</v>
      </c>
      <c r="BX57" s="14">
        <v>-0.11538461538461539</v>
      </c>
      <c r="BY57" s="14">
        <v>112</v>
      </c>
      <c r="BZ57" s="17">
        <f t="shared" si="52"/>
        <v>0.28000000000000003</v>
      </c>
      <c r="CB57" s="14" t="str">
        <f t="shared" si="17"/>
        <v>1500|107;1501|96;1502|112</v>
      </c>
      <c r="CC57" s="14">
        <f t="shared" si="43"/>
        <v>8</v>
      </c>
      <c r="CD57" s="14">
        <f t="shared" si="48"/>
        <v>100</v>
      </c>
      <c r="CE57" s="14">
        <f t="shared" si="49"/>
        <v>11</v>
      </c>
      <c r="CF57" s="14">
        <f t="shared" si="50"/>
        <v>2</v>
      </c>
      <c r="CG57" s="14">
        <f t="shared" si="51"/>
        <v>85</v>
      </c>
      <c r="CH57" s="14" t="str">
        <f t="shared" si="23"/>
        <v>1</v>
      </c>
      <c r="CI57" s="14" t="str">
        <f t="shared" si="24"/>
        <v>body|head|leg</v>
      </c>
      <c r="CJ57" s="14" t="str">
        <f t="shared" si="25"/>
        <v>4102|5;2109|3</v>
      </c>
      <c r="CK57" s="14">
        <v>6</v>
      </c>
      <c r="CM57" s="14">
        <v>1</v>
      </c>
      <c r="CN57" s="14">
        <v>1502</v>
      </c>
      <c r="CO57" s="14" t="s">
        <v>740</v>
      </c>
      <c r="CP57" s="14" t="s">
        <v>4560</v>
      </c>
      <c r="CQ57" s="14">
        <v>23</v>
      </c>
      <c r="CR57" s="14" t="str">
        <f t="shared" si="26"/>
        <v>4102|5;2109|3</v>
      </c>
      <c r="CT57" s="14" t="s">
        <v>1291</v>
      </c>
      <c r="CU57" s="14">
        <v>5</v>
      </c>
      <c r="CV57" s="14">
        <f t="shared" si="53"/>
        <v>59</v>
      </c>
      <c r="CW57" s="14" t="str">
        <f t="shared" si="54"/>
        <v>4102|5</v>
      </c>
      <c r="CY57" s="14" t="s">
        <v>1472</v>
      </c>
      <c r="CZ57" s="14">
        <v>3</v>
      </c>
      <c r="DA57" s="14">
        <f t="shared" si="55"/>
        <v>15</v>
      </c>
      <c r="DB57" s="14" t="str">
        <f t="shared" si="56"/>
        <v>2109|3</v>
      </c>
      <c r="DE57" s="14" t="str">
        <f t="shared" si="57"/>
        <v/>
      </c>
      <c r="DF57" s="14" t="str">
        <f t="shared" si="58"/>
        <v/>
      </c>
      <c r="DI57" s="14" t="str">
        <f t="shared" si="59"/>
        <v/>
      </c>
      <c r="DJ57" s="14" t="str">
        <f t="shared" si="60"/>
        <v/>
      </c>
      <c r="DM57" s="14" t="str">
        <f t="shared" si="61"/>
        <v/>
      </c>
      <c r="DN57" s="14" t="str">
        <f t="shared" si="62"/>
        <v/>
      </c>
      <c r="DQ57" s="14" t="str">
        <f t="shared" si="63"/>
        <v/>
      </c>
      <c r="DR57" s="14" t="str">
        <f t="shared" si="64"/>
        <v/>
      </c>
      <c r="DU57" s="14">
        <f t="shared" si="27"/>
        <v>1502</v>
      </c>
      <c r="DV57" s="14" t="str">
        <f t="shared" si="28"/>
        <v>Huge Centipede</v>
      </c>
      <c r="DW57" s="14">
        <f t="shared" si="29"/>
        <v>23</v>
      </c>
      <c r="DX57" s="14">
        <f t="shared" si="30"/>
        <v>8</v>
      </c>
      <c r="DY57" s="14">
        <f t="shared" si="31"/>
        <v>100</v>
      </c>
      <c r="DZ57" s="14">
        <f t="shared" si="32"/>
        <v>11</v>
      </c>
      <c r="EA57" s="14">
        <f t="shared" si="33"/>
        <v>2</v>
      </c>
      <c r="EB57" s="14">
        <f t="shared" si="34"/>
        <v>85</v>
      </c>
      <c r="EC57" s="14" t="str">
        <f t="shared" si="35"/>
        <v>1</v>
      </c>
      <c r="ED57" s="14" t="str">
        <f t="shared" si="36"/>
        <v>body|head|leg</v>
      </c>
      <c r="EE57" s="14" t="str">
        <f t="shared" si="37"/>
        <v>4102|5;2109|3</v>
      </c>
      <c r="EF57" s="14">
        <f t="shared" si="38"/>
        <v>6</v>
      </c>
      <c r="EI57" s="2" t="s">
        <v>152</v>
      </c>
      <c r="EJ57" s="14" t="s">
        <v>78</v>
      </c>
      <c r="EK57" s="2">
        <v>4100</v>
      </c>
      <c r="EL57" s="14">
        <v>50</v>
      </c>
      <c r="EM57" s="14">
        <f t="shared" si="39"/>
        <v>2.6591479484724942</v>
      </c>
      <c r="EP57" s="14">
        <v>56</v>
      </c>
      <c r="EQ57" s="14">
        <f t="shared" si="40"/>
        <v>0.87416573867739411</v>
      </c>
    </row>
    <row r="58" spans="1:147" x14ac:dyDescent="0.15">
      <c r="A58" s="15" t="s">
        <v>318</v>
      </c>
      <c r="B58" s="14" t="s">
        <v>437</v>
      </c>
      <c r="C58" s="16">
        <v>8</v>
      </c>
      <c r="D58" s="14" t="str">
        <f t="shared" si="14"/>
        <v>攻击型</v>
      </c>
      <c r="E58" s="14">
        <v>100</v>
      </c>
      <c r="F58" s="14">
        <v>11</v>
      </c>
      <c r="G58" s="14">
        <v>2</v>
      </c>
      <c r="H58" s="14">
        <v>85</v>
      </c>
      <c r="I58" s="12" t="str">
        <f t="shared" si="15"/>
        <v>1</v>
      </c>
      <c r="J58" s="12" t="str">
        <f t="shared" si="16"/>
        <v>body|head|leg</v>
      </c>
      <c r="K58" s="12" t="s">
        <v>548</v>
      </c>
      <c r="L58" s="12" t="s">
        <v>557</v>
      </c>
      <c r="M58" s="12" t="s">
        <v>553</v>
      </c>
      <c r="N58" s="12">
        <v>1</v>
      </c>
      <c r="O58" s="12" t="s">
        <v>1276</v>
      </c>
      <c r="P58" s="12">
        <v>0</v>
      </c>
      <c r="Q58" s="12">
        <v>0</v>
      </c>
      <c r="R58" s="12"/>
      <c r="S58" s="12">
        <v>0</v>
      </c>
      <c r="T58" s="15"/>
      <c r="U58" s="15"/>
      <c r="V58" s="15" t="s">
        <v>599</v>
      </c>
      <c r="W58" s="15"/>
      <c r="X58" s="15"/>
      <c r="Y58" s="15"/>
      <c r="Z58" s="12">
        <f>IFERROR(INDEX(技能!$A:$A,MATCH(怪物!V58,技能!$B:$B,0)),"")</f>
        <v>1</v>
      </c>
      <c r="AA58" s="12" t="str">
        <f>IFERROR(INDEX(技能!$A:$A,MATCH(怪物!W58,技能!$B:$B,0)),"")</f>
        <v/>
      </c>
      <c r="AB58" s="12" t="str">
        <f>IFERROR(INDEX(技能!$A:$A,MATCH(怪物!X58,技能!$B:$B,0)),"")</f>
        <v/>
      </c>
      <c r="AC58" s="12" t="str">
        <f>IFERROR(INDEX(技能!$A:$A,MATCH(怪物!Y58,技能!$B:$B,0)),"")</f>
        <v/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S58" s="14">
        <v>1503</v>
      </c>
      <c r="BT58" s="14" t="s">
        <v>741</v>
      </c>
      <c r="BU58" s="14">
        <v>30</v>
      </c>
      <c r="BV58" s="14">
        <v>15</v>
      </c>
      <c r="BW58" s="14">
        <v>26</v>
      </c>
      <c r="BX58" s="14">
        <v>0.15384615384615385</v>
      </c>
      <c r="BY58" s="14">
        <v>85</v>
      </c>
      <c r="BZ58" s="17">
        <f t="shared" si="52"/>
        <v>0.21249999999999999</v>
      </c>
      <c r="CB58" s="14" t="str">
        <f t="shared" si="17"/>
        <v>1500|107;1501|96;1502|112;1503|85</v>
      </c>
      <c r="CC58" s="14">
        <f t="shared" si="43"/>
        <v>11</v>
      </c>
      <c r="CD58" s="14">
        <f t="shared" si="48"/>
        <v>100</v>
      </c>
      <c r="CE58" s="14">
        <f t="shared" si="49"/>
        <v>6</v>
      </c>
      <c r="CF58" s="14">
        <f t="shared" si="50"/>
        <v>2</v>
      </c>
      <c r="CG58" s="14">
        <f t="shared" si="51"/>
        <v>60</v>
      </c>
      <c r="CH58" s="14" t="str">
        <f t="shared" si="23"/>
        <v>24|2</v>
      </c>
      <c r="CI58" s="14" t="str">
        <f t="shared" si="24"/>
        <v>body|head|leg</v>
      </c>
      <c r="CJ58" s="14" t="str">
        <f t="shared" si="25"/>
        <v>1101|5;2402|0.18;2401|0.18;2400|0.18</v>
      </c>
      <c r="CK58" s="14">
        <f t="shared" si="42"/>
        <v>0</v>
      </c>
      <c r="CM58" s="14">
        <v>1</v>
      </c>
      <c r="CN58" s="14">
        <v>1503</v>
      </c>
      <c r="CO58" s="14" t="s">
        <v>741</v>
      </c>
      <c r="CP58" s="14" t="s">
        <v>4561</v>
      </c>
      <c r="CQ58" s="14">
        <v>30</v>
      </c>
      <c r="CR58" s="14" t="str">
        <f t="shared" si="26"/>
        <v>1101|5;2402|0.18;2401|0.18;2400|0.18</v>
      </c>
      <c r="CT58" s="14" t="s">
        <v>1479</v>
      </c>
      <c r="CU58" s="14">
        <v>5</v>
      </c>
      <c r="CV58" s="14">
        <f t="shared" si="53"/>
        <v>3</v>
      </c>
      <c r="CW58" s="14" t="str">
        <f t="shared" si="54"/>
        <v>1101|5</v>
      </c>
      <c r="CY58" s="14" t="s">
        <v>1292</v>
      </c>
      <c r="DA58" s="14">
        <f t="shared" si="55"/>
        <v>27</v>
      </c>
      <c r="DB58" s="14" t="str">
        <f t="shared" si="56"/>
        <v>2402|0.18</v>
      </c>
      <c r="DC58" s="14" t="s">
        <v>1294</v>
      </c>
      <c r="DE58" s="14">
        <f t="shared" si="57"/>
        <v>26</v>
      </c>
      <c r="DF58" s="14" t="str">
        <f t="shared" si="58"/>
        <v>2401|0.18</v>
      </c>
      <c r="DG58" s="14" t="s">
        <v>1457</v>
      </c>
      <c r="DI58" s="14">
        <f t="shared" si="59"/>
        <v>25</v>
      </c>
      <c r="DJ58" s="14" t="str">
        <f t="shared" si="60"/>
        <v>2400|0.18</v>
      </c>
      <c r="DM58" s="14" t="str">
        <f t="shared" si="61"/>
        <v/>
      </c>
      <c r="DN58" s="14" t="str">
        <f t="shared" si="62"/>
        <v/>
      </c>
      <c r="DQ58" s="14" t="str">
        <f t="shared" si="63"/>
        <v/>
      </c>
      <c r="DR58" s="14" t="str">
        <f t="shared" si="64"/>
        <v/>
      </c>
      <c r="DU58" s="14">
        <f t="shared" si="27"/>
        <v>1503</v>
      </c>
      <c r="DV58" s="14" t="str">
        <f t="shared" si="28"/>
        <v>Lava Monster</v>
      </c>
      <c r="DW58" s="14">
        <f t="shared" si="29"/>
        <v>30</v>
      </c>
      <c r="DX58" s="14">
        <f t="shared" si="30"/>
        <v>11</v>
      </c>
      <c r="DY58" s="14">
        <f t="shared" si="31"/>
        <v>100</v>
      </c>
      <c r="DZ58" s="14">
        <f t="shared" si="32"/>
        <v>6</v>
      </c>
      <c r="EA58" s="14">
        <f t="shared" si="33"/>
        <v>2</v>
      </c>
      <c r="EB58" s="14">
        <f t="shared" si="34"/>
        <v>60</v>
      </c>
      <c r="EC58" s="14" t="str">
        <f t="shared" si="35"/>
        <v>24|2</v>
      </c>
      <c r="ED58" s="14" t="str">
        <f t="shared" si="36"/>
        <v>body|head|leg</v>
      </c>
      <c r="EE58" s="14" t="str">
        <f t="shared" si="37"/>
        <v>1101|5;2402|0.18;2401|0.18;2400|0.18</v>
      </c>
      <c r="EF58" s="14">
        <f t="shared" si="38"/>
        <v>0</v>
      </c>
      <c r="EI58" s="2" t="s">
        <v>825</v>
      </c>
      <c r="EJ58" s="14" t="s">
        <v>154</v>
      </c>
      <c r="EK58" s="2">
        <v>4101</v>
      </c>
      <c r="EL58" s="14">
        <v>10</v>
      </c>
      <c r="EM58" s="14">
        <f t="shared" si="39"/>
        <v>1.7782794100389228</v>
      </c>
      <c r="EP58" s="14">
        <v>57</v>
      </c>
      <c r="EQ58" s="14">
        <f t="shared" si="40"/>
        <v>0.87749172176353751</v>
      </c>
    </row>
    <row r="59" spans="1:147" x14ac:dyDescent="0.15">
      <c r="A59" s="15" t="s">
        <v>294</v>
      </c>
      <c r="B59" s="14" t="s">
        <v>630</v>
      </c>
      <c r="C59" s="16">
        <v>7</v>
      </c>
      <c r="D59" s="14" t="str">
        <f t="shared" si="14"/>
        <v>平衡型</v>
      </c>
      <c r="E59" s="14">
        <v>100</v>
      </c>
      <c r="F59" s="14">
        <v>17</v>
      </c>
      <c r="G59" s="14">
        <v>17</v>
      </c>
      <c r="H59" s="14">
        <v>85</v>
      </c>
      <c r="I59" s="12" t="str">
        <f t="shared" si="15"/>
        <v>1|2|14|26</v>
      </c>
      <c r="J59" s="12" t="str">
        <f t="shared" si="16"/>
        <v>body|head|wing</v>
      </c>
      <c r="K59" s="12" t="s">
        <v>539</v>
      </c>
      <c r="L59" s="12" t="s">
        <v>557</v>
      </c>
      <c r="M59" s="12" t="s">
        <v>566</v>
      </c>
      <c r="N59" s="12">
        <v>1</v>
      </c>
      <c r="O59" s="12" t="s">
        <v>1423</v>
      </c>
      <c r="P59" s="12">
        <v>0</v>
      </c>
      <c r="Q59" s="12">
        <v>0</v>
      </c>
      <c r="R59" s="12">
        <v>5000</v>
      </c>
      <c r="S59" s="12">
        <v>12</v>
      </c>
      <c r="T59" s="15"/>
      <c r="U59" s="15"/>
      <c r="V59" s="15" t="s">
        <v>620</v>
      </c>
      <c r="W59" s="15" t="s">
        <v>605</v>
      </c>
      <c r="X59" s="15" t="s">
        <v>621</v>
      </c>
      <c r="Y59" s="15" t="s">
        <v>631</v>
      </c>
      <c r="Z59" s="12">
        <f>IFERROR(INDEX(技能!$A:$A,MATCH(怪物!V59,技能!$B:$B,0)),"")</f>
        <v>1</v>
      </c>
      <c r="AA59" s="12">
        <f>IFERROR(INDEX(技能!$A:$A,MATCH(怪物!W59,技能!$B:$B,0)),"")</f>
        <v>2</v>
      </c>
      <c r="AB59" s="12">
        <f>IFERROR(INDEX(技能!$A:$A,MATCH(怪物!X59,技能!$B:$B,0)),"")</f>
        <v>14</v>
      </c>
      <c r="AC59" s="12">
        <f>IFERROR(INDEX(技能!$A:$A,MATCH(怪物!Y59,技能!$B:$B,0)),"")</f>
        <v>26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S59" s="14">
        <v>1600</v>
      </c>
      <c r="BT59" s="14" t="s">
        <v>742</v>
      </c>
      <c r="BU59" s="14">
        <v>28</v>
      </c>
      <c r="BV59" s="14">
        <v>16</v>
      </c>
      <c r="BW59" s="14">
        <v>30.25</v>
      </c>
      <c r="BX59" s="14">
        <v>-7.43801652892562E-2</v>
      </c>
      <c r="BY59" s="14">
        <v>107</v>
      </c>
      <c r="BZ59" s="17">
        <f t="shared" si="52"/>
        <v>0.30659025787965616</v>
      </c>
      <c r="CB59" s="14" t="str">
        <f t="shared" si="17"/>
        <v>1600|107</v>
      </c>
      <c r="CC59" s="14">
        <f t="shared" si="43"/>
        <v>1</v>
      </c>
      <c r="CD59" s="14">
        <f t="shared" si="48"/>
        <v>100</v>
      </c>
      <c r="CE59" s="14">
        <f t="shared" si="49"/>
        <v>7</v>
      </c>
      <c r="CF59" s="14">
        <f t="shared" si="50"/>
        <v>2</v>
      </c>
      <c r="CG59" s="14">
        <f t="shared" si="51"/>
        <v>100</v>
      </c>
      <c r="CH59" s="14" t="str">
        <f t="shared" si="23"/>
        <v>6|16|19</v>
      </c>
      <c r="CI59" s="14" t="str">
        <f t="shared" si="24"/>
        <v>body||leg</v>
      </c>
      <c r="CJ59" s="14" t="str">
        <f t="shared" si="25"/>
        <v>2100|5;103|0.25</v>
      </c>
      <c r="CK59" s="14">
        <f t="shared" si="42"/>
        <v>0</v>
      </c>
      <c r="CM59" s="14">
        <v>2</v>
      </c>
      <c r="CN59" s="14">
        <v>1600</v>
      </c>
      <c r="CO59" s="14" t="s">
        <v>742</v>
      </c>
      <c r="CP59" s="14" t="s">
        <v>4562</v>
      </c>
      <c r="CQ59" s="14">
        <v>28</v>
      </c>
      <c r="CR59" s="14" t="str">
        <f t="shared" si="26"/>
        <v>2100|5;103|0.25</v>
      </c>
      <c r="CT59" s="14" t="s">
        <v>1477</v>
      </c>
      <c r="CU59" s="14">
        <v>5</v>
      </c>
      <c r="CV59" s="14">
        <f t="shared" si="53"/>
        <v>6</v>
      </c>
      <c r="CW59" s="14" t="str">
        <f t="shared" si="54"/>
        <v>2100|5</v>
      </c>
      <c r="CY59" s="14" t="s">
        <v>1339</v>
      </c>
      <c r="DA59" s="14">
        <f t="shared" si="55"/>
        <v>99</v>
      </c>
      <c r="DB59" s="14" t="str">
        <f t="shared" si="56"/>
        <v>103|0.25</v>
      </c>
      <c r="DE59" s="14" t="str">
        <f t="shared" si="57"/>
        <v/>
      </c>
      <c r="DF59" s="14" t="str">
        <f t="shared" si="58"/>
        <v/>
      </c>
      <c r="DI59" s="14" t="str">
        <f t="shared" si="59"/>
        <v/>
      </c>
      <c r="DJ59" s="14" t="str">
        <f t="shared" si="60"/>
        <v/>
      </c>
      <c r="DM59" s="14" t="str">
        <f t="shared" si="61"/>
        <v/>
      </c>
      <c r="DN59" s="14" t="str">
        <f t="shared" si="62"/>
        <v/>
      </c>
      <c r="DQ59" s="14" t="str">
        <f t="shared" si="63"/>
        <v/>
      </c>
      <c r="DR59" s="14" t="str">
        <f t="shared" si="64"/>
        <v/>
      </c>
      <c r="DU59" s="14">
        <f t="shared" si="27"/>
        <v>1600</v>
      </c>
      <c r="DV59" s="14" t="str">
        <f t="shared" si="28"/>
        <v>Undead Warrior</v>
      </c>
      <c r="DW59" s="14">
        <f t="shared" si="29"/>
        <v>28</v>
      </c>
      <c r="DX59" s="14">
        <f t="shared" si="30"/>
        <v>1</v>
      </c>
      <c r="DY59" s="14">
        <f t="shared" si="31"/>
        <v>100</v>
      </c>
      <c r="DZ59" s="14">
        <f t="shared" si="32"/>
        <v>7</v>
      </c>
      <c r="EA59" s="14">
        <f t="shared" si="33"/>
        <v>2</v>
      </c>
      <c r="EB59" s="14">
        <f t="shared" si="34"/>
        <v>100</v>
      </c>
      <c r="EC59" s="14" t="str">
        <f t="shared" si="35"/>
        <v>6|16|19</v>
      </c>
      <c r="ED59" s="14" t="str">
        <f t="shared" si="36"/>
        <v>body||leg</v>
      </c>
      <c r="EE59" s="14" t="str">
        <f t="shared" si="37"/>
        <v>2100|5;103|0.25</v>
      </c>
      <c r="EF59" s="14">
        <f t="shared" si="38"/>
        <v>0</v>
      </c>
      <c r="EI59" s="2" t="s">
        <v>1348</v>
      </c>
      <c r="EJ59" s="14" t="s">
        <v>79</v>
      </c>
      <c r="EK59" s="2">
        <v>4102</v>
      </c>
      <c r="EL59" s="14">
        <v>50</v>
      </c>
      <c r="EM59" s="14">
        <f t="shared" si="39"/>
        <v>2.6591479484724942</v>
      </c>
      <c r="EP59" s="14">
        <v>58</v>
      </c>
      <c r="EQ59" s="14">
        <f t="shared" si="40"/>
        <v>0.88078865529319539</v>
      </c>
    </row>
    <row r="60" spans="1:147" x14ac:dyDescent="0.15">
      <c r="A60" s="15" t="s">
        <v>233</v>
      </c>
      <c r="B60" s="14" t="s">
        <v>438</v>
      </c>
      <c r="C60" s="16">
        <v>2</v>
      </c>
      <c r="D60" s="14" t="str">
        <f t="shared" si="14"/>
        <v>攻击型</v>
      </c>
      <c r="E60" s="14">
        <v>100</v>
      </c>
      <c r="F60" s="14">
        <v>13</v>
      </c>
      <c r="G60" s="14">
        <v>2</v>
      </c>
      <c r="H60" s="14">
        <v>80</v>
      </c>
      <c r="I60" s="12" t="str">
        <f t="shared" si="15"/>
        <v>1</v>
      </c>
      <c r="J60" s="12" t="str">
        <f t="shared" si="16"/>
        <v>body|head|leg</v>
      </c>
      <c r="K60" s="12" t="s">
        <v>548</v>
      </c>
      <c r="L60" s="12" t="s">
        <v>557</v>
      </c>
      <c r="M60" s="12" t="s">
        <v>553</v>
      </c>
      <c r="N60" s="12">
        <v>1</v>
      </c>
      <c r="O60" s="12" t="s">
        <v>1257</v>
      </c>
      <c r="P60" s="12">
        <v>0</v>
      </c>
      <c r="Q60" s="12">
        <v>0</v>
      </c>
      <c r="R60" s="12"/>
      <c r="S60" s="12">
        <v>0</v>
      </c>
      <c r="T60" s="15"/>
      <c r="U60" s="15"/>
      <c r="V60" s="15" t="s">
        <v>632</v>
      </c>
      <c r="W60" s="15"/>
      <c r="X60" s="15"/>
      <c r="Y60" s="15"/>
      <c r="Z60" s="12">
        <f>IFERROR(INDEX(技能!$A:$A,MATCH(怪物!V60,技能!$B:$B,0)),"")</f>
        <v>1</v>
      </c>
      <c r="AA60" s="12" t="str">
        <f>IFERROR(INDEX(技能!$A:$A,MATCH(怪物!W60,技能!$B:$B,0)),"")</f>
        <v/>
      </c>
      <c r="AB60" s="12" t="str">
        <f>IFERROR(INDEX(技能!$A:$A,MATCH(怪物!X60,技能!$B:$B,0)),"")</f>
        <v/>
      </c>
      <c r="AC60" s="12" t="str">
        <f>IFERROR(INDEX(技能!$A:$A,MATCH(怪物!Y60,技能!$B:$B,0)),"")</f>
        <v/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S60" s="14">
        <v>1601</v>
      </c>
      <c r="BT60" s="14" t="s">
        <v>743</v>
      </c>
      <c r="BU60" s="14">
        <v>28</v>
      </c>
      <c r="BV60" s="14">
        <v>16</v>
      </c>
      <c r="BW60" s="14">
        <v>30.25</v>
      </c>
      <c r="BX60" s="14">
        <v>-7.43801652892562E-2</v>
      </c>
      <c r="BY60" s="14">
        <v>107</v>
      </c>
      <c r="BZ60" s="17">
        <f t="shared" si="52"/>
        <v>0.30659025787965616</v>
      </c>
      <c r="CB60" s="14" t="str">
        <f t="shared" si="17"/>
        <v>1600|107;1601|107</v>
      </c>
      <c r="CC60" s="14">
        <f t="shared" si="43"/>
        <v>2</v>
      </c>
      <c r="CD60" s="14">
        <f t="shared" si="48"/>
        <v>100</v>
      </c>
      <c r="CE60" s="14">
        <f t="shared" si="49"/>
        <v>6</v>
      </c>
      <c r="CF60" s="14">
        <f t="shared" si="50"/>
        <v>10</v>
      </c>
      <c r="CG60" s="14">
        <f t="shared" si="51"/>
        <v>100</v>
      </c>
      <c r="CH60" s="14" t="str">
        <f t="shared" si="23"/>
        <v>22</v>
      </c>
      <c r="CI60" s="14" t="str">
        <f t="shared" si="24"/>
        <v>body||leg</v>
      </c>
      <c r="CJ60" s="14" t="str">
        <f t="shared" si="25"/>
        <v>2100|5;201|0.27</v>
      </c>
      <c r="CK60" s="14">
        <f t="shared" si="42"/>
        <v>0</v>
      </c>
      <c r="CM60" s="15">
        <v>2</v>
      </c>
      <c r="CN60" s="14">
        <v>1601</v>
      </c>
      <c r="CO60" s="14" t="s">
        <v>743</v>
      </c>
      <c r="CP60" s="14" t="s">
        <v>4563</v>
      </c>
      <c r="CQ60" s="14">
        <v>28</v>
      </c>
      <c r="CR60" s="14" t="str">
        <f t="shared" si="26"/>
        <v>2100|5;201|0.27</v>
      </c>
      <c r="CT60" s="14" t="s">
        <v>1477</v>
      </c>
      <c r="CU60" s="14">
        <v>5</v>
      </c>
      <c r="CV60" s="14">
        <f t="shared" si="53"/>
        <v>6</v>
      </c>
      <c r="CW60" s="14" t="str">
        <f t="shared" si="54"/>
        <v>2100|5</v>
      </c>
      <c r="CY60" s="14" t="s">
        <v>1458</v>
      </c>
      <c r="DA60" s="14">
        <f t="shared" si="55"/>
        <v>119</v>
      </c>
      <c r="DB60" s="14" t="str">
        <f t="shared" si="56"/>
        <v>201|0.27</v>
      </c>
      <c r="DE60" s="14" t="str">
        <f t="shared" si="57"/>
        <v/>
      </c>
      <c r="DF60" s="14" t="str">
        <f t="shared" si="58"/>
        <v/>
      </c>
      <c r="DI60" s="14" t="str">
        <f t="shared" si="59"/>
        <v/>
      </c>
      <c r="DJ60" s="14" t="str">
        <f t="shared" si="60"/>
        <v/>
      </c>
      <c r="DM60" s="14" t="str">
        <f t="shared" si="61"/>
        <v/>
      </c>
      <c r="DN60" s="14" t="str">
        <f t="shared" si="62"/>
        <v/>
      </c>
      <c r="DQ60" s="14" t="str">
        <f t="shared" si="63"/>
        <v/>
      </c>
      <c r="DR60" s="14" t="str">
        <f t="shared" si="64"/>
        <v/>
      </c>
      <c r="DU60" s="14">
        <f t="shared" si="27"/>
        <v>1601</v>
      </c>
      <c r="DV60" s="14" t="str">
        <f t="shared" si="28"/>
        <v>Undead Archer</v>
      </c>
      <c r="DW60" s="14">
        <f t="shared" si="29"/>
        <v>28</v>
      </c>
      <c r="DX60" s="14">
        <f t="shared" si="30"/>
        <v>2</v>
      </c>
      <c r="DY60" s="14">
        <f t="shared" si="31"/>
        <v>100</v>
      </c>
      <c r="DZ60" s="14">
        <f t="shared" si="32"/>
        <v>6</v>
      </c>
      <c r="EA60" s="14">
        <f t="shared" si="33"/>
        <v>10</v>
      </c>
      <c r="EB60" s="14">
        <f t="shared" si="34"/>
        <v>100</v>
      </c>
      <c r="EC60" s="14" t="str">
        <f t="shared" si="35"/>
        <v>22</v>
      </c>
      <c r="ED60" s="14" t="str">
        <f t="shared" si="36"/>
        <v>body||leg</v>
      </c>
      <c r="EE60" s="14" t="str">
        <f t="shared" si="37"/>
        <v>2100|5;201|0.27</v>
      </c>
      <c r="EF60" s="14">
        <f t="shared" si="38"/>
        <v>0</v>
      </c>
      <c r="EI60" s="2" t="s">
        <v>157</v>
      </c>
      <c r="EJ60" s="14" t="s">
        <v>89</v>
      </c>
      <c r="EK60" s="2">
        <v>4103</v>
      </c>
      <c r="EL60" s="14">
        <v>20</v>
      </c>
      <c r="EM60" s="14">
        <f t="shared" si="39"/>
        <v>2.1147425268811282</v>
      </c>
      <c r="EP60" s="14">
        <v>59</v>
      </c>
      <c r="EQ60" s="14">
        <f t="shared" si="40"/>
        <v>0.88405728739343048</v>
      </c>
    </row>
    <row r="61" spans="1:147" x14ac:dyDescent="0.15">
      <c r="A61" s="15" t="s">
        <v>288</v>
      </c>
      <c r="B61" s="14" t="s">
        <v>439</v>
      </c>
      <c r="C61" s="16">
        <v>9</v>
      </c>
      <c r="D61" s="14" t="str">
        <f t="shared" si="14"/>
        <v>攻击型</v>
      </c>
      <c r="E61" s="14">
        <v>100</v>
      </c>
      <c r="F61" s="14">
        <v>17</v>
      </c>
      <c r="G61" s="14">
        <v>2</v>
      </c>
      <c r="H61" s="14">
        <v>90</v>
      </c>
      <c r="I61" s="12" t="str">
        <f t="shared" si="15"/>
        <v>17|24</v>
      </c>
      <c r="J61" s="12" t="str">
        <f t="shared" si="16"/>
        <v>body|head|wing</v>
      </c>
      <c r="K61" s="12" t="s">
        <v>539</v>
      </c>
      <c r="L61" s="12" t="s">
        <v>547</v>
      </c>
      <c r="M61" s="12" t="s">
        <v>558</v>
      </c>
      <c r="N61" s="12">
        <v>1</v>
      </c>
      <c r="O61" s="12" t="s">
        <v>1260</v>
      </c>
      <c r="P61" s="12">
        <v>0</v>
      </c>
      <c r="Q61" s="12">
        <v>0</v>
      </c>
      <c r="R61" s="12"/>
      <c r="S61" s="12">
        <v>0</v>
      </c>
      <c r="T61" s="15"/>
      <c r="U61" s="15"/>
      <c r="V61" s="15" t="s">
        <v>593</v>
      </c>
      <c r="W61" s="15" t="s">
        <v>633</v>
      </c>
      <c r="X61" s="15"/>
      <c r="Y61" s="15"/>
      <c r="Z61" s="12">
        <f>IFERROR(INDEX(技能!$A:$A,MATCH(怪物!V61,技能!$B:$B,0)),"")</f>
        <v>17</v>
      </c>
      <c r="AA61" s="12">
        <f>IFERROR(INDEX(技能!$A:$A,MATCH(怪物!W61,技能!$B:$B,0)),"")</f>
        <v>24</v>
      </c>
      <c r="AB61" s="12" t="str">
        <f>IFERROR(INDEX(技能!$A:$A,MATCH(怪物!X61,技能!$B:$B,0)),"")</f>
        <v/>
      </c>
      <c r="AC61" s="12" t="str">
        <f>IFERROR(INDEX(技能!$A:$A,MATCH(怪物!Y61,技能!$B:$B,0)),"")</f>
        <v/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S61" s="14">
        <v>1602</v>
      </c>
      <c r="BT61" s="14" t="s">
        <v>744</v>
      </c>
      <c r="BU61" s="14">
        <v>30</v>
      </c>
      <c r="BV61" s="14">
        <v>16</v>
      </c>
      <c r="BW61" s="14">
        <v>30.25</v>
      </c>
      <c r="BX61" s="14">
        <v>-8.2644628099173556E-3</v>
      </c>
      <c r="BY61" s="14">
        <v>100</v>
      </c>
      <c r="BZ61" s="17">
        <f t="shared" si="52"/>
        <v>0.28653295128939826</v>
      </c>
      <c r="CB61" s="14" t="str">
        <f t="shared" si="17"/>
        <v>1600|107;1601|107;1602|100</v>
      </c>
      <c r="CC61" s="14">
        <f t="shared" si="43"/>
        <v>6</v>
      </c>
      <c r="CD61" s="14">
        <f t="shared" si="48"/>
        <v>100</v>
      </c>
      <c r="CE61" s="14">
        <f t="shared" si="49"/>
        <v>2</v>
      </c>
      <c r="CF61" s="14">
        <f t="shared" si="50"/>
        <v>8</v>
      </c>
      <c r="CG61" s="14">
        <f t="shared" si="51"/>
        <v>100</v>
      </c>
      <c r="CH61" s="14" t="str">
        <f t="shared" si="23"/>
        <v>34</v>
      </c>
      <c r="CI61" s="14" t="str">
        <f t="shared" si="24"/>
        <v>leg||</v>
      </c>
      <c r="CJ61" s="14" t="str">
        <f t="shared" si="25"/>
        <v>2105|2</v>
      </c>
      <c r="CK61" s="14">
        <f t="shared" si="42"/>
        <v>0</v>
      </c>
      <c r="CM61" s="15">
        <v>1</v>
      </c>
      <c r="CN61" s="14">
        <v>1602</v>
      </c>
      <c r="CO61" s="14" t="s">
        <v>744</v>
      </c>
      <c r="CP61" s="14" t="s">
        <v>4564</v>
      </c>
      <c r="CQ61" s="14">
        <v>30</v>
      </c>
      <c r="CR61" s="14" t="str">
        <f t="shared" si="26"/>
        <v>2105|2</v>
      </c>
      <c r="CT61" s="14" t="s">
        <v>1471</v>
      </c>
      <c r="CU61" s="14">
        <v>2</v>
      </c>
      <c r="CV61" s="14">
        <f t="shared" si="53"/>
        <v>11</v>
      </c>
      <c r="CW61" s="14" t="str">
        <f t="shared" si="54"/>
        <v>2105|2</v>
      </c>
      <c r="DA61" s="14" t="str">
        <f t="shared" si="55"/>
        <v/>
      </c>
      <c r="DB61" s="14" t="str">
        <f t="shared" si="56"/>
        <v/>
      </c>
      <c r="DE61" s="14" t="str">
        <f t="shared" si="57"/>
        <v/>
      </c>
      <c r="DF61" s="14" t="str">
        <f t="shared" si="58"/>
        <v/>
      </c>
      <c r="DI61" s="14" t="str">
        <f t="shared" si="59"/>
        <v/>
      </c>
      <c r="DJ61" s="14" t="str">
        <f t="shared" si="60"/>
        <v/>
      </c>
      <c r="DM61" s="14" t="str">
        <f t="shared" si="61"/>
        <v/>
      </c>
      <c r="DN61" s="14" t="str">
        <f t="shared" si="62"/>
        <v/>
      </c>
      <c r="DQ61" s="14" t="str">
        <f t="shared" si="63"/>
        <v/>
      </c>
      <c r="DR61" s="14" t="str">
        <f t="shared" si="64"/>
        <v/>
      </c>
      <c r="DU61" s="14">
        <f t="shared" si="27"/>
        <v>1602</v>
      </c>
      <c r="DV61" s="14" t="str">
        <f t="shared" si="28"/>
        <v>Tentacle</v>
      </c>
      <c r="DW61" s="14">
        <f t="shared" si="29"/>
        <v>30</v>
      </c>
      <c r="DX61" s="14">
        <f t="shared" si="30"/>
        <v>6</v>
      </c>
      <c r="DY61" s="14">
        <f t="shared" si="31"/>
        <v>100</v>
      </c>
      <c r="DZ61" s="14">
        <f t="shared" si="32"/>
        <v>2</v>
      </c>
      <c r="EA61" s="14">
        <f t="shared" si="33"/>
        <v>8</v>
      </c>
      <c r="EB61" s="14">
        <f t="shared" si="34"/>
        <v>100</v>
      </c>
      <c r="EC61" s="14" t="str">
        <f t="shared" si="35"/>
        <v>34</v>
      </c>
      <c r="ED61" s="14" t="str">
        <f t="shared" si="36"/>
        <v>leg||</v>
      </c>
      <c r="EE61" s="14" t="str">
        <f t="shared" si="37"/>
        <v>2105|2</v>
      </c>
      <c r="EF61" s="14">
        <f t="shared" si="38"/>
        <v>0</v>
      </c>
      <c r="EI61" s="2" t="s">
        <v>158</v>
      </c>
      <c r="EJ61" s="14" t="s">
        <v>156</v>
      </c>
      <c r="EK61" s="2">
        <v>4104</v>
      </c>
      <c r="EL61" s="14">
        <v>20</v>
      </c>
      <c r="EM61" s="14">
        <f t="shared" si="39"/>
        <v>2.1147425268811282</v>
      </c>
      <c r="EP61" s="14">
        <v>60</v>
      </c>
      <c r="EQ61" s="14">
        <f t="shared" si="40"/>
        <v>0.88729833462074159</v>
      </c>
    </row>
    <row r="62" spans="1:147" x14ac:dyDescent="0.15">
      <c r="A62" s="15" t="s">
        <v>228</v>
      </c>
      <c r="B62" s="14" t="s">
        <v>440</v>
      </c>
      <c r="C62" s="16">
        <v>12</v>
      </c>
      <c r="D62" s="14" t="str">
        <f t="shared" si="14"/>
        <v>型攻击</v>
      </c>
      <c r="E62" s="14">
        <v>100</v>
      </c>
      <c r="F62" s="14">
        <v>13</v>
      </c>
      <c r="G62" s="14">
        <v>1</v>
      </c>
      <c r="H62" s="14">
        <v>85</v>
      </c>
      <c r="I62" s="12" t="str">
        <f t="shared" si="15"/>
        <v>1|21</v>
      </c>
      <c r="J62" s="12" t="str">
        <f t="shared" si="16"/>
        <v>body|head|leg</v>
      </c>
      <c r="K62" s="12" t="s">
        <v>548</v>
      </c>
      <c r="L62" s="12" t="s">
        <v>557</v>
      </c>
      <c r="M62" s="12" t="s">
        <v>553</v>
      </c>
      <c r="N62" s="12">
        <v>1</v>
      </c>
      <c r="O62" s="12" t="s">
        <v>1277</v>
      </c>
      <c r="P62" s="12">
        <v>0</v>
      </c>
      <c r="Q62" s="12">
        <v>0</v>
      </c>
      <c r="R62" s="12"/>
      <c r="S62" s="12">
        <v>0</v>
      </c>
      <c r="T62" s="15"/>
      <c r="U62" s="15"/>
      <c r="V62" s="15" t="s">
        <v>634</v>
      </c>
      <c r="W62" s="15" t="s">
        <v>635</v>
      </c>
      <c r="X62" s="15"/>
      <c r="Y62" s="15"/>
      <c r="Z62" s="12">
        <f>IFERROR(INDEX(技能!$A:$A,MATCH(怪物!V62,技能!$B:$B,0)),"")</f>
        <v>1</v>
      </c>
      <c r="AA62" s="12">
        <f>IFERROR(INDEX(技能!$A:$A,MATCH(怪物!W62,技能!$B:$B,0)),"")</f>
        <v>21</v>
      </c>
      <c r="AB62" s="12" t="str">
        <f>IFERROR(INDEX(技能!$A:$A,MATCH(怪物!X62,技能!$B:$B,0)),"")</f>
        <v/>
      </c>
      <c r="AC62" s="12" t="str">
        <f>IFERROR(INDEX(技能!$A:$A,MATCH(怪物!Y62,技能!$B:$B,0)),"")</f>
        <v/>
      </c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S62" s="14">
        <v>1603</v>
      </c>
      <c r="BT62" s="14" t="s">
        <v>745</v>
      </c>
      <c r="BU62" s="14">
        <v>35</v>
      </c>
      <c r="BV62" s="14">
        <v>16</v>
      </c>
      <c r="BW62" s="14">
        <v>30.25</v>
      </c>
      <c r="BX62" s="14">
        <v>0.15702479338842976</v>
      </c>
      <c r="BY62" s="14">
        <v>35</v>
      </c>
      <c r="BZ62" s="17">
        <f t="shared" si="52"/>
        <v>0.10028653295128939</v>
      </c>
      <c r="CB62" s="14" t="str">
        <f t="shared" si="17"/>
        <v>1600|107;1601|107;1602|100;1603|35</v>
      </c>
      <c r="CC62" s="14">
        <f t="shared" si="43"/>
        <v>15</v>
      </c>
      <c r="CD62" s="14">
        <f t="shared" si="48"/>
        <v>100</v>
      </c>
      <c r="CE62" s="14">
        <f t="shared" si="49"/>
        <v>9</v>
      </c>
      <c r="CF62" s="14">
        <f t="shared" si="50"/>
        <v>2</v>
      </c>
      <c r="CG62" s="14">
        <f t="shared" si="51"/>
        <v>85</v>
      </c>
      <c r="CH62" s="14" t="str">
        <f t="shared" si="23"/>
        <v>1|24</v>
      </c>
      <c r="CI62" s="14" t="str">
        <f t="shared" si="24"/>
        <v>body|head|tail</v>
      </c>
      <c r="CJ62" s="14" t="str">
        <f t="shared" si="25"/>
        <v>4102|3;2105|2</v>
      </c>
      <c r="CK62" s="14">
        <v>6</v>
      </c>
      <c r="CM62" s="14">
        <v>1</v>
      </c>
      <c r="CN62" s="14">
        <v>1603</v>
      </c>
      <c r="CO62" s="14" t="s">
        <v>745</v>
      </c>
      <c r="CP62" s="14" t="s">
        <v>4565</v>
      </c>
      <c r="CQ62" s="14">
        <v>35</v>
      </c>
      <c r="CR62" s="14" t="str">
        <f t="shared" si="26"/>
        <v>4102|3;2105|2</v>
      </c>
      <c r="CT62" s="14" t="s">
        <v>1291</v>
      </c>
      <c r="CU62" s="14">
        <v>3</v>
      </c>
      <c r="CV62" s="14">
        <f t="shared" si="53"/>
        <v>59</v>
      </c>
      <c r="CW62" s="14" t="str">
        <f t="shared" si="54"/>
        <v>4102|3</v>
      </c>
      <c r="CY62" s="14" t="s">
        <v>1471</v>
      </c>
      <c r="CZ62" s="14">
        <v>2</v>
      </c>
      <c r="DA62" s="14">
        <f t="shared" si="55"/>
        <v>11</v>
      </c>
      <c r="DB62" s="14" t="str">
        <f t="shared" si="56"/>
        <v>2105|2</v>
      </c>
      <c r="DE62" s="14" t="str">
        <f t="shared" si="57"/>
        <v/>
      </c>
      <c r="DF62" s="14" t="str">
        <f t="shared" si="58"/>
        <v/>
      </c>
      <c r="DI62" s="14" t="str">
        <f t="shared" si="59"/>
        <v/>
      </c>
      <c r="DJ62" s="14" t="str">
        <f t="shared" si="60"/>
        <v/>
      </c>
      <c r="DM62" s="14" t="str">
        <f t="shared" si="61"/>
        <v/>
      </c>
      <c r="DN62" s="14" t="str">
        <f t="shared" si="62"/>
        <v/>
      </c>
      <c r="DQ62" s="14" t="str">
        <f t="shared" si="63"/>
        <v/>
      </c>
      <c r="DR62" s="14" t="str">
        <f t="shared" si="64"/>
        <v/>
      </c>
      <c r="DU62" s="14">
        <f t="shared" si="27"/>
        <v>1603</v>
      </c>
      <c r="DV62" s="14" t="str">
        <f t="shared" si="28"/>
        <v>Alligator</v>
      </c>
      <c r="DW62" s="14">
        <f t="shared" si="29"/>
        <v>35</v>
      </c>
      <c r="DX62" s="14">
        <f t="shared" si="30"/>
        <v>15</v>
      </c>
      <c r="DY62" s="14">
        <f t="shared" si="31"/>
        <v>100</v>
      </c>
      <c r="DZ62" s="14">
        <f t="shared" si="32"/>
        <v>9</v>
      </c>
      <c r="EA62" s="14">
        <f t="shared" si="33"/>
        <v>2</v>
      </c>
      <c r="EB62" s="14">
        <f t="shared" si="34"/>
        <v>85</v>
      </c>
      <c r="EC62" s="14" t="str">
        <f t="shared" si="35"/>
        <v>1|24</v>
      </c>
      <c r="ED62" s="14" t="str">
        <f t="shared" si="36"/>
        <v>body|head|tail</v>
      </c>
      <c r="EE62" s="14" t="str">
        <f t="shared" si="37"/>
        <v>4102|3;2105|2</v>
      </c>
      <c r="EF62" s="14">
        <f t="shared" si="38"/>
        <v>6</v>
      </c>
      <c r="EI62" s="2" t="s">
        <v>159</v>
      </c>
      <c r="EJ62" s="14" t="s">
        <v>362</v>
      </c>
      <c r="EK62" s="2">
        <v>4105</v>
      </c>
      <c r="EL62" s="14">
        <v>50</v>
      </c>
      <c r="EM62" s="14">
        <f t="shared" si="39"/>
        <v>2.6591479484724942</v>
      </c>
      <c r="EP62" s="14">
        <v>61</v>
      </c>
      <c r="EQ62" s="14">
        <f t="shared" si="40"/>
        <v>0.89051248379533265</v>
      </c>
    </row>
    <row r="63" spans="1:147" x14ac:dyDescent="0.15">
      <c r="A63" s="15" t="s">
        <v>293</v>
      </c>
      <c r="B63" s="14" t="s">
        <v>441</v>
      </c>
      <c r="C63" s="16">
        <v>9</v>
      </c>
      <c r="D63" s="14" t="str">
        <f t="shared" si="14"/>
        <v>攻击型</v>
      </c>
      <c r="E63" s="14">
        <v>100</v>
      </c>
      <c r="F63" s="14">
        <v>12</v>
      </c>
      <c r="G63" s="14">
        <v>7</v>
      </c>
      <c r="H63" s="14">
        <v>80</v>
      </c>
      <c r="I63" s="12" t="str">
        <f t="shared" si="15"/>
        <v>1|25</v>
      </c>
      <c r="J63" s="12" t="str">
        <f t="shared" si="16"/>
        <v>body|head|wing</v>
      </c>
      <c r="K63" s="12" t="s">
        <v>539</v>
      </c>
      <c r="L63" s="12" t="s">
        <v>547</v>
      </c>
      <c r="M63" s="12" t="s">
        <v>555</v>
      </c>
      <c r="N63" s="12">
        <v>1</v>
      </c>
      <c r="O63" s="12" t="s">
        <v>1278</v>
      </c>
      <c r="P63" s="12">
        <v>0</v>
      </c>
      <c r="Q63" s="12">
        <v>0</v>
      </c>
      <c r="R63" s="12"/>
      <c r="S63" s="12">
        <v>0</v>
      </c>
      <c r="T63" s="15"/>
      <c r="U63" s="15"/>
      <c r="V63" s="15" t="s">
        <v>599</v>
      </c>
      <c r="W63" s="15" t="s">
        <v>952</v>
      </c>
      <c r="X63" s="15"/>
      <c r="Y63" s="15"/>
      <c r="Z63" s="12">
        <f>IFERROR(INDEX(技能!$A:$A,MATCH(怪物!V63,技能!$B:$B,0)),"")</f>
        <v>1</v>
      </c>
      <c r="AA63" s="12">
        <f>IFERROR(INDEX(技能!$A:$A,MATCH(怪物!W63,技能!$B:$B,0)),"")</f>
        <v>25</v>
      </c>
      <c r="AB63" s="12" t="str">
        <f>IFERROR(INDEX(技能!$A:$A,MATCH(怪物!X63,技能!$B:$B,0)),"")</f>
        <v/>
      </c>
      <c r="AC63" s="12" t="str">
        <f>IFERROR(INDEX(技能!$A:$A,MATCH(怪物!Y63,技能!$B:$B,0)),"")</f>
        <v/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S63" s="14">
        <v>1700</v>
      </c>
      <c r="BT63" s="14" t="s">
        <v>746</v>
      </c>
      <c r="BU63" s="14">
        <v>30</v>
      </c>
      <c r="BV63" s="14">
        <v>17</v>
      </c>
      <c r="BW63" s="14">
        <v>22.8</v>
      </c>
      <c r="BX63" s="14">
        <v>0.31578947368421051</v>
      </c>
      <c r="BY63" s="14">
        <v>72</v>
      </c>
      <c r="BZ63" s="17">
        <f t="shared" si="52"/>
        <v>0.25263157894736843</v>
      </c>
      <c r="CB63" s="14" t="str">
        <f t="shared" si="17"/>
        <v>1700|72</v>
      </c>
      <c r="CC63" s="14">
        <f t="shared" si="43"/>
        <v>7</v>
      </c>
      <c r="CD63" s="14">
        <f t="shared" si="48"/>
        <v>100</v>
      </c>
      <c r="CE63" s="14">
        <f t="shared" si="49"/>
        <v>8</v>
      </c>
      <c r="CF63" s="14">
        <f t="shared" si="50"/>
        <v>2</v>
      </c>
      <c r="CG63" s="14">
        <f t="shared" si="51"/>
        <v>70</v>
      </c>
      <c r="CH63" s="14" t="str">
        <f t="shared" si="23"/>
        <v>1</v>
      </c>
      <c r="CI63" s="14" t="str">
        <f t="shared" si="24"/>
        <v>body|head|wing</v>
      </c>
      <c r="CJ63" s="14" t="str">
        <f t="shared" si="25"/>
        <v>1101|5;2300|0.25;2301|0.25</v>
      </c>
      <c r="CK63" s="14">
        <f t="shared" si="42"/>
        <v>0</v>
      </c>
      <c r="CM63" s="14">
        <v>1</v>
      </c>
      <c r="CN63" s="14">
        <v>1700</v>
      </c>
      <c r="CO63" s="14" t="s">
        <v>746</v>
      </c>
      <c r="CP63" s="14" t="s">
        <v>4566</v>
      </c>
      <c r="CQ63" s="14">
        <v>30</v>
      </c>
      <c r="CR63" s="14" t="str">
        <f t="shared" si="26"/>
        <v>1101|5;2300|0.25;2301|0.25</v>
      </c>
      <c r="CT63" s="14" t="s">
        <v>1479</v>
      </c>
      <c r="CU63" s="14">
        <v>5</v>
      </c>
      <c r="CV63" s="14">
        <f t="shared" si="53"/>
        <v>3</v>
      </c>
      <c r="CW63" s="14" t="str">
        <f t="shared" si="54"/>
        <v>1101|5</v>
      </c>
      <c r="CY63" s="14" t="s">
        <v>139</v>
      </c>
      <c r="DA63" s="14">
        <f t="shared" si="55"/>
        <v>20</v>
      </c>
      <c r="DB63" s="14" t="str">
        <f t="shared" si="56"/>
        <v>2300|0.25</v>
      </c>
      <c r="DC63" s="14" t="s">
        <v>1459</v>
      </c>
      <c r="DE63" s="14">
        <f t="shared" si="57"/>
        <v>21</v>
      </c>
      <c r="DF63" s="14" t="str">
        <f t="shared" si="58"/>
        <v>2301|0.25</v>
      </c>
      <c r="DI63" s="14" t="str">
        <f t="shared" si="59"/>
        <v/>
      </c>
      <c r="DJ63" s="14" t="str">
        <f t="shared" si="60"/>
        <v/>
      </c>
      <c r="DM63" s="14" t="str">
        <f t="shared" si="61"/>
        <v/>
      </c>
      <c r="DN63" s="14" t="str">
        <f t="shared" si="62"/>
        <v/>
      </c>
      <c r="DQ63" s="14" t="str">
        <f t="shared" si="63"/>
        <v/>
      </c>
      <c r="DR63" s="14" t="str">
        <f t="shared" si="64"/>
        <v/>
      </c>
      <c r="DU63" s="14">
        <f t="shared" si="27"/>
        <v>1700</v>
      </c>
      <c r="DV63" s="14" t="str">
        <f t="shared" si="28"/>
        <v>Gargoyle</v>
      </c>
      <c r="DW63" s="14">
        <f t="shared" si="29"/>
        <v>30</v>
      </c>
      <c r="DX63" s="14">
        <f t="shared" si="30"/>
        <v>7</v>
      </c>
      <c r="DY63" s="14">
        <f t="shared" si="31"/>
        <v>100</v>
      </c>
      <c r="DZ63" s="14">
        <f t="shared" si="32"/>
        <v>8</v>
      </c>
      <c r="EA63" s="14">
        <f t="shared" si="33"/>
        <v>2</v>
      </c>
      <c r="EB63" s="14">
        <f t="shared" si="34"/>
        <v>70</v>
      </c>
      <c r="EC63" s="14" t="str">
        <f t="shared" si="35"/>
        <v>1</v>
      </c>
      <c r="ED63" s="14" t="str">
        <f t="shared" si="36"/>
        <v>body|head|wing</v>
      </c>
      <c r="EE63" s="14" t="str">
        <f t="shared" si="37"/>
        <v>1101|5;2300|0.25;2301|0.25</v>
      </c>
      <c r="EF63" s="14">
        <f t="shared" si="38"/>
        <v>0</v>
      </c>
      <c r="EI63" s="2" t="s">
        <v>1383</v>
      </c>
      <c r="EJ63" s="14" t="s">
        <v>160</v>
      </c>
      <c r="EK63" s="2">
        <v>4106</v>
      </c>
      <c r="EL63" s="14">
        <v>20</v>
      </c>
      <c r="EM63" s="14">
        <f t="shared" si="39"/>
        <v>2.1147425268811282</v>
      </c>
      <c r="EP63" s="14">
        <v>62</v>
      </c>
      <c r="EQ63" s="14">
        <f t="shared" si="40"/>
        <v>0.89370039370059051</v>
      </c>
    </row>
    <row r="64" spans="1:147" x14ac:dyDescent="0.15">
      <c r="A64" s="15" t="s">
        <v>245</v>
      </c>
      <c r="B64" s="14" t="s">
        <v>442</v>
      </c>
      <c r="C64" s="16">
        <v>5</v>
      </c>
      <c r="D64" s="14" t="str">
        <f t="shared" si="14"/>
        <v>平衡型</v>
      </c>
      <c r="E64" s="14">
        <v>100</v>
      </c>
      <c r="F64" s="14">
        <v>8</v>
      </c>
      <c r="G64" s="14">
        <v>2</v>
      </c>
      <c r="H64" s="14">
        <v>60</v>
      </c>
      <c r="I64" s="12" t="str">
        <f t="shared" si="15"/>
        <v>6|16|19</v>
      </c>
      <c r="J64" s="12" t="str">
        <f t="shared" si="16"/>
        <v>body|head|leg</v>
      </c>
      <c r="K64" s="12" t="s">
        <v>929</v>
      </c>
      <c r="L64" s="12" t="s">
        <v>557</v>
      </c>
      <c r="M64" s="12" t="s">
        <v>553</v>
      </c>
      <c r="N64" s="12">
        <v>0</v>
      </c>
      <c r="O64" s="12" t="s">
        <v>1279</v>
      </c>
      <c r="P64" s="12">
        <v>0</v>
      </c>
      <c r="Q64" s="12">
        <v>-1</v>
      </c>
      <c r="R64" s="12">
        <v>5</v>
      </c>
      <c r="S64" s="12">
        <v>0</v>
      </c>
      <c r="T64" s="15"/>
      <c r="U64" s="15"/>
      <c r="V64" s="15" t="s">
        <v>595</v>
      </c>
      <c r="W64" s="15" t="s">
        <v>654</v>
      </c>
      <c r="X64" s="15" t="s">
        <v>658</v>
      </c>
      <c r="Y64" s="15"/>
      <c r="Z64" s="12">
        <f>IFERROR(INDEX(技能!$A:$A,MATCH(怪物!V64,技能!$B:$B,0)),"")</f>
        <v>6</v>
      </c>
      <c r="AA64" s="12">
        <f>IFERROR(INDEX(技能!$A:$A,MATCH(怪物!W64,技能!$B:$B,0)),"")</f>
        <v>16</v>
      </c>
      <c r="AB64" s="12">
        <f>IFERROR(INDEX(技能!$A:$A,MATCH(怪物!X64,技能!$B:$B,0)),"")</f>
        <v>19</v>
      </c>
      <c r="AC64" s="12" t="str">
        <f>IFERROR(INDEX(技能!$A:$A,MATCH(怪物!Y64,技能!$B:$B,0)),"")</f>
        <v/>
      </c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S64" s="14">
        <v>1701</v>
      </c>
      <c r="BT64" s="14" t="s">
        <v>747</v>
      </c>
      <c r="BU64" s="14">
        <v>45</v>
      </c>
      <c r="BV64" s="14">
        <v>17</v>
      </c>
      <c r="BW64" s="14">
        <v>22.8</v>
      </c>
      <c r="BX64" s="14">
        <v>0.97368421052631571</v>
      </c>
      <c r="BY64" s="14">
        <v>15</v>
      </c>
      <c r="BZ64" s="17">
        <f t="shared" si="52"/>
        <v>5.2631578947368418E-2</v>
      </c>
      <c r="CB64" s="14" t="str">
        <f t="shared" si="17"/>
        <v>1700|72;1701|15</v>
      </c>
      <c r="CC64" s="14">
        <f t="shared" si="43"/>
        <v>2</v>
      </c>
      <c r="CD64" s="14">
        <f t="shared" si="48"/>
        <v>100</v>
      </c>
      <c r="CE64" s="14">
        <f t="shared" si="49"/>
        <v>10</v>
      </c>
      <c r="CF64" s="14">
        <f t="shared" si="50"/>
        <v>14</v>
      </c>
      <c r="CG64" s="14">
        <f t="shared" si="51"/>
        <v>100</v>
      </c>
      <c r="CH64" s="14" t="str">
        <f t="shared" si="23"/>
        <v>15</v>
      </c>
      <c r="CI64" s="14" t="str">
        <f t="shared" si="24"/>
        <v>body||</v>
      </c>
      <c r="CJ64" s="14" t="str">
        <f t="shared" si="25"/>
        <v>2202|3</v>
      </c>
      <c r="CK64" s="14">
        <f t="shared" si="42"/>
        <v>0</v>
      </c>
      <c r="CM64" s="14">
        <v>1</v>
      </c>
      <c r="CN64" s="14">
        <v>1701</v>
      </c>
      <c r="CO64" s="14" t="s">
        <v>747</v>
      </c>
      <c r="CP64" s="14" t="s">
        <v>4567</v>
      </c>
      <c r="CQ64" s="14">
        <v>45</v>
      </c>
      <c r="CR64" s="14" t="str">
        <f t="shared" si="26"/>
        <v>2202|3</v>
      </c>
      <c r="CT64" s="14" t="s">
        <v>1441</v>
      </c>
      <c r="CU64" s="14">
        <v>3</v>
      </c>
      <c r="CV64" s="14">
        <f t="shared" si="53"/>
        <v>18</v>
      </c>
      <c r="CW64" s="14" t="str">
        <f t="shared" si="54"/>
        <v>2202|3</v>
      </c>
      <c r="DA64" s="14" t="str">
        <f t="shared" si="55"/>
        <v/>
      </c>
      <c r="DB64" s="14" t="str">
        <f t="shared" si="56"/>
        <v/>
      </c>
      <c r="DE64" s="14" t="str">
        <f t="shared" si="57"/>
        <v/>
      </c>
      <c r="DF64" s="14" t="str">
        <f t="shared" si="58"/>
        <v/>
      </c>
      <c r="DI64" s="14" t="str">
        <f t="shared" si="59"/>
        <v/>
      </c>
      <c r="DJ64" s="14" t="str">
        <f t="shared" si="60"/>
        <v/>
      </c>
      <c r="DM64" s="14" t="str">
        <f t="shared" si="61"/>
        <v/>
      </c>
      <c r="DN64" s="14" t="str">
        <f t="shared" si="62"/>
        <v/>
      </c>
      <c r="DQ64" s="14" t="str">
        <f t="shared" si="63"/>
        <v/>
      </c>
      <c r="DR64" s="14" t="str">
        <f t="shared" si="64"/>
        <v/>
      </c>
      <c r="DU64" s="14">
        <f t="shared" si="27"/>
        <v>1701</v>
      </c>
      <c r="DV64" s="14" t="str">
        <f t="shared" si="28"/>
        <v>Nightmare</v>
      </c>
      <c r="DW64" s="14">
        <f t="shared" si="29"/>
        <v>45</v>
      </c>
      <c r="DX64" s="14">
        <f t="shared" si="30"/>
        <v>2</v>
      </c>
      <c r="DY64" s="14">
        <f t="shared" si="31"/>
        <v>100</v>
      </c>
      <c r="DZ64" s="14">
        <f t="shared" si="32"/>
        <v>10</v>
      </c>
      <c r="EA64" s="14">
        <f t="shared" si="33"/>
        <v>14</v>
      </c>
      <c r="EB64" s="14">
        <f t="shared" si="34"/>
        <v>100</v>
      </c>
      <c r="EC64" s="14" t="str">
        <f t="shared" si="35"/>
        <v>15</v>
      </c>
      <c r="ED64" s="14" t="str">
        <f t="shared" si="36"/>
        <v>body||</v>
      </c>
      <c r="EE64" s="14" t="str">
        <f t="shared" si="37"/>
        <v>2202|3</v>
      </c>
      <c r="EF64" s="14">
        <f t="shared" si="38"/>
        <v>0</v>
      </c>
      <c r="EI64" s="2" t="s">
        <v>824</v>
      </c>
      <c r="EJ64" s="14" t="s">
        <v>823</v>
      </c>
      <c r="EK64" s="2">
        <v>4107</v>
      </c>
      <c r="EL64" s="14">
        <v>50</v>
      </c>
      <c r="EM64" s="14">
        <f t="shared" si="39"/>
        <v>2.6591479484724942</v>
      </c>
      <c r="EP64" s="14">
        <v>63</v>
      </c>
      <c r="EQ64" s="14">
        <f t="shared" si="40"/>
        <v>0.89686269665968865</v>
      </c>
    </row>
    <row r="65" spans="1:147" x14ac:dyDescent="0.15">
      <c r="A65" s="15" t="s">
        <v>347</v>
      </c>
      <c r="B65" s="14" t="s">
        <v>444</v>
      </c>
      <c r="C65" s="16">
        <v>12</v>
      </c>
      <c r="D65" s="14" t="str">
        <f t="shared" si="14"/>
        <v>型攻击</v>
      </c>
      <c r="E65" s="14">
        <v>100</v>
      </c>
      <c r="F65" s="14">
        <v>7</v>
      </c>
      <c r="G65" s="14">
        <v>2</v>
      </c>
      <c r="H65" s="14">
        <v>70</v>
      </c>
      <c r="I65" s="12" t="str">
        <f t="shared" si="15"/>
        <v>28</v>
      </c>
      <c r="J65" s="12" t="str">
        <f t="shared" si="16"/>
        <v>body|head|tail</v>
      </c>
      <c r="K65" s="12" t="s">
        <v>539</v>
      </c>
      <c r="L65" s="12" t="s">
        <v>547</v>
      </c>
      <c r="M65" s="12" t="s">
        <v>567</v>
      </c>
      <c r="N65" s="12">
        <v>1</v>
      </c>
      <c r="O65" s="12" t="s">
        <v>1284</v>
      </c>
      <c r="P65" s="12">
        <v>0</v>
      </c>
      <c r="Q65" s="12">
        <v>0</v>
      </c>
      <c r="R65" s="12"/>
      <c r="S65" s="12">
        <v>0</v>
      </c>
      <c r="T65" s="15"/>
      <c r="U65" s="15"/>
      <c r="V65" s="15" t="s">
        <v>594</v>
      </c>
      <c r="W65" s="15"/>
      <c r="X65" s="15"/>
      <c r="Y65" s="15"/>
      <c r="Z65" s="12">
        <f>IFERROR(INDEX(技能!$A:$A,MATCH(怪物!V65,技能!$B:$B,0)),"")</f>
        <v>28</v>
      </c>
      <c r="AA65" s="12" t="str">
        <f>IFERROR(INDEX(技能!$A:$A,MATCH(怪物!W65,技能!$B:$B,0)),"")</f>
        <v/>
      </c>
      <c r="AB65" s="12" t="str">
        <f>IFERROR(INDEX(技能!$A:$A,MATCH(怪物!X65,技能!$B:$B,0)),"")</f>
        <v/>
      </c>
      <c r="AC65" s="12" t="str">
        <f>IFERROR(INDEX(技能!$A:$A,MATCH(怪物!Y65,技能!$B:$B,0)),"")</f>
        <v/>
      </c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S65" s="14">
        <v>1702</v>
      </c>
      <c r="BT65" s="14" t="s">
        <v>748</v>
      </c>
      <c r="BU65" s="14">
        <v>35</v>
      </c>
      <c r="BV65" s="14">
        <v>17</v>
      </c>
      <c r="BW65" s="14">
        <v>22.8</v>
      </c>
      <c r="BX65" s="14">
        <v>0.53508771929824561</v>
      </c>
      <c r="BY65" s="14">
        <v>58</v>
      </c>
      <c r="BZ65" s="17">
        <f t="shared" si="52"/>
        <v>0.20350877192982456</v>
      </c>
      <c r="CB65" s="14" t="str">
        <f t="shared" si="17"/>
        <v>1700|72;1701|15;1702|58</v>
      </c>
      <c r="CC65" s="14">
        <f t="shared" si="43"/>
        <v>6</v>
      </c>
      <c r="CD65" s="14">
        <f t="shared" si="48"/>
        <v>100</v>
      </c>
      <c r="CE65" s="14">
        <f t="shared" si="49"/>
        <v>12</v>
      </c>
      <c r="CF65" s="14">
        <f t="shared" si="50"/>
        <v>1</v>
      </c>
      <c r="CG65" s="14">
        <f t="shared" si="51"/>
        <v>80</v>
      </c>
      <c r="CH65" s="14" t="str">
        <f t="shared" si="23"/>
        <v>1</v>
      </c>
      <c r="CI65" s="14" t="str">
        <f t="shared" si="24"/>
        <v>body|head|wing</v>
      </c>
      <c r="CJ65" s="14" t="str">
        <f t="shared" si="25"/>
        <v>4102|2;2101|5</v>
      </c>
      <c r="CK65" s="14">
        <f t="shared" si="42"/>
        <v>0</v>
      </c>
      <c r="CM65" s="14">
        <v>3</v>
      </c>
      <c r="CN65" s="14">
        <v>1702</v>
      </c>
      <c r="CO65" s="14" t="s">
        <v>748</v>
      </c>
      <c r="CP65" s="14" t="s">
        <v>4568</v>
      </c>
      <c r="CQ65" s="14">
        <v>35</v>
      </c>
      <c r="CR65" s="14" t="str">
        <f t="shared" si="26"/>
        <v>4102|2;2101|5</v>
      </c>
      <c r="CT65" s="14" t="s">
        <v>1291</v>
      </c>
      <c r="CU65" s="14">
        <v>2</v>
      </c>
      <c r="CV65" s="14">
        <f t="shared" si="53"/>
        <v>59</v>
      </c>
      <c r="CW65" s="14" t="str">
        <f t="shared" si="54"/>
        <v>4102|2</v>
      </c>
      <c r="CY65" s="14" t="s">
        <v>1470</v>
      </c>
      <c r="CZ65" s="14">
        <v>5</v>
      </c>
      <c r="DA65" s="14">
        <f t="shared" si="55"/>
        <v>7</v>
      </c>
      <c r="DB65" s="14" t="str">
        <f t="shared" si="56"/>
        <v>2101|5</v>
      </c>
      <c r="DE65" s="14" t="str">
        <f t="shared" si="57"/>
        <v/>
      </c>
      <c r="DF65" s="14" t="str">
        <f t="shared" si="58"/>
        <v/>
      </c>
      <c r="DI65" s="14" t="str">
        <f t="shared" si="59"/>
        <v/>
      </c>
      <c r="DJ65" s="14" t="str">
        <f t="shared" si="60"/>
        <v/>
      </c>
      <c r="DM65" s="14" t="str">
        <f t="shared" si="61"/>
        <v/>
      </c>
      <c r="DN65" s="14" t="str">
        <f t="shared" si="62"/>
        <v/>
      </c>
      <c r="DQ65" s="14" t="str">
        <f t="shared" si="63"/>
        <v/>
      </c>
      <c r="DR65" s="14" t="str">
        <f t="shared" si="64"/>
        <v/>
      </c>
      <c r="DU65" s="14">
        <f t="shared" si="27"/>
        <v>1702</v>
      </c>
      <c r="DV65" s="14" t="str">
        <f t="shared" si="28"/>
        <v>Cave Bat</v>
      </c>
      <c r="DW65" s="14">
        <f t="shared" si="29"/>
        <v>35</v>
      </c>
      <c r="DX65" s="14">
        <f t="shared" si="30"/>
        <v>6</v>
      </c>
      <c r="DY65" s="14">
        <f t="shared" si="31"/>
        <v>100</v>
      </c>
      <c r="DZ65" s="14">
        <f t="shared" si="32"/>
        <v>12</v>
      </c>
      <c r="EA65" s="14">
        <f t="shared" si="33"/>
        <v>1</v>
      </c>
      <c r="EB65" s="14">
        <f t="shared" si="34"/>
        <v>80</v>
      </c>
      <c r="EC65" s="14" t="str">
        <f t="shared" si="35"/>
        <v>1</v>
      </c>
      <c r="ED65" s="14" t="str">
        <f t="shared" si="36"/>
        <v>body|head|wing</v>
      </c>
      <c r="EE65" s="14" t="str">
        <f t="shared" si="37"/>
        <v>4102|2;2101|5</v>
      </c>
      <c r="EF65" s="14">
        <f t="shared" si="38"/>
        <v>0</v>
      </c>
      <c r="EI65" s="2" t="s">
        <v>828</v>
      </c>
      <c r="EJ65" s="14" t="s">
        <v>827</v>
      </c>
      <c r="EK65" s="2">
        <v>4108</v>
      </c>
      <c r="EL65" s="14">
        <v>20</v>
      </c>
      <c r="EM65" s="14">
        <f t="shared" si="39"/>
        <v>2.1147425268811282</v>
      </c>
      <c r="EP65" s="14">
        <v>64</v>
      </c>
      <c r="EQ65" s="14">
        <f t="shared" si="40"/>
        <v>0.9</v>
      </c>
    </row>
    <row r="66" spans="1:147" x14ac:dyDescent="0.15">
      <c r="A66" s="15" t="s">
        <v>353</v>
      </c>
      <c r="B66" s="14" t="s">
        <v>445</v>
      </c>
      <c r="C66" s="16">
        <v>13</v>
      </c>
      <c r="D66" s="14" t="str">
        <f t="shared" si="14"/>
        <v>型攻击</v>
      </c>
      <c r="E66" s="14">
        <v>100</v>
      </c>
      <c r="F66" s="14">
        <v>9</v>
      </c>
      <c r="G66" s="14">
        <v>15</v>
      </c>
      <c r="H66" s="14">
        <v>70</v>
      </c>
      <c r="I66" s="12" t="str">
        <f t="shared" si="15"/>
        <v>34|5</v>
      </c>
      <c r="J66" s="12" t="str">
        <f t="shared" si="16"/>
        <v>body|head|leg</v>
      </c>
      <c r="K66" s="12" t="s">
        <v>548</v>
      </c>
      <c r="L66" s="12" t="s">
        <v>557</v>
      </c>
      <c r="M66" s="12" t="s">
        <v>543</v>
      </c>
      <c r="N66" s="12">
        <v>0</v>
      </c>
      <c r="O66" s="12" t="s">
        <v>1416</v>
      </c>
      <c r="P66" s="12">
        <v>4</v>
      </c>
      <c r="Q66" s="12">
        <v>0</v>
      </c>
      <c r="R66" s="12"/>
      <c r="S66" s="12">
        <v>3</v>
      </c>
      <c r="T66" s="15"/>
      <c r="U66" s="15"/>
      <c r="V66" s="15" t="s">
        <v>609</v>
      </c>
      <c r="W66" s="15" t="s">
        <v>803</v>
      </c>
      <c r="X66" s="15"/>
      <c r="Y66" s="15"/>
      <c r="Z66" s="12">
        <f>IFERROR(INDEX(技能!$A:$A,MATCH(怪物!V66,技能!$B:$B,0)),"")</f>
        <v>34</v>
      </c>
      <c r="AA66" s="12">
        <f>IFERROR(INDEX(技能!$A:$A,MATCH(怪物!W66,技能!$B:$B,0)),"")</f>
        <v>5</v>
      </c>
      <c r="AB66" s="12" t="str">
        <f>IFERROR(INDEX(技能!$A:$A,MATCH(怪物!X66,技能!$B:$B,0)),"")</f>
        <v/>
      </c>
      <c r="AC66" s="12" t="str">
        <f>IFERROR(INDEX(技能!$A:$A,MATCH(怪物!Y66,技能!$B:$B,0)),"")</f>
        <v/>
      </c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S66" s="14">
        <v>1703</v>
      </c>
      <c r="BT66" s="14" t="s">
        <v>720</v>
      </c>
      <c r="BU66" s="14">
        <v>2</v>
      </c>
      <c r="BV66" s="14">
        <v>17</v>
      </c>
      <c r="BW66" s="14">
        <v>22.8</v>
      </c>
      <c r="BX66" s="14">
        <v>-0.91228070175438591</v>
      </c>
      <c r="BY66" s="14">
        <v>70</v>
      </c>
      <c r="BZ66" s="17">
        <f t="shared" ref="BZ66:BZ97" si="65">BY66/SUMIF(BV:BV,BV66,BY:BY)</f>
        <v>0.24561403508771928</v>
      </c>
      <c r="CB66" s="14" t="str">
        <f t="shared" si="17"/>
        <v>1700|72;1701|15;1702|58;1703|70</v>
      </c>
      <c r="CC66" s="14">
        <f t="shared" si="43"/>
        <v>4</v>
      </c>
      <c r="CD66" s="14">
        <f t="shared" si="48"/>
        <v>100</v>
      </c>
      <c r="CE66" s="14">
        <f t="shared" si="49"/>
        <v>7</v>
      </c>
      <c r="CF66" s="14">
        <f t="shared" si="50"/>
        <v>1</v>
      </c>
      <c r="CG66" s="14">
        <f t="shared" si="51"/>
        <v>80</v>
      </c>
      <c r="CH66" s="14" t="str">
        <f t="shared" si="23"/>
        <v>17</v>
      </c>
      <c r="CI66" s="14" t="str">
        <f t="shared" si="24"/>
        <v>body|head|wing</v>
      </c>
      <c r="CJ66" s="14" t="str">
        <f t="shared" si="25"/>
        <v>4102|2</v>
      </c>
      <c r="CK66" s="14">
        <f t="shared" si="42"/>
        <v>0</v>
      </c>
      <c r="CM66" s="14">
        <v>1</v>
      </c>
      <c r="CN66" s="14">
        <v>1703</v>
      </c>
      <c r="CO66" s="14" t="s">
        <v>720</v>
      </c>
      <c r="CP66" s="14" t="s">
        <v>4525</v>
      </c>
      <c r="CQ66" s="14">
        <v>2</v>
      </c>
      <c r="CR66" s="14" t="str">
        <f t="shared" si="26"/>
        <v>4102|2</v>
      </c>
      <c r="CT66" s="14" t="s">
        <v>1291</v>
      </c>
      <c r="CU66" s="14">
        <v>2</v>
      </c>
      <c r="CV66" s="14">
        <f t="shared" ref="CV66:CV97" si="66">IFERROR(MATCH(CT66,$EJ:$EJ,0),MATCH(CT66,$EI:$EI,0))</f>
        <v>59</v>
      </c>
      <c r="CW66" s="14" t="str">
        <f t="shared" ref="CW66:CW97" si="67">IF(CT66="","",INDEX($EK:$EK,CV66)&amp;"|"&amp;IF(CU66="",CEILING(1/INDEX($EM:$EM,CV66)*INDEX($EQ:$EQ,MATCH($CQ66,$EP:$EP,0)),0.01),CU66))</f>
        <v>4102|2</v>
      </c>
      <c r="DA66" s="14" t="str">
        <f t="shared" ref="DA66:DA97" si="68">IF(CY66="","",IFERROR(MATCH(CY66,$EJ:$EJ,0),MATCH(CY66,$EI:$EI,0)))</f>
        <v/>
      </c>
      <c r="DB66" s="14" t="str">
        <f t="shared" ref="DB66:DB97" si="69">IF(CY66="","",INDEX($EK:$EK,DA66)&amp;"|"&amp;IF(CZ66="",CEILING(1/INDEX($EM:$EM,DA66)*INDEX($EQ:$EQ,MATCH($CQ66,$EP:$EP,0)),0.01),CZ66))</f>
        <v/>
      </c>
      <c r="DE66" s="14" t="str">
        <f t="shared" ref="DE66:DE97" si="70">IF(DC66="","",IFERROR(MATCH(DC66,$EJ:$EJ,0),MATCH(DC66,$EI:$EI,0)))</f>
        <v/>
      </c>
      <c r="DF66" s="14" t="str">
        <f t="shared" ref="DF66:DF97" si="71">IF(DC66="","",INDEX($EK:$EK,DE66)&amp;"|"&amp;IF(DD66="",CEILING(1/INDEX($EM:$EM,DE66)*INDEX($EQ:$EQ,MATCH($CQ66,$EP:$EP,0)),0.01),DD66))</f>
        <v/>
      </c>
      <c r="DI66" s="14" t="str">
        <f t="shared" ref="DI66:DI97" si="72">IF(DG66="","",IFERROR(MATCH(DG66,$EJ:$EJ,0),MATCH(DG66,$EI:$EI,0)))</f>
        <v/>
      </c>
      <c r="DJ66" s="14" t="str">
        <f t="shared" ref="DJ66:DJ97" si="73">IF(DG66="","",INDEX($EK:$EK,DI66)&amp;"|"&amp;IF(DH66="",CEILING(1/INDEX($EM:$EM,DI66)*INDEX($EQ:$EQ,MATCH($CQ66,$EP:$EP,0)),0.01),DH66))</f>
        <v/>
      </c>
      <c r="DM66" s="14" t="str">
        <f t="shared" ref="DM66:DM97" si="74">IF(DK66="","",IFERROR(MATCH(DK66,$EJ:$EJ,0),MATCH(DK66,$EI:$EI,0)))</f>
        <v/>
      </c>
      <c r="DN66" s="14" t="str">
        <f t="shared" ref="DN66:DN97" si="75">IF(DK66="","",INDEX($EK:$EK,DM66)&amp;"|"&amp;IF(DL66="",CEILING(1/INDEX($EM:$EM,DM66)*INDEX($EQ:$EQ,MATCH($CQ66,$EP:$EP,0)),0.01),DL66))</f>
        <v/>
      </c>
      <c r="DQ66" s="14" t="str">
        <f t="shared" ref="DQ66:DQ97" si="76">IF(DO66="","",IFERROR(MATCH(DO66,$EJ:$EJ,0),MATCH(DO66,$EI:$EI,0)))</f>
        <v/>
      </c>
      <c r="DR66" s="14" t="str">
        <f t="shared" ref="DR66:DR97" si="77">IF(DO66="","",INDEX($EK:$EK,DQ66)&amp;"|"&amp;IF(DP66="",CEILING(1/INDEX($EM:$EM,DQ66)*INDEX($EQ:$EQ,MATCH($CQ66,$EP:$EP,0)),0.01),DP66))</f>
        <v/>
      </c>
      <c r="DU66" s="14">
        <f t="shared" si="27"/>
        <v>1703</v>
      </c>
      <c r="DV66" s="14" t="str">
        <f t="shared" si="28"/>
        <v>Crow</v>
      </c>
      <c r="DW66" s="14">
        <f t="shared" si="29"/>
        <v>2</v>
      </c>
      <c r="DX66" s="14">
        <f t="shared" si="30"/>
        <v>4</v>
      </c>
      <c r="DY66" s="14">
        <f t="shared" si="31"/>
        <v>100</v>
      </c>
      <c r="DZ66" s="14">
        <f t="shared" si="32"/>
        <v>7</v>
      </c>
      <c r="EA66" s="14">
        <f t="shared" si="33"/>
        <v>1</v>
      </c>
      <c r="EB66" s="14">
        <f t="shared" si="34"/>
        <v>80</v>
      </c>
      <c r="EC66" s="14" t="str">
        <f t="shared" si="35"/>
        <v>17</v>
      </c>
      <c r="ED66" s="14" t="str">
        <f t="shared" si="36"/>
        <v>body|head|wing</v>
      </c>
      <c r="EE66" s="14" t="str">
        <f t="shared" si="37"/>
        <v>4102|2</v>
      </c>
      <c r="EF66" s="14">
        <f t="shared" si="38"/>
        <v>0</v>
      </c>
      <c r="EI66" s="2" t="s">
        <v>841</v>
      </c>
      <c r="EJ66" s="14" t="s">
        <v>840</v>
      </c>
      <c r="EK66" s="2">
        <v>4109</v>
      </c>
      <c r="EL66" s="14">
        <v>30</v>
      </c>
      <c r="EM66" s="14">
        <f t="shared" si="39"/>
        <v>2.340347319320716</v>
      </c>
      <c r="EP66" s="14">
        <v>65</v>
      </c>
      <c r="EQ66" s="14">
        <f t="shared" si="40"/>
        <v>0.90311288741492746</v>
      </c>
    </row>
    <row r="67" spans="1:147" x14ac:dyDescent="0.15">
      <c r="A67" s="15" t="s">
        <v>297</v>
      </c>
      <c r="B67" s="14" t="s">
        <v>446</v>
      </c>
      <c r="C67" s="16">
        <v>2</v>
      </c>
      <c r="D67" s="14" t="str">
        <f t="shared" ref="D67:D130" si="78">RIGHT(VLOOKUP(C67,$AF$3:$AG$17,2,FALSE),3)</f>
        <v>攻击型</v>
      </c>
      <c r="E67" s="14">
        <v>100</v>
      </c>
      <c r="F67" s="14">
        <v>10</v>
      </c>
      <c r="G67" s="14">
        <v>14</v>
      </c>
      <c r="H67" s="14">
        <v>100</v>
      </c>
      <c r="I67" s="12" t="str">
        <f t="shared" ref="I67:I130" si="79">IF(Z67="","",Z67)&amp;IF(AA67="","","|"&amp;AA67)&amp;IF(AB67="","","|"&amp;AB67)&amp;IF(AC67="","","|"&amp;AC67)</f>
        <v>15</v>
      </c>
      <c r="J67" s="12" t="str">
        <f t="shared" ref="J67:J130" si="80">K67&amp;"|"&amp;L67&amp;"|"&amp;M67</f>
        <v>body||</v>
      </c>
      <c r="K67" s="12" t="s">
        <v>539</v>
      </c>
      <c r="L67" s="12"/>
      <c r="M67" s="12"/>
      <c r="N67" s="12">
        <v>0</v>
      </c>
      <c r="O67" s="12" t="s">
        <v>1285</v>
      </c>
      <c r="P67" s="12">
        <v>5</v>
      </c>
      <c r="Q67" s="12">
        <v>0</v>
      </c>
      <c r="R67" s="12"/>
      <c r="S67" s="12">
        <v>0</v>
      </c>
      <c r="T67" s="15"/>
      <c r="U67" s="15"/>
      <c r="V67" s="15" t="s">
        <v>2124</v>
      </c>
      <c r="W67" s="15"/>
      <c r="X67" s="15"/>
      <c r="Y67" s="15"/>
      <c r="Z67" s="12">
        <f>IFERROR(INDEX(技能!$A:$A,MATCH(怪物!V67,技能!$B:$B,0)),"")</f>
        <v>15</v>
      </c>
      <c r="AA67" s="12" t="str">
        <f>IFERROR(INDEX(技能!$A:$A,MATCH(怪物!W67,技能!$B:$B,0)),"")</f>
        <v/>
      </c>
      <c r="AB67" s="12" t="str">
        <f>IFERROR(INDEX(技能!$A:$A,MATCH(怪物!X67,技能!$B:$B,0)),"")</f>
        <v/>
      </c>
      <c r="AC67" s="12" t="str">
        <f>IFERROR(INDEX(技能!$A:$A,MATCH(怪物!Y67,技能!$B:$B,0)),"")</f>
        <v/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S67" s="14">
        <v>1704</v>
      </c>
      <c r="BT67" s="14" t="s">
        <v>693</v>
      </c>
      <c r="BU67" s="14">
        <v>2</v>
      </c>
      <c r="BV67" s="14">
        <v>17</v>
      </c>
      <c r="BW67" s="14">
        <v>22.8</v>
      </c>
      <c r="BX67" s="14">
        <v>-0.91228070175438591</v>
      </c>
      <c r="BY67" s="14">
        <v>70</v>
      </c>
      <c r="BZ67" s="17">
        <f t="shared" si="65"/>
        <v>0.24561403508771928</v>
      </c>
      <c r="CB67" s="14" t="str">
        <f t="shared" ref="CB67:CB125" si="81">IF(BV67&lt;&gt;BV66,BS67&amp;"|"&amp;BY67,CB66&amp;";"&amp;BS67&amp;"|"&amp;BY67)</f>
        <v>1700|72;1701|15;1702|58;1703|70;1704|70</v>
      </c>
      <c r="CC67" s="14">
        <f t="shared" si="43"/>
        <v>2</v>
      </c>
      <c r="CD67" s="14">
        <f t="shared" si="48"/>
        <v>100</v>
      </c>
      <c r="CE67" s="14">
        <f t="shared" si="49"/>
        <v>10</v>
      </c>
      <c r="CF67" s="14">
        <f t="shared" si="50"/>
        <v>2</v>
      </c>
      <c r="CG67" s="14">
        <f t="shared" si="51"/>
        <v>70</v>
      </c>
      <c r="CH67" s="14" t="str">
        <f>VLOOKUP(BT67,B:J,8,FALSE)</f>
        <v>1</v>
      </c>
      <c r="CI67" s="14" t="str">
        <f>VLOOKUP(BT67,B:J,9,FALSE)</f>
        <v>body|head|leg</v>
      </c>
      <c r="CJ67" s="14" t="str">
        <f t="shared" ref="CJ67:CJ130" si="82">CR67</f>
        <v>4102|2</v>
      </c>
      <c r="CK67" s="14">
        <f>VLOOKUP(BT67,B:N,13,FALSE)</f>
        <v>0</v>
      </c>
      <c r="CM67" s="14">
        <v>1</v>
      </c>
      <c r="CN67" s="14">
        <v>1704</v>
      </c>
      <c r="CO67" s="14" t="s">
        <v>693</v>
      </c>
      <c r="CP67" s="14" t="s">
        <v>4569</v>
      </c>
      <c r="CQ67" s="14">
        <v>2</v>
      </c>
      <c r="CR67" s="14" t="str">
        <f t="shared" ref="CR67:CR130" si="83">CW67&amp;IF(DB67="","",";"&amp;DB67)&amp;IF(DF67="","",";"&amp;DF67)&amp;IF(DJ67="","",";"&amp;DJ67)&amp;IF(DN67="","",";"&amp;DN67)&amp;IF(DR67="","",";"&amp;DR67)</f>
        <v>4102|2</v>
      </c>
      <c r="CT67" s="14" t="s">
        <v>1291</v>
      </c>
      <c r="CU67" s="14">
        <v>2</v>
      </c>
      <c r="CV67" s="14">
        <f t="shared" si="66"/>
        <v>59</v>
      </c>
      <c r="CW67" s="14" t="str">
        <f t="shared" si="67"/>
        <v>4102|2</v>
      </c>
      <c r="DA67" s="14" t="str">
        <f t="shared" si="68"/>
        <v/>
      </c>
      <c r="DB67" s="14" t="str">
        <f t="shared" si="69"/>
        <v/>
      </c>
      <c r="DE67" s="14" t="str">
        <f t="shared" si="70"/>
        <v/>
      </c>
      <c r="DF67" s="14" t="str">
        <f t="shared" si="71"/>
        <v/>
      </c>
      <c r="DI67" s="14" t="str">
        <f t="shared" si="72"/>
        <v/>
      </c>
      <c r="DJ67" s="14" t="str">
        <f t="shared" si="73"/>
        <v/>
      </c>
      <c r="DM67" s="14" t="str">
        <f t="shared" si="74"/>
        <v/>
      </c>
      <c r="DN67" s="14" t="str">
        <f t="shared" si="75"/>
        <v/>
      </c>
      <c r="DQ67" s="14" t="str">
        <f t="shared" si="76"/>
        <v/>
      </c>
      <c r="DR67" s="14" t="str">
        <f t="shared" si="77"/>
        <v/>
      </c>
      <c r="DU67" s="14">
        <f t="shared" ref="DU67:DU92" si="84">BS67</f>
        <v>1704</v>
      </c>
      <c r="DV67" s="14" t="str">
        <f t="shared" ref="DV67:DV130" si="85">BT67</f>
        <v>Mouse</v>
      </c>
      <c r="DW67" s="14">
        <f t="shared" ref="DW67:DW130" si="86">BU67</f>
        <v>2</v>
      </c>
      <c r="DX67" s="14">
        <f t="shared" ref="DX67:DX130" si="87">CC67</f>
        <v>2</v>
      </c>
      <c r="DY67" s="14">
        <f t="shared" ref="DY67:DY130" si="88">CD67</f>
        <v>100</v>
      </c>
      <c r="DZ67" s="14">
        <f t="shared" ref="DZ67:DZ130" si="89">CE67</f>
        <v>10</v>
      </c>
      <c r="EA67" s="14">
        <f t="shared" ref="EA67:EA130" si="90">CF67</f>
        <v>2</v>
      </c>
      <c r="EB67" s="14">
        <f t="shared" ref="EB67:EB130" si="91">CG67</f>
        <v>70</v>
      </c>
      <c r="EC67" s="14" t="str">
        <f t="shared" ref="EC67:EC130" si="92">CH67</f>
        <v>1</v>
      </c>
      <c r="ED67" s="14" t="str">
        <f t="shared" ref="ED67:ED130" si="93">CI67</f>
        <v>body|head|leg</v>
      </c>
      <c r="EE67" s="14" t="str">
        <f t="shared" ref="EE67:EE130" si="94">CJ67</f>
        <v>4102|2</v>
      </c>
      <c r="EF67" s="14">
        <f t="shared" ref="EF67:EF130" si="95">CK67</f>
        <v>0</v>
      </c>
      <c r="EI67" s="2" t="s">
        <v>842</v>
      </c>
      <c r="EJ67" s="14" t="s">
        <v>229</v>
      </c>
      <c r="EK67" s="2">
        <v>4110</v>
      </c>
      <c r="EL67" s="14">
        <v>30</v>
      </c>
      <c r="EM67" s="14">
        <f t="shared" ref="EM67:EM130" si="96">SQRT(SQRT(EL67))</f>
        <v>2.340347319320716</v>
      </c>
      <c r="EP67" s="14">
        <v>66</v>
      </c>
      <c r="EQ67" s="14">
        <f t="shared" ref="EQ67:EQ101" si="97">(SQRT(EP67)+10)/20</f>
        <v>0.90620192023179802</v>
      </c>
    </row>
    <row r="68" spans="1:147" x14ac:dyDescent="0.15">
      <c r="A68" s="15" t="s">
        <v>226</v>
      </c>
      <c r="B68" s="14" t="s">
        <v>447</v>
      </c>
      <c r="C68" s="16">
        <v>1</v>
      </c>
      <c r="D68" s="14" t="str">
        <f t="shared" si="78"/>
        <v>平衡型</v>
      </c>
      <c r="E68" s="14">
        <v>100</v>
      </c>
      <c r="F68" s="14">
        <v>11</v>
      </c>
      <c r="G68" s="14">
        <v>2</v>
      </c>
      <c r="H68" s="14">
        <v>70</v>
      </c>
      <c r="I68" s="12" t="str">
        <f t="shared" si="79"/>
        <v>2</v>
      </c>
      <c r="J68" s="12" t="str">
        <f t="shared" si="80"/>
        <v>body|head|leg</v>
      </c>
      <c r="K68" s="12" t="s">
        <v>548</v>
      </c>
      <c r="L68" s="12" t="s">
        <v>557</v>
      </c>
      <c r="M68" s="12" t="s">
        <v>553</v>
      </c>
      <c r="N68" s="12">
        <v>1</v>
      </c>
      <c r="O68" s="12" t="s">
        <v>1257</v>
      </c>
      <c r="P68" s="12">
        <v>0</v>
      </c>
      <c r="Q68" s="12">
        <v>0</v>
      </c>
      <c r="R68" s="12"/>
      <c r="S68" s="12">
        <v>0</v>
      </c>
      <c r="T68" s="15"/>
      <c r="U68" s="15"/>
      <c r="V68" s="15" t="s">
        <v>640</v>
      </c>
      <c r="W68" s="15"/>
      <c r="X68" s="15"/>
      <c r="Y68" s="15"/>
      <c r="Z68" s="12">
        <f>IFERROR(INDEX(技能!$A:$A,MATCH(怪物!V68,技能!$B:$B,0)),"")</f>
        <v>2</v>
      </c>
      <c r="AA68" s="12" t="str">
        <f>IFERROR(INDEX(技能!$A:$A,MATCH(怪物!W68,技能!$B:$B,0)),"")</f>
        <v/>
      </c>
      <c r="AB68" s="12" t="str">
        <f>IFERROR(INDEX(技能!$A:$A,MATCH(怪物!X68,技能!$B:$B,0)),"")</f>
        <v/>
      </c>
      <c r="AC68" s="12" t="str">
        <f>IFERROR(INDEX(技能!$A:$A,MATCH(怪物!Y68,技能!$B:$B,0)),"")</f>
        <v/>
      </c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S68" s="14">
        <v>1800</v>
      </c>
      <c r="BT68" s="14" t="s">
        <v>749</v>
      </c>
      <c r="BU68" s="14">
        <v>40</v>
      </c>
      <c r="BV68" s="14">
        <v>18</v>
      </c>
      <c r="BW68" s="14">
        <v>67</v>
      </c>
      <c r="BX68" s="14">
        <v>-0.40298507462686567</v>
      </c>
      <c r="BY68" s="14">
        <v>150</v>
      </c>
      <c r="BZ68" s="17">
        <f t="shared" si="65"/>
        <v>0.81081081081081086</v>
      </c>
      <c r="CB68" s="14" t="str">
        <f t="shared" si="81"/>
        <v>1800|150</v>
      </c>
      <c r="CC68" s="14">
        <f t="shared" si="43"/>
        <v>9</v>
      </c>
      <c r="CD68" s="14">
        <f t="shared" si="48"/>
        <v>100</v>
      </c>
      <c r="CE68" s="14">
        <f t="shared" si="49"/>
        <v>12</v>
      </c>
      <c r="CF68" s="14">
        <f t="shared" si="50"/>
        <v>7</v>
      </c>
      <c r="CG68" s="14">
        <f t="shared" si="51"/>
        <v>80</v>
      </c>
      <c r="CH68" s="14" t="str">
        <f>VLOOKUP(BT68,B:J,8,FALSE)</f>
        <v>1|25</v>
      </c>
      <c r="CI68" s="14" t="str">
        <f>VLOOKUP(BT68,B:J,9,FALSE)</f>
        <v>body|head|wing</v>
      </c>
      <c r="CJ68" s="14" t="str">
        <f t="shared" si="82"/>
        <v>4102|2;2404|2;2109|3</v>
      </c>
      <c r="CK68" s="14">
        <v>6</v>
      </c>
      <c r="CM68" s="14">
        <v>1</v>
      </c>
      <c r="CN68" s="14">
        <v>1800</v>
      </c>
      <c r="CO68" s="14" t="s">
        <v>749</v>
      </c>
      <c r="CP68" s="14" t="s">
        <v>4570</v>
      </c>
      <c r="CQ68" s="14">
        <v>40</v>
      </c>
      <c r="CR68" s="14" t="str">
        <f t="shared" si="83"/>
        <v>4102|2;2404|2;2109|3</v>
      </c>
      <c r="CT68" s="14" t="s">
        <v>1291</v>
      </c>
      <c r="CU68" s="14">
        <v>2</v>
      </c>
      <c r="CV68" s="14">
        <f t="shared" si="66"/>
        <v>59</v>
      </c>
      <c r="CW68" s="14" t="str">
        <f t="shared" si="67"/>
        <v>4102|2</v>
      </c>
      <c r="CY68" s="14" t="s">
        <v>1473</v>
      </c>
      <c r="CZ68" s="14">
        <v>2</v>
      </c>
      <c r="DA68" s="14">
        <f t="shared" si="68"/>
        <v>29</v>
      </c>
      <c r="DB68" s="14" t="str">
        <f t="shared" si="69"/>
        <v>2404|2</v>
      </c>
      <c r="DC68" s="14" t="s">
        <v>1472</v>
      </c>
      <c r="DD68" s="14">
        <v>3</v>
      </c>
      <c r="DE68" s="14">
        <f t="shared" si="70"/>
        <v>15</v>
      </c>
      <c r="DF68" s="14" t="str">
        <f t="shared" si="71"/>
        <v>2109|3</v>
      </c>
      <c r="DI68" s="14" t="str">
        <f t="shared" si="72"/>
        <v/>
      </c>
      <c r="DJ68" s="14" t="str">
        <f t="shared" si="73"/>
        <v/>
      </c>
      <c r="DM68" s="14" t="str">
        <f t="shared" si="74"/>
        <v/>
      </c>
      <c r="DN68" s="14" t="str">
        <f t="shared" si="75"/>
        <v/>
      </c>
      <c r="DQ68" s="14" t="str">
        <f t="shared" si="76"/>
        <v/>
      </c>
      <c r="DR68" s="14" t="str">
        <f t="shared" si="77"/>
        <v/>
      </c>
      <c r="DU68" s="14">
        <f t="shared" si="84"/>
        <v>1800</v>
      </c>
      <c r="DV68" s="14" t="str">
        <f t="shared" si="85"/>
        <v>Viper</v>
      </c>
      <c r="DW68" s="14">
        <f t="shared" si="86"/>
        <v>40</v>
      </c>
      <c r="DX68" s="14">
        <f t="shared" si="87"/>
        <v>9</v>
      </c>
      <c r="DY68" s="14">
        <f t="shared" si="88"/>
        <v>100</v>
      </c>
      <c r="DZ68" s="14">
        <f t="shared" si="89"/>
        <v>12</v>
      </c>
      <c r="EA68" s="14">
        <f t="shared" si="90"/>
        <v>7</v>
      </c>
      <c r="EB68" s="14">
        <f t="shared" si="91"/>
        <v>80</v>
      </c>
      <c r="EC68" s="14" t="str">
        <f t="shared" si="92"/>
        <v>1|25</v>
      </c>
      <c r="ED68" s="14" t="str">
        <f t="shared" si="93"/>
        <v>body|head|wing</v>
      </c>
      <c r="EE68" s="14" t="str">
        <f t="shared" si="94"/>
        <v>4102|2;2404|2;2109|3</v>
      </c>
      <c r="EF68" s="14">
        <f t="shared" si="95"/>
        <v>6</v>
      </c>
      <c r="EI68" s="2" t="s">
        <v>155</v>
      </c>
      <c r="EJ68" s="14" t="s">
        <v>970</v>
      </c>
      <c r="EK68" s="2">
        <v>4111</v>
      </c>
      <c r="EL68" s="14">
        <v>350</v>
      </c>
      <c r="EM68" s="14">
        <f t="shared" si="96"/>
        <v>4.3253077270721105</v>
      </c>
      <c r="EP68" s="14">
        <v>67</v>
      </c>
      <c r="EQ68" s="14">
        <f t="shared" si="97"/>
        <v>0.90926763859362258</v>
      </c>
    </row>
    <row r="69" spans="1:147" x14ac:dyDescent="0.15">
      <c r="A69" s="15" t="s">
        <v>258</v>
      </c>
      <c r="B69" s="14" t="s">
        <v>448</v>
      </c>
      <c r="C69" s="16">
        <v>8</v>
      </c>
      <c r="D69" s="14" t="str">
        <f t="shared" si="78"/>
        <v>攻击型</v>
      </c>
      <c r="E69" s="14">
        <v>100</v>
      </c>
      <c r="F69" s="14">
        <v>6</v>
      </c>
      <c r="G69" s="14">
        <v>5</v>
      </c>
      <c r="H69" s="14">
        <v>80</v>
      </c>
      <c r="I69" s="12" t="str">
        <f t="shared" si="79"/>
        <v>22</v>
      </c>
      <c r="J69" s="12" t="str">
        <f t="shared" si="80"/>
        <v>body|eye|wing</v>
      </c>
      <c r="K69" s="12" t="s">
        <v>568</v>
      </c>
      <c r="L69" s="12" t="s">
        <v>934</v>
      </c>
      <c r="M69" s="12" t="s">
        <v>569</v>
      </c>
      <c r="N69" s="12">
        <v>0</v>
      </c>
      <c r="O69" s="12" t="s">
        <v>1286</v>
      </c>
      <c r="P69" s="12">
        <v>0</v>
      </c>
      <c r="Q69" s="12">
        <v>0</v>
      </c>
      <c r="R69" s="12"/>
      <c r="S69" s="12">
        <v>0</v>
      </c>
      <c r="T69" s="15"/>
      <c r="U69" s="15"/>
      <c r="V69" s="15" t="s">
        <v>615</v>
      </c>
      <c r="W69" s="15"/>
      <c r="X69" s="15"/>
      <c r="Y69" s="15"/>
      <c r="Z69" s="12">
        <f>IFERROR(INDEX(技能!$A:$A,MATCH(怪物!V69,技能!$B:$B,0)),"")</f>
        <v>22</v>
      </c>
      <c r="AA69" s="12" t="str">
        <f>IFERROR(INDEX(技能!$A:$A,MATCH(怪物!W69,技能!$B:$B,0)),"")</f>
        <v/>
      </c>
      <c r="AB69" s="12" t="str">
        <f>IFERROR(INDEX(技能!$A:$A,MATCH(怪物!X69,技能!$B:$B,0)),"")</f>
        <v/>
      </c>
      <c r="AC69" s="12" t="str">
        <f>IFERROR(INDEX(技能!$A:$A,MATCH(怪物!Y69,技能!$B:$B,0)),"")</f>
        <v/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S69" s="14">
        <v>1801</v>
      </c>
      <c r="BT69" s="14" t="s">
        <v>629</v>
      </c>
      <c r="BU69" s="14">
        <v>80</v>
      </c>
      <c r="BV69" s="14">
        <v>18</v>
      </c>
      <c r="BW69" s="14">
        <v>67</v>
      </c>
      <c r="BX69" s="14">
        <v>0.19402985074626866</v>
      </c>
      <c r="BY69" s="14">
        <v>5</v>
      </c>
      <c r="BZ69" s="17">
        <f t="shared" si="65"/>
        <v>2.7027027027027029E-2</v>
      </c>
      <c r="CB69" s="14" t="str">
        <f t="shared" si="81"/>
        <v>1800|150;1801|5</v>
      </c>
      <c r="CC69" s="14">
        <f t="shared" si="43"/>
        <v>7</v>
      </c>
      <c r="CD69" s="14">
        <f t="shared" si="48"/>
        <v>100</v>
      </c>
      <c r="CE69" s="14">
        <f t="shared" si="49"/>
        <v>17</v>
      </c>
      <c r="CF69" s="14">
        <f t="shared" si="50"/>
        <v>17</v>
      </c>
      <c r="CG69" s="14">
        <f t="shared" si="51"/>
        <v>85</v>
      </c>
      <c r="CH69" s="14" t="str">
        <f>VLOOKUP(BT69,B:J,8,FALSE)</f>
        <v>1|2|14|26</v>
      </c>
      <c r="CI69" s="14" t="str">
        <f>VLOOKUP(BT69,B:J,9,FALSE)</f>
        <v>body|head|wing</v>
      </c>
      <c r="CJ69" s="14" t="str">
        <f t="shared" si="82"/>
        <v>4102|2;2404|5;2407|5;803|0.12</v>
      </c>
      <c r="CK69" s="14">
        <v>16</v>
      </c>
      <c r="CM69" s="14">
        <v>1</v>
      </c>
      <c r="CN69" s="14">
        <v>1801</v>
      </c>
      <c r="CO69" s="14" t="s">
        <v>629</v>
      </c>
      <c r="CP69" s="14" t="s">
        <v>4571</v>
      </c>
      <c r="CQ69" s="14">
        <v>80</v>
      </c>
      <c r="CR69" s="14" t="str">
        <f t="shared" si="83"/>
        <v>4102|2;2404|5;2407|5;803|0.12</v>
      </c>
      <c r="CT69" s="14" t="s">
        <v>1291</v>
      </c>
      <c r="CU69" s="14">
        <v>2</v>
      </c>
      <c r="CV69" s="14">
        <f t="shared" si="66"/>
        <v>59</v>
      </c>
      <c r="CW69" s="14" t="str">
        <f t="shared" si="67"/>
        <v>4102|2</v>
      </c>
      <c r="CY69" s="14" t="s">
        <v>1473</v>
      </c>
      <c r="CZ69" s="14">
        <v>5</v>
      </c>
      <c r="DA69" s="14">
        <f t="shared" si="68"/>
        <v>29</v>
      </c>
      <c r="DB69" s="14" t="str">
        <f t="shared" si="69"/>
        <v>2404|5</v>
      </c>
      <c r="DC69" s="14" t="s">
        <v>1482</v>
      </c>
      <c r="DD69" s="14">
        <v>5</v>
      </c>
      <c r="DE69" s="14">
        <f t="shared" si="70"/>
        <v>32</v>
      </c>
      <c r="DF69" s="14" t="str">
        <f t="shared" si="71"/>
        <v>2407|5</v>
      </c>
      <c r="DG69" s="14" t="s">
        <v>878</v>
      </c>
      <c r="DI69" s="14">
        <f t="shared" si="72"/>
        <v>183</v>
      </c>
      <c r="DJ69" s="14" t="str">
        <f t="shared" si="73"/>
        <v>803|0.12</v>
      </c>
      <c r="DM69" s="14" t="str">
        <f t="shared" si="74"/>
        <v/>
      </c>
      <c r="DN69" s="14" t="str">
        <f t="shared" si="75"/>
        <v/>
      </c>
      <c r="DQ69" s="14" t="str">
        <f t="shared" si="76"/>
        <v/>
      </c>
      <c r="DR69" s="14" t="str">
        <f t="shared" si="77"/>
        <v/>
      </c>
      <c r="DU69" s="14">
        <f t="shared" si="84"/>
        <v>1801</v>
      </c>
      <c r="DV69" s="14" t="str">
        <f t="shared" si="85"/>
        <v>Blue Dragon</v>
      </c>
      <c r="DW69" s="14">
        <f t="shared" si="86"/>
        <v>80</v>
      </c>
      <c r="DX69" s="14">
        <f t="shared" si="87"/>
        <v>7</v>
      </c>
      <c r="DY69" s="14">
        <f t="shared" si="88"/>
        <v>100</v>
      </c>
      <c r="DZ69" s="14">
        <f t="shared" si="89"/>
        <v>17</v>
      </c>
      <c r="EA69" s="14">
        <f t="shared" si="90"/>
        <v>17</v>
      </c>
      <c r="EB69" s="14">
        <f t="shared" si="91"/>
        <v>85</v>
      </c>
      <c r="EC69" s="14" t="str">
        <f t="shared" si="92"/>
        <v>1|2|14|26</v>
      </c>
      <c r="ED69" s="14" t="str">
        <f t="shared" si="93"/>
        <v>body|head|wing</v>
      </c>
      <c r="EE69" s="14" t="str">
        <f t="shared" si="94"/>
        <v>4102|2;2404|5;2407|5;803|0.12</v>
      </c>
      <c r="EF69" s="14">
        <f t="shared" si="95"/>
        <v>16</v>
      </c>
      <c r="EI69" s="2" t="s">
        <v>976</v>
      </c>
      <c r="EJ69" s="14" t="s">
        <v>829</v>
      </c>
      <c r="EK69" s="2">
        <v>4112</v>
      </c>
      <c r="EL69" s="14">
        <v>350</v>
      </c>
      <c r="EM69" s="14">
        <f t="shared" si="96"/>
        <v>4.3253077270721105</v>
      </c>
      <c r="EP69" s="14">
        <v>68</v>
      </c>
      <c r="EQ69" s="14">
        <f t="shared" si="97"/>
        <v>0.91231056256176613</v>
      </c>
    </row>
    <row r="70" spans="1:147" x14ac:dyDescent="0.15">
      <c r="A70" s="15" t="s">
        <v>351</v>
      </c>
      <c r="B70" s="14" t="s">
        <v>449</v>
      </c>
      <c r="C70" s="16">
        <v>12</v>
      </c>
      <c r="D70" s="14" t="str">
        <f t="shared" si="78"/>
        <v>型攻击</v>
      </c>
      <c r="E70" s="14">
        <v>100</v>
      </c>
      <c r="F70" s="14">
        <v>13</v>
      </c>
      <c r="G70" s="14">
        <v>9</v>
      </c>
      <c r="H70" s="14">
        <v>85</v>
      </c>
      <c r="I70" s="12" t="str">
        <f t="shared" si="79"/>
        <v>1|26</v>
      </c>
      <c r="J70" s="12" t="str">
        <f t="shared" si="80"/>
        <v>body|head|wing</v>
      </c>
      <c r="K70" s="12" t="s">
        <v>570</v>
      </c>
      <c r="L70" s="12" t="s">
        <v>547</v>
      </c>
      <c r="M70" s="12" t="s">
        <v>558</v>
      </c>
      <c r="N70" s="12">
        <v>0</v>
      </c>
      <c r="O70" s="12" t="s">
        <v>1287</v>
      </c>
      <c r="P70" s="12">
        <v>2</v>
      </c>
      <c r="Q70" s="12">
        <v>0</v>
      </c>
      <c r="R70" s="12"/>
      <c r="S70" s="12">
        <v>0</v>
      </c>
      <c r="T70" s="15"/>
      <c r="U70" s="15"/>
      <c r="V70" s="15" t="s">
        <v>599</v>
      </c>
      <c r="W70" s="15" t="s">
        <v>597</v>
      </c>
      <c r="X70" s="15"/>
      <c r="Y70" s="15"/>
      <c r="Z70" s="12">
        <f>IFERROR(INDEX(技能!$A:$A,MATCH(怪物!V70,技能!$B:$B,0)),"")</f>
        <v>1</v>
      </c>
      <c r="AA70" s="12">
        <f>IFERROR(INDEX(技能!$A:$A,MATCH(怪物!W70,技能!$B:$B,0)),"")</f>
        <v>26</v>
      </c>
      <c r="AB70" s="12" t="str">
        <f>IFERROR(INDEX(技能!$A:$A,MATCH(怪物!X70,技能!$B:$B,0)),"")</f>
        <v/>
      </c>
      <c r="AC70" s="12" t="str">
        <f>IFERROR(INDEX(技能!$A:$A,MATCH(怪物!Y70,技能!$B:$B,0)),"")</f>
        <v/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S70" s="14">
        <v>1802</v>
      </c>
      <c r="BT70" s="14" t="s">
        <v>750</v>
      </c>
      <c r="BU70" s="14">
        <v>80</v>
      </c>
      <c r="BV70" s="14">
        <v>18</v>
      </c>
      <c r="BW70" s="14">
        <v>67</v>
      </c>
      <c r="BX70" s="14">
        <v>0.19402985074626866</v>
      </c>
      <c r="BY70" s="14">
        <v>5</v>
      </c>
      <c r="BZ70" s="17">
        <f t="shared" si="65"/>
        <v>2.7027027027027029E-2</v>
      </c>
      <c r="CB70" s="14" t="str">
        <f t="shared" si="81"/>
        <v>1800|150;1801|5;1802|5</v>
      </c>
      <c r="CC70" s="14">
        <f t="shared" si="43"/>
        <v>13</v>
      </c>
      <c r="CD70" s="14">
        <f t="shared" si="48"/>
        <v>100</v>
      </c>
      <c r="CE70" s="14">
        <f t="shared" si="49"/>
        <v>19</v>
      </c>
      <c r="CF70" s="14">
        <f t="shared" si="50"/>
        <v>19</v>
      </c>
      <c r="CG70" s="14">
        <f t="shared" si="51"/>
        <v>80</v>
      </c>
      <c r="CH70" s="14" t="str">
        <f>VLOOKUP(BT70,B:J,8,FALSE)</f>
        <v>1|2|14|12</v>
      </c>
      <c r="CI70" s="14" t="str">
        <f>VLOOKUP(BT70,B:J,9,FALSE)</f>
        <v>body|head|wing</v>
      </c>
      <c r="CJ70" s="14" t="str">
        <f t="shared" si="82"/>
        <v>4102|2;2404|5;2407|5;801|0.12</v>
      </c>
      <c r="CK70" s="14">
        <v>16</v>
      </c>
      <c r="CM70" s="14">
        <v>1</v>
      </c>
      <c r="CN70" s="14">
        <v>1802</v>
      </c>
      <c r="CO70" s="14" t="s">
        <v>750</v>
      </c>
      <c r="CP70" s="14" t="s">
        <v>4572</v>
      </c>
      <c r="CQ70" s="14">
        <v>80</v>
      </c>
      <c r="CR70" s="14" t="str">
        <f t="shared" si="83"/>
        <v>4102|2;2404|5;2407|5;801|0.12</v>
      </c>
      <c r="CT70" s="14" t="s">
        <v>1291</v>
      </c>
      <c r="CU70" s="14">
        <v>2</v>
      </c>
      <c r="CV70" s="14">
        <f t="shared" si="66"/>
        <v>59</v>
      </c>
      <c r="CW70" s="14" t="str">
        <f t="shared" si="67"/>
        <v>4102|2</v>
      </c>
      <c r="CY70" s="14" t="s">
        <v>1473</v>
      </c>
      <c r="CZ70" s="14">
        <v>5</v>
      </c>
      <c r="DA70" s="14">
        <f t="shared" si="68"/>
        <v>29</v>
      </c>
      <c r="DB70" s="14" t="str">
        <f t="shared" si="69"/>
        <v>2404|5</v>
      </c>
      <c r="DC70" s="14" t="s">
        <v>1482</v>
      </c>
      <c r="DD70" s="14">
        <v>5</v>
      </c>
      <c r="DE70" s="14">
        <f t="shared" si="70"/>
        <v>32</v>
      </c>
      <c r="DF70" s="14" t="str">
        <f t="shared" si="71"/>
        <v>2407|5</v>
      </c>
      <c r="DG70" s="14" t="s">
        <v>870</v>
      </c>
      <c r="DI70" s="14">
        <f t="shared" si="72"/>
        <v>181</v>
      </c>
      <c r="DJ70" s="14" t="str">
        <f t="shared" si="73"/>
        <v>801|0.12</v>
      </c>
      <c r="DM70" s="14" t="str">
        <f t="shared" si="74"/>
        <v/>
      </c>
      <c r="DN70" s="14" t="str">
        <f t="shared" si="75"/>
        <v/>
      </c>
      <c r="DQ70" s="14" t="str">
        <f t="shared" si="76"/>
        <v/>
      </c>
      <c r="DR70" s="14" t="str">
        <f t="shared" si="77"/>
        <v/>
      </c>
      <c r="DU70" s="14">
        <f t="shared" si="84"/>
        <v>1802</v>
      </c>
      <c r="DV70" s="14" t="str">
        <f t="shared" si="85"/>
        <v>Red Dragon</v>
      </c>
      <c r="DW70" s="14">
        <f t="shared" si="86"/>
        <v>80</v>
      </c>
      <c r="DX70" s="14">
        <f t="shared" si="87"/>
        <v>13</v>
      </c>
      <c r="DY70" s="14">
        <f t="shared" si="88"/>
        <v>100</v>
      </c>
      <c r="DZ70" s="14">
        <f t="shared" si="89"/>
        <v>19</v>
      </c>
      <c r="EA70" s="14">
        <f t="shared" si="90"/>
        <v>19</v>
      </c>
      <c r="EB70" s="14">
        <f t="shared" si="91"/>
        <v>80</v>
      </c>
      <c r="EC70" s="14" t="str">
        <f t="shared" si="92"/>
        <v>1|2|14|12</v>
      </c>
      <c r="ED70" s="14" t="str">
        <f t="shared" si="93"/>
        <v>body|head|wing</v>
      </c>
      <c r="EE70" s="14" t="str">
        <f t="shared" si="94"/>
        <v>4102|2;2404|5;2407|5;801|0.12</v>
      </c>
      <c r="EF70" s="14">
        <f t="shared" si="95"/>
        <v>16</v>
      </c>
      <c r="EI70" s="2" t="s">
        <v>916</v>
      </c>
      <c r="EJ70" s="14" t="s">
        <v>899</v>
      </c>
      <c r="EK70" s="2">
        <v>4200</v>
      </c>
      <c r="EL70" s="14">
        <v>100</v>
      </c>
      <c r="EM70" s="14">
        <f t="shared" si="96"/>
        <v>3.1622776601683795</v>
      </c>
      <c r="EP70" s="14">
        <v>69</v>
      </c>
      <c r="EQ70" s="14">
        <f t="shared" si="97"/>
        <v>0.91533119314590361</v>
      </c>
    </row>
    <row r="71" spans="1:147" x14ac:dyDescent="0.15">
      <c r="A71" s="15" t="s">
        <v>341</v>
      </c>
      <c r="B71" s="14" t="s">
        <v>1288</v>
      </c>
      <c r="C71" s="16">
        <v>15</v>
      </c>
      <c r="D71" s="14" t="str">
        <f t="shared" si="78"/>
        <v>型防御</v>
      </c>
      <c r="E71" s="14">
        <v>100</v>
      </c>
      <c r="F71" s="14">
        <v>6</v>
      </c>
      <c r="G71" s="14">
        <v>2</v>
      </c>
      <c r="H71" s="14">
        <v>60</v>
      </c>
      <c r="I71" s="12" t="str">
        <f t="shared" si="79"/>
        <v>24|2</v>
      </c>
      <c r="J71" s="12" t="str">
        <f t="shared" si="80"/>
        <v>body|head|leg</v>
      </c>
      <c r="K71" s="12" t="s">
        <v>571</v>
      </c>
      <c r="L71" s="12" t="s">
        <v>572</v>
      </c>
      <c r="M71" s="12" t="s">
        <v>573</v>
      </c>
      <c r="N71" s="12">
        <v>0</v>
      </c>
      <c r="O71" s="14" t="s">
        <v>1296</v>
      </c>
      <c r="P71" s="14">
        <v>2</v>
      </c>
      <c r="Q71" s="12">
        <v>0</v>
      </c>
      <c r="R71" s="12"/>
      <c r="S71" s="12">
        <v>0</v>
      </c>
      <c r="T71" s="15"/>
      <c r="U71" s="15"/>
      <c r="V71" s="15" t="s">
        <v>641</v>
      </c>
      <c r="W71" s="15" t="s">
        <v>642</v>
      </c>
      <c r="X71" s="15"/>
      <c r="Y71" s="15"/>
      <c r="Z71" s="12">
        <f>IFERROR(INDEX(技能!$A:$A,MATCH(怪物!V71,技能!$B:$B,0)),"")</f>
        <v>24</v>
      </c>
      <c r="AA71" s="12">
        <f>IFERROR(INDEX(技能!$A:$A,MATCH(怪物!W71,技能!$B:$B,0)),"")</f>
        <v>2</v>
      </c>
      <c r="AB71" s="12" t="str">
        <f>IFERROR(INDEX(技能!$A:$A,MATCH(怪物!X71,技能!$B:$B,0)),"")</f>
        <v/>
      </c>
      <c r="AC71" s="12" t="str">
        <f>IFERROR(INDEX(技能!$A:$A,MATCH(怪物!Y71,技能!$B:$B,0)),"")</f>
        <v/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S71" s="14">
        <v>1803</v>
      </c>
      <c r="BT71" s="14" t="s">
        <v>751</v>
      </c>
      <c r="BU71" s="14">
        <v>80</v>
      </c>
      <c r="BV71" s="14">
        <v>18</v>
      </c>
      <c r="BW71" s="14">
        <v>67</v>
      </c>
      <c r="BX71" s="14">
        <v>0.19402985074626866</v>
      </c>
      <c r="BY71" s="14">
        <v>5</v>
      </c>
      <c r="BZ71" s="17">
        <f t="shared" si="65"/>
        <v>2.7027027027027029E-2</v>
      </c>
      <c r="CB71" s="14" t="str">
        <f t="shared" si="81"/>
        <v>1800|150;1801|5;1802|5;1803|5</v>
      </c>
      <c r="CC71" s="14">
        <f t="shared" si="43"/>
        <v>15</v>
      </c>
      <c r="CD71" s="14">
        <f t="shared" si="48"/>
        <v>100</v>
      </c>
      <c r="CE71" s="14">
        <f t="shared" si="49"/>
        <v>18</v>
      </c>
      <c r="CF71" s="14">
        <f t="shared" si="50"/>
        <v>18</v>
      </c>
      <c r="CG71" s="14">
        <f t="shared" si="51"/>
        <v>80</v>
      </c>
      <c r="CH71" s="14" t="str">
        <f t="shared" ref="CH71:CH76" si="98">VLOOKUP(BT71,B:J,8,FALSE)</f>
        <v>1|2|14|13</v>
      </c>
      <c r="CI71" s="14" t="str">
        <f t="shared" ref="CI71:CI76" si="99">VLOOKUP(BT71,B:J,9,FALSE)</f>
        <v>body|head|leg</v>
      </c>
      <c r="CJ71" s="14" t="str">
        <f t="shared" si="82"/>
        <v>4102|2;2404|5;2407|5;809|0.12</v>
      </c>
      <c r="CK71" s="14">
        <v>16</v>
      </c>
      <c r="CM71" s="14">
        <v>1</v>
      </c>
      <c r="CN71" s="14">
        <v>1803</v>
      </c>
      <c r="CO71" s="14" t="s">
        <v>751</v>
      </c>
      <c r="CP71" s="14" t="s">
        <v>4573</v>
      </c>
      <c r="CQ71" s="14">
        <v>80</v>
      </c>
      <c r="CR71" s="14" t="str">
        <f t="shared" si="83"/>
        <v>4102|2;2404|5;2407|5;809|0.12</v>
      </c>
      <c r="CT71" s="14" t="s">
        <v>1291</v>
      </c>
      <c r="CU71" s="14">
        <v>2</v>
      </c>
      <c r="CV71" s="14">
        <f t="shared" si="66"/>
        <v>59</v>
      </c>
      <c r="CW71" s="14" t="str">
        <f t="shared" si="67"/>
        <v>4102|2</v>
      </c>
      <c r="CY71" s="14" t="s">
        <v>1473</v>
      </c>
      <c r="CZ71" s="14">
        <v>5</v>
      </c>
      <c r="DA71" s="14">
        <f t="shared" si="68"/>
        <v>29</v>
      </c>
      <c r="DB71" s="14" t="str">
        <f t="shared" si="69"/>
        <v>2404|5</v>
      </c>
      <c r="DC71" s="14" t="s">
        <v>1482</v>
      </c>
      <c r="DD71" s="14">
        <v>5</v>
      </c>
      <c r="DE71" s="14">
        <f t="shared" si="70"/>
        <v>32</v>
      </c>
      <c r="DF71" s="14" t="str">
        <f t="shared" si="71"/>
        <v>2407|5</v>
      </c>
      <c r="DG71" s="14" t="s">
        <v>1460</v>
      </c>
      <c r="DI71" s="14">
        <f t="shared" si="72"/>
        <v>189</v>
      </c>
      <c r="DJ71" s="14" t="str">
        <f t="shared" si="73"/>
        <v>809|0.12</v>
      </c>
      <c r="DM71" s="14" t="str">
        <f t="shared" si="74"/>
        <v/>
      </c>
      <c r="DN71" s="14" t="str">
        <f t="shared" si="75"/>
        <v/>
      </c>
      <c r="DQ71" s="14" t="str">
        <f t="shared" si="76"/>
        <v/>
      </c>
      <c r="DR71" s="14" t="str">
        <f t="shared" si="77"/>
        <v/>
      </c>
      <c r="DU71" s="14">
        <f t="shared" si="84"/>
        <v>1803</v>
      </c>
      <c r="DV71" s="14" t="str">
        <f t="shared" si="85"/>
        <v>Frost Wyrm</v>
      </c>
      <c r="DW71" s="14">
        <f t="shared" si="86"/>
        <v>80</v>
      </c>
      <c r="DX71" s="14">
        <f t="shared" si="87"/>
        <v>15</v>
      </c>
      <c r="DY71" s="14">
        <f t="shared" si="88"/>
        <v>100</v>
      </c>
      <c r="DZ71" s="14">
        <f t="shared" si="89"/>
        <v>18</v>
      </c>
      <c r="EA71" s="14">
        <f t="shared" si="90"/>
        <v>18</v>
      </c>
      <c r="EB71" s="14">
        <f t="shared" si="91"/>
        <v>80</v>
      </c>
      <c r="EC71" s="14" t="str">
        <f t="shared" si="92"/>
        <v>1|2|14|13</v>
      </c>
      <c r="ED71" s="14" t="str">
        <f t="shared" si="93"/>
        <v>body|head|leg</v>
      </c>
      <c r="EE71" s="14" t="str">
        <f t="shared" si="94"/>
        <v>4102|2;2404|5;2407|5;809|0.12</v>
      </c>
      <c r="EF71" s="14">
        <f t="shared" si="95"/>
        <v>16</v>
      </c>
      <c r="EI71" s="2" t="s">
        <v>1014</v>
      </c>
      <c r="EJ71" s="14" t="s">
        <v>900</v>
      </c>
      <c r="EK71" s="2">
        <v>4201</v>
      </c>
      <c r="EL71" s="14">
        <v>100</v>
      </c>
      <c r="EM71" s="14">
        <f t="shared" si="96"/>
        <v>3.1622776601683795</v>
      </c>
      <c r="EP71" s="14">
        <v>70</v>
      </c>
      <c r="EQ71" s="14">
        <f t="shared" si="97"/>
        <v>0.91833001326703789</v>
      </c>
    </row>
    <row r="72" spans="1:147" x14ac:dyDescent="0.15">
      <c r="A72" s="15" t="s">
        <v>248</v>
      </c>
      <c r="B72" s="14" t="s">
        <v>451</v>
      </c>
      <c r="C72" s="16">
        <v>13</v>
      </c>
      <c r="D72" s="14" t="str">
        <f t="shared" si="78"/>
        <v>型攻击</v>
      </c>
      <c r="E72" s="14">
        <v>100</v>
      </c>
      <c r="F72" s="14">
        <v>7</v>
      </c>
      <c r="G72" s="14">
        <v>4</v>
      </c>
      <c r="H72" s="14">
        <v>80</v>
      </c>
      <c r="I72" s="12" t="str">
        <f t="shared" si="79"/>
        <v>28</v>
      </c>
      <c r="J72" s="12" t="str">
        <f t="shared" si="80"/>
        <v>body|head|leg</v>
      </c>
      <c r="K72" s="12" t="s">
        <v>539</v>
      </c>
      <c r="L72" s="12" t="s">
        <v>695</v>
      </c>
      <c r="M72" s="12" t="s">
        <v>543</v>
      </c>
      <c r="N72" s="12">
        <v>0</v>
      </c>
      <c r="O72" s="12" t="s">
        <v>1289</v>
      </c>
      <c r="P72" s="12">
        <v>3</v>
      </c>
      <c r="Q72" s="12">
        <v>0</v>
      </c>
      <c r="R72" s="12"/>
      <c r="S72" s="12">
        <v>0</v>
      </c>
      <c r="T72" s="15"/>
      <c r="U72" s="15"/>
      <c r="V72" s="15" t="s">
        <v>643</v>
      </c>
      <c r="W72" s="15" t="s">
        <v>639</v>
      </c>
      <c r="X72" s="15"/>
      <c r="Y72" s="15"/>
      <c r="Z72" s="12">
        <f>IFERROR(INDEX(技能!$A:$A,MATCH(怪物!V72,技能!$B:$B,0)),"")</f>
        <v>28</v>
      </c>
      <c r="AA72" s="12" t="str">
        <f>IFERROR(INDEX(技能!$A:$A,MATCH(怪物!W72,技能!$B:$B,0)),"")</f>
        <v/>
      </c>
      <c r="AB72" s="12" t="str">
        <f>IFERROR(INDEX(技能!$A:$A,MATCH(怪物!X72,技能!$B:$B,0)),"")</f>
        <v/>
      </c>
      <c r="AC72" s="12" t="str">
        <f>IFERROR(INDEX(技能!$A:$A,MATCH(怪物!Y72,技能!$B:$B,0)),"")</f>
        <v/>
      </c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S72" s="14">
        <v>1804</v>
      </c>
      <c r="BT72" s="14" t="s">
        <v>752</v>
      </c>
      <c r="BU72" s="14">
        <v>55</v>
      </c>
      <c r="BV72" s="14">
        <v>18</v>
      </c>
      <c r="BW72" s="14">
        <v>67</v>
      </c>
      <c r="BX72" s="14">
        <v>-0.17910447761194029</v>
      </c>
      <c r="BY72" s="14">
        <v>20</v>
      </c>
      <c r="BZ72" s="17">
        <f t="shared" si="65"/>
        <v>0.10810810810810811</v>
      </c>
      <c r="CB72" s="14" t="str">
        <f t="shared" si="81"/>
        <v>1800|150;1801|5;1802|5;1803|5;1804|20</v>
      </c>
      <c r="CC72" s="14">
        <f t="shared" si="43"/>
        <v>13</v>
      </c>
      <c r="CD72" s="14">
        <f t="shared" si="48"/>
        <v>100</v>
      </c>
      <c r="CE72" s="14">
        <f t="shared" si="49"/>
        <v>13</v>
      </c>
      <c r="CF72" s="14">
        <f t="shared" si="50"/>
        <v>6</v>
      </c>
      <c r="CG72" s="14">
        <f t="shared" si="51"/>
        <v>85</v>
      </c>
      <c r="CH72" s="14" t="str">
        <f t="shared" si="98"/>
        <v>1|21|16</v>
      </c>
      <c r="CI72" s="14" t="str">
        <f t="shared" si="99"/>
        <v>body|head|fin</v>
      </c>
      <c r="CJ72" s="14" t="str">
        <f t="shared" si="82"/>
        <v>4102|2;2101|5</v>
      </c>
      <c r="CK72" s="14">
        <v>12</v>
      </c>
      <c r="CM72" s="14">
        <v>1</v>
      </c>
      <c r="CN72" s="14">
        <v>1804</v>
      </c>
      <c r="CO72" s="14" t="s">
        <v>752</v>
      </c>
      <c r="CP72" s="14" t="s">
        <v>4574</v>
      </c>
      <c r="CQ72" s="14">
        <v>55</v>
      </c>
      <c r="CR72" s="14" t="str">
        <f t="shared" si="83"/>
        <v>4102|2;2101|5</v>
      </c>
      <c r="CT72" s="14" t="s">
        <v>1291</v>
      </c>
      <c r="CU72" s="14">
        <v>2</v>
      </c>
      <c r="CV72" s="14">
        <f t="shared" si="66"/>
        <v>59</v>
      </c>
      <c r="CW72" s="14" t="str">
        <f t="shared" si="67"/>
        <v>4102|2</v>
      </c>
      <c r="CY72" s="14" t="s">
        <v>1470</v>
      </c>
      <c r="CZ72" s="14">
        <v>5</v>
      </c>
      <c r="DA72" s="14">
        <f t="shared" si="68"/>
        <v>7</v>
      </c>
      <c r="DB72" s="14" t="str">
        <f t="shared" si="69"/>
        <v>2101|5</v>
      </c>
      <c r="DE72" s="14" t="str">
        <f t="shared" si="70"/>
        <v/>
      </c>
      <c r="DF72" s="14" t="str">
        <f t="shared" si="71"/>
        <v/>
      </c>
      <c r="DI72" s="14" t="str">
        <f t="shared" si="72"/>
        <v/>
      </c>
      <c r="DJ72" s="14" t="str">
        <f t="shared" si="73"/>
        <v/>
      </c>
      <c r="DM72" s="14" t="str">
        <f t="shared" si="74"/>
        <v/>
      </c>
      <c r="DN72" s="14" t="str">
        <f t="shared" si="75"/>
        <v/>
      </c>
      <c r="DQ72" s="14" t="str">
        <f t="shared" si="76"/>
        <v/>
      </c>
      <c r="DR72" s="14" t="str">
        <f t="shared" si="77"/>
        <v/>
      </c>
      <c r="DU72" s="14">
        <f t="shared" si="84"/>
        <v>1804</v>
      </c>
      <c r="DV72" s="14" t="str">
        <f t="shared" si="85"/>
        <v>Gryphon</v>
      </c>
      <c r="DW72" s="14">
        <f t="shared" si="86"/>
        <v>55</v>
      </c>
      <c r="DX72" s="14">
        <f t="shared" si="87"/>
        <v>13</v>
      </c>
      <c r="DY72" s="14">
        <f t="shared" si="88"/>
        <v>100</v>
      </c>
      <c r="DZ72" s="14">
        <f t="shared" si="89"/>
        <v>13</v>
      </c>
      <c r="EA72" s="14">
        <f t="shared" si="90"/>
        <v>6</v>
      </c>
      <c r="EB72" s="14">
        <f t="shared" si="91"/>
        <v>85</v>
      </c>
      <c r="EC72" s="14" t="str">
        <f t="shared" si="92"/>
        <v>1|21|16</v>
      </c>
      <c r="ED72" s="14" t="str">
        <f t="shared" si="93"/>
        <v>body|head|fin</v>
      </c>
      <c r="EE72" s="14" t="str">
        <f t="shared" si="94"/>
        <v>4102|2;2101|5</v>
      </c>
      <c r="EF72" s="14">
        <f t="shared" si="95"/>
        <v>12</v>
      </c>
      <c r="EI72" s="2" t="s">
        <v>912</v>
      </c>
      <c r="EJ72" s="14" t="s">
        <v>903</v>
      </c>
      <c r="EK72" s="2">
        <v>4202</v>
      </c>
      <c r="EL72" s="14">
        <v>100</v>
      </c>
      <c r="EM72" s="14">
        <f t="shared" si="96"/>
        <v>3.1622776601683795</v>
      </c>
      <c r="EP72" s="14">
        <v>71</v>
      </c>
      <c r="EQ72" s="14">
        <f t="shared" si="97"/>
        <v>0.92130748865881795</v>
      </c>
    </row>
    <row r="73" spans="1:147" x14ac:dyDescent="0.15">
      <c r="A73" s="15" t="s">
        <v>342</v>
      </c>
      <c r="B73" s="14" t="s">
        <v>452</v>
      </c>
      <c r="C73" s="16">
        <v>7</v>
      </c>
      <c r="D73" s="14" t="str">
        <f t="shared" si="78"/>
        <v>平衡型</v>
      </c>
      <c r="E73" s="14">
        <v>100</v>
      </c>
      <c r="F73" s="14">
        <v>5</v>
      </c>
      <c r="G73" s="14">
        <v>8</v>
      </c>
      <c r="H73" s="14">
        <v>100</v>
      </c>
      <c r="I73" s="12" t="str">
        <f t="shared" si="79"/>
        <v>22|30</v>
      </c>
      <c r="J73" s="12" t="str">
        <f t="shared" si="80"/>
        <v>body||</v>
      </c>
      <c r="K73" s="12" t="s">
        <v>539</v>
      </c>
      <c r="L73" s="12"/>
      <c r="M73" s="12"/>
      <c r="N73" s="12">
        <v>0</v>
      </c>
      <c r="O73" s="12" t="s">
        <v>1290</v>
      </c>
      <c r="P73" s="12">
        <v>30</v>
      </c>
      <c r="Q73" s="12">
        <v>0</v>
      </c>
      <c r="R73" s="12"/>
      <c r="S73" s="12">
        <v>8</v>
      </c>
      <c r="T73" s="15"/>
      <c r="U73" s="15"/>
      <c r="V73" s="15" t="s">
        <v>615</v>
      </c>
      <c r="W73" s="15" t="s">
        <v>670</v>
      </c>
      <c r="X73" s="15"/>
      <c r="Y73" s="15"/>
      <c r="Z73" s="12">
        <f>IFERROR(INDEX(技能!$A:$A,MATCH(怪物!V73,技能!$B:$B,0)),"")</f>
        <v>22</v>
      </c>
      <c r="AA73" s="12">
        <f>IFERROR(INDEX(技能!$A:$A,MATCH(怪物!W73,技能!$B:$B,0)),"")</f>
        <v>30</v>
      </c>
      <c r="AB73" s="12" t="str">
        <f>IFERROR(INDEX(技能!$A:$A,MATCH(怪物!X73,技能!$B:$B,0)),"")</f>
        <v/>
      </c>
      <c r="AC73" s="12" t="str">
        <f>IFERROR(INDEX(技能!$A:$A,MATCH(怪物!Y73,技能!$B:$B,0)),"")</f>
        <v/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S73" s="14">
        <v>1900</v>
      </c>
      <c r="BT73" s="14" t="s">
        <v>753</v>
      </c>
      <c r="BU73" s="14">
        <v>30</v>
      </c>
      <c r="BV73" s="14">
        <v>19</v>
      </c>
      <c r="BW73" s="14">
        <v>44.230769230769234</v>
      </c>
      <c r="BX73" s="14">
        <v>-0.32173913043478264</v>
      </c>
      <c r="BY73" s="14">
        <v>120</v>
      </c>
      <c r="BZ73" s="17">
        <f t="shared" si="65"/>
        <v>0.10230179028132992</v>
      </c>
      <c r="CB73" s="14" t="str">
        <f t="shared" si="81"/>
        <v>1900|120</v>
      </c>
      <c r="CC73" s="14">
        <f t="shared" si="43"/>
        <v>7</v>
      </c>
      <c r="CD73" s="14">
        <f t="shared" si="48"/>
        <v>100</v>
      </c>
      <c r="CE73" s="14">
        <f t="shared" si="49"/>
        <v>12</v>
      </c>
      <c r="CF73" s="14">
        <f t="shared" si="50"/>
        <v>1</v>
      </c>
      <c r="CG73" s="14">
        <f t="shared" si="51"/>
        <v>80</v>
      </c>
      <c r="CH73" s="14" t="str">
        <f t="shared" si="98"/>
        <v>1</v>
      </c>
      <c r="CI73" s="14" t="str">
        <f t="shared" si="99"/>
        <v>body|head|leg</v>
      </c>
      <c r="CJ73" s="14" t="str">
        <f t="shared" si="82"/>
        <v>4102|2;2102|2</v>
      </c>
      <c r="CK73" s="14">
        <v>4</v>
      </c>
      <c r="CM73" s="14">
        <v>2</v>
      </c>
      <c r="CN73" s="14">
        <v>1900</v>
      </c>
      <c r="CO73" s="14" t="s">
        <v>753</v>
      </c>
      <c r="CP73" s="14" t="s">
        <v>4575</v>
      </c>
      <c r="CQ73" s="14">
        <v>30</v>
      </c>
      <c r="CR73" s="14" t="str">
        <f t="shared" si="83"/>
        <v>4102|2;2102|2</v>
      </c>
      <c r="CT73" s="14" t="s">
        <v>1291</v>
      </c>
      <c r="CU73" s="14">
        <v>2</v>
      </c>
      <c r="CV73" s="14">
        <f t="shared" si="66"/>
        <v>59</v>
      </c>
      <c r="CW73" s="14" t="str">
        <f t="shared" si="67"/>
        <v>4102|2</v>
      </c>
      <c r="CY73" s="14" t="s">
        <v>1469</v>
      </c>
      <c r="CZ73" s="14">
        <v>2</v>
      </c>
      <c r="DA73" s="14">
        <f t="shared" si="68"/>
        <v>8</v>
      </c>
      <c r="DB73" s="14" t="str">
        <f t="shared" si="69"/>
        <v>2102|2</v>
      </c>
      <c r="DE73" s="14" t="str">
        <f t="shared" si="70"/>
        <v/>
      </c>
      <c r="DF73" s="14" t="str">
        <f t="shared" si="71"/>
        <v/>
      </c>
      <c r="DI73" s="14" t="str">
        <f t="shared" si="72"/>
        <v/>
      </c>
      <c r="DJ73" s="14" t="str">
        <f t="shared" si="73"/>
        <v/>
      </c>
      <c r="DM73" s="14" t="str">
        <f t="shared" si="74"/>
        <v/>
      </c>
      <c r="DN73" s="14" t="str">
        <f t="shared" si="75"/>
        <v/>
      </c>
      <c r="DQ73" s="14" t="str">
        <f t="shared" si="76"/>
        <v/>
      </c>
      <c r="DR73" s="14" t="str">
        <f t="shared" si="77"/>
        <v/>
      </c>
      <c r="DU73" s="14">
        <f t="shared" si="84"/>
        <v>1900</v>
      </c>
      <c r="DV73" s="14" t="str">
        <f t="shared" si="85"/>
        <v>Steppenwolf</v>
      </c>
      <c r="DW73" s="14">
        <f t="shared" si="86"/>
        <v>30</v>
      </c>
      <c r="DX73" s="14">
        <f t="shared" si="87"/>
        <v>7</v>
      </c>
      <c r="DY73" s="14">
        <f t="shared" si="88"/>
        <v>100</v>
      </c>
      <c r="DZ73" s="14">
        <f t="shared" si="89"/>
        <v>12</v>
      </c>
      <c r="EA73" s="14">
        <f t="shared" si="90"/>
        <v>1</v>
      </c>
      <c r="EB73" s="14">
        <f t="shared" si="91"/>
        <v>80</v>
      </c>
      <c r="EC73" s="14" t="str">
        <f t="shared" si="92"/>
        <v>1</v>
      </c>
      <c r="ED73" s="14" t="str">
        <f t="shared" si="93"/>
        <v>body|head|leg</v>
      </c>
      <c r="EE73" s="14" t="str">
        <f t="shared" si="94"/>
        <v>4102|2;2102|2</v>
      </c>
      <c r="EF73" s="14">
        <f t="shared" si="95"/>
        <v>4</v>
      </c>
      <c r="EI73" s="2" t="s">
        <v>911</v>
      </c>
      <c r="EJ73" s="14" t="s">
        <v>1381</v>
      </c>
      <c r="EK73" s="2">
        <v>4203</v>
      </c>
      <c r="EL73" s="14">
        <v>130</v>
      </c>
      <c r="EM73" s="14">
        <f t="shared" si="96"/>
        <v>3.3766483753851806</v>
      </c>
      <c r="EP73" s="14">
        <v>72</v>
      </c>
      <c r="EQ73" s="14">
        <f t="shared" si="97"/>
        <v>0.92426406871192834</v>
      </c>
    </row>
    <row r="74" spans="1:147" x14ac:dyDescent="0.15">
      <c r="A74" s="15" t="s">
        <v>391</v>
      </c>
      <c r="B74" s="14" t="s">
        <v>453</v>
      </c>
      <c r="C74" s="16">
        <v>1</v>
      </c>
      <c r="D74" s="14" t="str">
        <f t="shared" si="78"/>
        <v>平衡型</v>
      </c>
      <c r="E74" s="14">
        <v>100</v>
      </c>
      <c r="F74" s="14">
        <v>9</v>
      </c>
      <c r="G74" s="14">
        <v>1</v>
      </c>
      <c r="H74" s="14">
        <v>70</v>
      </c>
      <c r="I74" s="12" t="str">
        <f t="shared" si="79"/>
        <v>17</v>
      </c>
      <c r="J74" s="12" t="str">
        <f t="shared" si="80"/>
        <v>body|head|wing</v>
      </c>
      <c r="K74" s="12" t="s">
        <v>539</v>
      </c>
      <c r="L74" s="12" t="s">
        <v>547</v>
      </c>
      <c r="M74" s="12" t="s">
        <v>574</v>
      </c>
      <c r="N74" s="12">
        <v>0</v>
      </c>
      <c r="O74" s="12" t="s">
        <v>1277</v>
      </c>
      <c r="P74" s="12">
        <v>0</v>
      </c>
      <c r="Q74" s="12">
        <v>0</v>
      </c>
      <c r="R74" s="12"/>
      <c r="S74" s="12">
        <v>0</v>
      </c>
      <c r="T74" s="15"/>
      <c r="U74" s="15"/>
      <c r="V74" s="15" t="s">
        <v>644</v>
      </c>
      <c r="W74" s="15"/>
      <c r="X74" s="15"/>
      <c r="Y74" s="15"/>
      <c r="Z74" s="12">
        <f>IFERROR(INDEX(技能!$A:$A,MATCH(怪物!V74,技能!$B:$B,0)),"")</f>
        <v>17</v>
      </c>
      <c r="AA74" s="12" t="str">
        <f>IFERROR(INDEX(技能!$A:$A,MATCH(怪物!W74,技能!$B:$B,0)),"")</f>
        <v/>
      </c>
      <c r="AB74" s="12" t="str">
        <f>IFERROR(INDEX(技能!$A:$A,MATCH(怪物!X74,技能!$B:$B,0)),"")</f>
        <v/>
      </c>
      <c r="AC74" s="12" t="str">
        <f>IFERROR(INDEX(技能!$A:$A,MATCH(怪物!Y74,技能!$B:$B,0)),"")</f>
        <v/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S74" s="14">
        <v>1901</v>
      </c>
      <c r="BT74" s="14" t="s">
        <v>754</v>
      </c>
      <c r="BU74" s="14">
        <v>60</v>
      </c>
      <c r="BV74" s="14">
        <v>19</v>
      </c>
      <c r="BW74" s="14">
        <v>44.230769230769234</v>
      </c>
      <c r="BX74" s="14">
        <v>0.35652173913043472</v>
      </c>
      <c r="BY74" s="14">
        <v>50</v>
      </c>
      <c r="BZ74" s="17">
        <f t="shared" si="65"/>
        <v>4.2625745950554135E-2</v>
      </c>
      <c r="CB74" s="14" t="str">
        <f t="shared" si="81"/>
        <v>1900|120;1901|50</v>
      </c>
      <c r="CC74" s="14">
        <f t="shared" si="43"/>
        <v>11</v>
      </c>
      <c r="CD74" s="14">
        <f t="shared" si="48"/>
        <v>100</v>
      </c>
      <c r="CE74" s="14">
        <f t="shared" si="49"/>
        <v>10</v>
      </c>
      <c r="CF74" s="14">
        <f t="shared" si="50"/>
        <v>3</v>
      </c>
      <c r="CG74" s="14">
        <f t="shared" si="51"/>
        <v>60</v>
      </c>
      <c r="CH74" s="14" t="str">
        <f t="shared" si="98"/>
        <v>8|16|19</v>
      </c>
      <c r="CI74" s="14" t="str">
        <f t="shared" si="99"/>
        <v>body|head|leg</v>
      </c>
      <c r="CJ74" s="14" t="str">
        <f t="shared" si="82"/>
        <v>1100|5</v>
      </c>
      <c r="CK74" s="14">
        <v>10</v>
      </c>
      <c r="CM74" s="14">
        <v>1</v>
      </c>
      <c r="CN74" s="14">
        <v>1901</v>
      </c>
      <c r="CO74" s="14" t="s">
        <v>754</v>
      </c>
      <c r="CP74" s="14" t="s">
        <v>4576</v>
      </c>
      <c r="CQ74" s="14">
        <v>60</v>
      </c>
      <c r="CR74" s="14" t="str">
        <f t="shared" si="83"/>
        <v>1100|5</v>
      </c>
      <c r="CT74" s="14" t="s">
        <v>63</v>
      </c>
      <c r="CU74" s="14">
        <v>5</v>
      </c>
      <c r="CV74" s="14">
        <f t="shared" si="66"/>
        <v>2</v>
      </c>
      <c r="CW74" s="14" t="str">
        <f t="shared" si="67"/>
        <v>1100|5</v>
      </c>
      <c r="DA74" s="14" t="str">
        <f t="shared" si="68"/>
        <v/>
      </c>
      <c r="DB74" s="14" t="str">
        <f t="shared" si="69"/>
        <v/>
      </c>
      <c r="DE74" s="14" t="str">
        <f t="shared" si="70"/>
        <v/>
      </c>
      <c r="DF74" s="14" t="str">
        <f t="shared" si="71"/>
        <v/>
      </c>
      <c r="DI74" s="14" t="str">
        <f t="shared" si="72"/>
        <v/>
      </c>
      <c r="DJ74" s="14" t="str">
        <f t="shared" si="73"/>
        <v/>
      </c>
      <c r="DM74" s="14" t="str">
        <f t="shared" si="74"/>
        <v/>
      </c>
      <c r="DN74" s="14" t="str">
        <f t="shared" si="75"/>
        <v/>
      </c>
      <c r="DQ74" s="14" t="str">
        <f t="shared" si="76"/>
        <v/>
      </c>
      <c r="DR74" s="14" t="str">
        <f t="shared" si="77"/>
        <v/>
      </c>
      <c r="DU74" s="14">
        <f t="shared" si="84"/>
        <v>1901</v>
      </c>
      <c r="DV74" s="14" t="str">
        <f t="shared" si="85"/>
        <v>Giant</v>
      </c>
      <c r="DW74" s="14">
        <f t="shared" si="86"/>
        <v>60</v>
      </c>
      <c r="DX74" s="14">
        <f t="shared" si="87"/>
        <v>11</v>
      </c>
      <c r="DY74" s="14">
        <f t="shared" si="88"/>
        <v>100</v>
      </c>
      <c r="DZ74" s="14">
        <f t="shared" si="89"/>
        <v>10</v>
      </c>
      <c r="EA74" s="14">
        <f t="shared" si="90"/>
        <v>3</v>
      </c>
      <c r="EB74" s="14">
        <f t="shared" si="91"/>
        <v>60</v>
      </c>
      <c r="EC74" s="14" t="str">
        <f t="shared" si="92"/>
        <v>8|16|19</v>
      </c>
      <c r="ED74" s="14" t="str">
        <f t="shared" si="93"/>
        <v>body|head|leg</v>
      </c>
      <c r="EE74" s="14" t="str">
        <f t="shared" si="94"/>
        <v>1100|5</v>
      </c>
      <c r="EF74" s="14">
        <f t="shared" si="95"/>
        <v>10</v>
      </c>
      <c r="EI74" s="2" t="s">
        <v>1026</v>
      </c>
      <c r="EJ74" s="14" t="s">
        <v>1023</v>
      </c>
      <c r="EK74" s="2">
        <v>4204</v>
      </c>
      <c r="EL74" s="14">
        <v>120</v>
      </c>
      <c r="EM74" s="14">
        <f t="shared" si="96"/>
        <v>3.3097509196468731</v>
      </c>
      <c r="EP74" s="14">
        <v>73</v>
      </c>
      <c r="EQ74" s="14">
        <f t="shared" si="97"/>
        <v>0.92720018726587661</v>
      </c>
    </row>
    <row r="75" spans="1:147" x14ac:dyDescent="0.15">
      <c r="A75" s="15" t="s">
        <v>331</v>
      </c>
      <c r="B75" s="14" t="s">
        <v>454</v>
      </c>
      <c r="C75" s="16">
        <v>11</v>
      </c>
      <c r="D75" s="14" t="str">
        <f t="shared" si="78"/>
        <v>防御型</v>
      </c>
      <c r="E75" s="14">
        <v>100</v>
      </c>
      <c r="F75" s="14">
        <v>6</v>
      </c>
      <c r="G75" s="14">
        <v>2</v>
      </c>
      <c r="H75" s="14">
        <v>60</v>
      </c>
      <c r="I75" s="12" t="str">
        <f t="shared" si="79"/>
        <v>24|2</v>
      </c>
      <c r="J75" s="12" t="str">
        <f t="shared" si="80"/>
        <v>body|head|leg</v>
      </c>
      <c r="K75" s="12" t="s">
        <v>539</v>
      </c>
      <c r="L75" s="12" t="s">
        <v>547</v>
      </c>
      <c r="M75" s="12" t="s">
        <v>543</v>
      </c>
      <c r="N75" s="12">
        <v>0</v>
      </c>
      <c r="O75" s="12" t="s">
        <v>1297</v>
      </c>
      <c r="P75" s="12">
        <v>0</v>
      </c>
      <c r="Q75" s="12">
        <v>0</v>
      </c>
      <c r="R75" s="12"/>
      <c r="S75" s="12">
        <v>0</v>
      </c>
      <c r="T75" s="15"/>
      <c r="U75" s="15"/>
      <c r="V75" s="15" t="s">
        <v>641</v>
      </c>
      <c r="W75" s="15" t="s">
        <v>642</v>
      </c>
      <c r="X75" s="15"/>
      <c r="Y75" s="15"/>
      <c r="Z75" s="12">
        <f>IFERROR(INDEX(技能!$A:$A,MATCH(怪物!V75,技能!$B:$B,0)),"")</f>
        <v>24</v>
      </c>
      <c r="AA75" s="12">
        <f>IFERROR(INDEX(技能!$A:$A,MATCH(怪物!W75,技能!$B:$B,0)),"")</f>
        <v>2</v>
      </c>
      <c r="AB75" s="12" t="str">
        <f>IFERROR(INDEX(技能!$A:$A,MATCH(怪物!X75,技能!$B:$B,0)),"")</f>
        <v/>
      </c>
      <c r="AC75" s="12" t="str">
        <f>IFERROR(INDEX(技能!$A:$A,MATCH(怪物!Y75,技能!$B:$B,0)),"")</f>
        <v/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S75" s="14">
        <v>1902</v>
      </c>
      <c r="BT75" s="14" t="s">
        <v>755</v>
      </c>
      <c r="BU75" s="14">
        <v>60</v>
      </c>
      <c r="BV75" s="14">
        <v>19</v>
      </c>
      <c r="BW75" s="14">
        <v>44.230769230769234</v>
      </c>
      <c r="BX75" s="14">
        <v>0.35652173913043472</v>
      </c>
      <c r="BY75" s="14">
        <v>50</v>
      </c>
      <c r="BZ75" s="17">
        <f t="shared" si="65"/>
        <v>4.2625745950554135E-2</v>
      </c>
      <c r="CB75" s="14" t="str">
        <f t="shared" si="81"/>
        <v>1900|120;1901|50;1902|50</v>
      </c>
      <c r="CC75" s="14">
        <f t="shared" si="43"/>
        <v>9</v>
      </c>
      <c r="CD75" s="14">
        <f t="shared" si="48"/>
        <v>100</v>
      </c>
      <c r="CE75" s="14">
        <f t="shared" si="49"/>
        <v>17</v>
      </c>
      <c r="CF75" s="14">
        <f t="shared" si="50"/>
        <v>2</v>
      </c>
      <c r="CG75" s="14">
        <f t="shared" si="51"/>
        <v>90</v>
      </c>
      <c r="CH75" s="14" t="str">
        <f t="shared" si="98"/>
        <v>17|24</v>
      </c>
      <c r="CI75" s="14" t="str">
        <f t="shared" si="99"/>
        <v>body|head|wing</v>
      </c>
      <c r="CJ75" s="14" t="str">
        <f t="shared" si="82"/>
        <v>4102|2;2101|5</v>
      </c>
      <c r="CK75" s="14">
        <v>12</v>
      </c>
      <c r="CM75" s="14">
        <v>1</v>
      </c>
      <c r="CN75" s="14">
        <v>1902</v>
      </c>
      <c r="CO75" s="14" t="s">
        <v>755</v>
      </c>
      <c r="CP75" s="14" t="s">
        <v>4577</v>
      </c>
      <c r="CQ75" s="14">
        <v>60</v>
      </c>
      <c r="CR75" s="14" t="str">
        <f t="shared" si="83"/>
        <v>4102|2;2101|5</v>
      </c>
      <c r="CT75" s="14" t="s">
        <v>1291</v>
      </c>
      <c r="CU75" s="14">
        <v>2</v>
      </c>
      <c r="CV75" s="14">
        <f t="shared" si="66"/>
        <v>59</v>
      </c>
      <c r="CW75" s="14" t="str">
        <f t="shared" si="67"/>
        <v>4102|2</v>
      </c>
      <c r="CY75" s="14" t="s">
        <v>1470</v>
      </c>
      <c r="CZ75" s="14">
        <v>5</v>
      </c>
      <c r="DA75" s="14">
        <f t="shared" si="68"/>
        <v>7</v>
      </c>
      <c r="DB75" s="14" t="str">
        <f t="shared" si="69"/>
        <v>2101|5</v>
      </c>
      <c r="DE75" s="14" t="str">
        <f t="shared" si="70"/>
        <v/>
      </c>
      <c r="DF75" s="14" t="str">
        <f t="shared" si="71"/>
        <v/>
      </c>
      <c r="DI75" s="14" t="str">
        <f t="shared" si="72"/>
        <v/>
      </c>
      <c r="DJ75" s="14" t="str">
        <f t="shared" si="73"/>
        <v/>
      </c>
      <c r="DM75" s="14" t="str">
        <f t="shared" si="74"/>
        <v/>
      </c>
      <c r="DN75" s="14" t="str">
        <f t="shared" si="75"/>
        <v/>
      </c>
      <c r="DQ75" s="14" t="str">
        <f t="shared" si="76"/>
        <v/>
      </c>
      <c r="DR75" s="14" t="str">
        <f t="shared" si="77"/>
        <v/>
      </c>
      <c r="DU75" s="14">
        <f t="shared" si="84"/>
        <v>1902</v>
      </c>
      <c r="DV75" s="14" t="str">
        <f t="shared" si="85"/>
        <v>Thunderhawk</v>
      </c>
      <c r="DW75" s="14">
        <f t="shared" si="86"/>
        <v>60</v>
      </c>
      <c r="DX75" s="14">
        <f t="shared" si="87"/>
        <v>9</v>
      </c>
      <c r="DY75" s="14">
        <f t="shared" si="88"/>
        <v>100</v>
      </c>
      <c r="DZ75" s="14">
        <f t="shared" si="89"/>
        <v>17</v>
      </c>
      <c r="EA75" s="14">
        <f t="shared" si="90"/>
        <v>2</v>
      </c>
      <c r="EB75" s="14">
        <f t="shared" si="91"/>
        <v>90</v>
      </c>
      <c r="EC75" s="14" t="str">
        <f t="shared" si="92"/>
        <v>17|24</v>
      </c>
      <c r="ED75" s="14" t="str">
        <f t="shared" si="93"/>
        <v>body|head|wing</v>
      </c>
      <c r="EE75" s="14" t="str">
        <f t="shared" si="94"/>
        <v>4102|2;2101|5</v>
      </c>
      <c r="EF75" s="14">
        <f t="shared" si="95"/>
        <v>12</v>
      </c>
      <c r="EI75" s="2" t="s">
        <v>1027</v>
      </c>
      <c r="EJ75" s="14" t="s">
        <v>1024</v>
      </c>
      <c r="EK75" s="2">
        <v>4205</v>
      </c>
      <c r="EL75" s="14">
        <v>120</v>
      </c>
      <c r="EM75" s="14">
        <f t="shared" si="96"/>
        <v>3.3097509196468731</v>
      </c>
      <c r="EP75" s="14">
        <v>74</v>
      </c>
      <c r="EQ75" s="14">
        <f t="shared" si="97"/>
        <v>0.93011626335213138</v>
      </c>
    </row>
    <row r="76" spans="1:147" x14ac:dyDescent="0.15">
      <c r="A76" s="15" t="s">
        <v>278</v>
      </c>
      <c r="B76" s="14" t="s">
        <v>455</v>
      </c>
      <c r="C76" s="16">
        <v>3</v>
      </c>
      <c r="D76" s="14" t="str">
        <f t="shared" si="78"/>
        <v>防御型</v>
      </c>
      <c r="E76" s="14">
        <v>100</v>
      </c>
      <c r="F76" s="14">
        <v>8</v>
      </c>
      <c r="G76" s="14">
        <v>1</v>
      </c>
      <c r="H76" s="14">
        <v>80</v>
      </c>
      <c r="I76" s="12" t="str">
        <f t="shared" si="79"/>
        <v>1|34</v>
      </c>
      <c r="J76" s="12" t="str">
        <f t="shared" si="80"/>
        <v>body|head|tail</v>
      </c>
      <c r="K76" s="12" t="s">
        <v>575</v>
      </c>
      <c r="L76" s="12" t="s">
        <v>547</v>
      </c>
      <c r="M76" s="12" t="s">
        <v>567</v>
      </c>
      <c r="N76" s="12">
        <v>1</v>
      </c>
      <c r="O76" s="12" t="s">
        <v>1298</v>
      </c>
      <c r="P76" s="12">
        <v>0</v>
      </c>
      <c r="Q76" s="12">
        <v>0</v>
      </c>
      <c r="R76" s="12"/>
      <c r="S76" s="12">
        <v>0</v>
      </c>
      <c r="T76" s="15"/>
      <c r="U76" s="15"/>
      <c r="V76" s="15" t="s">
        <v>599</v>
      </c>
      <c r="W76" s="15" t="s">
        <v>609</v>
      </c>
      <c r="X76" s="15"/>
      <c r="Y76" s="15"/>
      <c r="Z76" s="12">
        <f>IFERROR(INDEX(技能!$A:$A,MATCH(怪物!V76,技能!$B:$B,0)),"")</f>
        <v>1</v>
      </c>
      <c r="AA76" s="12">
        <f>IFERROR(INDEX(技能!$A:$A,MATCH(怪物!W76,技能!$B:$B,0)),"")</f>
        <v>34</v>
      </c>
      <c r="AB76" s="12" t="str">
        <f>IFERROR(INDEX(技能!$A:$A,MATCH(怪物!X76,技能!$B:$B,0)),"")</f>
        <v/>
      </c>
      <c r="AC76" s="12" t="str">
        <f>IFERROR(INDEX(技能!$A:$A,MATCH(怪物!Y76,技能!$B:$B,0)),"")</f>
        <v/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S76" s="14">
        <v>1903</v>
      </c>
      <c r="BT76" s="14" t="s">
        <v>756</v>
      </c>
      <c r="BU76" s="14">
        <v>35</v>
      </c>
      <c r="BV76" s="14">
        <v>19</v>
      </c>
      <c r="BW76" s="14">
        <v>44.230769230769234</v>
      </c>
      <c r="BX76" s="14">
        <v>-0.20869565217391309</v>
      </c>
      <c r="BY76" s="14">
        <v>100</v>
      </c>
      <c r="BZ76" s="17">
        <f t="shared" si="65"/>
        <v>8.525149190110827E-2</v>
      </c>
      <c r="CB76" s="14" t="str">
        <f t="shared" si="81"/>
        <v>1900|120;1901|50;1902|50;1903|100</v>
      </c>
      <c r="CC76" s="14">
        <f t="shared" si="43"/>
        <v>8</v>
      </c>
      <c r="CD76" s="14">
        <f t="shared" si="48"/>
        <v>100</v>
      </c>
      <c r="CE76" s="14">
        <f t="shared" si="49"/>
        <v>9</v>
      </c>
      <c r="CF76" s="14">
        <f t="shared" si="50"/>
        <v>1</v>
      </c>
      <c r="CG76" s="14">
        <f t="shared" si="51"/>
        <v>80</v>
      </c>
      <c r="CH76" s="14" t="str">
        <f t="shared" si="98"/>
        <v>1|27</v>
      </c>
      <c r="CI76" s="14" t="str">
        <f t="shared" si="99"/>
        <v>body|head|leg</v>
      </c>
      <c r="CJ76" s="14" t="str">
        <f t="shared" si="82"/>
        <v>2106|3;2109|2</v>
      </c>
      <c r="CK76" s="14">
        <v>5</v>
      </c>
      <c r="CM76" s="14">
        <v>1</v>
      </c>
      <c r="CN76" s="14">
        <v>1903</v>
      </c>
      <c r="CO76" s="14" t="s">
        <v>756</v>
      </c>
      <c r="CP76" s="14" t="s">
        <v>4578</v>
      </c>
      <c r="CQ76" s="14">
        <v>35</v>
      </c>
      <c r="CR76" s="14" t="str">
        <f t="shared" si="83"/>
        <v>2106|3;2109|2</v>
      </c>
      <c r="CT76" s="14" t="s">
        <v>1476</v>
      </c>
      <c r="CU76" s="14">
        <v>3</v>
      </c>
      <c r="CV76" s="14">
        <f t="shared" si="66"/>
        <v>12</v>
      </c>
      <c r="CW76" s="14" t="str">
        <f t="shared" si="67"/>
        <v>2106|3</v>
      </c>
      <c r="CY76" s="14" t="s">
        <v>1472</v>
      </c>
      <c r="CZ76" s="14">
        <v>2</v>
      </c>
      <c r="DA76" s="14">
        <f t="shared" si="68"/>
        <v>15</v>
      </c>
      <c r="DB76" s="14" t="str">
        <f t="shared" si="69"/>
        <v>2109|2</v>
      </c>
      <c r="DE76" s="14" t="str">
        <f t="shared" si="70"/>
        <v/>
      </c>
      <c r="DF76" s="14" t="str">
        <f t="shared" si="71"/>
        <v/>
      </c>
      <c r="DI76" s="14" t="str">
        <f t="shared" si="72"/>
        <v/>
      </c>
      <c r="DJ76" s="14" t="str">
        <f t="shared" si="73"/>
        <v/>
      </c>
      <c r="DM76" s="14" t="str">
        <f t="shared" si="74"/>
        <v/>
      </c>
      <c r="DN76" s="14" t="str">
        <f t="shared" si="75"/>
        <v/>
      </c>
      <c r="DQ76" s="14" t="str">
        <f t="shared" si="76"/>
        <v/>
      </c>
      <c r="DR76" s="14" t="str">
        <f t="shared" si="77"/>
        <v/>
      </c>
      <c r="DU76" s="14">
        <f t="shared" si="84"/>
        <v>1903</v>
      </c>
      <c r="DV76" s="14" t="str">
        <f t="shared" si="85"/>
        <v>Tarantula</v>
      </c>
      <c r="DW76" s="14">
        <f t="shared" si="86"/>
        <v>35</v>
      </c>
      <c r="DX76" s="14">
        <f t="shared" si="87"/>
        <v>8</v>
      </c>
      <c r="DY76" s="14">
        <f t="shared" si="88"/>
        <v>100</v>
      </c>
      <c r="DZ76" s="14">
        <f t="shared" si="89"/>
        <v>9</v>
      </c>
      <c r="EA76" s="14">
        <f t="shared" si="90"/>
        <v>1</v>
      </c>
      <c r="EB76" s="14">
        <f t="shared" si="91"/>
        <v>80</v>
      </c>
      <c r="EC76" s="14" t="str">
        <f t="shared" si="92"/>
        <v>1|27</v>
      </c>
      <c r="ED76" s="14" t="str">
        <f t="shared" si="93"/>
        <v>body|head|leg</v>
      </c>
      <c r="EE76" s="14" t="str">
        <f t="shared" si="94"/>
        <v>2106|3;2109|2</v>
      </c>
      <c r="EF76" s="14">
        <f t="shared" si="95"/>
        <v>5</v>
      </c>
      <c r="EI76" s="2" t="s">
        <v>1028</v>
      </c>
      <c r="EJ76" s="14" t="s">
        <v>1025</v>
      </c>
      <c r="EK76" s="2">
        <v>4206</v>
      </c>
      <c r="EL76" s="14">
        <v>120</v>
      </c>
      <c r="EM76" s="14">
        <f t="shared" si="96"/>
        <v>3.3097509196468731</v>
      </c>
      <c r="EP76" s="14">
        <v>75</v>
      </c>
      <c r="EQ76" s="14">
        <f t="shared" si="97"/>
        <v>0.93301270189221941</v>
      </c>
    </row>
    <row r="77" spans="1:147" x14ac:dyDescent="0.15">
      <c r="A77" s="15" t="s">
        <v>336</v>
      </c>
      <c r="B77" s="14" t="s">
        <v>456</v>
      </c>
      <c r="C77" s="16">
        <v>8</v>
      </c>
      <c r="D77" s="14" t="str">
        <f t="shared" si="78"/>
        <v>攻击型</v>
      </c>
      <c r="E77" s="14">
        <v>100</v>
      </c>
      <c r="F77" s="14">
        <v>12</v>
      </c>
      <c r="G77" s="14">
        <v>2</v>
      </c>
      <c r="H77" s="14">
        <v>80</v>
      </c>
      <c r="I77" s="12" t="str">
        <f t="shared" si="79"/>
        <v>1|2</v>
      </c>
      <c r="J77" s="12" t="str">
        <f t="shared" si="80"/>
        <v>body|head|fin</v>
      </c>
      <c r="K77" s="12" t="s">
        <v>539</v>
      </c>
      <c r="L77" s="12" t="s">
        <v>576</v>
      </c>
      <c r="M77" s="12" t="s">
        <v>554</v>
      </c>
      <c r="N77" s="12">
        <v>0</v>
      </c>
      <c r="O77" s="12" t="s">
        <v>1299</v>
      </c>
      <c r="P77" s="12">
        <v>0</v>
      </c>
      <c r="Q77" s="12">
        <v>0</v>
      </c>
      <c r="R77" s="12"/>
      <c r="S77" s="12">
        <v>0</v>
      </c>
      <c r="T77" s="15"/>
      <c r="U77" s="15"/>
      <c r="V77" s="15" t="s">
        <v>599</v>
      </c>
      <c r="W77" s="15" t="s">
        <v>605</v>
      </c>
      <c r="X77" s="15"/>
      <c r="Y77" s="15"/>
      <c r="Z77" s="12">
        <f>IFERROR(INDEX(技能!$A:$A,MATCH(怪物!V77,技能!$B:$B,0)),"")</f>
        <v>1</v>
      </c>
      <c r="AA77" s="12">
        <f>IFERROR(INDEX(技能!$A:$A,MATCH(怪物!W77,技能!$B:$B,0)),"")</f>
        <v>2</v>
      </c>
      <c r="AB77" s="12" t="str">
        <f>IFERROR(INDEX(技能!$A:$A,MATCH(怪物!X77,技能!$B:$B,0)),"")</f>
        <v/>
      </c>
      <c r="AC77" s="12" t="str">
        <f>IFERROR(INDEX(技能!$A:$A,MATCH(怪物!Y77,技能!$B:$B,0)),"")</f>
        <v/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S77" s="14">
        <v>1904</v>
      </c>
      <c r="BT77" s="14" t="s">
        <v>757</v>
      </c>
      <c r="BU77" s="14">
        <v>30</v>
      </c>
      <c r="BV77" s="14">
        <v>19</v>
      </c>
      <c r="BW77" s="14">
        <v>44.230769230769234</v>
      </c>
      <c r="BX77" s="14">
        <v>-0.32173913043478264</v>
      </c>
      <c r="BY77" s="14">
        <v>150</v>
      </c>
      <c r="BZ77" s="17">
        <f t="shared" si="65"/>
        <v>0.12787723785166241</v>
      </c>
      <c r="CB77" s="14" t="str">
        <f t="shared" si="81"/>
        <v>1900|120;1901|50;1902|50;1903|100;1904|150</v>
      </c>
      <c r="CC77" s="14">
        <f t="shared" ref="CC77:CC125" si="100">VLOOKUP(BT77,B:C,2,FALSE)</f>
        <v>8</v>
      </c>
      <c r="CD77" s="14">
        <f t="shared" si="48"/>
        <v>100</v>
      </c>
      <c r="CE77" s="14">
        <f t="shared" si="49"/>
        <v>8</v>
      </c>
      <c r="CF77" s="14">
        <f t="shared" si="50"/>
        <v>2</v>
      </c>
      <c r="CG77" s="14">
        <f t="shared" si="51"/>
        <v>80</v>
      </c>
      <c r="CH77" s="14" t="str">
        <f t="shared" ref="CH77:CH140" si="101">VLOOKUP(BT77,B:J,8,FALSE)</f>
        <v>6|16|19</v>
      </c>
      <c r="CI77" s="14" t="str">
        <f t="shared" ref="CI77:CI140" si="102">VLOOKUP(BT77,B:J,9,FALSE)</f>
        <v>body|head|leg</v>
      </c>
      <c r="CJ77" s="14" t="str">
        <f t="shared" si="82"/>
        <v>103|0.25;504|0.19;604|0.16</v>
      </c>
      <c r="CK77" s="14">
        <f t="shared" ref="CK77:CK96" si="103">VLOOKUP(BT77,B:N,13,FALSE)</f>
        <v>0</v>
      </c>
      <c r="CM77" s="14">
        <v>2</v>
      </c>
      <c r="CN77" s="14">
        <v>1904</v>
      </c>
      <c r="CO77" s="14" t="s">
        <v>757</v>
      </c>
      <c r="CP77" s="14" t="s">
        <v>4579</v>
      </c>
      <c r="CQ77" s="14">
        <v>30</v>
      </c>
      <c r="CR77" s="14" t="str">
        <f t="shared" si="83"/>
        <v>103|0.25;504|0.19;604|0.16</v>
      </c>
      <c r="CT77" s="14" t="s">
        <v>1339</v>
      </c>
      <c r="CV77" s="14">
        <f t="shared" si="66"/>
        <v>99</v>
      </c>
      <c r="CW77" s="14" t="str">
        <f t="shared" si="67"/>
        <v>103|0.25</v>
      </c>
      <c r="CY77" s="14" t="s">
        <v>1694</v>
      </c>
      <c r="DA77" s="14">
        <f t="shared" si="68"/>
        <v>144</v>
      </c>
      <c r="DB77" s="14" t="str">
        <f t="shared" si="69"/>
        <v>504|0.19</v>
      </c>
      <c r="DC77" s="14" t="s">
        <v>1448</v>
      </c>
      <c r="DE77" s="14">
        <f t="shared" si="70"/>
        <v>159</v>
      </c>
      <c r="DF77" s="14" t="str">
        <f t="shared" si="71"/>
        <v>604|0.16</v>
      </c>
      <c r="DI77" s="14" t="str">
        <f t="shared" si="72"/>
        <v/>
      </c>
      <c r="DJ77" s="14" t="str">
        <f t="shared" si="73"/>
        <v/>
      </c>
      <c r="DM77" s="14" t="str">
        <f t="shared" si="74"/>
        <v/>
      </c>
      <c r="DN77" s="14" t="str">
        <f t="shared" si="75"/>
        <v/>
      </c>
      <c r="DQ77" s="14" t="str">
        <f t="shared" si="76"/>
        <v/>
      </c>
      <c r="DR77" s="14" t="str">
        <f t="shared" si="77"/>
        <v/>
      </c>
      <c r="DU77" s="14">
        <f t="shared" si="84"/>
        <v>1904</v>
      </c>
      <c r="DV77" s="14" t="str">
        <f t="shared" si="85"/>
        <v>Savage</v>
      </c>
      <c r="DW77" s="14">
        <f t="shared" si="86"/>
        <v>30</v>
      </c>
      <c r="DX77" s="14">
        <f t="shared" si="87"/>
        <v>8</v>
      </c>
      <c r="DY77" s="14">
        <f t="shared" si="88"/>
        <v>100</v>
      </c>
      <c r="DZ77" s="14">
        <f t="shared" si="89"/>
        <v>8</v>
      </c>
      <c r="EA77" s="14">
        <f t="shared" si="90"/>
        <v>2</v>
      </c>
      <c r="EB77" s="14">
        <f t="shared" si="91"/>
        <v>80</v>
      </c>
      <c r="EC77" s="14" t="str">
        <f t="shared" si="92"/>
        <v>6|16|19</v>
      </c>
      <c r="ED77" s="14" t="str">
        <f t="shared" si="93"/>
        <v>body|head|leg</v>
      </c>
      <c r="EE77" s="14" t="str">
        <f t="shared" si="94"/>
        <v>103|0.25;504|0.19;604|0.16</v>
      </c>
      <c r="EF77" s="14">
        <f t="shared" si="95"/>
        <v>0</v>
      </c>
      <c r="EI77" s="2" t="s">
        <v>914</v>
      </c>
      <c r="EJ77" s="14" t="s">
        <v>901</v>
      </c>
      <c r="EK77" s="2">
        <v>4207</v>
      </c>
      <c r="EL77" s="14">
        <v>120</v>
      </c>
      <c r="EM77" s="14">
        <f t="shared" si="96"/>
        <v>3.3097509196468731</v>
      </c>
      <c r="EP77" s="14">
        <v>76</v>
      </c>
      <c r="EQ77" s="14">
        <f t="shared" si="97"/>
        <v>0.93588989435406733</v>
      </c>
    </row>
    <row r="78" spans="1:147" x14ac:dyDescent="0.15">
      <c r="A78" s="15" t="s">
        <v>300</v>
      </c>
      <c r="B78" s="14" t="s">
        <v>457</v>
      </c>
      <c r="C78" s="16">
        <v>1</v>
      </c>
      <c r="D78" s="14" t="str">
        <f t="shared" si="78"/>
        <v>平衡型</v>
      </c>
      <c r="E78" s="14">
        <v>100</v>
      </c>
      <c r="F78" s="14">
        <v>8</v>
      </c>
      <c r="G78" s="14">
        <v>3</v>
      </c>
      <c r="H78" s="14">
        <v>80</v>
      </c>
      <c r="I78" s="12" t="str">
        <f t="shared" si="79"/>
        <v>1|34</v>
      </c>
      <c r="J78" s="12" t="str">
        <f t="shared" si="80"/>
        <v>body|head|tail</v>
      </c>
      <c r="K78" s="12" t="s">
        <v>539</v>
      </c>
      <c r="L78" s="12" t="s">
        <v>547</v>
      </c>
      <c r="M78" s="12" t="s">
        <v>567</v>
      </c>
      <c r="N78" s="12">
        <v>0</v>
      </c>
      <c r="O78" s="12" t="s">
        <v>1305</v>
      </c>
      <c r="P78" s="12">
        <v>0</v>
      </c>
      <c r="Q78" s="12">
        <v>0</v>
      </c>
      <c r="R78" s="12"/>
      <c r="S78" s="12">
        <v>0</v>
      </c>
      <c r="T78" s="15"/>
      <c r="U78" s="15"/>
      <c r="V78" s="15" t="s">
        <v>645</v>
      </c>
      <c r="W78" s="15" t="s">
        <v>609</v>
      </c>
      <c r="X78" s="15"/>
      <c r="Y78" s="15"/>
      <c r="Z78" s="12">
        <f>IFERROR(INDEX(技能!$A:$A,MATCH(怪物!V78,技能!$B:$B,0)),"")</f>
        <v>1</v>
      </c>
      <c r="AA78" s="12">
        <f>IFERROR(INDEX(技能!$A:$A,MATCH(怪物!W78,技能!$B:$B,0)),"")</f>
        <v>34</v>
      </c>
      <c r="AB78" s="12" t="str">
        <f>IFERROR(INDEX(技能!$A:$A,MATCH(怪物!X78,技能!$B:$B,0)),"")</f>
        <v/>
      </c>
      <c r="AC78" s="12" t="str">
        <f>IFERROR(INDEX(技能!$A:$A,MATCH(怪物!Y78,技能!$B:$B,0)),"")</f>
        <v/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S78" s="14">
        <v>1905</v>
      </c>
      <c r="BT78" s="14" t="s">
        <v>791</v>
      </c>
      <c r="BU78" s="14">
        <v>40</v>
      </c>
      <c r="BV78" s="14">
        <v>19</v>
      </c>
      <c r="BW78" s="14">
        <v>44.230769230769234</v>
      </c>
      <c r="BX78" s="14">
        <v>-9.5652173913043537E-2</v>
      </c>
      <c r="BY78" s="14">
        <v>70</v>
      </c>
      <c r="BZ78" s="17">
        <f t="shared" si="65"/>
        <v>5.9676044330775786E-2</v>
      </c>
      <c r="CB78" s="14" t="str">
        <f t="shared" si="81"/>
        <v>1900|120;1901|50;1902|50;1903|100;1904|150;1905|70</v>
      </c>
      <c r="CC78" s="14">
        <f t="shared" si="100"/>
        <v>9</v>
      </c>
      <c r="CD78" s="14">
        <f t="shared" si="48"/>
        <v>100</v>
      </c>
      <c r="CE78" s="14">
        <f t="shared" si="49"/>
        <v>9</v>
      </c>
      <c r="CF78" s="14">
        <f t="shared" si="50"/>
        <v>2</v>
      </c>
      <c r="CG78" s="14">
        <f t="shared" si="51"/>
        <v>80</v>
      </c>
      <c r="CH78" s="14" t="str">
        <f t="shared" si="101"/>
        <v>6|16|19</v>
      </c>
      <c r="CI78" s="14" t="str">
        <f t="shared" si="102"/>
        <v>body|head|leg</v>
      </c>
      <c r="CJ78" s="14" t="str">
        <f t="shared" si="82"/>
        <v>105|0.24;503|0.2;603|0.16</v>
      </c>
      <c r="CK78" s="14">
        <f t="shared" si="103"/>
        <v>0</v>
      </c>
      <c r="CM78" s="14">
        <v>1</v>
      </c>
      <c r="CN78" s="14">
        <v>1905</v>
      </c>
      <c r="CO78" s="14" t="s">
        <v>791</v>
      </c>
      <c r="CP78" s="14" t="s">
        <v>4580</v>
      </c>
      <c r="CQ78" s="14">
        <v>40</v>
      </c>
      <c r="CR78" s="14" t="str">
        <f t="shared" si="83"/>
        <v>105|0.24;503|0.2;603|0.16</v>
      </c>
      <c r="CT78" s="14" t="s">
        <v>1461</v>
      </c>
      <c r="CV78" s="14">
        <f t="shared" si="66"/>
        <v>100</v>
      </c>
      <c r="CW78" s="14" t="str">
        <f t="shared" si="67"/>
        <v>105|0.24</v>
      </c>
      <c r="CY78" s="14" t="s">
        <v>1452</v>
      </c>
      <c r="DA78" s="14">
        <f t="shared" si="68"/>
        <v>143</v>
      </c>
      <c r="DB78" s="14" t="str">
        <f t="shared" si="69"/>
        <v>503|0.2</v>
      </c>
      <c r="DC78" s="14" t="s">
        <v>1453</v>
      </c>
      <c r="DE78" s="14">
        <f t="shared" si="70"/>
        <v>158</v>
      </c>
      <c r="DF78" s="14" t="str">
        <f t="shared" si="71"/>
        <v>603|0.16</v>
      </c>
      <c r="DI78" s="14" t="str">
        <f t="shared" si="72"/>
        <v/>
      </c>
      <c r="DJ78" s="14" t="str">
        <f t="shared" si="73"/>
        <v/>
      </c>
      <c r="DM78" s="14" t="str">
        <f t="shared" si="74"/>
        <v/>
      </c>
      <c r="DN78" s="14" t="str">
        <f t="shared" si="75"/>
        <v/>
      </c>
      <c r="DQ78" s="14" t="str">
        <f t="shared" si="76"/>
        <v/>
      </c>
      <c r="DR78" s="14" t="str">
        <f t="shared" si="77"/>
        <v/>
      </c>
      <c r="DU78" s="14">
        <f t="shared" si="84"/>
        <v>1905</v>
      </c>
      <c r="DV78" s="14" t="str">
        <f t="shared" si="85"/>
        <v>Savage Chieftain</v>
      </c>
      <c r="DW78" s="14">
        <f t="shared" si="86"/>
        <v>40</v>
      </c>
      <c r="DX78" s="14">
        <f t="shared" si="87"/>
        <v>9</v>
      </c>
      <c r="DY78" s="14">
        <f t="shared" si="88"/>
        <v>100</v>
      </c>
      <c r="DZ78" s="14">
        <f t="shared" si="89"/>
        <v>9</v>
      </c>
      <c r="EA78" s="14">
        <f t="shared" si="90"/>
        <v>2</v>
      </c>
      <c r="EB78" s="14">
        <f t="shared" si="91"/>
        <v>80</v>
      </c>
      <c r="EC78" s="14" t="str">
        <f t="shared" si="92"/>
        <v>6|16|19</v>
      </c>
      <c r="ED78" s="14" t="str">
        <f t="shared" si="93"/>
        <v>body|head|leg</v>
      </c>
      <c r="EE78" s="14" t="str">
        <f t="shared" si="94"/>
        <v>105|0.24;503|0.2;603|0.16</v>
      </c>
      <c r="EF78" s="14">
        <f t="shared" si="95"/>
        <v>0</v>
      </c>
      <c r="EI78" s="2" t="s">
        <v>908</v>
      </c>
      <c r="EJ78" s="14" t="s">
        <v>904</v>
      </c>
      <c r="EK78" s="2">
        <v>4208</v>
      </c>
      <c r="EL78" s="14">
        <v>120</v>
      </c>
      <c r="EM78" s="14">
        <f t="shared" si="96"/>
        <v>3.3097509196468731</v>
      </c>
      <c r="EP78" s="14">
        <v>77</v>
      </c>
      <c r="EQ78" s="14">
        <f t="shared" si="97"/>
        <v>0.93874821936960617</v>
      </c>
    </row>
    <row r="79" spans="1:147" x14ac:dyDescent="0.15">
      <c r="A79" s="15" t="s">
        <v>360</v>
      </c>
      <c r="B79" s="14" t="s">
        <v>459</v>
      </c>
      <c r="C79" s="16">
        <v>3</v>
      </c>
      <c r="D79" s="14" t="str">
        <f t="shared" si="78"/>
        <v>防御型</v>
      </c>
      <c r="E79" s="14">
        <v>100</v>
      </c>
      <c r="F79" s="14">
        <v>8</v>
      </c>
      <c r="G79" s="14">
        <v>9</v>
      </c>
      <c r="H79" s="14">
        <v>80</v>
      </c>
      <c r="I79" s="12" t="str">
        <f t="shared" si="79"/>
        <v>31|11</v>
      </c>
      <c r="J79" s="12" t="str">
        <f t="shared" si="80"/>
        <v>body|head|leg</v>
      </c>
      <c r="K79" s="12" t="s">
        <v>929</v>
      </c>
      <c r="L79" s="12" t="s">
        <v>547</v>
      </c>
      <c r="M79" s="12" t="s">
        <v>543</v>
      </c>
      <c r="N79" s="12">
        <v>0</v>
      </c>
      <c r="O79" s="12" t="s">
        <v>1309</v>
      </c>
      <c r="P79" s="12">
        <v>40</v>
      </c>
      <c r="Q79" s="12">
        <v>0</v>
      </c>
      <c r="R79" s="12"/>
      <c r="S79" s="12">
        <v>10</v>
      </c>
      <c r="T79" s="15"/>
      <c r="U79" s="15"/>
      <c r="V79" s="15" t="s">
        <v>591</v>
      </c>
      <c r="W79" s="15" t="s">
        <v>955</v>
      </c>
      <c r="X79" s="15"/>
      <c r="Y79" s="15"/>
      <c r="Z79" s="12">
        <f>IFERROR(INDEX(技能!$A:$A,MATCH(怪物!V79,技能!$B:$B,0)),"")</f>
        <v>31</v>
      </c>
      <c r="AA79" s="12">
        <f>IFERROR(INDEX(技能!$A:$A,MATCH(怪物!W79,技能!$B:$B,0)),"")</f>
        <v>11</v>
      </c>
      <c r="AB79" s="12" t="str">
        <f>IFERROR(INDEX(技能!$A:$A,MATCH(怪物!X79,技能!$B:$B,0)),"")</f>
        <v/>
      </c>
      <c r="AC79" s="12" t="str">
        <f>IFERROR(INDEX(技能!$A:$A,MATCH(怪物!Y79,技能!$B:$B,0)),"")</f>
        <v/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S79" s="14">
        <v>1906</v>
      </c>
      <c r="BT79" s="15" t="s">
        <v>758</v>
      </c>
      <c r="BU79" s="15">
        <v>30</v>
      </c>
      <c r="BV79" s="14">
        <v>19</v>
      </c>
      <c r="BW79" s="14">
        <v>44.230769230769234</v>
      </c>
      <c r="BX79" s="14">
        <v>-0.32173913043478264</v>
      </c>
      <c r="BY79" s="14">
        <v>137</v>
      </c>
      <c r="BZ79" s="17">
        <f t="shared" si="65"/>
        <v>0.11679454390451834</v>
      </c>
      <c r="CB79" s="14" t="str">
        <f t="shared" si="81"/>
        <v>1900|120;1901|50;1902|50;1903|100;1904|150;1905|70;1906|137</v>
      </c>
      <c r="CC79" s="14">
        <f t="shared" si="100"/>
        <v>5</v>
      </c>
      <c r="CD79" s="14">
        <f t="shared" si="48"/>
        <v>100</v>
      </c>
      <c r="CE79" s="14">
        <f t="shared" si="49"/>
        <v>6</v>
      </c>
      <c r="CF79" s="14">
        <f t="shared" si="50"/>
        <v>2</v>
      </c>
      <c r="CG79" s="14">
        <f t="shared" si="51"/>
        <v>60</v>
      </c>
      <c r="CH79" s="14" t="str">
        <f t="shared" si="101"/>
        <v>24|19</v>
      </c>
      <c r="CI79" s="14" t="str">
        <f t="shared" si="102"/>
        <v>body|head|leg</v>
      </c>
      <c r="CJ79" s="14" t="str">
        <f t="shared" si="82"/>
        <v>4109|10</v>
      </c>
      <c r="CK79" s="14">
        <f t="shared" si="103"/>
        <v>0</v>
      </c>
      <c r="CM79" s="14">
        <v>1</v>
      </c>
      <c r="CN79" s="14">
        <v>1906</v>
      </c>
      <c r="CO79" s="14" t="s">
        <v>758</v>
      </c>
      <c r="CP79" s="14" t="s">
        <v>4581</v>
      </c>
      <c r="CQ79" s="15">
        <v>30</v>
      </c>
      <c r="CR79" s="14" t="str">
        <f t="shared" si="83"/>
        <v>4109|10</v>
      </c>
      <c r="CT79" s="14" t="s">
        <v>1480</v>
      </c>
      <c r="CU79" s="14">
        <v>10</v>
      </c>
      <c r="CV79" s="14">
        <f t="shared" si="66"/>
        <v>66</v>
      </c>
      <c r="CW79" s="14" t="str">
        <f t="shared" si="67"/>
        <v>4109|10</v>
      </c>
      <c r="DA79" s="14" t="str">
        <f t="shared" si="68"/>
        <v/>
      </c>
      <c r="DB79" s="14" t="str">
        <f t="shared" si="69"/>
        <v/>
      </c>
      <c r="DE79" s="14" t="str">
        <f t="shared" si="70"/>
        <v/>
      </c>
      <c r="DF79" s="14" t="str">
        <f t="shared" si="71"/>
        <v/>
      </c>
      <c r="DI79" s="14" t="str">
        <f t="shared" si="72"/>
        <v/>
      </c>
      <c r="DJ79" s="14" t="str">
        <f t="shared" si="73"/>
        <v/>
      </c>
      <c r="DM79" s="14" t="str">
        <f t="shared" si="74"/>
        <v/>
      </c>
      <c r="DN79" s="14" t="str">
        <f t="shared" si="75"/>
        <v/>
      </c>
      <c r="DQ79" s="14" t="str">
        <f t="shared" si="76"/>
        <v/>
      </c>
      <c r="DR79" s="14" t="str">
        <f t="shared" si="77"/>
        <v/>
      </c>
      <c r="DU79" s="14">
        <f t="shared" si="84"/>
        <v>1906</v>
      </c>
      <c r="DV79" s="14" t="str">
        <f t="shared" si="85"/>
        <v>Snow Man</v>
      </c>
      <c r="DW79" s="14">
        <f t="shared" si="86"/>
        <v>30</v>
      </c>
      <c r="DX79" s="14">
        <f t="shared" si="87"/>
        <v>5</v>
      </c>
      <c r="DY79" s="14">
        <f t="shared" si="88"/>
        <v>100</v>
      </c>
      <c r="DZ79" s="14">
        <f t="shared" si="89"/>
        <v>6</v>
      </c>
      <c r="EA79" s="14">
        <f t="shared" si="90"/>
        <v>2</v>
      </c>
      <c r="EB79" s="14">
        <f t="shared" si="91"/>
        <v>60</v>
      </c>
      <c r="EC79" s="14" t="str">
        <f t="shared" si="92"/>
        <v>24|19</v>
      </c>
      <c r="ED79" s="14" t="str">
        <f t="shared" si="93"/>
        <v>body|head|leg</v>
      </c>
      <c r="EE79" s="14" t="str">
        <f t="shared" si="94"/>
        <v>4109|10</v>
      </c>
      <c r="EF79" s="14">
        <f t="shared" si="95"/>
        <v>0</v>
      </c>
      <c r="EI79" s="2" t="s">
        <v>167</v>
      </c>
      <c r="EJ79" s="14" t="s">
        <v>166</v>
      </c>
      <c r="EK79" s="2">
        <v>4209</v>
      </c>
      <c r="EL79" s="14">
        <v>120</v>
      </c>
      <c r="EM79" s="14">
        <f t="shared" si="96"/>
        <v>3.3097509196468731</v>
      </c>
      <c r="EP79" s="14">
        <v>78</v>
      </c>
      <c r="EQ79" s="14">
        <f t="shared" si="97"/>
        <v>0.94158804331639234</v>
      </c>
    </row>
    <row r="80" spans="1:147" x14ac:dyDescent="0.15">
      <c r="A80" s="15" t="s">
        <v>359</v>
      </c>
      <c r="B80" s="14" t="s">
        <v>458</v>
      </c>
      <c r="C80" s="16">
        <v>2</v>
      </c>
      <c r="D80" s="14" t="str">
        <f t="shared" si="78"/>
        <v>攻击型</v>
      </c>
      <c r="E80" s="14">
        <v>100</v>
      </c>
      <c r="F80" s="14">
        <v>8</v>
      </c>
      <c r="G80" s="14">
        <v>5</v>
      </c>
      <c r="H80" s="14">
        <v>80</v>
      </c>
      <c r="I80" s="12" t="str">
        <f t="shared" si="79"/>
        <v>31|28|16</v>
      </c>
      <c r="J80" s="12" t="str">
        <f t="shared" si="80"/>
        <v>body|head|leg</v>
      </c>
      <c r="K80" s="12" t="s">
        <v>929</v>
      </c>
      <c r="L80" s="12" t="s">
        <v>547</v>
      </c>
      <c r="M80" s="12" t="s">
        <v>543</v>
      </c>
      <c r="N80" s="12">
        <v>0</v>
      </c>
      <c r="O80" s="12" t="s">
        <v>1312</v>
      </c>
      <c r="P80" s="12">
        <v>5</v>
      </c>
      <c r="Q80" s="12">
        <v>0</v>
      </c>
      <c r="R80" s="12"/>
      <c r="S80" s="12">
        <v>0</v>
      </c>
      <c r="T80" s="15"/>
      <c r="U80" s="15"/>
      <c r="V80" s="15" t="s">
        <v>591</v>
      </c>
      <c r="W80" s="15" t="s">
        <v>646</v>
      </c>
      <c r="X80" s="15" t="s">
        <v>654</v>
      </c>
      <c r="Y80" s="15"/>
      <c r="Z80" s="12">
        <f>IFERROR(INDEX(技能!$A:$A,MATCH(怪物!V80,技能!$B:$B,0)),"")</f>
        <v>31</v>
      </c>
      <c r="AA80" s="12">
        <f>IFERROR(INDEX(技能!$A:$A,MATCH(怪物!W80,技能!$B:$B,0)),"")</f>
        <v>28</v>
      </c>
      <c r="AB80" s="12">
        <f>IFERROR(INDEX(技能!$A:$A,MATCH(怪物!X80,技能!$B:$B,0)),"")</f>
        <v>16</v>
      </c>
      <c r="AC80" s="12" t="str">
        <f>IFERROR(INDEX(技能!$A:$A,MATCH(怪物!Y80,技能!$B:$B,0)),"")</f>
        <v/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S80" s="14">
        <v>1907</v>
      </c>
      <c r="BT80" s="15" t="s">
        <v>759</v>
      </c>
      <c r="BU80" s="15">
        <v>40</v>
      </c>
      <c r="BV80" s="14">
        <v>19</v>
      </c>
      <c r="BW80" s="14">
        <v>44.230769230769234</v>
      </c>
      <c r="BX80" s="14">
        <v>-9.5652173913043537E-2</v>
      </c>
      <c r="BY80" s="14">
        <v>110</v>
      </c>
      <c r="BZ80" s="17">
        <f t="shared" si="65"/>
        <v>9.3776641091219096E-2</v>
      </c>
      <c r="CB80" s="14" t="str">
        <f t="shared" si="81"/>
        <v>1900|120;1901|50;1902|50;1903|100;1904|150;1905|70;1906|137;1907|110</v>
      </c>
      <c r="CC80" s="14">
        <f t="shared" si="100"/>
        <v>4</v>
      </c>
      <c r="CD80" s="14">
        <f t="shared" si="48"/>
        <v>100</v>
      </c>
      <c r="CE80" s="14">
        <f t="shared" si="49"/>
        <v>12</v>
      </c>
      <c r="CF80" s="14">
        <f t="shared" si="50"/>
        <v>2</v>
      </c>
      <c r="CG80" s="14">
        <f t="shared" si="51"/>
        <v>75</v>
      </c>
      <c r="CH80" s="14" t="str">
        <f t="shared" si="101"/>
        <v>1</v>
      </c>
      <c r="CI80" s="14" t="str">
        <f t="shared" si="102"/>
        <v>body|head|leg</v>
      </c>
      <c r="CJ80" s="14" t="str">
        <f t="shared" si="82"/>
        <v>4102|2;2102|2</v>
      </c>
      <c r="CK80" s="14">
        <v>4</v>
      </c>
      <c r="CM80" s="14">
        <v>2</v>
      </c>
      <c r="CN80" s="14">
        <v>1907</v>
      </c>
      <c r="CO80" s="14" t="s">
        <v>759</v>
      </c>
      <c r="CP80" s="14" t="s">
        <v>4582</v>
      </c>
      <c r="CQ80" s="15">
        <v>40</v>
      </c>
      <c r="CR80" s="14" t="str">
        <f t="shared" si="83"/>
        <v>4102|2;2102|2</v>
      </c>
      <c r="CT80" s="14" t="s">
        <v>1291</v>
      </c>
      <c r="CU80" s="14">
        <v>2</v>
      </c>
      <c r="CV80" s="14">
        <f t="shared" si="66"/>
        <v>59</v>
      </c>
      <c r="CW80" s="14" t="str">
        <f t="shared" si="67"/>
        <v>4102|2</v>
      </c>
      <c r="CY80" s="14" t="s">
        <v>1469</v>
      </c>
      <c r="CZ80" s="14">
        <v>2</v>
      </c>
      <c r="DA80" s="14">
        <f t="shared" si="68"/>
        <v>8</v>
      </c>
      <c r="DB80" s="14" t="str">
        <f t="shared" si="69"/>
        <v>2102|2</v>
      </c>
      <c r="DE80" s="14" t="str">
        <f t="shared" si="70"/>
        <v/>
      </c>
      <c r="DF80" s="14" t="str">
        <f t="shared" si="71"/>
        <v/>
      </c>
      <c r="DI80" s="14" t="str">
        <f t="shared" si="72"/>
        <v/>
      </c>
      <c r="DJ80" s="14" t="str">
        <f t="shared" si="73"/>
        <v/>
      </c>
      <c r="DM80" s="14" t="str">
        <f t="shared" si="74"/>
        <v/>
      </c>
      <c r="DN80" s="14" t="str">
        <f t="shared" si="75"/>
        <v/>
      </c>
      <c r="DQ80" s="14" t="str">
        <f t="shared" si="76"/>
        <v/>
      </c>
      <c r="DR80" s="14" t="str">
        <f t="shared" si="77"/>
        <v/>
      </c>
      <c r="DU80" s="14">
        <f t="shared" si="84"/>
        <v>1907</v>
      </c>
      <c r="DV80" s="14" t="str">
        <f t="shared" si="85"/>
        <v>Snow Wolf</v>
      </c>
      <c r="DW80" s="14">
        <f t="shared" si="86"/>
        <v>40</v>
      </c>
      <c r="DX80" s="14">
        <f t="shared" si="87"/>
        <v>4</v>
      </c>
      <c r="DY80" s="14">
        <f t="shared" si="88"/>
        <v>100</v>
      </c>
      <c r="DZ80" s="14">
        <f t="shared" si="89"/>
        <v>12</v>
      </c>
      <c r="EA80" s="14">
        <f t="shared" si="90"/>
        <v>2</v>
      </c>
      <c r="EB80" s="14">
        <f t="shared" si="91"/>
        <v>75</v>
      </c>
      <c r="EC80" s="14" t="str">
        <f t="shared" si="92"/>
        <v>1</v>
      </c>
      <c r="ED80" s="14" t="str">
        <f t="shared" si="93"/>
        <v>body|head|leg</v>
      </c>
      <c r="EE80" s="14" t="str">
        <f t="shared" si="94"/>
        <v>4102|2;2102|2</v>
      </c>
      <c r="EF80" s="14">
        <f t="shared" si="95"/>
        <v>4</v>
      </c>
      <c r="EI80" s="2" t="s">
        <v>169</v>
      </c>
      <c r="EJ80" s="14" t="s">
        <v>168</v>
      </c>
      <c r="EK80" s="2">
        <v>4210</v>
      </c>
      <c r="EL80" s="14">
        <v>140</v>
      </c>
      <c r="EM80" s="14">
        <f t="shared" si="96"/>
        <v>3.4397906282503929</v>
      </c>
      <c r="EP80" s="14">
        <v>79</v>
      </c>
      <c r="EQ80" s="14">
        <f t="shared" si="97"/>
        <v>0.94440972086577946</v>
      </c>
    </row>
    <row r="81" spans="1:147" x14ac:dyDescent="0.15">
      <c r="A81" s="15" t="s">
        <v>358</v>
      </c>
      <c r="B81" s="14" t="s">
        <v>460</v>
      </c>
      <c r="C81" s="16">
        <v>12</v>
      </c>
      <c r="D81" s="14" t="str">
        <f t="shared" si="78"/>
        <v>型攻击</v>
      </c>
      <c r="E81" s="14">
        <v>100</v>
      </c>
      <c r="F81" s="14">
        <v>8</v>
      </c>
      <c r="G81" s="14">
        <v>2</v>
      </c>
      <c r="H81" s="14">
        <v>80</v>
      </c>
      <c r="I81" s="12" t="str">
        <f t="shared" si="79"/>
        <v>31|6|16</v>
      </c>
      <c r="J81" s="12" t="str">
        <f t="shared" si="80"/>
        <v>body|head|leg</v>
      </c>
      <c r="K81" s="12" t="s">
        <v>929</v>
      </c>
      <c r="L81" s="12" t="s">
        <v>547</v>
      </c>
      <c r="M81" s="12" t="s">
        <v>543</v>
      </c>
      <c r="N81" s="12">
        <v>0</v>
      </c>
      <c r="O81" s="12" t="s">
        <v>1312</v>
      </c>
      <c r="P81" s="12">
        <v>5</v>
      </c>
      <c r="Q81" s="12">
        <v>0</v>
      </c>
      <c r="R81" s="12"/>
      <c r="S81" s="12">
        <v>0</v>
      </c>
      <c r="T81" s="15"/>
      <c r="U81" s="15"/>
      <c r="V81" s="15" t="s">
        <v>591</v>
      </c>
      <c r="W81" s="15" t="s">
        <v>595</v>
      </c>
      <c r="X81" s="15" t="s">
        <v>657</v>
      </c>
      <c r="Y81" s="15"/>
      <c r="Z81" s="12">
        <f>IFERROR(INDEX(技能!$A:$A,MATCH(怪物!V81,技能!$B:$B,0)),"")</f>
        <v>31</v>
      </c>
      <c r="AA81" s="12">
        <f>IFERROR(INDEX(技能!$A:$A,MATCH(怪物!W81,技能!$B:$B,0)),"")</f>
        <v>6</v>
      </c>
      <c r="AB81" s="12">
        <f>IFERROR(INDEX(技能!$A:$A,MATCH(怪物!X81,技能!$B:$B,0)),"")</f>
        <v>16</v>
      </c>
      <c r="AC81" s="12" t="str">
        <f>IFERROR(INDEX(技能!$A:$A,MATCH(怪物!Y81,技能!$B:$B,0)),"")</f>
        <v/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S81" s="14">
        <v>1908</v>
      </c>
      <c r="BT81" s="15" t="s">
        <v>760</v>
      </c>
      <c r="BU81" s="15">
        <v>45</v>
      </c>
      <c r="BV81" s="14">
        <v>19</v>
      </c>
      <c r="BW81" s="14">
        <v>44.230769230769234</v>
      </c>
      <c r="BX81" s="14">
        <v>1.7391304347826025E-2</v>
      </c>
      <c r="BY81" s="14">
        <v>50</v>
      </c>
      <c r="BZ81" s="17">
        <f t="shared" si="65"/>
        <v>4.2625745950554135E-2</v>
      </c>
      <c r="CB81" s="14" t="str">
        <f t="shared" si="81"/>
        <v>1900|120;1901|50;1902|50;1903|100;1904|150;1905|70;1906|137;1907|110;1908|50</v>
      </c>
      <c r="CC81" s="14">
        <f t="shared" si="100"/>
        <v>15</v>
      </c>
      <c r="CD81" s="14">
        <f t="shared" si="48"/>
        <v>100</v>
      </c>
      <c r="CE81" s="14">
        <f t="shared" si="49"/>
        <v>9</v>
      </c>
      <c r="CF81" s="14">
        <f t="shared" si="50"/>
        <v>4</v>
      </c>
      <c r="CG81" s="14">
        <f t="shared" si="51"/>
        <v>70</v>
      </c>
      <c r="CH81" s="14" t="str">
        <f t="shared" si="101"/>
        <v>24|11</v>
      </c>
      <c r="CI81" s="14" t="str">
        <f t="shared" si="102"/>
        <v>body|head|leg</v>
      </c>
      <c r="CJ81" s="14" t="str">
        <f t="shared" si="82"/>
        <v>505|0.17;605|0.13</v>
      </c>
      <c r="CK81" s="14">
        <v>0</v>
      </c>
      <c r="CM81" s="14">
        <v>1</v>
      </c>
      <c r="CN81" s="14">
        <v>1908</v>
      </c>
      <c r="CO81" s="14" t="s">
        <v>760</v>
      </c>
      <c r="CP81" s="14" t="s">
        <v>4583</v>
      </c>
      <c r="CQ81" s="15">
        <v>45</v>
      </c>
      <c r="CR81" s="14" t="str">
        <f t="shared" si="83"/>
        <v>505|0.17;605|0.13</v>
      </c>
      <c r="CT81" s="14" t="s">
        <v>881</v>
      </c>
      <c r="CV81" s="14">
        <f t="shared" si="66"/>
        <v>145</v>
      </c>
      <c r="CW81" s="14" t="str">
        <f t="shared" si="67"/>
        <v>505|0.17</v>
      </c>
      <c r="CY81" s="14" t="s">
        <v>875</v>
      </c>
      <c r="DA81" s="14">
        <f t="shared" si="68"/>
        <v>160</v>
      </c>
      <c r="DB81" s="14" t="str">
        <f t="shared" si="69"/>
        <v>605|0.13</v>
      </c>
      <c r="DE81" s="14" t="str">
        <f t="shared" si="70"/>
        <v/>
      </c>
      <c r="DF81" s="14" t="str">
        <f t="shared" si="71"/>
        <v/>
      </c>
      <c r="DI81" s="14" t="str">
        <f t="shared" si="72"/>
        <v/>
      </c>
      <c r="DJ81" s="14" t="str">
        <f t="shared" si="73"/>
        <v/>
      </c>
      <c r="DM81" s="14" t="str">
        <f t="shared" si="74"/>
        <v/>
      </c>
      <c r="DN81" s="14" t="str">
        <f t="shared" si="75"/>
        <v/>
      </c>
      <c r="DQ81" s="14" t="str">
        <f t="shared" si="76"/>
        <v/>
      </c>
      <c r="DR81" s="14" t="str">
        <f t="shared" si="77"/>
        <v/>
      </c>
      <c r="DU81" s="14">
        <f t="shared" si="84"/>
        <v>1908</v>
      </c>
      <c r="DV81" s="14" t="str">
        <f t="shared" si="85"/>
        <v>Ursu King</v>
      </c>
      <c r="DW81" s="14">
        <f t="shared" si="86"/>
        <v>45</v>
      </c>
      <c r="DX81" s="14">
        <f t="shared" si="87"/>
        <v>15</v>
      </c>
      <c r="DY81" s="14">
        <f t="shared" si="88"/>
        <v>100</v>
      </c>
      <c r="DZ81" s="14">
        <f t="shared" si="89"/>
        <v>9</v>
      </c>
      <c r="EA81" s="14">
        <f t="shared" si="90"/>
        <v>4</v>
      </c>
      <c r="EB81" s="14">
        <f t="shared" si="91"/>
        <v>70</v>
      </c>
      <c r="EC81" s="14" t="str">
        <f t="shared" si="92"/>
        <v>24|11</v>
      </c>
      <c r="ED81" s="14" t="str">
        <f t="shared" si="93"/>
        <v>body|head|leg</v>
      </c>
      <c r="EE81" s="14" t="str">
        <f t="shared" si="94"/>
        <v>505|0.17;605|0.13</v>
      </c>
      <c r="EF81" s="14">
        <f t="shared" si="95"/>
        <v>0</v>
      </c>
      <c r="EI81" s="2" t="s">
        <v>1032</v>
      </c>
      <c r="EJ81" s="14" t="s">
        <v>1031</v>
      </c>
      <c r="EK81" s="2">
        <v>4211</v>
      </c>
      <c r="EL81" s="14">
        <v>250</v>
      </c>
      <c r="EM81" s="14">
        <f t="shared" si="96"/>
        <v>3.9763536438352531</v>
      </c>
      <c r="EP81" s="14">
        <v>80</v>
      </c>
      <c r="EQ81" s="14">
        <f t="shared" si="97"/>
        <v>0.94721359549995798</v>
      </c>
    </row>
    <row r="82" spans="1:147" x14ac:dyDescent="0.15">
      <c r="A82" s="15" t="s">
        <v>349</v>
      </c>
      <c r="B82" s="14" t="s">
        <v>461</v>
      </c>
      <c r="C82" s="16">
        <v>13</v>
      </c>
      <c r="D82" s="14" t="str">
        <f t="shared" si="78"/>
        <v>型攻击</v>
      </c>
      <c r="E82" s="14">
        <v>100</v>
      </c>
      <c r="F82" s="14">
        <v>13</v>
      </c>
      <c r="G82" s="14">
        <v>6</v>
      </c>
      <c r="H82" s="14">
        <v>85</v>
      </c>
      <c r="I82" s="12" t="str">
        <f t="shared" si="79"/>
        <v>1|21|16</v>
      </c>
      <c r="J82" s="12" t="str">
        <f t="shared" si="80"/>
        <v>body|head|fin</v>
      </c>
      <c r="K82" s="12" t="s">
        <v>539</v>
      </c>
      <c r="L82" s="12" t="s">
        <v>577</v>
      </c>
      <c r="M82" s="12" t="s">
        <v>578</v>
      </c>
      <c r="N82" s="12">
        <v>1</v>
      </c>
      <c r="O82" s="12" t="s">
        <v>1318</v>
      </c>
      <c r="P82" s="12">
        <v>0</v>
      </c>
      <c r="Q82" s="12">
        <v>0</v>
      </c>
      <c r="R82" s="12"/>
      <c r="S82" s="12">
        <v>0</v>
      </c>
      <c r="T82" s="15"/>
      <c r="U82" s="15"/>
      <c r="V82" s="15" t="s">
        <v>599</v>
      </c>
      <c r="W82" s="15" t="s">
        <v>635</v>
      </c>
      <c r="X82" s="15" t="s">
        <v>659</v>
      </c>
      <c r="Y82" s="15"/>
      <c r="Z82" s="12">
        <f>IFERROR(INDEX(技能!$A:$A,MATCH(怪物!V82,技能!$B:$B,0)),"")</f>
        <v>1</v>
      </c>
      <c r="AA82" s="12">
        <f>IFERROR(INDEX(技能!$A:$A,MATCH(怪物!W82,技能!$B:$B,0)),"")</f>
        <v>21</v>
      </c>
      <c r="AB82" s="12">
        <f>IFERROR(INDEX(技能!$A:$A,MATCH(怪物!X82,技能!$B:$B,0)),"")</f>
        <v>16</v>
      </c>
      <c r="AC82" s="12" t="str">
        <f>IFERROR(INDEX(技能!$A:$A,MATCH(怪物!Y82,技能!$B:$B,0)),"")</f>
        <v/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S82" s="14">
        <v>1909</v>
      </c>
      <c r="BT82" s="15" t="s">
        <v>761</v>
      </c>
      <c r="BU82" s="15">
        <v>40</v>
      </c>
      <c r="BV82" s="14">
        <v>19</v>
      </c>
      <c r="BW82" s="14">
        <v>44.230769230769234</v>
      </c>
      <c r="BX82" s="14">
        <v>-9.5652173913043537E-2</v>
      </c>
      <c r="BY82" s="14">
        <v>110</v>
      </c>
      <c r="BZ82" s="17">
        <f t="shared" si="65"/>
        <v>9.3776641091219096E-2</v>
      </c>
      <c r="CB82" s="14" t="str">
        <f t="shared" si="81"/>
        <v>1900|120;1901|50;1902|50;1903|100;1904|150;1905|70;1906|137;1907|110;1908|50;1909|110</v>
      </c>
      <c r="CC82" s="14">
        <f t="shared" si="100"/>
        <v>13</v>
      </c>
      <c r="CD82" s="14">
        <f t="shared" si="48"/>
        <v>100</v>
      </c>
      <c r="CE82" s="14">
        <f t="shared" si="49"/>
        <v>6</v>
      </c>
      <c r="CF82" s="14">
        <f t="shared" si="50"/>
        <v>2</v>
      </c>
      <c r="CG82" s="14">
        <f t="shared" si="51"/>
        <v>60</v>
      </c>
      <c r="CH82" s="14" t="str">
        <f t="shared" si="101"/>
        <v>24|2|16|19</v>
      </c>
      <c r="CI82" s="14" t="str">
        <f t="shared" si="102"/>
        <v>body||leg</v>
      </c>
      <c r="CJ82" s="14" t="str">
        <f t="shared" si="82"/>
        <v>1101|5;2300|0.26;2301|0.26</v>
      </c>
      <c r="CK82" s="14">
        <f t="shared" si="103"/>
        <v>0</v>
      </c>
      <c r="CM82" s="14">
        <v>1</v>
      </c>
      <c r="CN82" s="14">
        <v>1909</v>
      </c>
      <c r="CO82" s="14" t="s">
        <v>761</v>
      </c>
      <c r="CP82" s="14" t="s">
        <v>4584</v>
      </c>
      <c r="CQ82" s="15">
        <v>40</v>
      </c>
      <c r="CR82" s="14" t="str">
        <f t="shared" si="83"/>
        <v>1101|5;2300|0.26;2301|0.26</v>
      </c>
      <c r="CT82" s="14" t="s">
        <v>1479</v>
      </c>
      <c r="CU82" s="14">
        <v>5</v>
      </c>
      <c r="CV82" s="14">
        <f t="shared" si="66"/>
        <v>3</v>
      </c>
      <c r="CW82" s="14" t="str">
        <f t="shared" si="67"/>
        <v>1101|5</v>
      </c>
      <c r="CY82" s="14" t="s">
        <v>139</v>
      </c>
      <c r="DA82" s="14">
        <f t="shared" si="68"/>
        <v>20</v>
      </c>
      <c r="DB82" s="14" t="str">
        <f t="shared" si="69"/>
        <v>2300|0.26</v>
      </c>
      <c r="DC82" s="14" t="s">
        <v>1459</v>
      </c>
      <c r="DE82" s="14">
        <f t="shared" si="70"/>
        <v>21</v>
      </c>
      <c r="DF82" s="14" t="str">
        <f t="shared" si="71"/>
        <v>2301|0.26</v>
      </c>
      <c r="DI82" s="14" t="str">
        <f t="shared" si="72"/>
        <v/>
      </c>
      <c r="DJ82" s="14" t="str">
        <f t="shared" si="73"/>
        <v/>
      </c>
      <c r="DM82" s="14" t="str">
        <f t="shared" si="74"/>
        <v/>
      </c>
      <c r="DN82" s="14" t="str">
        <f t="shared" si="75"/>
        <v/>
      </c>
      <c r="DQ82" s="14" t="str">
        <f t="shared" si="76"/>
        <v/>
      </c>
      <c r="DR82" s="14" t="str">
        <f t="shared" si="77"/>
        <v/>
      </c>
      <c r="DU82" s="14">
        <f t="shared" si="84"/>
        <v>1909</v>
      </c>
      <c r="DV82" s="14" t="str">
        <f t="shared" si="85"/>
        <v>Stone Puppet</v>
      </c>
      <c r="DW82" s="14">
        <f t="shared" si="86"/>
        <v>40</v>
      </c>
      <c r="DX82" s="14">
        <f t="shared" si="87"/>
        <v>13</v>
      </c>
      <c r="DY82" s="14">
        <f t="shared" si="88"/>
        <v>100</v>
      </c>
      <c r="DZ82" s="14">
        <f t="shared" si="89"/>
        <v>6</v>
      </c>
      <c r="EA82" s="14">
        <f t="shared" si="90"/>
        <v>2</v>
      </c>
      <c r="EB82" s="14">
        <f t="shared" si="91"/>
        <v>60</v>
      </c>
      <c r="EC82" s="14" t="str">
        <f t="shared" si="92"/>
        <v>24|2|16|19</v>
      </c>
      <c r="ED82" s="14" t="str">
        <f t="shared" si="93"/>
        <v>body||leg</v>
      </c>
      <c r="EE82" s="14" t="str">
        <f t="shared" si="94"/>
        <v>1101|5;2300|0.26;2301|0.26</v>
      </c>
      <c r="EF82" s="14">
        <f t="shared" si="95"/>
        <v>0</v>
      </c>
      <c r="EI82" s="2" t="s">
        <v>1378</v>
      </c>
      <c r="EJ82" s="14" t="s">
        <v>1377</v>
      </c>
      <c r="EK82" s="2">
        <v>4212</v>
      </c>
      <c r="EL82" s="14">
        <v>120</v>
      </c>
      <c r="EM82" s="14">
        <f t="shared" si="96"/>
        <v>3.3097509196468731</v>
      </c>
      <c r="EP82" s="14">
        <v>81</v>
      </c>
      <c r="EQ82" s="14">
        <f t="shared" si="97"/>
        <v>0.95</v>
      </c>
    </row>
    <row r="83" spans="1:147" x14ac:dyDescent="0.15">
      <c r="A83" s="15" t="s">
        <v>340</v>
      </c>
      <c r="B83" s="14" t="s">
        <v>450</v>
      </c>
      <c r="C83" s="16">
        <v>13</v>
      </c>
      <c r="D83" s="14" t="str">
        <f t="shared" si="78"/>
        <v>型攻击</v>
      </c>
      <c r="E83" s="14">
        <v>100</v>
      </c>
      <c r="F83" s="14">
        <v>6</v>
      </c>
      <c r="G83" s="14">
        <v>2</v>
      </c>
      <c r="H83" s="14">
        <v>60</v>
      </c>
      <c r="I83" s="12" t="str">
        <f t="shared" si="79"/>
        <v>24|2|16|19</v>
      </c>
      <c r="J83" s="12" t="str">
        <f t="shared" si="80"/>
        <v>body||leg</v>
      </c>
      <c r="K83" s="12" t="s">
        <v>539</v>
      </c>
      <c r="L83" s="12"/>
      <c r="M83" s="12" t="s">
        <v>543</v>
      </c>
      <c r="N83" s="12">
        <v>0</v>
      </c>
      <c r="O83" s="12" t="s">
        <v>1314</v>
      </c>
      <c r="P83" s="12">
        <v>2</v>
      </c>
      <c r="Q83" s="12">
        <v>0</v>
      </c>
      <c r="R83" s="12"/>
      <c r="S83" s="12">
        <v>0</v>
      </c>
      <c r="T83" s="15"/>
      <c r="U83" s="15"/>
      <c r="V83" s="15" t="s">
        <v>641</v>
      </c>
      <c r="W83" s="15" t="s">
        <v>642</v>
      </c>
      <c r="X83" s="15" t="s">
        <v>654</v>
      </c>
      <c r="Y83" s="15" t="s">
        <v>660</v>
      </c>
      <c r="Z83" s="12">
        <f>IFERROR(INDEX(技能!$A:$A,MATCH(怪物!V83,技能!$B:$B,0)),"")</f>
        <v>24</v>
      </c>
      <c r="AA83" s="12">
        <f>IFERROR(INDEX(技能!$A:$A,MATCH(怪物!W83,技能!$B:$B,0)),"")</f>
        <v>2</v>
      </c>
      <c r="AB83" s="12">
        <f>IFERROR(INDEX(技能!$A:$A,MATCH(怪物!X83,技能!$B:$B,0)),"")</f>
        <v>16</v>
      </c>
      <c r="AC83" s="12">
        <f>IFERROR(INDEX(技能!$A:$A,MATCH(怪物!Y83,技能!$B:$B,0)),"")</f>
        <v>19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S83" s="14">
        <v>1910</v>
      </c>
      <c r="BT83" s="15" t="s">
        <v>752</v>
      </c>
      <c r="BU83" s="15">
        <v>55</v>
      </c>
      <c r="BV83" s="14">
        <v>19</v>
      </c>
      <c r="BW83" s="14">
        <v>44.230769230769234</v>
      </c>
      <c r="BX83" s="14">
        <v>0.24347826086956514</v>
      </c>
      <c r="BY83" s="14">
        <v>78</v>
      </c>
      <c r="BZ83" s="17">
        <f t="shared" si="65"/>
        <v>6.6496163682864456E-2</v>
      </c>
      <c r="CB83" s="14" t="str">
        <f t="shared" si="81"/>
        <v>1900|120;1901|50;1902|50;1903|100;1904|150;1905|70;1906|137;1907|110;1908|50;1909|110;1910|78</v>
      </c>
      <c r="CC83" s="14">
        <f t="shared" si="100"/>
        <v>13</v>
      </c>
      <c r="CD83" s="14">
        <f t="shared" si="48"/>
        <v>100</v>
      </c>
      <c r="CE83" s="14">
        <f t="shared" si="49"/>
        <v>13</v>
      </c>
      <c r="CF83" s="14">
        <f t="shared" si="50"/>
        <v>6</v>
      </c>
      <c r="CG83" s="14">
        <f t="shared" si="51"/>
        <v>85</v>
      </c>
      <c r="CH83" s="14" t="str">
        <f t="shared" si="101"/>
        <v>1|21|16</v>
      </c>
      <c r="CI83" s="14" t="str">
        <f t="shared" si="102"/>
        <v>body|head|fin</v>
      </c>
      <c r="CJ83" s="14" t="str">
        <f t="shared" si="82"/>
        <v>4102|2;2101|5</v>
      </c>
      <c r="CK83" s="14">
        <v>12</v>
      </c>
      <c r="CM83" s="14">
        <v>1</v>
      </c>
      <c r="CN83" s="14">
        <v>1910</v>
      </c>
      <c r="CO83" s="14" t="s">
        <v>752</v>
      </c>
      <c r="CP83" s="14" t="s">
        <v>4574</v>
      </c>
      <c r="CQ83" s="15">
        <v>55</v>
      </c>
      <c r="CR83" s="14" t="str">
        <f t="shared" si="83"/>
        <v>4102|2;2101|5</v>
      </c>
      <c r="CT83" s="14" t="s">
        <v>1291</v>
      </c>
      <c r="CU83" s="14">
        <v>2</v>
      </c>
      <c r="CV83" s="14">
        <f t="shared" si="66"/>
        <v>59</v>
      </c>
      <c r="CW83" s="14" t="str">
        <f t="shared" si="67"/>
        <v>4102|2</v>
      </c>
      <c r="CY83" s="14" t="s">
        <v>1470</v>
      </c>
      <c r="CZ83" s="14">
        <v>5</v>
      </c>
      <c r="DA83" s="14">
        <f t="shared" si="68"/>
        <v>7</v>
      </c>
      <c r="DB83" s="14" t="str">
        <f t="shared" si="69"/>
        <v>2101|5</v>
      </c>
      <c r="DE83" s="14" t="str">
        <f t="shared" si="70"/>
        <v/>
      </c>
      <c r="DF83" s="14" t="str">
        <f t="shared" si="71"/>
        <v/>
      </c>
      <c r="DI83" s="14" t="str">
        <f t="shared" si="72"/>
        <v/>
      </c>
      <c r="DJ83" s="14" t="str">
        <f t="shared" si="73"/>
        <v/>
      </c>
      <c r="DM83" s="14" t="str">
        <f t="shared" si="74"/>
        <v/>
      </c>
      <c r="DN83" s="14" t="str">
        <f t="shared" si="75"/>
        <v/>
      </c>
      <c r="DQ83" s="14" t="str">
        <f t="shared" si="76"/>
        <v/>
      </c>
      <c r="DR83" s="14" t="str">
        <f t="shared" si="77"/>
        <v/>
      </c>
      <c r="DU83" s="14">
        <f t="shared" si="84"/>
        <v>1910</v>
      </c>
      <c r="DV83" s="14" t="str">
        <f t="shared" si="85"/>
        <v>Gryphon</v>
      </c>
      <c r="DW83" s="14">
        <f t="shared" si="86"/>
        <v>55</v>
      </c>
      <c r="DX83" s="14">
        <f t="shared" si="87"/>
        <v>13</v>
      </c>
      <c r="DY83" s="14">
        <f t="shared" si="88"/>
        <v>100</v>
      </c>
      <c r="DZ83" s="14">
        <f t="shared" si="89"/>
        <v>13</v>
      </c>
      <c r="EA83" s="14">
        <f t="shared" si="90"/>
        <v>6</v>
      </c>
      <c r="EB83" s="14">
        <f t="shared" si="91"/>
        <v>85</v>
      </c>
      <c r="EC83" s="14" t="str">
        <f t="shared" si="92"/>
        <v>1|21|16</v>
      </c>
      <c r="ED83" s="14" t="str">
        <f t="shared" si="93"/>
        <v>body|head|fin</v>
      </c>
      <c r="EE83" s="14" t="str">
        <f t="shared" si="94"/>
        <v>4102|2;2101|5</v>
      </c>
      <c r="EF83" s="14">
        <f t="shared" si="95"/>
        <v>12</v>
      </c>
      <c r="EI83" s="2" t="s">
        <v>1385</v>
      </c>
      <c r="EJ83" s="14" t="s">
        <v>1384</v>
      </c>
      <c r="EK83" s="2">
        <v>4213</v>
      </c>
      <c r="EL83" s="14">
        <v>150</v>
      </c>
      <c r="EM83" s="14">
        <f t="shared" si="96"/>
        <v>3.4996355115805833</v>
      </c>
      <c r="EP83" s="14">
        <v>82</v>
      </c>
      <c r="EQ83" s="14">
        <f t="shared" si="97"/>
        <v>0.95276925690687087</v>
      </c>
    </row>
    <row r="84" spans="1:147" x14ac:dyDescent="0.15">
      <c r="A84" s="15" t="s">
        <v>280</v>
      </c>
      <c r="B84" s="14" t="s">
        <v>462</v>
      </c>
      <c r="C84" s="16">
        <v>7</v>
      </c>
      <c r="D84" s="14" t="str">
        <f t="shared" si="78"/>
        <v>平衡型</v>
      </c>
      <c r="E84" s="14">
        <v>100</v>
      </c>
      <c r="F84" s="14">
        <v>8</v>
      </c>
      <c r="G84" s="14">
        <v>2</v>
      </c>
      <c r="H84" s="14">
        <v>70</v>
      </c>
      <c r="I84" s="12" t="str">
        <f t="shared" si="79"/>
        <v>1</v>
      </c>
      <c r="J84" s="12" t="str">
        <f t="shared" si="80"/>
        <v>body|head|wing</v>
      </c>
      <c r="K84" s="12" t="s">
        <v>539</v>
      </c>
      <c r="L84" s="12" t="s">
        <v>547</v>
      </c>
      <c r="M84" s="12" t="s">
        <v>552</v>
      </c>
      <c r="N84" s="12">
        <v>0</v>
      </c>
      <c r="O84" s="12" t="s">
        <v>1313</v>
      </c>
      <c r="P84" s="12">
        <v>2</v>
      </c>
      <c r="Q84" s="12">
        <v>0</v>
      </c>
      <c r="R84" s="12"/>
      <c r="S84" s="12">
        <v>0</v>
      </c>
      <c r="T84" s="15"/>
      <c r="U84" s="15"/>
      <c r="V84" s="15" t="s">
        <v>604</v>
      </c>
      <c r="W84" s="15"/>
      <c r="X84" s="15"/>
      <c r="Y84" s="15"/>
      <c r="Z84" s="12">
        <f>IFERROR(INDEX(技能!$A:$A,MATCH(怪物!V84,技能!$B:$B,0)),"")</f>
        <v>1</v>
      </c>
      <c r="AA84" s="12" t="str">
        <f>IFERROR(INDEX(技能!$A:$A,MATCH(怪物!W84,技能!$B:$B,0)),"")</f>
        <v/>
      </c>
      <c r="AB84" s="12" t="str">
        <f>IFERROR(INDEX(技能!$A:$A,MATCH(怪物!X84,技能!$B:$B,0)),"")</f>
        <v/>
      </c>
      <c r="AC84" s="12" t="str">
        <f>IFERROR(INDEX(技能!$A:$A,MATCH(怪物!Y84,技能!$B:$B,0)),"")</f>
        <v/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S84" s="14">
        <v>1911</v>
      </c>
      <c r="BT84" s="14" t="s">
        <v>470</v>
      </c>
      <c r="BU84" s="14">
        <v>75</v>
      </c>
      <c r="BV84" s="14">
        <v>19</v>
      </c>
      <c r="BW84" s="14">
        <v>44.230769230769234</v>
      </c>
      <c r="BX84" s="14">
        <v>0.69565217391304335</v>
      </c>
      <c r="BY84" s="14">
        <v>25</v>
      </c>
      <c r="BZ84" s="17">
        <f t="shared" si="65"/>
        <v>2.1312872975277068E-2</v>
      </c>
      <c r="CB84" s="14" t="str">
        <f t="shared" si="81"/>
        <v>1900|120;1901|50;1902|50;1903|100;1904|150;1905|70;1906|137;1907|110;1908|50;1909|110;1910|78;1911|25</v>
      </c>
      <c r="CC84" s="14">
        <f t="shared" si="100"/>
        <v>3</v>
      </c>
      <c r="CD84" s="14">
        <f t="shared" si="48"/>
        <v>100</v>
      </c>
      <c r="CE84" s="14">
        <f t="shared" si="49"/>
        <v>10</v>
      </c>
      <c r="CF84" s="14">
        <f t="shared" si="50"/>
        <v>4</v>
      </c>
      <c r="CG84" s="14">
        <f t="shared" si="51"/>
        <v>70</v>
      </c>
      <c r="CH84" s="14" t="str">
        <f t="shared" si="101"/>
        <v>29|11</v>
      </c>
      <c r="CI84" s="14" t="str">
        <f t="shared" si="102"/>
        <v>body|head|leg</v>
      </c>
      <c r="CJ84" s="14" t="str">
        <f t="shared" si="82"/>
        <v>117|0.09;509|0.1;609|0.09</v>
      </c>
      <c r="CK84" s="14">
        <v>14</v>
      </c>
      <c r="CM84" s="14">
        <v>1</v>
      </c>
      <c r="CN84" s="14">
        <v>1911</v>
      </c>
      <c r="CO84" s="14" t="s">
        <v>1427</v>
      </c>
      <c r="CP84" s="14" t="s">
        <v>4585</v>
      </c>
      <c r="CQ84" s="14">
        <v>75</v>
      </c>
      <c r="CR84" s="14" t="str">
        <f t="shared" si="83"/>
        <v>117|0.09;509|0.1;609|0.09</v>
      </c>
      <c r="CT84" s="14" t="s">
        <v>896</v>
      </c>
      <c r="CV84" s="14">
        <f t="shared" si="66"/>
        <v>111</v>
      </c>
      <c r="CW84" s="14" t="str">
        <f t="shared" si="67"/>
        <v>117|0.09</v>
      </c>
      <c r="CY84" s="14" t="s">
        <v>887</v>
      </c>
      <c r="DA84" s="14">
        <f t="shared" si="68"/>
        <v>149</v>
      </c>
      <c r="DB84" s="14" t="str">
        <f t="shared" si="69"/>
        <v>509|0.1</v>
      </c>
      <c r="DC84" s="14" t="s">
        <v>1462</v>
      </c>
      <c r="DE84" s="14">
        <f t="shared" si="70"/>
        <v>164</v>
      </c>
      <c r="DF84" s="14" t="str">
        <f t="shared" si="71"/>
        <v>609|0.09</v>
      </c>
      <c r="DI84" s="14" t="str">
        <f t="shared" si="72"/>
        <v/>
      </c>
      <c r="DJ84" s="14" t="str">
        <f t="shared" si="73"/>
        <v/>
      </c>
      <c r="DM84" s="14" t="str">
        <f t="shared" si="74"/>
        <v/>
      </c>
      <c r="DN84" s="14" t="str">
        <f t="shared" si="75"/>
        <v/>
      </c>
      <c r="DQ84" s="14" t="str">
        <f t="shared" si="76"/>
        <v/>
      </c>
      <c r="DR84" s="14" t="str">
        <f t="shared" si="77"/>
        <v/>
      </c>
      <c r="DU84" s="14">
        <f t="shared" si="84"/>
        <v>1911</v>
      </c>
      <c r="DV84" s="14" t="str">
        <f t="shared" si="85"/>
        <v>Titan</v>
      </c>
      <c r="DW84" s="14">
        <f t="shared" si="86"/>
        <v>75</v>
      </c>
      <c r="DX84" s="14">
        <f t="shared" si="87"/>
        <v>3</v>
      </c>
      <c r="DY84" s="14">
        <f t="shared" si="88"/>
        <v>100</v>
      </c>
      <c r="DZ84" s="14">
        <f t="shared" si="89"/>
        <v>10</v>
      </c>
      <c r="EA84" s="14">
        <f t="shared" si="90"/>
        <v>4</v>
      </c>
      <c r="EB84" s="14">
        <f t="shared" si="91"/>
        <v>70</v>
      </c>
      <c r="EC84" s="14" t="str">
        <f t="shared" si="92"/>
        <v>29|11</v>
      </c>
      <c r="ED84" s="14" t="str">
        <f t="shared" si="93"/>
        <v>body|head|leg</v>
      </c>
      <c r="EE84" s="14" t="str">
        <f t="shared" si="94"/>
        <v>117|0.09;509|0.1;609|0.09</v>
      </c>
      <c r="EF84" s="14">
        <f t="shared" si="95"/>
        <v>14</v>
      </c>
      <c r="EI84" s="2" t="s">
        <v>1387</v>
      </c>
      <c r="EJ84" s="14" t="s">
        <v>1386</v>
      </c>
      <c r="EK84" s="2">
        <v>4213</v>
      </c>
      <c r="EL84" s="14">
        <v>90</v>
      </c>
      <c r="EM84" s="14">
        <f t="shared" si="96"/>
        <v>3.0800702882410231</v>
      </c>
      <c r="EP84" s="14">
        <v>83</v>
      </c>
      <c r="EQ84" s="14">
        <f t="shared" si="97"/>
        <v>0.95552167895721496</v>
      </c>
    </row>
    <row r="85" spans="1:147" x14ac:dyDescent="0.15">
      <c r="A85" s="15" t="s">
        <v>290</v>
      </c>
      <c r="B85" s="14" t="s">
        <v>463</v>
      </c>
      <c r="C85" s="16">
        <v>4</v>
      </c>
      <c r="D85" s="14" t="str">
        <f t="shared" si="78"/>
        <v>平衡型</v>
      </c>
      <c r="E85" s="14">
        <v>100</v>
      </c>
      <c r="F85" s="14">
        <v>7</v>
      </c>
      <c r="G85" s="14">
        <v>3</v>
      </c>
      <c r="H85" s="14">
        <v>65</v>
      </c>
      <c r="I85" s="12" t="str">
        <f t="shared" si="79"/>
        <v>24|16|19</v>
      </c>
      <c r="J85" s="12" t="str">
        <f t="shared" si="80"/>
        <v>body|head|leg</v>
      </c>
      <c r="K85" s="12" t="s">
        <v>929</v>
      </c>
      <c r="L85" s="12" t="s">
        <v>547</v>
      </c>
      <c r="M85" s="12" t="s">
        <v>543</v>
      </c>
      <c r="N85" s="12">
        <v>0</v>
      </c>
      <c r="O85" s="12" t="s">
        <v>1088</v>
      </c>
      <c r="P85" s="12">
        <v>2</v>
      </c>
      <c r="Q85" s="12">
        <v>-2</v>
      </c>
      <c r="R85" s="12"/>
      <c r="S85" s="12">
        <v>0</v>
      </c>
      <c r="T85" s="15"/>
      <c r="U85" s="15"/>
      <c r="V85" s="15" t="s">
        <v>623</v>
      </c>
      <c r="W85" s="15" t="s">
        <v>654</v>
      </c>
      <c r="X85" s="15" t="s">
        <v>660</v>
      </c>
      <c r="Y85" s="15"/>
      <c r="Z85" s="12">
        <f>IFERROR(INDEX(技能!$A:$A,MATCH(怪物!V85,技能!$B:$B,0)),"")</f>
        <v>24</v>
      </c>
      <c r="AA85" s="12">
        <f>IFERROR(INDEX(技能!$A:$A,MATCH(怪物!W85,技能!$B:$B,0)),"")</f>
        <v>16</v>
      </c>
      <c r="AB85" s="12">
        <f>IFERROR(INDEX(技能!$A:$A,MATCH(怪物!X85,技能!$B:$B,0)),"")</f>
        <v>19</v>
      </c>
      <c r="AC85" s="12" t="str">
        <f>IFERROR(INDEX(技能!$A:$A,MATCH(怪物!Y85,技能!$B:$B,0)),"")</f>
        <v/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S85" s="14">
        <v>1912</v>
      </c>
      <c r="BT85" s="14" t="s">
        <v>699</v>
      </c>
      <c r="BU85" s="14">
        <v>35</v>
      </c>
      <c r="BV85" s="14">
        <v>19</v>
      </c>
      <c r="BW85" s="14">
        <v>44.230769230769234</v>
      </c>
      <c r="BX85" s="14">
        <v>-0.20869565217391309</v>
      </c>
      <c r="BY85" s="14">
        <v>123</v>
      </c>
      <c r="BZ85" s="17">
        <f t="shared" si="65"/>
        <v>0.10485933503836317</v>
      </c>
      <c r="CB85" s="14" t="str">
        <f t="shared" si="81"/>
        <v>1900|120;1901|50;1902|50;1903|100;1904|150;1905|70;1906|137;1907|110;1908|50;1909|110;1910|78;1911|25;1912|123</v>
      </c>
      <c r="CC85" s="14">
        <f t="shared" si="100"/>
        <v>13</v>
      </c>
      <c r="CD85" s="14">
        <f t="shared" si="48"/>
        <v>100</v>
      </c>
      <c r="CE85" s="14">
        <f t="shared" si="49"/>
        <v>8</v>
      </c>
      <c r="CF85" s="14">
        <f t="shared" si="50"/>
        <v>3</v>
      </c>
      <c r="CG85" s="14">
        <f t="shared" si="51"/>
        <v>70</v>
      </c>
      <c r="CH85" s="14" t="str">
        <f t="shared" si="101"/>
        <v>24</v>
      </c>
      <c r="CI85" s="14" t="str">
        <f t="shared" si="102"/>
        <v>body|head|leg</v>
      </c>
      <c r="CJ85" s="14" t="str">
        <f t="shared" si="82"/>
        <v>505|0.16;605|0.13</v>
      </c>
      <c r="CK85" s="14">
        <v>0</v>
      </c>
      <c r="CM85" s="14">
        <v>1</v>
      </c>
      <c r="CN85" s="14">
        <v>1912</v>
      </c>
      <c r="CO85" s="14" t="s">
        <v>699</v>
      </c>
      <c r="CP85" s="14" t="s">
        <v>4558</v>
      </c>
      <c r="CQ85" s="14">
        <v>35</v>
      </c>
      <c r="CR85" s="14" t="str">
        <f t="shared" si="83"/>
        <v>505|0.16;605|0.13</v>
      </c>
      <c r="CT85" s="14" t="s">
        <v>881</v>
      </c>
      <c r="CV85" s="14">
        <f t="shared" si="66"/>
        <v>145</v>
      </c>
      <c r="CW85" s="14" t="str">
        <f t="shared" si="67"/>
        <v>505|0.16</v>
      </c>
      <c r="CY85" s="14" t="s">
        <v>875</v>
      </c>
      <c r="DA85" s="14">
        <f t="shared" si="68"/>
        <v>160</v>
      </c>
      <c r="DB85" s="14" t="str">
        <f t="shared" si="69"/>
        <v>605|0.13</v>
      </c>
      <c r="DE85" s="14" t="str">
        <f t="shared" si="70"/>
        <v/>
      </c>
      <c r="DF85" s="14" t="str">
        <f t="shared" si="71"/>
        <v/>
      </c>
      <c r="DI85" s="14" t="str">
        <f t="shared" si="72"/>
        <v/>
      </c>
      <c r="DJ85" s="14" t="str">
        <f t="shared" si="73"/>
        <v/>
      </c>
      <c r="DM85" s="14" t="str">
        <f t="shared" si="74"/>
        <v/>
      </c>
      <c r="DN85" s="14" t="str">
        <f t="shared" si="75"/>
        <v/>
      </c>
      <c r="DQ85" s="14" t="str">
        <f t="shared" si="76"/>
        <v/>
      </c>
      <c r="DR85" s="14" t="str">
        <f t="shared" si="77"/>
        <v/>
      </c>
      <c r="DU85" s="14">
        <f t="shared" si="84"/>
        <v>1912</v>
      </c>
      <c r="DV85" s="14" t="str">
        <f t="shared" si="85"/>
        <v>Ursa Warrior</v>
      </c>
      <c r="DW85" s="14">
        <f t="shared" si="86"/>
        <v>35</v>
      </c>
      <c r="DX85" s="14">
        <f t="shared" si="87"/>
        <v>13</v>
      </c>
      <c r="DY85" s="14">
        <f t="shared" si="88"/>
        <v>100</v>
      </c>
      <c r="DZ85" s="14">
        <f t="shared" si="89"/>
        <v>8</v>
      </c>
      <c r="EA85" s="14">
        <f t="shared" si="90"/>
        <v>3</v>
      </c>
      <c r="EB85" s="14">
        <f t="shared" si="91"/>
        <v>70</v>
      </c>
      <c r="EC85" s="14" t="str">
        <f t="shared" si="92"/>
        <v>24</v>
      </c>
      <c r="ED85" s="14" t="str">
        <f t="shared" si="93"/>
        <v>body|head|leg</v>
      </c>
      <c r="EE85" s="14" t="str">
        <f t="shared" si="94"/>
        <v>505|0.16;605|0.13</v>
      </c>
      <c r="EF85" s="14">
        <f t="shared" si="95"/>
        <v>0</v>
      </c>
      <c r="EI85" s="2" t="s">
        <v>910</v>
      </c>
      <c r="EJ85" s="14" t="s">
        <v>905</v>
      </c>
      <c r="EK85" s="2">
        <v>4300</v>
      </c>
      <c r="EL85" s="14">
        <v>300</v>
      </c>
      <c r="EM85" s="14">
        <f t="shared" si="96"/>
        <v>4.1617914502878177</v>
      </c>
      <c r="EP85" s="14">
        <v>84</v>
      </c>
      <c r="EQ85" s="14">
        <f t="shared" si="97"/>
        <v>0.95825756949558394</v>
      </c>
    </row>
    <row r="86" spans="1:147" x14ac:dyDescent="0.15">
      <c r="A86" s="15" t="s">
        <v>292</v>
      </c>
      <c r="B86" s="14" t="s">
        <v>493</v>
      </c>
      <c r="C86" s="16">
        <v>5</v>
      </c>
      <c r="D86" s="14" t="str">
        <f t="shared" si="78"/>
        <v>平衡型</v>
      </c>
      <c r="E86" s="14">
        <v>100</v>
      </c>
      <c r="F86" s="14">
        <v>7</v>
      </c>
      <c r="G86" s="14">
        <v>3</v>
      </c>
      <c r="H86" s="14">
        <v>65</v>
      </c>
      <c r="I86" s="12" t="str">
        <f t="shared" si="79"/>
        <v>24|16|19</v>
      </c>
      <c r="J86" s="12" t="str">
        <f t="shared" si="80"/>
        <v>body|head|leg</v>
      </c>
      <c r="K86" s="12" t="s">
        <v>929</v>
      </c>
      <c r="L86" s="12" t="s">
        <v>547</v>
      </c>
      <c r="M86" s="12" t="s">
        <v>543</v>
      </c>
      <c r="N86" s="12">
        <v>0</v>
      </c>
      <c r="O86" s="12" t="s">
        <v>1088</v>
      </c>
      <c r="P86" s="12">
        <v>10</v>
      </c>
      <c r="Q86" s="12">
        <v>-5</v>
      </c>
      <c r="R86" s="12"/>
      <c r="S86" s="12">
        <v>4</v>
      </c>
      <c r="T86" s="15"/>
      <c r="U86" s="15"/>
      <c r="V86" s="15" t="s">
        <v>623</v>
      </c>
      <c r="W86" s="15" t="s">
        <v>654</v>
      </c>
      <c r="X86" s="15" t="s">
        <v>660</v>
      </c>
      <c r="Y86" s="15"/>
      <c r="Z86" s="12">
        <f>IFERROR(INDEX(技能!$A:$A,MATCH(怪物!V86,技能!$B:$B,0)),"")</f>
        <v>24</v>
      </c>
      <c r="AA86" s="12">
        <f>IFERROR(INDEX(技能!$A:$A,MATCH(怪物!W86,技能!$B:$B,0)),"")</f>
        <v>16</v>
      </c>
      <c r="AB86" s="12">
        <f>IFERROR(INDEX(技能!$A:$A,MATCH(怪物!X86,技能!$B:$B,0)),"")</f>
        <v>19</v>
      </c>
      <c r="AC86" s="12" t="str">
        <f>IFERROR(INDEX(技能!$A:$A,MATCH(怪物!Y86,技能!$B:$B,0)),"")</f>
        <v/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S86" s="14">
        <v>2000</v>
      </c>
      <c r="BT86" s="14" t="s">
        <v>762</v>
      </c>
      <c r="BU86" s="14">
        <v>47</v>
      </c>
      <c r="BV86" s="14">
        <v>20</v>
      </c>
      <c r="BW86" s="14">
        <v>60.4</v>
      </c>
      <c r="BX86" s="14">
        <v>-0.22185430463576158</v>
      </c>
      <c r="BY86" s="14">
        <v>100</v>
      </c>
      <c r="BZ86" s="17">
        <f t="shared" si="65"/>
        <v>0.28735632183908044</v>
      </c>
      <c r="CB86" s="14" t="str">
        <f t="shared" si="81"/>
        <v>2000|100</v>
      </c>
      <c r="CC86" s="14">
        <f t="shared" si="100"/>
        <v>4</v>
      </c>
      <c r="CD86" s="14">
        <f t="shared" si="48"/>
        <v>100</v>
      </c>
      <c r="CE86" s="14">
        <f t="shared" si="49"/>
        <v>7</v>
      </c>
      <c r="CF86" s="14">
        <f t="shared" si="50"/>
        <v>3</v>
      </c>
      <c r="CG86" s="14">
        <f t="shared" si="51"/>
        <v>65</v>
      </c>
      <c r="CH86" s="14" t="str">
        <f t="shared" si="101"/>
        <v>24|16|19</v>
      </c>
      <c r="CI86" s="14" t="str">
        <f t="shared" si="102"/>
        <v>body|head|leg</v>
      </c>
      <c r="CJ86" s="14" t="str">
        <f t="shared" si="82"/>
        <v>108|0.16</v>
      </c>
      <c r="CK86" s="14">
        <f t="shared" si="103"/>
        <v>0</v>
      </c>
      <c r="CM86" s="14">
        <v>2</v>
      </c>
      <c r="CN86" s="14">
        <v>2000</v>
      </c>
      <c r="CO86" s="14" t="s">
        <v>762</v>
      </c>
      <c r="CP86" s="14" t="s">
        <v>4586</v>
      </c>
      <c r="CQ86" s="14">
        <v>47</v>
      </c>
      <c r="CR86" s="14" t="str">
        <f t="shared" si="83"/>
        <v>108|0.16</v>
      </c>
      <c r="CT86" s="14" t="s">
        <v>1319</v>
      </c>
      <c r="CV86" s="14">
        <f t="shared" si="66"/>
        <v>103</v>
      </c>
      <c r="CW86" s="14" t="str">
        <f t="shared" si="67"/>
        <v>108|0.16</v>
      </c>
      <c r="DA86" s="14" t="str">
        <f t="shared" si="68"/>
        <v/>
      </c>
      <c r="DB86" s="14" t="str">
        <f t="shared" si="69"/>
        <v/>
      </c>
      <c r="DE86" s="14" t="str">
        <f t="shared" si="70"/>
        <v/>
      </c>
      <c r="DF86" s="14" t="str">
        <f t="shared" si="71"/>
        <v/>
      </c>
      <c r="DI86" s="14" t="str">
        <f t="shared" si="72"/>
        <v/>
      </c>
      <c r="DJ86" s="14" t="str">
        <f t="shared" si="73"/>
        <v/>
      </c>
      <c r="DM86" s="14" t="str">
        <f t="shared" si="74"/>
        <v/>
      </c>
      <c r="DN86" s="14" t="str">
        <f t="shared" si="75"/>
        <v/>
      </c>
      <c r="DQ86" s="14" t="str">
        <f t="shared" si="76"/>
        <v/>
      </c>
      <c r="DR86" s="14" t="str">
        <f t="shared" si="77"/>
        <v/>
      </c>
      <c r="DU86" s="14">
        <f t="shared" si="84"/>
        <v>2000</v>
      </c>
      <c r="DV86" s="14" t="str">
        <f t="shared" si="85"/>
        <v>Ogre</v>
      </c>
      <c r="DW86" s="14">
        <f t="shared" si="86"/>
        <v>47</v>
      </c>
      <c r="DX86" s="14">
        <f t="shared" si="87"/>
        <v>4</v>
      </c>
      <c r="DY86" s="14">
        <f t="shared" si="88"/>
        <v>100</v>
      </c>
      <c r="DZ86" s="14">
        <f t="shared" si="89"/>
        <v>7</v>
      </c>
      <c r="EA86" s="14">
        <f t="shared" si="90"/>
        <v>3</v>
      </c>
      <c r="EB86" s="14">
        <f t="shared" si="91"/>
        <v>65</v>
      </c>
      <c r="EC86" s="14" t="str">
        <f t="shared" si="92"/>
        <v>24|16|19</v>
      </c>
      <c r="ED86" s="14" t="str">
        <f t="shared" si="93"/>
        <v>body|head|leg</v>
      </c>
      <c r="EE86" s="14" t="str">
        <f t="shared" si="94"/>
        <v>108|0.16</v>
      </c>
      <c r="EF86" s="14">
        <f t="shared" si="95"/>
        <v>0</v>
      </c>
      <c r="EI86" s="2" t="s">
        <v>915</v>
      </c>
      <c r="EJ86" s="14" t="s">
        <v>1483</v>
      </c>
      <c r="EK86" s="2">
        <v>4301</v>
      </c>
      <c r="EL86" s="14">
        <v>190</v>
      </c>
      <c r="EM86" s="14">
        <f t="shared" si="96"/>
        <v>3.7126875376323043</v>
      </c>
      <c r="EP86" s="14">
        <v>85</v>
      </c>
      <c r="EQ86" s="14">
        <f t="shared" si="97"/>
        <v>0.96097722286464438</v>
      </c>
    </row>
    <row r="87" spans="1:147" x14ac:dyDescent="0.15">
      <c r="A87" s="15" t="s">
        <v>247</v>
      </c>
      <c r="B87" s="14" t="s">
        <v>464</v>
      </c>
      <c r="C87" s="16">
        <v>8</v>
      </c>
      <c r="D87" s="14" t="str">
        <f t="shared" si="78"/>
        <v>攻击型</v>
      </c>
      <c r="E87" s="14">
        <v>100</v>
      </c>
      <c r="F87" s="14">
        <v>11</v>
      </c>
      <c r="G87" s="14">
        <v>2</v>
      </c>
      <c r="H87" s="14">
        <v>75</v>
      </c>
      <c r="I87" s="12" t="str">
        <f t="shared" si="79"/>
        <v>24|1|16</v>
      </c>
      <c r="J87" s="12" t="str">
        <f t="shared" si="80"/>
        <v>body|head|leg</v>
      </c>
      <c r="K87" s="12" t="s">
        <v>929</v>
      </c>
      <c r="L87" s="12" t="s">
        <v>547</v>
      </c>
      <c r="M87" s="12" t="s">
        <v>543</v>
      </c>
      <c r="N87" s="12">
        <v>0</v>
      </c>
      <c r="O87" s="12" t="s">
        <v>307</v>
      </c>
      <c r="P87" s="12">
        <v>2</v>
      </c>
      <c r="Q87" s="12">
        <v>-2</v>
      </c>
      <c r="R87" s="12"/>
      <c r="S87" s="12">
        <v>0</v>
      </c>
      <c r="T87" s="15"/>
      <c r="U87" s="15"/>
      <c r="V87" s="15" t="s">
        <v>623</v>
      </c>
      <c r="W87" s="15" t="s">
        <v>599</v>
      </c>
      <c r="X87" s="15" t="s">
        <v>657</v>
      </c>
      <c r="Y87" s="15"/>
      <c r="Z87" s="12">
        <f>IFERROR(INDEX(技能!$A:$A,MATCH(怪物!V87,技能!$B:$B,0)),"")</f>
        <v>24</v>
      </c>
      <c r="AA87" s="12">
        <f>IFERROR(INDEX(技能!$A:$A,MATCH(怪物!W87,技能!$B:$B,0)),"")</f>
        <v>1</v>
      </c>
      <c r="AB87" s="12">
        <f>IFERROR(INDEX(技能!$A:$A,MATCH(怪物!X87,技能!$B:$B,0)),"")</f>
        <v>16</v>
      </c>
      <c r="AC87" s="12" t="str">
        <f>IFERROR(INDEX(技能!$A:$A,MATCH(怪物!Y87,技能!$B:$B,0)),"")</f>
        <v/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S87" s="14">
        <v>2001</v>
      </c>
      <c r="BT87" s="14" t="s">
        <v>763</v>
      </c>
      <c r="BU87" s="14">
        <v>55</v>
      </c>
      <c r="BV87" s="14">
        <v>20</v>
      </c>
      <c r="BW87" s="14">
        <v>60.4</v>
      </c>
      <c r="BX87" s="14">
        <v>-8.940397350993376E-2</v>
      </c>
      <c r="BY87" s="14">
        <v>30</v>
      </c>
      <c r="BZ87" s="17">
        <f t="shared" si="65"/>
        <v>8.6206896551724144E-2</v>
      </c>
      <c r="CB87" s="14" t="str">
        <f t="shared" si="81"/>
        <v>2000|100;2001|30</v>
      </c>
      <c r="CC87" s="14">
        <f t="shared" si="100"/>
        <v>5</v>
      </c>
      <c r="CD87" s="14">
        <f t="shared" si="48"/>
        <v>100</v>
      </c>
      <c r="CE87" s="14">
        <f t="shared" si="49"/>
        <v>7</v>
      </c>
      <c r="CF87" s="14">
        <f t="shared" si="50"/>
        <v>3</v>
      </c>
      <c r="CG87" s="14">
        <f t="shared" si="51"/>
        <v>65</v>
      </c>
      <c r="CH87" s="14" t="str">
        <f t="shared" si="101"/>
        <v>24|16|19</v>
      </c>
      <c r="CI87" s="14" t="str">
        <f t="shared" si="102"/>
        <v>body|head|leg</v>
      </c>
      <c r="CJ87" s="14" t="str">
        <f t="shared" si="82"/>
        <v>108|0.17</v>
      </c>
      <c r="CK87" s="14">
        <f t="shared" si="103"/>
        <v>0</v>
      </c>
      <c r="CM87" s="14">
        <v>1</v>
      </c>
      <c r="CN87" s="14">
        <v>2001</v>
      </c>
      <c r="CO87" s="14" t="s">
        <v>763</v>
      </c>
      <c r="CP87" s="14" t="s">
        <v>4587</v>
      </c>
      <c r="CQ87" s="14">
        <v>55</v>
      </c>
      <c r="CR87" s="14" t="str">
        <f t="shared" si="83"/>
        <v>108|0.17</v>
      </c>
      <c r="CT87" s="14" t="s">
        <v>1319</v>
      </c>
      <c r="CV87" s="14">
        <f t="shared" si="66"/>
        <v>103</v>
      </c>
      <c r="CW87" s="14" t="str">
        <f t="shared" si="67"/>
        <v>108|0.17</v>
      </c>
      <c r="DA87" s="14" t="str">
        <f t="shared" si="68"/>
        <v/>
      </c>
      <c r="DB87" s="14" t="str">
        <f t="shared" si="69"/>
        <v/>
      </c>
      <c r="DE87" s="14" t="str">
        <f t="shared" si="70"/>
        <v/>
      </c>
      <c r="DF87" s="14" t="str">
        <f t="shared" si="71"/>
        <v/>
      </c>
      <c r="DI87" s="14" t="str">
        <f t="shared" si="72"/>
        <v/>
      </c>
      <c r="DJ87" s="14" t="str">
        <f t="shared" si="73"/>
        <v/>
      </c>
      <c r="DM87" s="14" t="str">
        <f t="shared" si="74"/>
        <v/>
      </c>
      <c r="DN87" s="14" t="str">
        <f t="shared" si="75"/>
        <v/>
      </c>
      <c r="DQ87" s="14" t="str">
        <f t="shared" si="76"/>
        <v/>
      </c>
      <c r="DR87" s="14" t="str">
        <f t="shared" si="77"/>
        <v/>
      </c>
      <c r="DU87" s="14">
        <f t="shared" si="84"/>
        <v>2001</v>
      </c>
      <c r="DV87" s="14" t="str">
        <f t="shared" si="85"/>
        <v>Ogre Axe</v>
      </c>
      <c r="DW87" s="14">
        <f t="shared" si="86"/>
        <v>55</v>
      </c>
      <c r="DX87" s="14">
        <f t="shared" si="87"/>
        <v>5</v>
      </c>
      <c r="DY87" s="14">
        <f t="shared" si="88"/>
        <v>100</v>
      </c>
      <c r="DZ87" s="14">
        <f t="shared" si="89"/>
        <v>7</v>
      </c>
      <c r="EA87" s="14">
        <f t="shared" si="90"/>
        <v>3</v>
      </c>
      <c r="EB87" s="14">
        <f t="shared" si="91"/>
        <v>65</v>
      </c>
      <c r="EC87" s="14" t="str">
        <f t="shared" si="92"/>
        <v>24|16|19</v>
      </c>
      <c r="ED87" s="14" t="str">
        <f t="shared" si="93"/>
        <v>body|head|leg</v>
      </c>
      <c r="EE87" s="14" t="str">
        <f t="shared" si="94"/>
        <v>108|0.17</v>
      </c>
      <c r="EF87" s="14">
        <f t="shared" si="95"/>
        <v>0</v>
      </c>
      <c r="EI87" s="2" t="s">
        <v>913</v>
      </c>
      <c r="EJ87" s="14" t="s">
        <v>907</v>
      </c>
      <c r="EK87" s="2">
        <v>4302</v>
      </c>
      <c r="EL87" s="14">
        <v>190</v>
      </c>
      <c r="EM87" s="14">
        <f t="shared" si="96"/>
        <v>3.7126875376323043</v>
      </c>
      <c r="EP87" s="14">
        <v>86</v>
      </c>
      <c r="EQ87" s="14">
        <f t="shared" si="97"/>
        <v>0.96368092477478517</v>
      </c>
    </row>
    <row r="88" spans="1:147" x14ac:dyDescent="0.15">
      <c r="A88" s="15" t="s">
        <v>344</v>
      </c>
      <c r="B88" s="14" t="s">
        <v>465</v>
      </c>
      <c r="C88" s="16">
        <v>9</v>
      </c>
      <c r="D88" s="14" t="str">
        <f t="shared" si="78"/>
        <v>攻击型</v>
      </c>
      <c r="E88" s="14">
        <v>100</v>
      </c>
      <c r="F88" s="14">
        <v>12</v>
      </c>
      <c r="G88" s="14">
        <v>2</v>
      </c>
      <c r="H88" s="14">
        <v>75</v>
      </c>
      <c r="I88" s="12" t="str">
        <f t="shared" si="79"/>
        <v>24|1|16</v>
      </c>
      <c r="J88" s="12" t="str">
        <f t="shared" si="80"/>
        <v>body|head|leg</v>
      </c>
      <c r="K88" s="12" t="s">
        <v>929</v>
      </c>
      <c r="L88" s="12" t="s">
        <v>547</v>
      </c>
      <c r="M88" s="12" t="s">
        <v>543</v>
      </c>
      <c r="N88" s="12">
        <v>0</v>
      </c>
      <c r="O88" s="12" t="s">
        <v>307</v>
      </c>
      <c r="P88" s="12">
        <v>10</v>
      </c>
      <c r="Q88" s="12">
        <v>-5</v>
      </c>
      <c r="R88" s="12"/>
      <c r="S88" s="12">
        <v>4</v>
      </c>
      <c r="T88" s="15"/>
      <c r="U88" s="15"/>
      <c r="V88" s="15" t="s">
        <v>623</v>
      </c>
      <c r="W88" s="15" t="s">
        <v>647</v>
      </c>
      <c r="X88" s="15" t="s">
        <v>657</v>
      </c>
      <c r="Y88" s="15"/>
      <c r="Z88" s="12">
        <f>IFERROR(INDEX(技能!$A:$A,MATCH(怪物!V88,技能!$B:$B,0)),"")</f>
        <v>24</v>
      </c>
      <c r="AA88" s="12">
        <f>IFERROR(INDEX(技能!$A:$A,MATCH(怪物!W88,技能!$B:$B,0)),"")</f>
        <v>1</v>
      </c>
      <c r="AB88" s="12">
        <f>IFERROR(INDEX(技能!$A:$A,MATCH(怪物!X88,技能!$B:$B,0)),"")</f>
        <v>16</v>
      </c>
      <c r="AC88" s="12" t="str">
        <f>IFERROR(INDEX(技能!$A:$A,MATCH(怪物!Y88,技能!$B:$B,0)),"")</f>
        <v/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S88" s="14">
        <v>2002</v>
      </c>
      <c r="BT88" s="14" t="s">
        <v>764</v>
      </c>
      <c r="BU88" s="14">
        <v>70</v>
      </c>
      <c r="BV88" s="14">
        <v>20</v>
      </c>
      <c r="BW88" s="14">
        <v>60.4</v>
      </c>
      <c r="BX88" s="14">
        <v>0.15894039735099341</v>
      </c>
      <c r="BY88" s="14">
        <v>85</v>
      </c>
      <c r="BZ88" s="17">
        <f t="shared" si="65"/>
        <v>0.2442528735632184</v>
      </c>
      <c r="CB88" s="14" t="str">
        <f t="shared" si="81"/>
        <v>2000|100;2001|30;2002|85</v>
      </c>
      <c r="CC88" s="14">
        <f t="shared" si="100"/>
        <v>11</v>
      </c>
      <c r="CD88" s="14">
        <f t="shared" si="48"/>
        <v>100</v>
      </c>
      <c r="CE88" s="14">
        <f t="shared" si="49"/>
        <v>10</v>
      </c>
      <c r="CF88" s="14">
        <f t="shared" si="50"/>
        <v>3</v>
      </c>
      <c r="CG88" s="14">
        <f t="shared" si="51"/>
        <v>60</v>
      </c>
      <c r="CH88" s="14" t="str">
        <f t="shared" si="101"/>
        <v>8|16|19</v>
      </c>
      <c r="CI88" s="14" t="str">
        <f t="shared" si="102"/>
        <v>body|eye|leg</v>
      </c>
      <c r="CJ88" s="14" t="str">
        <f t="shared" si="82"/>
        <v>108|0.18</v>
      </c>
      <c r="CK88" s="14">
        <v>10</v>
      </c>
      <c r="CM88" s="14">
        <v>1</v>
      </c>
      <c r="CN88" s="14">
        <v>2002</v>
      </c>
      <c r="CO88" s="14" t="s">
        <v>764</v>
      </c>
      <c r="CP88" s="14" t="s">
        <v>4588</v>
      </c>
      <c r="CQ88" s="14">
        <v>70</v>
      </c>
      <c r="CR88" s="14" t="str">
        <f t="shared" si="83"/>
        <v>108|0.18</v>
      </c>
      <c r="CT88" s="14" t="s">
        <v>1319</v>
      </c>
      <c r="CV88" s="14">
        <f t="shared" si="66"/>
        <v>103</v>
      </c>
      <c r="CW88" s="14" t="str">
        <f t="shared" si="67"/>
        <v>108|0.18</v>
      </c>
      <c r="DA88" s="14" t="str">
        <f t="shared" si="68"/>
        <v/>
      </c>
      <c r="DB88" s="14" t="str">
        <f t="shared" si="69"/>
        <v/>
      </c>
      <c r="DE88" s="14" t="str">
        <f t="shared" si="70"/>
        <v/>
      </c>
      <c r="DF88" s="14" t="str">
        <f t="shared" si="71"/>
        <v/>
      </c>
      <c r="DI88" s="14" t="str">
        <f t="shared" si="72"/>
        <v/>
      </c>
      <c r="DJ88" s="14" t="str">
        <f t="shared" si="73"/>
        <v/>
      </c>
      <c r="DM88" s="14" t="str">
        <f t="shared" si="74"/>
        <v/>
      </c>
      <c r="DN88" s="14" t="str">
        <f t="shared" si="75"/>
        <v/>
      </c>
      <c r="DQ88" s="14" t="str">
        <f t="shared" si="76"/>
        <v/>
      </c>
      <c r="DR88" s="14" t="str">
        <f t="shared" si="77"/>
        <v/>
      </c>
      <c r="DU88" s="14">
        <f t="shared" si="84"/>
        <v>2002</v>
      </c>
      <c r="DV88" s="14" t="str">
        <f t="shared" si="85"/>
        <v>Cyclop</v>
      </c>
      <c r="DW88" s="14">
        <f t="shared" si="86"/>
        <v>70</v>
      </c>
      <c r="DX88" s="14">
        <f t="shared" si="87"/>
        <v>11</v>
      </c>
      <c r="DY88" s="14">
        <f t="shared" si="88"/>
        <v>100</v>
      </c>
      <c r="DZ88" s="14">
        <f t="shared" si="89"/>
        <v>10</v>
      </c>
      <c r="EA88" s="14">
        <f t="shared" si="90"/>
        <v>3</v>
      </c>
      <c r="EB88" s="14">
        <f t="shared" si="91"/>
        <v>60</v>
      </c>
      <c r="EC88" s="14" t="str">
        <f t="shared" si="92"/>
        <v>8|16|19</v>
      </c>
      <c r="ED88" s="14" t="str">
        <f t="shared" si="93"/>
        <v>body|eye|leg</v>
      </c>
      <c r="EE88" s="14" t="str">
        <f t="shared" si="94"/>
        <v>108|0.18</v>
      </c>
      <c r="EF88" s="14">
        <f t="shared" si="95"/>
        <v>10</v>
      </c>
      <c r="EI88" s="2" t="s">
        <v>1030</v>
      </c>
      <c r="EJ88" s="14" t="s">
        <v>1029</v>
      </c>
      <c r="EK88" s="2">
        <v>4303</v>
      </c>
      <c r="EL88" s="14">
        <v>190</v>
      </c>
      <c r="EM88" s="14">
        <f t="shared" si="96"/>
        <v>3.7126875376323043</v>
      </c>
      <c r="EP88" s="14">
        <v>87</v>
      </c>
      <c r="EQ88" s="14">
        <f t="shared" si="97"/>
        <v>0.96636895265444078</v>
      </c>
    </row>
    <row r="89" spans="1:147" x14ac:dyDescent="0.15">
      <c r="A89" s="15" t="s">
        <v>345</v>
      </c>
      <c r="B89" s="14" t="s">
        <v>466</v>
      </c>
      <c r="C89" s="16">
        <v>14</v>
      </c>
      <c r="D89" s="14" t="str">
        <f t="shared" si="78"/>
        <v>型防御</v>
      </c>
      <c r="E89" s="14">
        <v>100</v>
      </c>
      <c r="F89" s="14">
        <v>4</v>
      </c>
      <c r="G89" s="14">
        <v>3</v>
      </c>
      <c r="H89" s="14">
        <v>20</v>
      </c>
      <c r="I89" s="12" t="str">
        <f t="shared" si="79"/>
        <v>34</v>
      </c>
      <c r="J89" s="12" t="str">
        <f t="shared" si="80"/>
        <v>|body|leg</v>
      </c>
      <c r="K89" s="12"/>
      <c r="L89" s="12" t="s">
        <v>932</v>
      </c>
      <c r="M89" s="12" t="s">
        <v>543</v>
      </c>
      <c r="N89" s="12">
        <v>0</v>
      </c>
      <c r="O89" s="12" t="s">
        <v>1321</v>
      </c>
      <c r="P89" s="12">
        <v>0</v>
      </c>
      <c r="Q89" s="12">
        <v>0</v>
      </c>
      <c r="R89" s="12"/>
      <c r="S89" s="12">
        <v>0</v>
      </c>
      <c r="T89" s="15"/>
      <c r="U89" s="15"/>
      <c r="V89" s="15" t="s">
        <v>648</v>
      </c>
      <c r="W89" s="15"/>
      <c r="X89" s="15"/>
      <c r="Y89" s="15"/>
      <c r="Z89" s="12">
        <f>IFERROR(INDEX(技能!$A:$A,MATCH(怪物!V89,技能!$B:$B,0)),"")</f>
        <v>34</v>
      </c>
      <c r="AA89" s="12" t="str">
        <f>IFERROR(INDEX(技能!$A:$A,MATCH(怪物!W89,技能!$B:$B,0)),"")</f>
        <v/>
      </c>
      <c r="AB89" s="12" t="str">
        <f>IFERROR(INDEX(技能!$A:$A,MATCH(怪物!X89,技能!$B:$B,0)),"")</f>
        <v/>
      </c>
      <c r="AC89" s="12" t="str">
        <f>IFERROR(INDEX(技能!$A:$A,MATCH(怪物!Y89,技能!$B:$B,0)),"")</f>
        <v/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S89" s="14">
        <v>2003</v>
      </c>
      <c r="BT89" s="14" t="s">
        <v>765</v>
      </c>
      <c r="BU89" s="14">
        <v>80</v>
      </c>
      <c r="BV89" s="14">
        <v>20</v>
      </c>
      <c r="BW89" s="14">
        <v>60.4</v>
      </c>
      <c r="BX89" s="14">
        <v>0.32450331125827819</v>
      </c>
      <c r="BY89" s="14">
        <v>15</v>
      </c>
      <c r="BZ89" s="17">
        <f t="shared" si="65"/>
        <v>4.3103448275862072E-2</v>
      </c>
      <c r="CB89" s="14" t="str">
        <f t="shared" si="81"/>
        <v>2000|100;2001|30;2002|85;2003|15</v>
      </c>
      <c r="CC89" s="14">
        <f t="shared" si="100"/>
        <v>12</v>
      </c>
      <c r="CD89" s="14">
        <f t="shared" si="48"/>
        <v>100</v>
      </c>
      <c r="CE89" s="14">
        <f t="shared" si="49"/>
        <v>5</v>
      </c>
      <c r="CF89" s="14">
        <f t="shared" si="50"/>
        <v>15</v>
      </c>
      <c r="CG89" s="14">
        <f t="shared" si="51"/>
        <v>60</v>
      </c>
      <c r="CH89" s="14" t="str">
        <f t="shared" si="101"/>
        <v>12</v>
      </c>
      <c r="CI89" s="14" t="str">
        <f t="shared" si="102"/>
        <v>body|head|leg</v>
      </c>
      <c r="CJ89" s="14" t="str">
        <f t="shared" si="82"/>
        <v>2100|5;2406|0.1;802|0.12</v>
      </c>
      <c r="CK89" s="14">
        <f t="shared" si="103"/>
        <v>0</v>
      </c>
      <c r="CM89" s="14">
        <v>1</v>
      </c>
      <c r="CN89" s="14">
        <v>2003</v>
      </c>
      <c r="CO89" s="14" t="s">
        <v>765</v>
      </c>
      <c r="CP89" s="14" t="s">
        <v>4589</v>
      </c>
      <c r="CQ89" s="14">
        <v>80</v>
      </c>
      <c r="CR89" s="14" t="str">
        <f t="shared" si="83"/>
        <v>2100|5;2406|0.1;802|0.12</v>
      </c>
      <c r="CT89" s="14" t="s">
        <v>1477</v>
      </c>
      <c r="CU89" s="14">
        <v>5</v>
      </c>
      <c r="CV89" s="14">
        <f t="shared" si="66"/>
        <v>6</v>
      </c>
      <c r="CW89" s="14" t="str">
        <f t="shared" si="67"/>
        <v>2100|5</v>
      </c>
      <c r="CY89" s="14" t="s">
        <v>1463</v>
      </c>
      <c r="DA89" s="14">
        <f t="shared" si="68"/>
        <v>31</v>
      </c>
      <c r="DB89" s="14" t="str">
        <f t="shared" si="69"/>
        <v>2406|0.1</v>
      </c>
      <c r="DC89" s="14" t="s">
        <v>873</v>
      </c>
      <c r="DE89" s="14">
        <f t="shared" si="70"/>
        <v>182</v>
      </c>
      <c r="DF89" s="14" t="str">
        <f t="shared" si="71"/>
        <v>802|0.12</v>
      </c>
      <c r="DI89" s="14" t="str">
        <f t="shared" si="72"/>
        <v/>
      </c>
      <c r="DJ89" s="14" t="str">
        <f t="shared" si="73"/>
        <v/>
      </c>
      <c r="DM89" s="14" t="str">
        <f t="shared" si="74"/>
        <v/>
      </c>
      <c r="DN89" s="14" t="str">
        <f t="shared" si="75"/>
        <v/>
      </c>
      <c r="DQ89" s="14" t="str">
        <f t="shared" si="76"/>
        <v/>
      </c>
      <c r="DR89" s="14" t="str">
        <f t="shared" si="77"/>
        <v/>
      </c>
      <c r="DU89" s="14">
        <f t="shared" si="84"/>
        <v>2003</v>
      </c>
      <c r="DV89" s="14" t="str">
        <f t="shared" si="85"/>
        <v>Dark Caster</v>
      </c>
      <c r="DW89" s="14">
        <f t="shared" si="86"/>
        <v>80</v>
      </c>
      <c r="DX89" s="14">
        <f t="shared" si="87"/>
        <v>12</v>
      </c>
      <c r="DY89" s="14">
        <f t="shared" si="88"/>
        <v>100</v>
      </c>
      <c r="DZ89" s="14">
        <f t="shared" si="89"/>
        <v>5</v>
      </c>
      <c r="EA89" s="14">
        <f t="shared" si="90"/>
        <v>15</v>
      </c>
      <c r="EB89" s="14">
        <f t="shared" si="91"/>
        <v>60</v>
      </c>
      <c r="EC89" s="14" t="str">
        <f t="shared" si="92"/>
        <v>12</v>
      </c>
      <c r="ED89" s="14" t="str">
        <f t="shared" si="93"/>
        <v>body|head|leg</v>
      </c>
      <c r="EE89" s="14" t="str">
        <f t="shared" si="94"/>
        <v>2100|5;2406|0.1;802|0.12</v>
      </c>
      <c r="EF89" s="14">
        <f t="shared" si="95"/>
        <v>0</v>
      </c>
      <c r="EI89" s="2" t="s">
        <v>1034</v>
      </c>
      <c r="EJ89" s="14" t="s">
        <v>1033</v>
      </c>
      <c r="EK89" s="2">
        <v>4304</v>
      </c>
      <c r="EL89" s="14">
        <v>300</v>
      </c>
      <c r="EM89" s="14">
        <f t="shared" si="96"/>
        <v>4.1617914502878177</v>
      </c>
      <c r="EP89" s="14">
        <v>88</v>
      </c>
      <c r="EQ89" s="14">
        <f t="shared" si="97"/>
        <v>0.96904157598234308</v>
      </c>
    </row>
    <row r="90" spans="1:147" x14ac:dyDescent="0.15">
      <c r="A90" s="15" t="s">
        <v>320</v>
      </c>
      <c r="B90" s="14" t="s">
        <v>467</v>
      </c>
      <c r="C90" s="16">
        <v>14</v>
      </c>
      <c r="D90" s="14" t="str">
        <f t="shared" si="78"/>
        <v>型防御</v>
      </c>
      <c r="E90" s="14">
        <v>100</v>
      </c>
      <c r="F90" s="14">
        <v>4</v>
      </c>
      <c r="G90" s="14">
        <v>3</v>
      </c>
      <c r="H90" s="14">
        <v>20</v>
      </c>
      <c r="I90" s="12" t="str">
        <f t="shared" si="79"/>
        <v>34</v>
      </c>
      <c r="J90" s="12" t="str">
        <f t="shared" si="80"/>
        <v>|body|leg</v>
      </c>
      <c r="K90" s="12"/>
      <c r="L90" s="12" t="s">
        <v>931</v>
      </c>
      <c r="M90" s="12" t="s">
        <v>543</v>
      </c>
      <c r="N90" s="12">
        <v>0</v>
      </c>
      <c r="O90" s="12" t="s">
        <v>1322</v>
      </c>
      <c r="P90" s="12">
        <v>0</v>
      </c>
      <c r="Q90" s="12">
        <v>0</v>
      </c>
      <c r="R90" s="12"/>
      <c r="S90" s="12">
        <v>0</v>
      </c>
      <c r="T90" s="15"/>
      <c r="U90" s="15"/>
      <c r="V90" s="15" t="s">
        <v>609</v>
      </c>
      <c r="W90" s="15"/>
      <c r="X90" s="15"/>
      <c r="Y90" s="15"/>
      <c r="Z90" s="12">
        <f>IFERROR(INDEX(技能!$A:$A,MATCH(怪物!V90,技能!$B:$B,0)),"")</f>
        <v>34</v>
      </c>
      <c r="AA90" s="12" t="str">
        <f>IFERROR(INDEX(技能!$A:$A,MATCH(怪物!W90,技能!$B:$B,0)),"")</f>
        <v/>
      </c>
      <c r="AB90" s="12" t="str">
        <f>IFERROR(INDEX(技能!$A:$A,MATCH(怪物!X90,技能!$B:$B,0)),"")</f>
        <v/>
      </c>
      <c r="AC90" s="12" t="str">
        <f>IFERROR(INDEX(技能!$A:$A,MATCH(怪物!Y90,技能!$B:$B,0)),"")</f>
        <v/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S90" s="14">
        <v>2004</v>
      </c>
      <c r="BT90" s="14" t="s">
        <v>792</v>
      </c>
      <c r="BU90" s="14">
        <v>50</v>
      </c>
      <c r="BV90" s="14">
        <v>20</v>
      </c>
      <c r="BW90" s="14">
        <v>60.4</v>
      </c>
      <c r="BX90" s="14">
        <v>-0.17218543046357615</v>
      </c>
      <c r="BY90" s="14">
        <v>118</v>
      </c>
      <c r="BZ90" s="17">
        <f t="shared" si="65"/>
        <v>0.33908045977011492</v>
      </c>
      <c r="CB90" s="14" t="str">
        <f t="shared" si="81"/>
        <v>2000|100;2001|30;2002|85;2003|15;2004|118</v>
      </c>
      <c r="CC90" s="14">
        <f t="shared" si="100"/>
        <v>13</v>
      </c>
      <c r="CD90" s="14">
        <f t="shared" si="48"/>
        <v>100</v>
      </c>
      <c r="CE90" s="14">
        <f t="shared" si="49"/>
        <v>8</v>
      </c>
      <c r="CF90" s="14">
        <f t="shared" si="50"/>
        <v>2</v>
      </c>
      <c r="CG90" s="14">
        <f t="shared" si="51"/>
        <v>100</v>
      </c>
      <c r="CH90" s="14" t="str">
        <f t="shared" si="101"/>
        <v>6|16</v>
      </c>
      <c r="CI90" s="14" t="str">
        <f t="shared" si="102"/>
        <v>body||leg</v>
      </c>
      <c r="CJ90" s="14" t="str">
        <f t="shared" si="82"/>
        <v>2100|5</v>
      </c>
      <c r="CK90" s="14">
        <f t="shared" si="103"/>
        <v>0</v>
      </c>
      <c r="CM90" s="14">
        <v>1</v>
      </c>
      <c r="CN90" s="14">
        <v>2004</v>
      </c>
      <c r="CO90" s="14" t="s">
        <v>792</v>
      </c>
      <c r="CP90" s="14" t="s">
        <v>4590</v>
      </c>
      <c r="CQ90" s="14">
        <v>50</v>
      </c>
      <c r="CR90" s="14" t="str">
        <f t="shared" si="83"/>
        <v>2100|5</v>
      </c>
      <c r="CT90" s="14" t="s">
        <v>1477</v>
      </c>
      <c r="CU90" s="14">
        <v>5</v>
      </c>
      <c r="CV90" s="14">
        <f t="shared" si="66"/>
        <v>6</v>
      </c>
      <c r="CW90" s="14" t="str">
        <f t="shared" si="67"/>
        <v>2100|5</v>
      </c>
      <c r="DA90" s="14" t="str">
        <f t="shared" si="68"/>
        <v/>
      </c>
      <c r="DB90" s="14" t="str">
        <f t="shared" si="69"/>
        <v/>
      </c>
      <c r="DE90" s="14" t="str">
        <f t="shared" si="70"/>
        <v/>
      </c>
      <c r="DF90" s="14" t="str">
        <f t="shared" si="71"/>
        <v/>
      </c>
      <c r="DI90" s="14" t="str">
        <f t="shared" si="72"/>
        <v/>
      </c>
      <c r="DJ90" s="14" t="str">
        <f t="shared" si="73"/>
        <v/>
      </c>
      <c r="DM90" s="14" t="str">
        <f t="shared" si="74"/>
        <v/>
      </c>
      <c r="DN90" s="14" t="str">
        <f t="shared" si="75"/>
        <v/>
      </c>
      <c r="DQ90" s="14" t="str">
        <f t="shared" si="76"/>
        <v/>
      </c>
      <c r="DR90" s="14" t="str">
        <f t="shared" si="77"/>
        <v/>
      </c>
      <c r="DU90" s="14">
        <f t="shared" si="84"/>
        <v>2004</v>
      </c>
      <c r="DV90" s="14" t="str">
        <f t="shared" si="85"/>
        <v>Cursed Skull</v>
      </c>
      <c r="DW90" s="14">
        <f t="shared" si="86"/>
        <v>50</v>
      </c>
      <c r="DX90" s="14">
        <f t="shared" si="87"/>
        <v>13</v>
      </c>
      <c r="DY90" s="14">
        <f t="shared" si="88"/>
        <v>100</v>
      </c>
      <c r="DZ90" s="14">
        <f t="shared" si="89"/>
        <v>8</v>
      </c>
      <c r="EA90" s="14">
        <f t="shared" si="90"/>
        <v>2</v>
      </c>
      <c r="EB90" s="14">
        <f t="shared" si="91"/>
        <v>100</v>
      </c>
      <c r="EC90" s="14" t="str">
        <f t="shared" si="92"/>
        <v>6|16</v>
      </c>
      <c r="ED90" s="14" t="str">
        <f t="shared" si="93"/>
        <v>body||leg</v>
      </c>
      <c r="EE90" s="14" t="str">
        <f t="shared" si="94"/>
        <v>2100|5</v>
      </c>
      <c r="EF90" s="14">
        <f t="shared" si="95"/>
        <v>0</v>
      </c>
      <c r="EI90" s="2" t="s">
        <v>1389</v>
      </c>
      <c r="EJ90" s="14" t="s">
        <v>1388</v>
      </c>
      <c r="EK90" s="2">
        <v>4304</v>
      </c>
      <c r="EL90" s="14">
        <v>300</v>
      </c>
      <c r="EM90" s="14">
        <f t="shared" si="96"/>
        <v>4.1617914502878177</v>
      </c>
      <c r="EP90" s="14">
        <v>89</v>
      </c>
      <c r="EQ90" s="14">
        <f t="shared" si="97"/>
        <v>0.97169905660283007</v>
      </c>
    </row>
    <row r="91" spans="1:147" x14ac:dyDescent="0.15">
      <c r="A91" s="15" t="s">
        <v>231</v>
      </c>
      <c r="B91" s="14" t="s">
        <v>468</v>
      </c>
      <c r="C91" s="16">
        <v>9</v>
      </c>
      <c r="D91" s="14" t="str">
        <f t="shared" si="78"/>
        <v>攻击型</v>
      </c>
      <c r="E91" s="14">
        <v>100</v>
      </c>
      <c r="F91" s="14">
        <v>6</v>
      </c>
      <c r="G91" s="14">
        <v>2</v>
      </c>
      <c r="H91" s="14">
        <v>80</v>
      </c>
      <c r="I91" s="12" t="str">
        <f t="shared" si="79"/>
        <v>1</v>
      </c>
      <c r="J91" s="12" t="str">
        <f t="shared" si="80"/>
        <v>body|head|</v>
      </c>
      <c r="K91" s="12" t="s">
        <v>931</v>
      </c>
      <c r="L91" s="12" t="s">
        <v>547</v>
      </c>
      <c r="M91" s="12"/>
      <c r="N91" s="12">
        <v>0</v>
      </c>
      <c r="O91" s="12" t="s">
        <v>1298</v>
      </c>
      <c r="P91" s="12">
        <v>0</v>
      </c>
      <c r="Q91" s="12">
        <v>0</v>
      </c>
      <c r="R91" s="12"/>
      <c r="S91" s="12">
        <v>0</v>
      </c>
      <c r="T91" s="15"/>
      <c r="U91" s="15"/>
      <c r="V91" s="15" t="s">
        <v>649</v>
      </c>
      <c r="W91" s="15"/>
      <c r="X91" s="15"/>
      <c r="Y91" s="15"/>
      <c r="Z91" s="12">
        <f>IFERROR(INDEX(技能!$A:$A,MATCH(怪物!V91,技能!$B:$B,0)),"")</f>
        <v>1</v>
      </c>
      <c r="AA91" s="12" t="str">
        <f>IFERROR(INDEX(技能!$A:$A,MATCH(怪物!W91,技能!$B:$B,0)),"")</f>
        <v/>
      </c>
      <c r="AB91" s="12" t="str">
        <f>IFERROR(INDEX(技能!$A:$A,MATCH(怪物!X91,技能!$B:$B,0)),"")</f>
        <v/>
      </c>
      <c r="AC91" s="12" t="str">
        <f>IFERROR(INDEX(技能!$A:$A,MATCH(怪物!Y91,技能!$B:$B,0)),"")</f>
        <v/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S91" s="14">
        <v>2100</v>
      </c>
      <c r="BT91" s="14" t="s">
        <v>766</v>
      </c>
      <c r="BU91" s="14">
        <v>35</v>
      </c>
      <c r="BV91" s="14">
        <v>21</v>
      </c>
      <c r="BW91" s="14">
        <v>48.571428571428569</v>
      </c>
      <c r="BX91" s="14">
        <v>-0.2794117647058823</v>
      </c>
      <c r="BY91" s="14">
        <v>132</v>
      </c>
      <c r="BZ91" s="17">
        <f t="shared" si="65"/>
        <v>6.1855670103092786E-2</v>
      </c>
      <c r="CB91" s="14" t="str">
        <f t="shared" si="81"/>
        <v>2100|132</v>
      </c>
      <c r="CC91" s="14">
        <f t="shared" si="100"/>
        <v>14</v>
      </c>
      <c r="CD91" s="14">
        <f t="shared" si="48"/>
        <v>100</v>
      </c>
      <c r="CE91" s="14">
        <f t="shared" si="49"/>
        <v>11</v>
      </c>
      <c r="CF91" s="14">
        <f t="shared" si="50"/>
        <v>1</v>
      </c>
      <c r="CG91" s="14">
        <f t="shared" si="51"/>
        <v>90</v>
      </c>
      <c r="CH91" s="14" t="str">
        <f t="shared" si="101"/>
        <v>17</v>
      </c>
      <c r="CI91" s="14" t="str">
        <f t="shared" si="102"/>
        <v>body|head|wing</v>
      </c>
      <c r="CJ91" s="14" t="str">
        <f t="shared" si="82"/>
        <v>4102|2</v>
      </c>
      <c r="CK91" s="14">
        <f t="shared" si="103"/>
        <v>0</v>
      </c>
      <c r="CM91" s="14">
        <v>1</v>
      </c>
      <c r="CN91" s="14">
        <v>2100</v>
      </c>
      <c r="CO91" s="14" t="s">
        <v>766</v>
      </c>
      <c r="CP91" s="14" t="s">
        <v>4591</v>
      </c>
      <c r="CQ91" s="14">
        <v>35</v>
      </c>
      <c r="CR91" s="14" t="str">
        <f t="shared" si="83"/>
        <v>4102|2</v>
      </c>
      <c r="CT91" s="14" t="s">
        <v>1291</v>
      </c>
      <c r="CU91" s="14">
        <v>2</v>
      </c>
      <c r="CV91" s="14">
        <f t="shared" si="66"/>
        <v>59</v>
      </c>
      <c r="CW91" s="14" t="str">
        <f t="shared" si="67"/>
        <v>4102|2</v>
      </c>
      <c r="DA91" s="14" t="str">
        <f t="shared" si="68"/>
        <v/>
      </c>
      <c r="DB91" s="14" t="str">
        <f t="shared" si="69"/>
        <v/>
      </c>
      <c r="DE91" s="14" t="str">
        <f t="shared" si="70"/>
        <v/>
      </c>
      <c r="DF91" s="14" t="str">
        <f t="shared" si="71"/>
        <v/>
      </c>
      <c r="DI91" s="14" t="str">
        <f t="shared" si="72"/>
        <v/>
      </c>
      <c r="DJ91" s="14" t="str">
        <f t="shared" si="73"/>
        <v/>
      </c>
      <c r="DM91" s="14" t="str">
        <f t="shared" si="74"/>
        <v/>
      </c>
      <c r="DN91" s="14" t="str">
        <f t="shared" si="75"/>
        <v/>
      </c>
      <c r="DQ91" s="14" t="str">
        <f t="shared" si="76"/>
        <v/>
      </c>
      <c r="DR91" s="14" t="str">
        <f t="shared" si="77"/>
        <v/>
      </c>
      <c r="DU91" s="14">
        <f t="shared" si="84"/>
        <v>2100</v>
      </c>
      <c r="DV91" s="14" t="str">
        <f t="shared" si="85"/>
        <v>Dungeon Bat</v>
      </c>
      <c r="DW91" s="14">
        <f t="shared" si="86"/>
        <v>35</v>
      </c>
      <c r="DX91" s="14">
        <f t="shared" si="87"/>
        <v>14</v>
      </c>
      <c r="DY91" s="14">
        <f t="shared" si="88"/>
        <v>100</v>
      </c>
      <c r="DZ91" s="14">
        <f t="shared" si="89"/>
        <v>11</v>
      </c>
      <c r="EA91" s="14">
        <f t="shared" si="90"/>
        <v>1</v>
      </c>
      <c r="EB91" s="14">
        <f t="shared" si="91"/>
        <v>90</v>
      </c>
      <c r="EC91" s="14" t="str">
        <f t="shared" si="92"/>
        <v>17</v>
      </c>
      <c r="ED91" s="14" t="str">
        <f t="shared" si="93"/>
        <v>body|head|wing</v>
      </c>
      <c r="EE91" s="14" t="str">
        <f t="shared" si="94"/>
        <v>4102|2</v>
      </c>
      <c r="EF91" s="14">
        <f t="shared" si="95"/>
        <v>0</v>
      </c>
      <c r="EI91" s="2" t="s">
        <v>1492</v>
      </c>
      <c r="EK91" s="2">
        <v>4214</v>
      </c>
      <c r="EL91" s="14">
        <v>60</v>
      </c>
      <c r="EM91" s="14">
        <f t="shared" si="96"/>
        <v>2.7831576837137408</v>
      </c>
      <c r="EP91" s="14">
        <v>90</v>
      </c>
      <c r="EQ91" s="14">
        <f t="shared" si="97"/>
        <v>0.97434164902525688</v>
      </c>
    </row>
    <row r="92" spans="1:147" x14ac:dyDescent="0.15">
      <c r="A92" s="15" t="s">
        <v>261</v>
      </c>
      <c r="B92" s="14" t="s">
        <v>469</v>
      </c>
      <c r="C92" s="16">
        <v>8</v>
      </c>
      <c r="D92" s="14" t="str">
        <f t="shared" si="78"/>
        <v>攻击型</v>
      </c>
      <c r="E92" s="14">
        <v>100</v>
      </c>
      <c r="F92" s="14">
        <v>7</v>
      </c>
      <c r="G92" s="14">
        <v>2</v>
      </c>
      <c r="H92" s="14">
        <v>75</v>
      </c>
      <c r="I92" s="12" t="str">
        <f t="shared" si="79"/>
        <v>6</v>
      </c>
      <c r="J92" s="12" t="str">
        <f t="shared" si="80"/>
        <v>body|head|leg</v>
      </c>
      <c r="K92" s="12" t="s">
        <v>929</v>
      </c>
      <c r="L92" s="12" t="s">
        <v>547</v>
      </c>
      <c r="M92" s="12" t="s">
        <v>543</v>
      </c>
      <c r="N92" s="12">
        <v>0</v>
      </c>
      <c r="O92" s="12" t="s">
        <v>1323</v>
      </c>
      <c r="P92" s="12">
        <v>0</v>
      </c>
      <c r="Q92" s="12">
        <v>-2</v>
      </c>
      <c r="R92" s="12">
        <v>10</v>
      </c>
      <c r="S92" s="12">
        <v>0</v>
      </c>
      <c r="T92" s="15"/>
      <c r="U92" s="15"/>
      <c r="V92" s="15" t="s">
        <v>595</v>
      </c>
      <c r="W92" s="15"/>
      <c r="X92" s="15"/>
      <c r="Y92" s="15"/>
      <c r="Z92" s="12">
        <f>IFERROR(INDEX(技能!$A:$A,MATCH(怪物!V92,技能!$B:$B,0)),"")</f>
        <v>6</v>
      </c>
      <c r="AA92" s="12" t="str">
        <f>IFERROR(INDEX(技能!$A:$A,MATCH(怪物!W92,技能!$B:$B,0)),"")</f>
        <v/>
      </c>
      <c r="AB92" s="12" t="str">
        <f>IFERROR(INDEX(技能!$A:$A,MATCH(怪物!X92,技能!$B:$B,0)),"")</f>
        <v/>
      </c>
      <c r="AC92" s="12" t="str">
        <f>IFERROR(INDEX(技能!$A:$A,MATCH(怪物!Y92,技能!$B:$B,0)),"")</f>
        <v/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S92" s="14">
        <v>2101</v>
      </c>
      <c r="BT92" s="14" t="s">
        <v>767</v>
      </c>
      <c r="BU92" s="14">
        <v>45</v>
      </c>
      <c r="BV92" s="14">
        <v>21</v>
      </c>
      <c r="BW92" s="14">
        <v>48.571428571428569</v>
      </c>
      <c r="BX92" s="14">
        <v>-7.3529411764705843E-2</v>
      </c>
      <c r="BY92" s="14">
        <v>107</v>
      </c>
      <c r="BZ92" s="17">
        <f t="shared" si="65"/>
        <v>5.0140581068416117E-2</v>
      </c>
      <c r="CB92" s="14" t="str">
        <f t="shared" si="81"/>
        <v>2100|132;2101|107</v>
      </c>
      <c r="CC92" s="14">
        <f t="shared" si="100"/>
        <v>13</v>
      </c>
      <c r="CD92" s="14">
        <f t="shared" si="48"/>
        <v>100</v>
      </c>
      <c r="CE92" s="14">
        <f t="shared" si="49"/>
        <v>13</v>
      </c>
      <c r="CF92" s="14">
        <f t="shared" si="50"/>
        <v>1</v>
      </c>
      <c r="CG92" s="14">
        <f t="shared" si="51"/>
        <v>90</v>
      </c>
      <c r="CH92" s="14" t="str">
        <f t="shared" si="101"/>
        <v>1|26</v>
      </c>
      <c r="CI92" s="14" t="str">
        <f t="shared" si="102"/>
        <v>back|eye|leg</v>
      </c>
      <c r="CJ92" s="14" t="str">
        <f t="shared" si="82"/>
        <v>2202|0.36</v>
      </c>
      <c r="CK92" s="14">
        <f t="shared" si="103"/>
        <v>0</v>
      </c>
      <c r="CM92" s="14">
        <v>1</v>
      </c>
      <c r="CN92" s="14">
        <v>2101</v>
      </c>
      <c r="CO92" s="14" t="s">
        <v>767</v>
      </c>
      <c r="CP92" s="14" t="s">
        <v>4592</v>
      </c>
      <c r="CQ92" s="14">
        <v>45</v>
      </c>
      <c r="CR92" s="14" t="str">
        <f t="shared" si="83"/>
        <v>2202|0.36</v>
      </c>
      <c r="CT92" s="14" t="s">
        <v>1441</v>
      </c>
      <c r="CV92" s="14">
        <f t="shared" si="66"/>
        <v>18</v>
      </c>
      <c r="CW92" s="14" t="str">
        <f t="shared" si="67"/>
        <v>2202|0.36</v>
      </c>
      <c r="DA92" s="14" t="str">
        <f t="shared" si="68"/>
        <v/>
      </c>
      <c r="DB92" s="14" t="str">
        <f t="shared" si="69"/>
        <v/>
      </c>
      <c r="DE92" s="14" t="str">
        <f t="shared" si="70"/>
        <v/>
      </c>
      <c r="DF92" s="14" t="str">
        <f t="shared" si="71"/>
        <v/>
      </c>
      <c r="DI92" s="14" t="str">
        <f t="shared" si="72"/>
        <v/>
      </c>
      <c r="DJ92" s="14" t="str">
        <f t="shared" si="73"/>
        <v/>
      </c>
      <c r="DM92" s="14" t="str">
        <f t="shared" si="74"/>
        <v/>
      </c>
      <c r="DN92" s="14" t="str">
        <f t="shared" si="75"/>
        <v/>
      </c>
      <c r="DQ92" s="14" t="str">
        <f t="shared" si="76"/>
        <v/>
      </c>
      <c r="DR92" s="14" t="str">
        <f t="shared" si="77"/>
        <v/>
      </c>
      <c r="DU92" s="14">
        <f t="shared" si="84"/>
        <v>2101</v>
      </c>
      <c r="DV92" s="14" t="str">
        <f t="shared" si="85"/>
        <v>Soul Eater</v>
      </c>
      <c r="DW92" s="14">
        <f t="shared" si="86"/>
        <v>45</v>
      </c>
      <c r="DX92" s="14">
        <f t="shared" si="87"/>
        <v>13</v>
      </c>
      <c r="DY92" s="14">
        <f t="shared" si="88"/>
        <v>100</v>
      </c>
      <c r="DZ92" s="14">
        <f t="shared" si="89"/>
        <v>13</v>
      </c>
      <c r="EA92" s="14">
        <f t="shared" si="90"/>
        <v>1</v>
      </c>
      <c r="EB92" s="14">
        <f t="shared" si="91"/>
        <v>90</v>
      </c>
      <c r="EC92" s="14" t="str">
        <f t="shared" si="92"/>
        <v>1|26</v>
      </c>
      <c r="ED92" s="14" t="str">
        <f t="shared" si="93"/>
        <v>back|eye|leg</v>
      </c>
      <c r="EE92" s="14" t="str">
        <f t="shared" si="94"/>
        <v>2202|0.36</v>
      </c>
      <c r="EF92" s="14">
        <f t="shared" si="95"/>
        <v>0</v>
      </c>
      <c r="EI92" s="2"/>
      <c r="EK92" s="2"/>
      <c r="EM92" s="14">
        <f t="shared" si="96"/>
        <v>0</v>
      </c>
      <c r="EP92" s="14">
        <v>91</v>
      </c>
      <c r="EQ92" s="14">
        <f t="shared" si="97"/>
        <v>0.97696960070847294</v>
      </c>
    </row>
    <row r="93" spans="1:147" x14ac:dyDescent="0.15">
      <c r="A93" s="15" t="s">
        <v>354</v>
      </c>
      <c r="B93" s="14" t="s">
        <v>470</v>
      </c>
      <c r="C93" s="16">
        <v>3</v>
      </c>
      <c r="D93" s="14" t="str">
        <f t="shared" si="78"/>
        <v>防御型</v>
      </c>
      <c r="E93" s="14">
        <v>100</v>
      </c>
      <c r="F93" s="14">
        <v>10</v>
      </c>
      <c r="G93" s="14">
        <v>4</v>
      </c>
      <c r="H93" s="14">
        <v>70</v>
      </c>
      <c r="I93" s="12" t="str">
        <f t="shared" si="79"/>
        <v>29|11</v>
      </c>
      <c r="J93" s="12" t="str">
        <f t="shared" si="80"/>
        <v>body|head|leg</v>
      </c>
      <c r="K93" s="12" t="s">
        <v>929</v>
      </c>
      <c r="L93" s="12" t="s">
        <v>547</v>
      </c>
      <c r="M93" s="12" t="s">
        <v>543</v>
      </c>
      <c r="N93" s="12">
        <v>1</v>
      </c>
      <c r="O93" s="12" t="s">
        <v>1324</v>
      </c>
      <c r="P93" s="12">
        <v>0</v>
      </c>
      <c r="Q93" s="12">
        <v>0</v>
      </c>
      <c r="R93" s="12"/>
      <c r="S93" s="12">
        <v>8</v>
      </c>
      <c r="T93" s="15"/>
      <c r="U93" s="15"/>
      <c r="V93" s="15" t="s">
        <v>650</v>
      </c>
      <c r="W93" s="15" t="s">
        <v>809</v>
      </c>
      <c r="X93" s="15"/>
      <c r="Y93" s="15"/>
      <c r="Z93" s="12">
        <f>IFERROR(INDEX(技能!$A:$A,MATCH(怪物!V93,技能!$B:$B,0)),"")</f>
        <v>29</v>
      </c>
      <c r="AA93" s="12">
        <f>IFERROR(INDEX(技能!$A:$A,MATCH(怪物!W93,技能!$B:$B,0)),"")</f>
        <v>11</v>
      </c>
      <c r="AB93" s="12" t="str">
        <f>IFERROR(INDEX(技能!$A:$A,MATCH(怪物!X93,技能!$B:$B,0)),"")</f>
        <v/>
      </c>
      <c r="AC93" s="12" t="str">
        <f>IFERROR(INDEX(技能!$A:$A,MATCH(怪物!Y93,技能!$B:$B,0)),"")</f>
        <v/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S93" s="14">
        <v>2102</v>
      </c>
      <c r="BT93" s="14" t="s">
        <v>730</v>
      </c>
      <c r="BU93" s="14">
        <v>35</v>
      </c>
      <c r="BV93" s="14">
        <v>21</v>
      </c>
      <c r="BW93" s="14">
        <v>48.571428571428569</v>
      </c>
      <c r="BX93" s="14">
        <v>-0.2794117647058823</v>
      </c>
      <c r="BY93" s="14">
        <v>132</v>
      </c>
      <c r="BZ93" s="17">
        <f t="shared" si="65"/>
        <v>6.1855670103092786E-2</v>
      </c>
      <c r="CB93" s="14" t="str">
        <f t="shared" si="81"/>
        <v>2100|132;2101|107;2102|132</v>
      </c>
      <c r="CC93" s="14">
        <f t="shared" si="100"/>
        <v>4</v>
      </c>
      <c r="CD93" s="14">
        <f t="shared" ref="CD93:CD146" si="104">VLOOKUP(BT93,B:H,4,FALSE)</f>
        <v>100</v>
      </c>
      <c r="CE93" s="14">
        <f t="shared" ref="CE93:CE146" si="105">VLOOKUP(BT93,B:H,5,FALSE)</f>
        <v>7</v>
      </c>
      <c r="CF93" s="14">
        <f t="shared" ref="CF93:CF146" si="106">VLOOKUP(BT93,B:H,6,FALSE)</f>
        <v>1</v>
      </c>
      <c r="CG93" s="14">
        <f t="shared" ref="CG93:CG146" si="107">VLOOKUP(BT93,B:H,7,FALSE)</f>
        <v>75</v>
      </c>
      <c r="CH93" s="14" t="str">
        <f t="shared" si="101"/>
        <v>1|27</v>
      </c>
      <c r="CI93" s="14" t="str">
        <f t="shared" si="102"/>
        <v>body|head|leg</v>
      </c>
      <c r="CJ93" s="14" t="str">
        <f t="shared" si="82"/>
        <v>2106|3;2109|2</v>
      </c>
      <c r="CK93" s="14">
        <v>5</v>
      </c>
      <c r="CM93" s="14">
        <v>1</v>
      </c>
      <c r="CN93" s="14">
        <v>2102</v>
      </c>
      <c r="CO93" s="14" t="s">
        <v>730</v>
      </c>
      <c r="CP93" s="14" t="s">
        <v>4535</v>
      </c>
      <c r="CQ93" s="14">
        <v>35</v>
      </c>
      <c r="CR93" s="14" t="str">
        <f t="shared" si="83"/>
        <v>2106|3;2109|2</v>
      </c>
      <c r="CT93" s="14" t="s">
        <v>1476</v>
      </c>
      <c r="CU93" s="14">
        <v>3</v>
      </c>
      <c r="CV93" s="14">
        <f t="shared" si="66"/>
        <v>12</v>
      </c>
      <c r="CW93" s="14" t="str">
        <f t="shared" si="67"/>
        <v>2106|3</v>
      </c>
      <c r="CY93" s="14" t="s">
        <v>1472</v>
      </c>
      <c r="CZ93" s="14">
        <v>2</v>
      </c>
      <c r="DA93" s="14">
        <f t="shared" si="68"/>
        <v>15</v>
      </c>
      <c r="DB93" s="14" t="str">
        <f t="shared" si="69"/>
        <v>2109|2</v>
      </c>
      <c r="DE93" s="14" t="str">
        <f t="shared" si="70"/>
        <v/>
      </c>
      <c r="DF93" s="14" t="str">
        <f t="shared" si="71"/>
        <v/>
      </c>
      <c r="DI93" s="14" t="str">
        <f t="shared" si="72"/>
        <v/>
      </c>
      <c r="DJ93" s="14" t="str">
        <f t="shared" si="73"/>
        <v/>
      </c>
      <c r="DM93" s="14" t="str">
        <f t="shared" si="74"/>
        <v/>
      </c>
      <c r="DN93" s="14" t="str">
        <f t="shared" si="75"/>
        <v/>
      </c>
      <c r="DQ93" s="14" t="str">
        <f t="shared" si="76"/>
        <v/>
      </c>
      <c r="DR93" s="14" t="str">
        <f t="shared" si="77"/>
        <v/>
      </c>
      <c r="DU93" s="14">
        <f>BS93</f>
        <v>2102</v>
      </c>
      <c r="DV93" s="14" t="str">
        <f t="shared" si="85"/>
        <v>Poison Spider</v>
      </c>
      <c r="DW93" s="14">
        <f t="shared" si="86"/>
        <v>35</v>
      </c>
      <c r="DX93" s="14">
        <f t="shared" si="87"/>
        <v>4</v>
      </c>
      <c r="DY93" s="14">
        <f t="shared" si="88"/>
        <v>100</v>
      </c>
      <c r="DZ93" s="14">
        <f t="shared" si="89"/>
        <v>7</v>
      </c>
      <c r="EA93" s="14">
        <f t="shared" si="90"/>
        <v>1</v>
      </c>
      <c r="EB93" s="14">
        <f t="shared" si="91"/>
        <v>75</v>
      </c>
      <c r="EC93" s="14" t="str">
        <f t="shared" si="92"/>
        <v>1|27</v>
      </c>
      <c r="ED93" s="14" t="str">
        <f t="shared" si="93"/>
        <v>body|head|leg</v>
      </c>
      <c r="EE93" s="14" t="str">
        <f t="shared" si="94"/>
        <v>2106|3;2109|2</v>
      </c>
      <c r="EF93" s="14">
        <f t="shared" si="95"/>
        <v>5</v>
      </c>
      <c r="EI93" s="2"/>
      <c r="EK93" s="2"/>
      <c r="EM93" s="14">
        <f t="shared" si="96"/>
        <v>0</v>
      </c>
      <c r="EP93" s="14">
        <v>92</v>
      </c>
      <c r="EQ93" s="14">
        <f t="shared" si="97"/>
        <v>0.97958315233127191</v>
      </c>
    </row>
    <row r="94" spans="1:147" x14ac:dyDescent="0.15">
      <c r="A94" s="15" t="s">
        <v>238</v>
      </c>
      <c r="B94" s="14" t="s">
        <v>471</v>
      </c>
      <c r="C94" s="16">
        <v>2</v>
      </c>
      <c r="D94" s="14" t="str">
        <f t="shared" si="78"/>
        <v>攻击型</v>
      </c>
      <c r="E94" s="14">
        <v>100</v>
      </c>
      <c r="F94" s="14">
        <v>10</v>
      </c>
      <c r="G94" s="15">
        <v>2</v>
      </c>
      <c r="H94" s="15">
        <v>70</v>
      </c>
      <c r="I94" s="12" t="str">
        <f t="shared" si="79"/>
        <v>1</v>
      </c>
      <c r="J94" s="12" t="str">
        <f t="shared" si="80"/>
        <v>body|head|leg</v>
      </c>
      <c r="K94" s="12" t="s">
        <v>539</v>
      </c>
      <c r="L94" s="12" t="s">
        <v>547</v>
      </c>
      <c r="M94" s="12" t="s">
        <v>543</v>
      </c>
      <c r="N94" s="12">
        <v>0</v>
      </c>
      <c r="O94" s="12" t="s">
        <v>1248</v>
      </c>
      <c r="P94" s="12">
        <v>0</v>
      </c>
      <c r="Q94" s="12">
        <v>0</v>
      </c>
      <c r="R94" s="12"/>
      <c r="S94" s="12">
        <v>0</v>
      </c>
      <c r="T94" s="15"/>
      <c r="U94" s="15"/>
      <c r="V94" s="15" t="s">
        <v>651</v>
      </c>
      <c r="W94" s="15"/>
      <c r="X94" s="15"/>
      <c r="Y94" s="15"/>
      <c r="Z94" s="12">
        <f>IFERROR(INDEX(技能!$A:$A,MATCH(怪物!V94,技能!$B:$B,0)),"")</f>
        <v>1</v>
      </c>
      <c r="AA94" s="12" t="str">
        <f>IFERROR(INDEX(技能!$A:$A,MATCH(怪物!W94,技能!$B:$B,0)),"")</f>
        <v/>
      </c>
      <c r="AB94" s="12" t="str">
        <f>IFERROR(INDEX(技能!$A:$A,MATCH(怪物!X94,技能!$B:$B,0)),"")</f>
        <v/>
      </c>
      <c r="AC94" s="12" t="str">
        <f>IFERROR(INDEX(技能!$A:$A,MATCH(怪物!Y94,技能!$B:$B,0)),"")</f>
        <v/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S94" s="14">
        <v>2103</v>
      </c>
      <c r="BT94" s="14" t="s">
        <v>768</v>
      </c>
      <c r="BU94" s="14">
        <v>50</v>
      </c>
      <c r="BV94" s="14">
        <v>21</v>
      </c>
      <c r="BW94" s="14">
        <v>48.571428571428569</v>
      </c>
      <c r="BX94" s="14">
        <v>2.9411764705882398E-2</v>
      </c>
      <c r="BY94" s="14">
        <v>97</v>
      </c>
      <c r="BZ94" s="17">
        <f t="shared" si="65"/>
        <v>4.5454545454545456E-2</v>
      </c>
      <c r="CB94" s="14" t="str">
        <f t="shared" si="81"/>
        <v>2100|132;2101|107;2102|132;2103|97</v>
      </c>
      <c r="CC94" s="14">
        <f t="shared" si="100"/>
        <v>2</v>
      </c>
      <c r="CD94" s="14">
        <f t="shared" si="104"/>
        <v>100</v>
      </c>
      <c r="CE94" s="14">
        <f t="shared" si="105"/>
        <v>8</v>
      </c>
      <c r="CF94" s="14">
        <f t="shared" si="106"/>
        <v>1</v>
      </c>
      <c r="CG94" s="14">
        <f t="shared" si="107"/>
        <v>85</v>
      </c>
      <c r="CH94" s="14" t="str">
        <f t="shared" si="101"/>
        <v>1</v>
      </c>
      <c r="CI94" s="14" t="str">
        <f t="shared" si="102"/>
        <v>body|head|leg</v>
      </c>
      <c r="CJ94" s="14" t="str">
        <f t="shared" si="82"/>
        <v>2106|3;2109|2</v>
      </c>
      <c r="CK94" s="14">
        <v>7</v>
      </c>
      <c r="CM94" s="14">
        <v>1</v>
      </c>
      <c r="CN94" s="14">
        <v>2103</v>
      </c>
      <c r="CO94" s="14" t="s">
        <v>768</v>
      </c>
      <c r="CP94" s="14" t="s">
        <v>4593</v>
      </c>
      <c r="CQ94" s="14">
        <v>50</v>
      </c>
      <c r="CR94" s="14" t="str">
        <f t="shared" si="83"/>
        <v>2106|3;2109|2</v>
      </c>
      <c r="CT94" s="14" t="s">
        <v>1476</v>
      </c>
      <c r="CU94" s="14">
        <v>3</v>
      </c>
      <c r="CV94" s="14">
        <f t="shared" si="66"/>
        <v>12</v>
      </c>
      <c r="CW94" s="14" t="str">
        <f t="shared" si="67"/>
        <v>2106|3</v>
      </c>
      <c r="CY94" s="14" t="s">
        <v>1472</v>
      </c>
      <c r="CZ94" s="14">
        <v>2</v>
      </c>
      <c r="DA94" s="14">
        <f t="shared" si="68"/>
        <v>15</v>
      </c>
      <c r="DB94" s="14" t="str">
        <f t="shared" si="69"/>
        <v>2109|2</v>
      </c>
      <c r="DE94" s="14" t="str">
        <f t="shared" si="70"/>
        <v/>
      </c>
      <c r="DF94" s="14" t="str">
        <f t="shared" si="71"/>
        <v/>
      </c>
      <c r="DI94" s="14" t="str">
        <f t="shared" si="72"/>
        <v/>
      </c>
      <c r="DJ94" s="14" t="str">
        <f t="shared" si="73"/>
        <v/>
      </c>
      <c r="DM94" s="14" t="str">
        <f t="shared" si="74"/>
        <v/>
      </c>
      <c r="DN94" s="14" t="str">
        <f t="shared" si="75"/>
        <v/>
      </c>
      <c r="DQ94" s="14" t="str">
        <f t="shared" si="76"/>
        <v/>
      </c>
      <c r="DR94" s="14" t="str">
        <f t="shared" si="77"/>
        <v/>
      </c>
      <c r="DU94" s="14">
        <f t="shared" ref="DU94:DU116" si="108">BS94</f>
        <v>2103</v>
      </c>
      <c r="DV94" s="14" t="str">
        <f t="shared" si="85"/>
        <v>Widow Spider</v>
      </c>
      <c r="DW94" s="14">
        <f t="shared" si="86"/>
        <v>50</v>
      </c>
      <c r="DX94" s="14">
        <f t="shared" si="87"/>
        <v>2</v>
      </c>
      <c r="DY94" s="14">
        <f t="shared" si="88"/>
        <v>100</v>
      </c>
      <c r="DZ94" s="14">
        <f t="shared" si="89"/>
        <v>8</v>
      </c>
      <c r="EA94" s="14">
        <f t="shared" si="90"/>
        <v>1</v>
      </c>
      <c r="EB94" s="14">
        <f t="shared" si="91"/>
        <v>85</v>
      </c>
      <c r="EC94" s="14" t="str">
        <f t="shared" si="92"/>
        <v>1</v>
      </c>
      <c r="ED94" s="14" t="str">
        <f t="shared" si="93"/>
        <v>body|head|leg</v>
      </c>
      <c r="EE94" s="14" t="str">
        <f t="shared" si="94"/>
        <v>2106|3;2109|2</v>
      </c>
      <c r="EF94" s="14">
        <f t="shared" si="95"/>
        <v>7</v>
      </c>
      <c r="EI94" s="2"/>
      <c r="EK94" s="2"/>
      <c r="EM94" s="14">
        <f t="shared" si="96"/>
        <v>0</v>
      </c>
      <c r="EP94" s="14">
        <v>93</v>
      </c>
      <c r="EQ94" s="14">
        <f t="shared" si="97"/>
        <v>0.98218253804964772</v>
      </c>
    </row>
    <row r="95" spans="1:147" x14ac:dyDescent="0.15">
      <c r="A95" s="15" t="s">
        <v>282</v>
      </c>
      <c r="B95" s="14" t="s">
        <v>472</v>
      </c>
      <c r="C95" s="16">
        <v>2</v>
      </c>
      <c r="D95" s="14" t="str">
        <f t="shared" si="78"/>
        <v>攻击型</v>
      </c>
      <c r="E95" s="14">
        <v>100</v>
      </c>
      <c r="F95" s="14">
        <v>6</v>
      </c>
      <c r="G95" s="15">
        <v>10</v>
      </c>
      <c r="H95" s="15">
        <v>100</v>
      </c>
      <c r="I95" s="12" t="str">
        <f t="shared" si="79"/>
        <v>22</v>
      </c>
      <c r="J95" s="12" t="str">
        <f t="shared" si="80"/>
        <v>body||leg</v>
      </c>
      <c r="K95" s="12" t="s">
        <v>929</v>
      </c>
      <c r="L95" s="12"/>
      <c r="M95" s="12" t="s">
        <v>543</v>
      </c>
      <c r="N95" s="12">
        <v>0</v>
      </c>
      <c r="O95" s="12" t="s">
        <v>1325</v>
      </c>
      <c r="P95" s="12">
        <v>1</v>
      </c>
      <c r="Q95" s="12">
        <v>0</v>
      </c>
      <c r="R95" s="12"/>
      <c r="S95" s="12">
        <v>0</v>
      </c>
      <c r="T95" s="15"/>
      <c r="U95" s="15"/>
      <c r="V95" s="15" t="s">
        <v>615</v>
      </c>
      <c r="W95" s="15"/>
      <c r="X95" s="15"/>
      <c r="Y95" s="15"/>
      <c r="Z95" s="12">
        <f>IFERROR(INDEX(技能!$A:$A,MATCH(怪物!V95,技能!$B:$B,0)),"")</f>
        <v>22</v>
      </c>
      <c r="AA95" s="12" t="str">
        <f>IFERROR(INDEX(技能!$A:$A,MATCH(怪物!W95,技能!$B:$B,0)),"")</f>
        <v/>
      </c>
      <c r="AB95" s="12" t="str">
        <f>IFERROR(INDEX(技能!$A:$A,MATCH(怪物!X95,技能!$B:$B,0)),"")</f>
        <v/>
      </c>
      <c r="AC95" s="12" t="str">
        <f>IFERROR(INDEX(技能!$A:$A,MATCH(怪物!Y95,技能!$B:$B,0)),"")</f>
        <v/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S95" s="14">
        <v>2104</v>
      </c>
      <c r="BT95" s="14" t="s">
        <v>761</v>
      </c>
      <c r="BU95" s="14">
        <v>50</v>
      </c>
      <c r="BV95" s="14">
        <v>21</v>
      </c>
      <c r="BW95" s="14">
        <v>48.571428571428569</v>
      </c>
      <c r="BX95" s="14">
        <v>2.9411764705882398E-2</v>
      </c>
      <c r="BY95" s="14">
        <v>97</v>
      </c>
      <c r="BZ95" s="17">
        <f t="shared" si="65"/>
        <v>4.5454545454545456E-2</v>
      </c>
      <c r="CB95" s="14" t="str">
        <f t="shared" si="81"/>
        <v>2100|132;2101|107;2102|132;2103|97;2104|97</v>
      </c>
      <c r="CC95" s="14">
        <f t="shared" si="100"/>
        <v>13</v>
      </c>
      <c r="CD95" s="14">
        <f t="shared" si="104"/>
        <v>100</v>
      </c>
      <c r="CE95" s="14">
        <f t="shared" si="105"/>
        <v>6</v>
      </c>
      <c r="CF95" s="14">
        <f t="shared" si="106"/>
        <v>2</v>
      </c>
      <c r="CG95" s="14">
        <f t="shared" si="107"/>
        <v>60</v>
      </c>
      <c r="CH95" s="14" t="str">
        <f t="shared" si="101"/>
        <v>24|2|16|19</v>
      </c>
      <c r="CI95" s="14" t="str">
        <f t="shared" si="102"/>
        <v>body||leg</v>
      </c>
      <c r="CJ95" s="14" t="str">
        <f t="shared" si="82"/>
        <v>1101|5;2300|0.27;2301|0.27</v>
      </c>
      <c r="CK95" s="14">
        <f t="shared" si="103"/>
        <v>0</v>
      </c>
      <c r="CM95" s="14">
        <v>1</v>
      </c>
      <c r="CN95" s="14">
        <v>2104</v>
      </c>
      <c r="CO95" s="14" t="s">
        <v>761</v>
      </c>
      <c r="CP95" s="14" t="s">
        <v>4584</v>
      </c>
      <c r="CQ95" s="14">
        <v>50</v>
      </c>
      <c r="CR95" s="14" t="str">
        <f t="shared" si="83"/>
        <v>1101|5;2300|0.27;2301|0.27</v>
      </c>
      <c r="CT95" s="14" t="s">
        <v>1479</v>
      </c>
      <c r="CU95" s="14">
        <v>5</v>
      </c>
      <c r="CV95" s="14">
        <f t="shared" si="66"/>
        <v>3</v>
      </c>
      <c r="CW95" s="14" t="str">
        <f t="shared" si="67"/>
        <v>1101|5</v>
      </c>
      <c r="CY95" s="14" t="s">
        <v>139</v>
      </c>
      <c r="DA95" s="14">
        <f t="shared" si="68"/>
        <v>20</v>
      </c>
      <c r="DB95" s="14" t="str">
        <f t="shared" si="69"/>
        <v>2300|0.27</v>
      </c>
      <c r="DC95" s="14" t="s">
        <v>1459</v>
      </c>
      <c r="DE95" s="14">
        <f t="shared" si="70"/>
        <v>21</v>
      </c>
      <c r="DF95" s="14" t="str">
        <f t="shared" si="71"/>
        <v>2301|0.27</v>
      </c>
      <c r="DI95" s="14" t="str">
        <f t="shared" si="72"/>
        <v/>
      </c>
      <c r="DJ95" s="14" t="str">
        <f t="shared" si="73"/>
        <v/>
      </c>
      <c r="DM95" s="14" t="str">
        <f t="shared" si="74"/>
        <v/>
      </c>
      <c r="DN95" s="14" t="str">
        <f t="shared" si="75"/>
        <v/>
      </c>
      <c r="DQ95" s="14" t="str">
        <f t="shared" si="76"/>
        <v/>
      </c>
      <c r="DR95" s="14" t="str">
        <f t="shared" si="77"/>
        <v/>
      </c>
      <c r="DU95" s="14">
        <f t="shared" si="108"/>
        <v>2104</v>
      </c>
      <c r="DV95" s="14" t="str">
        <f t="shared" si="85"/>
        <v>Stone Puppet</v>
      </c>
      <c r="DW95" s="14">
        <f t="shared" si="86"/>
        <v>50</v>
      </c>
      <c r="DX95" s="14">
        <f t="shared" si="87"/>
        <v>13</v>
      </c>
      <c r="DY95" s="14">
        <f t="shared" si="88"/>
        <v>100</v>
      </c>
      <c r="DZ95" s="14">
        <f t="shared" si="89"/>
        <v>6</v>
      </c>
      <c r="EA95" s="14">
        <f t="shared" si="90"/>
        <v>2</v>
      </c>
      <c r="EB95" s="14">
        <f t="shared" si="91"/>
        <v>60</v>
      </c>
      <c r="EC95" s="14" t="str">
        <f t="shared" si="92"/>
        <v>24|2|16|19</v>
      </c>
      <c r="ED95" s="14" t="str">
        <f t="shared" si="93"/>
        <v>body||leg</v>
      </c>
      <c r="EE95" s="14" t="str">
        <f t="shared" si="94"/>
        <v>1101|5;2300|0.27;2301|0.27</v>
      </c>
      <c r="EF95" s="14">
        <f t="shared" si="95"/>
        <v>0</v>
      </c>
      <c r="EI95" s="2"/>
      <c r="EK95" s="2"/>
      <c r="EM95" s="14">
        <f t="shared" si="96"/>
        <v>0</v>
      </c>
      <c r="EP95" s="14">
        <v>94</v>
      </c>
      <c r="EQ95" s="14">
        <f t="shared" si="97"/>
        <v>0.98476798574163293</v>
      </c>
    </row>
    <row r="96" spans="1:147" x14ac:dyDescent="0.15">
      <c r="A96" s="15" t="s">
        <v>281</v>
      </c>
      <c r="B96" s="14" t="s">
        <v>473</v>
      </c>
      <c r="C96" s="16">
        <v>1</v>
      </c>
      <c r="D96" s="14" t="str">
        <f t="shared" si="78"/>
        <v>平衡型</v>
      </c>
      <c r="E96" s="14">
        <v>100</v>
      </c>
      <c r="F96" s="14">
        <v>7</v>
      </c>
      <c r="G96" s="15">
        <v>2</v>
      </c>
      <c r="H96" s="15">
        <v>100</v>
      </c>
      <c r="I96" s="12" t="str">
        <f t="shared" si="79"/>
        <v>6|16|19</v>
      </c>
      <c r="J96" s="12" t="str">
        <f t="shared" si="80"/>
        <v>body||leg</v>
      </c>
      <c r="K96" s="12" t="s">
        <v>929</v>
      </c>
      <c r="L96" s="12"/>
      <c r="M96" s="12" t="s">
        <v>543</v>
      </c>
      <c r="N96" s="12">
        <v>0</v>
      </c>
      <c r="O96" s="12" t="s">
        <v>1326</v>
      </c>
      <c r="P96" s="12">
        <v>1</v>
      </c>
      <c r="Q96" s="12">
        <v>0</v>
      </c>
      <c r="R96" s="12"/>
      <c r="S96" s="12">
        <v>0</v>
      </c>
      <c r="T96" s="15"/>
      <c r="U96" s="15"/>
      <c r="V96" s="15" t="s">
        <v>595</v>
      </c>
      <c r="W96" s="15" t="s">
        <v>654</v>
      </c>
      <c r="X96" s="15" t="s">
        <v>660</v>
      </c>
      <c r="Y96" s="15"/>
      <c r="Z96" s="12">
        <f>IFERROR(INDEX(技能!$A:$A,MATCH(怪物!V96,技能!$B:$B,0)),"")</f>
        <v>6</v>
      </c>
      <c r="AA96" s="12">
        <f>IFERROR(INDEX(技能!$A:$A,MATCH(怪物!W96,技能!$B:$B,0)),"")</f>
        <v>16</v>
      </c>
      <c r="AB96" s="12">
        <f>IFERROR(INDEX(技能!$A:$A,MATCH(怪物!X96,技能!$B:$B,0)),"")</f>
        <v>19</v>
      </c>
      <c r="AC96" s="12" t="str">
        <f>IFERROR(INDEX(技能!$A:$A,MATCH(怪物!Y96,技能!$B:$B,0)),"")</f>
        <v/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S96" s="14">
        <v>2105</v>
      </c>
      <c r="BT96" s="14" t="s">
        <v>769</v>
      </c>
      <c r="BU96" s="14">
        <v>60</v>
      </c>
      <c r="BV96" s="14">
        <v>21</v>
      </c>
      <c r="BW96" s="14">
        <v>48.571428571428569</v>
      </c>
      <c r="BX96" s="14">
        <v>0.23529411764705888</v>
      </c>
      <c r="BY96" s="14">
        <v>79</v>
      </c>
      <c r="BZ96" s="17">
        <f t="shared" si="65"/>
        <v>3.7019681349578254E-2</v>
      </c>
      <c r="CB96" s="14" t="str">
        <f t="shared" si="81"/>
        <v>2100|132;2101|107;2102|132;2103|97;2104|97;2105|79</v>
      </c>
      <c r="CC96" s="14">
        <f t="shared" si="100"/>
        <v>7</v>
      </c>
      <c r="CD96" s="14">
        <f t="shared" si="104"/>
        <v>100</v>
      </c>
      <c r="CE96" s="14">
        <f t="shared" si="105"/>
        <v>5</v>
      </c>
      <c r="CF96" s="14">
        <f t="shared" si="106"/>
        <v>8</v>
      </c>
      <c r="CG96" s="14">
        <f t="shared" si="107"/>
        <v>100</v>
      </c>
      <c r="CH96" s="14" t="str">
        <f t="shared" si="101"/>
        <v>22|30</v>
      </c>
      <c r="CI96" s="14" t="str">
        <f t="shared" si="102"/>
        <v>body||</v>
      </c>
      <c r="CJ96" s="14" t="str">
        <f t="shared" si="82"/>
        <v>304|0.09</v>
      </c>
      <c r="CK96" s="14">
        <f t="shared" si="103"/>
        <v>0</v>
      </c>
      <c r="CM96" s="14">
        <v>1</v>
      </c>
      <c r="CN96" s="14">
        <v>2105</v>
      </c>
      <c r="CO96" s="14" t="s">
        <v>769</v>
      </c>
      <c r="CP96" s="14" t="s">
        <v>4594</v>
      </c>
      <c r="CQ96" s="14">
        <v>60</v>
      </c>
      <c r="CR96" s="14" t="str">
        <f t="shared" si="83"/>
        <v>304|0.09</v>
      </c>
      <c r="CT96" s="14" t="s">
        <v>1693</v>
      </c>
      <c r="CV96" s="14">
        <f t="shared" si="66"/>
        <v>132</v>
      </c>
      <c r="CW96" s="14" t="str">
        <f t="shared" si="67"/>
        <v>304|0.09</v>
      </c>
      <c r="DA96" s="14" t="str">
        <f t="shared" si="68"/>
        <v/>
      </c>
      <c r="DB96" s="14" t="str">
        <f t="shared" si="69"/>
        <v/>
      </c>
      <c r="DE96" s="14" t="str">
        <f t="shared" si="70"/>
        <v/>
      </c>
      <c r="DF96" s="14" t="str">
        <f t="shared" si="71"/>
        <v/>
      </c>
      <c r="DI96" s="14" t="str">
        <f t="shared" si="72"/>
        <v/>
      </c>
      <c r="DJ96" s="14" t="str">
        <f t="shared" si="73"/>
        <v/>
      </c>
      <c r="DM96" s="14" t="str">
        <f t="shared" si="74"/>
        <v/>
      </c>
      <c r="DN96" s="14" t="str">
        <f t="shared" si="75"/>
        <v/>
      </c>
      <c r="DQ96" s="14" t="str">
        <f t="shared" si="76"/>
        <v/>
      </c>
      <c r="DR96" s="14" t="str">
        <f t="shared" si="77"/>
        <v/>
      </c>
      <c r="DU96" s="14">
        <f t="shared" si="108"/>
        <v>2105</v>
      </c>
      <c r="DV96" s="14" t="str">
        <f t="shared" si="85"/>
        <v>Evil Eye</v>
      </c>
      <c r="DW96" s="14">
        <f t="shared" si="86"/>
        <v>60</v>
      </c>
      <c r="DX96" s="14">
        <f t="shared" si="87"/>
        <v>7</v>
      </c>
      <c r="DY96" s="14">
        <f t="shared" si="88"/>
        <v>100</v>
      </c>
      <c r="DZ96" s="14">
        <f t="shared" si="89"/>
        <v>5</v>
      </c>
      <c r="EA96" s="14">
        <f t="shared" si="90"/>
        <v>8</v>
      </c>
      <c r="EB96" s="14">
        <f t="shared" si="91"/>
        <v>100</v>
      </c>
      <c r="EC96" s="14" t="str">
        <f t="shared" si="92"/>
        <v>22|30</v>
      </c>
      <c r="ED96" s="14" t="str">
        <f t="shared" si="93"/>
        <v>body||</v>
      </c>
      <c r="EE96" s="14" t="str">
        <f t="shared" si="94"/>
        <v>304|0.09</v>
      </c>
      <c r="EF96" s="14">
        <f t="shared" si="95"/>
        <v>0</v>
      </c>
      <c r="EI96" s="2"/>
      <c r="EJ96" s="14" t="s">
        <v>256</v>
      </c>
      <c r="EK96" s="2"/>
      <c r="EM96" s="14">
        <f t="shared" si="96"/>
        <v>0</v>
      </c>
      <c r="EP96" s="14">
        <v>95</v>
      </c>
      <c r="EQ96" s="14">
        <f t="shared" si="97"/>
        <v>0.98733971724044811</v>
      </c>
    </row>
    <row r="97" spans="1:147" x14ac:dyDescent="0.15">
      <c r="A97" s="15" t="s">
        <v>240</v>
      </c>
      <c r="B97" s="14" t="s">
        <v>474</v>
      </c>
      <c r="C97" s="16">
        <v>4</v>
      </c>
      <c r="D97" s="14" t="str">
        <f t="shared" si="78"/>
        <v>平衡型</v>
      </c>
      <c r="E97" s="14">
        <v>100</v>
      </c>
      <c r="F97" s="14">
        <v>9</v>
      </c>
      <c r="G97" s="15">
        <v>1</v>
      </c>
      <c r="H97" s="15">
        <v>80</v>
      </c>
      <c r="I97" s="12" t="str">
        <f t="shared" si="79"/>
        <v>1</v>
      </c>
      <c r="J97" s="12" t="str">
        <f t="shared" si="80"/>
        <v>body|head|wing</v>
      </c>
      <c r="K97" s="12" t="s">
        <v>539</v>
      </c>
      <c r="L97" s="12" t="s">
        <v>547</v>
      </c>
      <c r="M97" s="12" t="s">
        <v>555</v>
      </c>
      <c r="N97" s="12">
        <v>0</v>
      </c>
      <c r="O97" s="12" t="s">
        <v>1327</v>
      </c>
      <c r="P97" s="12">
        <v>0</v>
      </c>
      <c r="Q97" s="12">
        <v>0</v>
      </c>
      <c r="R97" s="12"/>
      <c r="S97" s="12">
        <v>0</v>
      </c>
      <c r="T97" s="15"/>
      <c r="U97" s="15"/>
      <c r="V97" s="15" t="s">
        <v>599</v>
      </c>
      <c r="W97" s="15"/>
      <c r="X97" s="15"/>
      <c r="Y97" s="15"/>
      <c r="Z97" s="12">
        <f>IFERROR(INDEX(技能!$A:$A,MATCH(怪物!V97,技能!$B:$B,0)),"")</f>
        <v>1</v>
      </c>
      <c r="AA97" s="12" t="str">
        <f>IFERROR(INDEX(技能!$A:$A,MATCH(怪物!W97,技能!$B:$B,0)),"")</f>
        <v/>
      </c>
      <c r="AB97" s="12" t="str">
        <f>IFERROR(INDEX(技能!$A:$A,MATCH(怪物!X97,技能!$B:$B,0)),"")</f>
        <v/>
      </c>
      <c r="AC97" s="12" t="str">
        <f>IFERROR(INDEX(技能!$A:$A,MATCH(怪物!Y97,技能!$B:$B,0)),"")</f>
        <v/>
      </c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S97" s="14">
        <v>2106</v>
      </c>
      <c r="BT97" s="15" t="s">
        <v>770</v>
      </c>
      <c r="BU97" s="15">
        <v>40</v>
      </c>
      <c r="BV97" s="14">
        <v>21</v>
      </c>
      <c r="BW97" s="14">
        <v>48.571428571428569</v>
      </c>
      <c r="BX97" s="14">
        <v>-0.17647058823529407</v>
      </c>
      <c r="BY97" s="14">
        <v>119</v>
      </c>
      <c r="BZ97" s="17">
        <f t="shared" si="65"/>
        <v>5.5763823805060918E-2</v>
      </c>
      <c r="CB97" s="14" t="str">
        <f t="shared" si="81"/>
        <v>2100|132;2101|107;2102|132;2103|97;2104|97;2105|79;2106|119</v>
      </c>
      <c r="CC97" s="14">
        <f t="shared" si="100"/>
        <v>11</v>
      </c>
      <c r="CD97" s="14">
        <f t="shared" si="104"/>
        <v>100</v>
      </c>
      <c r="CE97" s="14">
        <f t="shared" si="105"/>
        <v>3</v>
      </c>
      <c r="CF97" s="14">
        <f t="shared" si="106"/>
        <v>2</v>
      </c>
      <c r="CG97" s="14">
        <f t="shared" si="107"/>
        <v>30</v>
      </c>
      <c r="CH97" s="14" t="str">
        <f t="shared" si="101"/>
        <v>2</v>
      </c>
      <c r="CI97" s="14" t="str">
        <f t="shared" si="102"/>
        <v>body|head|</v>
      </c>
      <c r="CJ97" s="14" t="str">
        <f t="shared" si="82"/>
        <v>4102|2</v>
      </c>
      <c r="CK97" s="14">
        <v>5</v>
      </c>
      <c r="CM97" s="14">
        <v>1</v>
      </c>
      <c r="CN97" s="14">
        <v>2106</v>
      </c>
      <c r="CO97" s="14" t="s">
        <v>770</v>
      </c>
      <c r="CP97" s="14" t="s">
        <v>4595</v>
      </c>
      <c r="CQ97" s="15">
        <v>40</v>
      </c>
      <c r="CR97" s="14" t="str">
        <f t="shared" si="83"/>
        <v>4102|2</v>
      </c>
      <c r="CT97" s="14" t="s">
        <v>1291</v>
      </c>
      <c r="CU97" s="14">
        <v>2</v>
      </c>
      <c r="CV97" s="14">
        <f t="shared" si="66"/>
        <v>59</v>
      </c>
      <c r="CW97" s="14" t="str">
        <f t="shared" si="67"/>
        <v>4102|2</v>
      </c>
      <c r="DA97" s="14" t="str">
        <f t="shared" si="68"/>
        <v/>
      </c>
      <c r="DB97" s="14" t="str">
        <f t="shared" si="69"/>
        <v/>
      </c>
      <c r="DE97" s="14" t="str">
        <f t="shared" si="70"/>
        <v/>
      </c>
      <c r="DF97" s="14" t="str">
        <f t="shared" si="71"/>
        <v/>
      </c>
      <c r="DI97" s="14" t="str">
        <f t="shared" si="72"/>
        <v/>
      </c>
      <c r="DJ97" s="14" t="str">
        <f t="shared" si="73"/>
        <v/>
      </c>
      <c r="DM97" s="14" t="str">
        <f t="shared" si="74"/>
        <v/>
      </c>
      <c r="DN97" s="14" t="str">
        <f t="shared" si="75"/>
        <v/>
      </c>
      <c r="DQ97" s="14" t="str">
        <f t="shared" si="76"/>
        <v/>
      </c>
      <c r="DR97" s="14" t="str">
        <f t="shared" si="77"/>
        <v/>
      </c>
      <c r="DU97" s="14">
        <f t="shared" si="108"/>
        <v>2106</v>
      </c>
      <c r="DV97" s="14" t="str">
        <f t="shared" si="85"/>
        <v>Giant Worm</v>
      </c>
      <c r="DW97" s="14">
        <f t="shared" si="86"/>
        <v>40</v>
      </c>
      <c r="DX97" s="14">
        <f t="shared" si="87"/>
        <v>11</v>
      </c>
      <c r="DY97" s="14">
        <f t="shared" si="88"/>
        <v>100</v>
      </c>
      <c r="DZ97" s="14">
        <f t="shared" si="89"/>
        <v>3</v>
      </c>
      <c r="EA97" s="14">
        <f t="shared" si="90"/>
        <v>2</v>
      </c>
      <c r="EB97" s="14">
        <f t="shared" si="91"/>
        <v>30</v>
      </c>
      <c r="EC97" s="14" t="str">
        <f t="shared" si="92"/>
        <v>2</v>
      </c>
      <c r="ED97" s="14" t="str">
        <f t="shared" si="93"/>
        <v>body|head|</v>
      </c>
      <c r="EE97" s="14" t="str">
        <f t="shared" si="94"/>
        <v>4102|2</v>
      </c>
      <c r="EF97" s="14">
        <f t="shared" si="95"/>
        <v>5</v>
      </c>
      <c r="EI97" s="7" t="s">
        <v>1122</v>
      </c>
      <c r="EJ97" s="14" t="s">
        <v>1484</v>
      </c>
      <c r="EK97" s="2">
        <v>100</v>
      </c>
      <c r="EL97" s="14">
        <v>10</v>
      </c>
      <c r="EM97" s="14">
        <f t="shared" si="96"/>
        <v>1.7782794100389228</v>
      </c>
      <c r="EP97" s="14">
        <v>96</v>
      </c>
      <c r="EQ97" s="14">
        <f t="shared" si="97"/>
        <v>0.9898979485566356</v>
      </c>
    </row>
    <row r="98" spans="1:147" x14ac:dyDescent="0.15">
      <c r="A98" s="15" t="s">
        <v>319</v>
      </c>
      <c r="B98" s="14" t="s">
        <v>475</v>
      </c>
      <c r="C98" s="16">
        <v>9</v>
      </c>
      <c r="D98" s="14" t="str">
        <f t="shared" si="78"/>
        <v>攻击型</v>
      </c>
      <c r="E98" s="14">
        <v>100</v>
      </c>
      <c r="F98" s="14">
        <v>5</v>
      </c>
      <c r="G98" s="15">
        <v>13</v>
      </c>
      <c r="H98" s="15">
        <v>65</v>
      </c>
      <c r="I98" s="12" t="str">
        <f t="shared" si="79"/>
        <v>12</v>
      </c>
      <c r="J98" s="12" t="str">
        <f t="shared" si="80"/>
        <v>body|head|leg</v>
      </c>
      <c r="K98" s="12" t="s">
        <v>929</v>
      </c>
      <c r="L98" s="12" t="s">
        <v>547</v>
      </c>
      <c r="M98" s="12" t="s">
        <v>543</v>
      </c>
      <c r="N98" s="12">
        <v>0</v>
      </c>
      <c r="O98" s="12" t="s">
        <v>1335</v>
      </c>
      <c r="P98" s="12">
        <v>25</v>
      </c>
      <c r="Q98" s="12">
        <v>0</v>
      </c>
      <c r="R98" s="12"/>
      <c r="S98" s="12">
        <v>10</v>
      </c>
      <c r="T98" s="15"/>
      <c r="U98" s="15"/>
      <c r="V98" s="14" t="s">
        <v>600</v>
      </c>
      <c r="W98" s="15" t="s">
        <v>956</v>
      </c>
      <c r="X98" s="15"/>
      <c r="Y98" s="15"/>
      <c r="Z98" s="12">
        <f>IFERROR(INDEX(技能!$A:$A,MATCH(怪物!V98,技能!$B:$B,0)),"")</f>
        <v>12</v>
      </c>
      <c r="AA98" s="12" t="str">
        <f>IFERROR(INDEX(技能!$A:$A,MATCH(怪物!W98,技能!$B:$B,0)),"")</f>
        <v/>
      </c>
      <c r="AB98" s="12" t="str">
        <f>IFERROR(INDEX(技能!$A:$A,MATCH(怪物!X98,技能!$B:$B,0)),"")</f>
        <v/>
      </c>
      <c r="AC98" s="12" t="str">
        <f>IFERROR(INDEX(技能!$A:$A,MATCH(怪物!Y98,技能!$B:$B,0)),"")</f>
        <v/>
      </c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S98" s="14">
        <v>2107</v>
      </c>
      <c r="BT98" s="15" t="s">
        <v>771</v>
      </c>
      <c r="BU98" s="15">
        <v>55</v>
      </c>
      <c r="BV98" s="14">
        <v>21</v>
      </c>
      <c r="BW98" s="14">
        <v>48.571428571428569</v>
      </c>
      <c r="BX98" s="14">
        <v>0.13235294117647065</v>
      </c>
      <c r="BY98" s="14">
        <v>87</v>
      </c>
      <c r="BZ98" s="17">
        <f t="shared" ref="BZ98:BZ125" si="109">BY98/SUMIF(BV:BV,BV98,BY:BY)</f>
        <v>4.0768509840674788E-2</v>
      </c>
      <c r="CB98" s="14" t="str">
        <f t="shared" si="81"/>
        <v>2100|132;2101|107;2102|132;2103|97;2104|97;2105|79;2106|119;2107|87</v>
      </c>
      <c r="CC98" s="14">
        <f t="shared" si="100"/>
        <v>9</v>
      </c>
      <c r="CD98" s="14">
        <f t="shared" si="104"/>
        <v>100</v>
      </c>
      <c r="CE98" s="14">
        <f t="shared" si="105"/>
        <v>12</v>
      </c>
      <c r="CF98" s="14">
        <f t="shared" si="106"/>
        <v>2</v>
      </c>
      <c r="CG98" s="14">
        <f t="shared" si="107"/>
        <v>75</v>
      </c>
      <c r="CH98" s="14" t="str">
        <f t="shared" si="101"/>
        <v>24|1|16</v>
      </c>
      <c r="CI98" s="14" t="str">
        <f t="shared" si="102"/>
        <v>body|head|leg</v>
      </c>
      <c r="CJ98" s="14" t="str">
        <f t="shared" si="82"/>
        <v>107|0.21</v>
      </c>
      <c r="CK98" s="14">
        <f t="shared" ref="CK98:CK119" si="110">VLOOKUP(BT98,B:N,13,FALSE)</f>
        <v>0</v>
      </c>
      <c r="CM98" s="14">
        <v>1</v>
      </c>
      <c r="CN98" s="14">
        <v>2107</v>
      </c>
      <c r="CO98" s="14" t="s">
        <v>771</v>
      </c>
      <c r="CP98" s="14" t="s">
        <v>4596</v>
      </c>
      <c r="CQ98" s="15">
        <v>55</v>
      </c>
      <c r="CR98" s="14" t="str">
        <f t="shared" si="83"/>
        <v>107|0.21</v>
      </c>
      <c r="CT98" s="14" t="s">
        <v>1320</v>
      </c>
      <c r="CV98" s="14">
        <f t="shared" ref="CV98:CV129" si="111">IFERROR(MATCH(CT98,$EJ:$EJ,0),MATCH(CT98,$EI:$EI,0))</f>
        <v>102</v>
      </c>
      <c r="CW98" s="14" t="str">
        <f t="shared" ref="CW98:CW129" si="112">IF(CT98="","",INDEX($EK:$EK,CV98)&amp;"|"&amp;IF(CU98="",CEILING(1/INDEX($EM:$EM,CV98)*INDEX($EQ:$EQ,MATCH($CQ98,$EP:$EP,0)),0.01),CU98))</f>
        <v>107|0.21</v>
      </c>
      <c r="DA98" s="14" t="str">
        <f t="shared" ref="DA98:DA129" si="113">IF(CY98="","",IFERROR(MATCH(CY98,$EJ:$EJ,0),MATCH(CY98,$EI:$EI,0)))</f>
        <v/>
      </c>
      <c r="DB98" s="14" t="str">
        <f t="shared" ref="DB98:DB129" si="114">IF(CY98="","",INDEX($EK:$EK,DA98)&amp;"|"&amp;IF(CZ98="",CEILING(1/INDEX($EM:$EM,DA98)*INDEX($EQ:$EQ,MATCH($CQ98,$EP:$EP,0)),0.01),CZ98))</f>
        <v/>
      </c>
      <c r="DE98" s="14" t="str">
        <f t="shared" ref="DE98:DE129" si="115">IF(DC98="","",IFERROR(MATCH(DC98,$EJ:$EJ,0),MATCH(DC98,$EI:$EI,0)))</f>
        <v/>
      </c>
      <c r="DF98" s="14" t="str">
        <f t="shared" ref="DF98:DF129" si="116">IF(DC98="","",INDEX($EK:$EK,DE98)&amp;"|"&amp;IF(DD98="",CEILING(1/INDEX($EM:$EM,DE98)*INDEX($EQ:$EQ,MATCH($CQ98,$EP:$EP,0)),0.01),DD98))</f>
        <v/>
      </c>
      <c r="DI98" s="14" t="str">
        <f t="shared" ref="DI98:DI129" si="117">IF(DG98="","",IFERROR(MATCH(DG98,$EJ:$EJ,0),MATCH(DG98,$EI:$EI,0)))</f>
        <v/>
      </c>
      <c r="DJ98" s="14" t="str">
        <f t="shared" ref="DJ98:DJ129" si="118">IF(DG98="","",INDEX($EK:$EK,DI98)&amp;"|"&amp;IF(DH98="",CEILING(1/INDEX($EM:$EM,DI98)*INDEX($EQ:$EQ,MATCH($CQ98,$EP:$EP,0)),0.01),DH98))</f>
        <v/>
      </c>
      <c r="DM98" s="14" t="str">
        <f t="shared" ref="DM98:DM129" si="119">IF(DK98="","",IFERROR(MATCH(DK98,$EJ:$EJ,0),MATCH(DK98,$EI:$EI,0)))</f>
        <v/>
      </c>
      <c r="DN98" s="14" t="str">
        <f t="shared" ref="DN98:DN129" si="120">IF(DK98="","",INDEX($EK:$EK,DM98)&amp;"|"&amp;IF(DL98="",CEILING(1/INDEX($EM:$EM,DM98)*INDEX($EQ:$EQ,MATCH($CQ98,$EP:$EP,0)),0.01),DL98))</f>
        <v/>
      </c>
      <c r="DQ98" s="14" t="str">
        <f t="shared" ref="DQ98:DQ129" si="121">IF(DO98="","",IFERROR(MATCH(DO98,$EJ:$EJ,0),MATCH(DO98,$EI:$EI,0)))</f>
        <v/>
      </c>
      <c r="DR98" s="14" t="str">
        <f t="shared" ref="DR98:DR129" si="122">IF(DO98="","",INDEX($EK:$EK,DQ98)&amp;"|"&amp;IF(DP98="",CEILING(1/INDEX($EM:$EM,DQ98)*INDEX($EQ:$EQ,MATCH($CQ98,$EP:$EP,0)),0.01),DP98))</f>
        <v/>
      </c>
      <c r="DU98" s="14">
        <f t="shared" si="108"/>
        <v>2107</v>
      </c>
      <c r="DV98" s="14" t="str">
        <f t="shared" si="85"/>
        <v>Skaven</v>
      </c>
      <c r="DW98" s="14">
        <f t="shared" si="86"/>
        <v>55</v>
      </c>
      <c r="DX98" s="14">
        <f t="shared" si="87"/>
        <v>9</v>
      </c>
      <c r="DY98" s="14">
        <f t="shared" si="88"/>
        <v>100</v>
      </c>
      <c r="DZ98" s="14">
        <f t="shared" si="89"/>
        <v>12</v>
      </c>
      <c r="EA98" s="14">
        <f t="shared" si="90"/>
        <v>2</v>
      </c>
      <c r="EB98" s="14">
        <f t="shared" si="91"/>
        <v>75</v>
      </c>
      <c r="EC98" s="14" t="str">
        <f t="shared" si="92"/>
        <v>24|1|16</v>
      </c>
      <c r="ED98" s="14" t="str">
        <f t="shared" si="93"/>
        <v>body|head|leg</v>
      </c>
      <c r="EE98" s="14" t="str">
        <f t="shared" si="94"/>
        <v>107|0.21</v>
      </c>
      <c r="EF98" s="14">
        <f t="shared" si="95"/>
        <v>0</v>
      </c>
      <c r="EI98" s="7" t="s">
        <v>1123</v>
      </c>
      <c r="EJ98" s="14" t="s">
        <v>1485</v>
      </c>
      <c r="EK98" s="2">
        <v>101</v>
      </c>
      <c r="EL98" s="14">
        <v>10</v>
      </c>
      <c r="EM98" s="14">
        <f t="shared" si="96"/>
        <v>1.7782794100389228</v>
      </c>
      <c r="EP98" s="14">
        <v>97</v>
      </c>
      <c r="EQ98" s="14">
        <f t="shared" si="97"/>
        <v>0.99244289008980524</v>
      </c>
    </row>
    <row r="99" spans="1:147" x14ac:dyDescent="0.15">
      <c r="A99" s="15" t="s">
        <v>334</v>
      </c>
      <c r="B99" s="14" t="s">
        <v>476</v>
      </c>
      <c r="C99" s="16">
        <v>15</v>
      </c>
      <c r="D99" s="14" t="str">
        <f t="shared" si="78"/>
        <v>型防御</v>
      </c>
      <c r="E99" s="14">
        <v>100</v>
      </c>
      <c r="F99" s="14">
        <v>9</v>
      </c>
      <c r="G99" s="15">
        <v>4</v>
      </c>
      <c r="H99" s="15">
        <v>70</v>
      </c>
      <c r="I99" s="12" t="str">
        <f t="shared" si="79"/>
        <v>24|11</v>
      </c>
      <c r="J99" s="12" t="str">
        <f t="shared" si="80"/>
        <v>body|head|leg</v>
      </c>
      <c r="K99" s="12" t="s">
        <v>929</v>
      </c>
      <c r="L99" s="12" t="s">
        <v>547</v>
      </c>
      <c r="M99" s="12" t="s">
        <v>543</v>
      </c>
      <c r="N99" s="12">
        <v>1</v>
      </c>
      <c r="O99" s="12" t="s">
        <v>1336</v>
      </c>
      <c r="P99" s="12">
        <v>0</v>
      </c>
      <c r="Q99" s="12">
        <v>0</v>
      </c>
      <c r="R99" s="12"/>
      <c r="S99" s="12">
        <v>5</v>
      </c>
      <c r="T99" s="15"/>
      <c r="U99" s="15"/>
      <c r="V99" s="15" t="s">
        <v>623</v>
      </c>
      <c r="W99" s="15" t="s">
        <v>957</v>
      </c>
      <c r="X99" s="15"/>
      <c r="Y99" s="15"/>
      <c r="Z99" s="12">
        <f>IFERROR(INDEX(技能!$A:$A,MATCH(怪物!V99,技能!$B:$B,0)),"")</f>
        <v>24</v>
      </c>
      <c r="AA99" s="12">
        <f>IFERROR(INDEX(技能!$A:$A,MATCH(怪物!W99,技能!$B:$B,0)),"")</f>
        <v>11</v>
      </c>
      <c r="AB99" s="12" t="str">
        <f>IFERROR(INDEX(技能!$A:$A,MATCH(怪物!X99,技能!$B:$B,0)),"")</f>
        <v/>
      </c>
      <c r="AC99" s="12" t="str">
        <f>IFERROR(INDEX(技能!$A:$A,MATCH(怪物!Y99,技能!$B:$B,0)),"")</f>
        <v/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S99" s="14">
        <v>2108</v>
      </c>
      <c r="BT99" s="15" t="s">
        <v>772</v>
      </c>
      <c r="BU99" s="15">
        <v>40</v>
      </c>
      <c r="BV99" s="14">
        <v>21</v>
      </c>
      <c r="BW99" s="14">
        <v>48.571428571428569</v>
      </c>
      <c r="BX99" s="14">
        <v>-0.17647058823529407</v>
      </c>
      <c r="BY99" s="14">
        <v>119</v>
      </c>
      <c r="BZ99" s="17">
        <f t="shared" si="109"/>
        <v>5.5763823805060918E-2</v>
      </c>
      <c r="CB99" s="14" t="str">
        <f t="shared" si="81"/>
        <v>2100|132;2101|107;2102|132;2103|97;2104|97;2105|79;2106|119;2107|87;2108|119</v>
      </c>
      <c r="CC99" s="14">
        <f t="shared" si="100"/>
        <v>14</v>
      </c>
      <c r="CD99" s="14">
        <f t="shared" si="104"/>
        <v>100</v>
      </c>
      <c r="CE99" s="14">
        <f t="shared" si="105"/>
        <v>9</v>
      </c>
      <c r="CF99" s="14">
        <f t="shared" si="106"/>
        <v>2</v>
      </c>
      <c r="CG99" s="14">
        <f t="shared" si="107"/>
        <v>80</v>
      </c>
      <c r="CH99" s="14" t="str">
        <f t="shared" si="101"/>
        <v>31|10</v>
      </c>
      <c r="CI99" s="14" t="str">
        <f t="shared" si="102"/>
        <v>body|head|leg</v>
      </c>
      <c r="CJ99" s="14" t="str">
        <f t="shared" si="82"/>
        <v>510|0.08;611|0.07</v>
      </c>
      <c r="CK99" s="14">
        <f t="shared" si="110"/>
        <v>0</v>
      </c>
      <c r="CM99" s="14">
        <v>1</v>
      </c>
      <c r="CN99" s="14">
        <v>2108</v>
      </c>
      <c r="CO99" s="14" t="s">
        <v>772</v>
      </c>
      <c r="CP99" s="14" t="s">
        <v>4597</v>
      </c>
      <c r="CQ99" s="15">
        <v>40</v>
      </c>
      <c r="CR99" s="14" t="str">
        <f t="shared" si="83"/>
        <v>510|0.08;611|0.07</v>
      </c>
      <c r="CT99" s="14" t="s">
        <v>1464</v>
      </c>
      <c r="CV99" s="14">
        <f t="shared" si="111"/>
        <v>150</v>
      </c>
      <c r="CW99" s="14" t="str">
        <f t="shared" si="112"/>
        <v>510|0.08</v>
      </c>
      <c r="CY99" s="14" t="s">
        <v>1465</v>
      </c>
      <c r="DA99" s="14">
        <f t="shared" si="113"/>
        <v>166</v>
      </c>
      <c r="DB99" s="14" t="str">
        <f t="shared" si="114"/>
        <v>611|0.07</v>
      </c>
      <c r="DE99" s="14" t="str">
        <f t="shared" si="115"/>
        <v/>
      </c>
      <c r="DF99" s="14" t="str">
        <f t="shared" si="116"/>
        <v/>
      </c>
      <c r="DI99" s="14" t="str">
        <f t="shared" si="117"/>
        <v/>
      </c>
      <c r="DJ99" s="14" t="str">
        <f t="shared" si="118"/>
        <v/>
      </c>
      <c r="DM99" s="14" t="str">
        <f t="shared" si="119"/>
        <v/>
      </c>
      <c r="DN99" s="14" t="str">
        <f t="shared" si="120"/>
        <v/>
      </c>
      <c r="DQ99" s="14" t="str">
        <f t="shared" si="121"/>
        <v/>
      </c>
      <c r="DR99" s="14" t="str">
        <f t="shared" si="122"/>
        <v/>
      </c>
      <c r="DU99" s="14">
        <f t="shared" si="108"/>
        <v>2108</v>
      </c>
      <c r="DV99" s="14" t="str">
        <f t="shared" si="85"/>
        <v>Felguard</v>
      </c>
      <c r="DW99" s="14">
        <f t="shared" si="86"/>
        <v>40</v>
      </c>
      <c r="DX99" s="14">
        <f t="shared" si="87"/>
        <v>14</v>
      </c>
      <c r="DY99" s="14">
        <f t="shared" si="88"/>
        <v>100</v>
      </c>
      <c r="DZ99" s="14">
        <f t="shared" si="89"/>
        <v>9</v>
      </c>
      <c r="EA99" s="14">
        <f t="shared" si="90"/>
        <v>2</v>
      </c>
      <c r="EB99" s="14">
        <f t="shared" si="91"/>
        <v>80</v>
      </c>
      <c r="EC99" s="14" t="str">
        <f t="shared" si="92"/>
        <v>31|10</v>
      </c>
      <c r="ED99" s="14" t="str">
        <f t="shared" si="93"/>
        <v>body|head|leg</v>
      </c>
      <c r="EE99" s="14" t="str">
        <f t="shared" si="94"/>
        <v>510|0.08;611|0.07</v>
      </c>
      <c r="EF99" s="14">
        <f t="shared" si="95"/>
        <v>0</v>
      </c>
      <c r="EI99" s="7" t="s">
        <v>1124</v>
      </c>
      <c r="EJ99" s="14" t="s">
        <v>1339</v>
      </c>
      <c r="EK99" s="2">
        <v>103</v>
      </c>
      <c r="EL99" s="14">
        <v>100</v>
      </c>
      <c r="EM99" s="14">
        <f t="shared" si="96"/>
        <v>3.1622776601683795</v>
      </c>
      <c r="EP99" s="14">
        <v>98</v>
      </c>
      <c r="EQ99" s="14">
        <f t="shared" si="97"/>
        <v>0.9949747468305834</v>
      </c>
    </row>
    <row r="100" spans="1:147" x14ac:dyDescent="0.15">
      <c r="A100" s="15" t="s">
        <v>316</v>
      </c>
      <c r="B100" s="14" t="s">
        <v>477</v>
      </c>
      <c r="C100" s="16">
        <v>13</v>
      </c>
      <c r="D100" s="14" t="str">
        <f t="shared" si="78"/>
        <v>型攻击</v>
      </c>
      <c r="E100" s="14">
        <v>100</v>
      </c>
      <c r="F100" s="14">
        <v>8</v>
      </c>
      <c r="G100" s="15">
        <v>3</v>
      </c>
      <c r="H100" s="15">
        <v>70</v>
      </c>
      <c r="I100" s="12" t="str">
        <f t="shared" si="79"/>
        <v>24</v>
      </c>
      <c r="J100" s="12" t="str">
        <f t="shared" si="80"/>
        <v>body|head|leg</v>
      </c>
      <c r="K100" s="12" t="s">
        <v>929</v>
      </c>
      <c r="L100" s="12" t="s">
        <v>547</v>
      </c>
      <c r="M100" s="12" t="s">
        <v>543</v>
      </c>
      <c r="N100" s="12">
        <v>1</v>
      </c>
      <c r="O100" s="12" t="s">
        <v>1336</v>
      </c>
      <c r="P100" s="12">
        <v>0</v>
      </c>
      <c r="Q100" s="12">
        <v>0</v>
      </c>
      <c r="R100" s="12"/>
      <c r="S100" s="12">
        <v>0</v>
      </c>
      <c r="T100" s="15"/>
      <c r="U100" s="15"/>
      <c r="V100" s="15" t="s">
        <v>623</v>
      </c>
      <c r="W100" s="15"/>
      <c r="X100" s="15"/>
      <c r="Y100" s="15"/>
      <c r="Z100" s="12">
        <f>IFERROR(INDEX(技能!$A:$A,MATCH(怪物!V100,技能!$B:$B,0)),"")</f>
        <v>24</v>
      </c>
      <c r="AA100" s="12" t="str">
        <f>IFERROR(INDEX(技能!$A:$A,MATCH(怪物!W100,技能!$B:$B,0)),"")</f>
        <v/>
      </c>
      <c r="AB100" s="12" t="str">
        <f>IFERROR(INDEX(技能!$A:$A,MATCH(怪物!X100,技能!$B:$B,0)),"")</f>
        <v/>
      </c>
      <c r="AC100" s="12" t="str">
        <f>IFERROR(INDEX(技能!$A:$A,MATCH(怪物!Y100,技能!$B:$B,0)),"")</f>
        <v/>
      </c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S100" s="14">
        <v>2109</v>
      </c>
      <c r="BT100" s="15" t="s">
        <v>773</v>
      </c>
      <c r="BU100" s="15">
        <v>50</v>
      </c>
      <c r="BV100" s="14">
        <v>21</v>
      </c>
      <c r="BW100" s="14">
        <v>48.571428571428569</v>
      </c>
      <c r="BX100" s="14">
        <v>2.9411764705882398E-2</v>
      </c>
      <c r="BY100" s="14">
        <v>97</v>
      </c>
      <c r="BZ100" s="17">
        <f t="shared" si="109"/>
        <v>4.5454545454545456E-2</v>
      </c>
      <c r="CB100" s="14" t="str">
        <f t="shared" si="81"/>
        <v>2100|132;2101|107;2102|132;2103|97;2104|97;2105|79;2106|119;2107|87;2108|119;2109|97</v>
      </c>
      <c r="CC100" s="14">
        <f t="shared" si="100"/>
        <v>12</v>
      </c>
      <c r="CD100" s="14">
        <f t="shared" si="104"/>
        <v>100</v>
      </c>
      <c r="CE100" s="14">
        <f t="shared" si="105"/>
        <v>13</v>
      </c>
      <c r="CF100" s="14">
        <f t="shared" si="106"/>
        <v>9</v>
      </c>
      <c r="CG100" s="14">
        <f t="shared" si="107"/>
        <v>85</v>
      </c>
      <c r="CH100" s="14" t="str">
        <f t="shared" si="101"/>
        <v>1|26</v>
      </c>
      <c r="CI100" s="14" t="str">
        <f t="shared" si="102"/>
        <v>body|head|wing</v>
      </c>
      <c r="CJ100" s="14" t="str">
        <f t="shared" si="82"/>
        <v>4102|2;2101|5;2202|0.37</v>
      </c>
      <c r="CK100" s="14">
        <f t="shared" si="110"/>
        <v>0</v>
      </c>
      <c r="CM100" s="14">
        <v>1</v>
      </c>
      <c r="CN100" s="14">
        <v>2109</v>
      </c>
      <c r="CO100" s="14" t="s">
        <v>773</v>
      </c>
      <c r="CP100" s="14" t="s">
        <v>4598</v>
      </c>
      <c r="CQ100" s="15">
        <v>50</v>
      </c>
      <c r="CR100" s="14" t="str">
        <f t="shared" si="83"/>
        <v>4102|2;2101|5;2202|0.37</v>
      </c>
      <c r="CT100" s="14" t="s">
        <v>1291</v>
      </c>
      <c r="CU100" s="14">
        <v>2</v>
      </c>
      <c r="CV100" s="14">
        <f t="shared" si="111"/>
        <v>59</v>
      </c>
      <c r="CW100" s="14" t="str">
        <f t="shared" si="112"/>
        <v>4102|2</v>
      </c>
      <c r="CY100" s="14" t="s">
        <v>1470</v>
      </c>
      <c r="CZ100" s="14">
        <v>5</v>
      </c>
      <c r="DA100" s="14">
        <f t="shared" si="113"/>
        <v>7</v>
      </c>
      <c r="DB100" s="14" t="str">
        <f t="shared" si="114"/>
        <v>2101|5</v>
      </c>
      <c r="DC100" s="14" t="s">
        <v>1441</v>
      </c>
      <c r="DE100" s="14">
        <f t="shared" si="115"/>
        <v>18</v>
      </c>
      <c r="DF100" s="14" t="str">
        <f t="shared" si="116"/>
        <v>2202|0.37</v>
      </c>
      <c r="DI100" s="14" t="str">
        <f t="shared" si="117"/>
        <v/>
      </c>
      <c r="DJ100" s="14" t="str">
        <f t="shared" si="118"/>
        <v/>
      </c>
      <c r="DM100" s="14" t="str">
        <f t="shared" si="119"/>
        <v/>
      </c>
      <c r="DN100" s="14" t="str">
        <f t="shared" si="120"/>
        <v/>
      </c>
      <c r="DQ100" s="14" t="str">
        <f t="shared" si="121"/>
        <v/>
      </c>
      <c r="DR100" s="14" t="str">
        <f t="shared" si="122"/>
        <v/>
      </c>
      <c r="DU100" s="14">
        <f t="shared" si="108"/>
        <v>2109</v>
      </c>
      <c r="DV100" s="14" t="str">
        <f t="shared" si="85"/>
        <v>Shadow Crow</v>
      </c>
      <c r="DW100" s="14">
        <f t="shared" si="86"/>
        <v>50</v>
      </c>
      <c r="DX100" s="14">
        <f t="shared" si="87"/>
        <v>12</v>
      </c>
      <c r="DY100" s="14">
        <f t="shared" si="88"/>
        <v>100</v>
      </c>
      <c r="DZ100" s="14">
        <f t="shared" si="89"/>
        <v>13</v>
      </c>
      <c r="EA100" s="14">
        <f t="shared" si="90"/>
        <v>9</v>
      </c>
      <c r="EB100" s="14">
        <f t="shared" si="91"/>
        <v>85</v>
      </c>
      <c r="EC100" s="14" t="str">
        <f t="shared" si="92"/>
        <v>1|26</v>
      </c>
      <c r="ED100" s="14" t="str">
        <f t="shared" si="93"/>
        <v>body|head|wing</v>
      </c>
      <c r="EE100" s="14" t="str">
        <f t="shared" si="94"/>
        <v>4102|2;2101|5;2202|0.37</v>
      </c>
      <c r="EF100" s="14">
        <f t="shared" si="95"/>
        <v>0</v>
      </c>
      <c r="EI100" s="7" t="s">
        <v>1120</v>
      </c>
      <c r="EJ100" s="14" t="s">
        <v>306</v>
      </c>
      <c r="EK100" s="2">
        <v>105</v>
      </c>
      <c r="EL100" s="14">
        <v>140</v>
      </c>
      <c r="EM100" s="14">
        <f t="shared" si="96"/>
        <v>3.4397906282503929</v>
      </c>
      <c r="EP100" s="14">
        <v>99</v>
      </c>
      <c r="EQ100" s="14">
        <f t="shared" si="97"/>
        <v>0.99749371855331004</v>
      </c>
    </row>
    <row r="101" spans="1:147" x14ac:dyDescent="0.15">
      <c r="A101" s="15" t="s">
        <v>333</v>
      </c>
      <c r="B101" s="14" t="s">
        <v>478</v>
      </c>
      <c r="C101" s="16">
        <v>4</v>
      </c>
      <c r="D101" s="14" t="str">
        <f t="shared" si="78"/>
        <v>平衡型</v>
      </c>
      <c r="E101" s="14">
        <v>100</v>
      </c>
      <c r="F101" s="14">
        <v>12</v>
      </c>
      <c r="G101" s="15">
        <v>2</v>
      </c>
      <c r="H101" s="15">
        <v>75</v>
      </c>
      <c r="I101" s="12" t="str">
        <f t="shared" si="79"/>
        <v>1</v>
      </c>
      <c r="J101" s="12" t="str">
        <f t="shared" si="80"/>
        <v>body|head|leg</v>
      </c>
      <c r="K101" s="12" t="s">
        <v>539</v>
      </c>
      <c r="L101" s="12" t="s">
        <v>547</v>
      </c>
      <c r="M101" s="12" t="s">
        <v>543</v>
      </c>
      <c r="N101" s="12">
        <v>1</v>
      </c>
      <c r="O101" s="12" t="s">
        <v>1337</v>
      </c>
      <c r="P101" s="12">
        <v>0</v>
      </c>
      <c r="Q101" s="12">
        <v>0</v>
      </c>
      <c r="R101" s="12"/>
      <c r="S101" s="12">
        <v>0</v>
      </c>
      <c r="T101" s="15"/>
      <c r="U101" s="15"/>
      <c r="V101" s="15" t="s">
        <v>652</v>
      </c>
      <c r="W101" s="15"/>
      <c r="X101" s="15"/>
      <c r="Y101" s="15"/>
      <c r="Z101" s="12">
        <f>IFERROR(INDEX(技能!$A:$A,MATCH(怪物!V101,技能!$B:$B,0)),"")</f>
        <v>1</v>
      </c>
      <c r="AA101" s="12" t="str">
        <f>IFERROR(INDEX(技能!$A:$A,MATCH(怪物!W101,技能!$B:$B,0)),"")</f>
        <v/>
      </c>
      <c r="AB101" s="12" t="str">
        <f>IFERROR(INDEX(技能!$A:$A,MATCH(怪物!X101,技能!$B:$B,0)),"")</f>
        <v/>
      </c>
      <c r="AC101" s="12" t="str">
        <f>IFERROR(INDEX(技能!$A:$A,MATCH(怪物!Y101,技能!$B:$B,0)),"")</f>
        <v/>
      </c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S101" s="14">
        <v>2110</v>
      </c>
      <c r="BT101" s="15" t="s">
        <v>774</v>
      </c>
      <c r="BU101" s="15">
        <v>65</v>
      </c>
      <c r="BV101" s="14">
        <v>21</v>
      </c>
      <c r="BW101" s="14">
        <v>48.571428571428569</v>
      </c>
      <c r="BX101" s="14">
        <v>0.33823529411764713</v>
      </c>
      <c r="BY101" s="14">
        <v>71</v>
      </c>
      <c r="BZ101" s="17">
        <f t="shared" si="109"/>
        <v>3.3270852858481727E-2</v>
      </c>
      <c r="CB101" s="14" t="str">
        <f t="shared" si="81"/>
        <v>2100|132;2101|107;2102|132;2103|97;2104|97;2105|79;2106|119;2107|87;2108|119;2109|97;2110|71</v>
      </c>
      <c r="CC101" s="14">
        <f t="shared" si="100"/>
        <v>13</v>
      </c>
      <c r="CD101" s="14">
        <f t="shared" si="104"/>
        <v>100</v>
      </c>
      <c r="CE101" s="14">
        <f t="shared" si="105"/>
        <v>9</v>
      </c>
      <c r="CF101" s="14">
        <f t="shared" si="106"/>
        <v>15</v>
      </c>
      <c r="CG101" s="14">
        <f t="shared" si="107"/>
        <v>70</v>
      </c>
      <c r="CH101" s="14" t="str">
        <f t="shared" si="101"/>
        <v>34|5</v>
      </c>
      <c r="CI101" s="14" t="str">
        <f t="shared" si="102"/>
        <v>body|head|leg</v>
      </c>
      <c r="CJ101" s="14" t="str">
        <f t="shared" si="82"/>
        <v>811|0.11</v>
      </c>
      <c r="CK101" s="14">
        <f t="shared" si="110"/>
        <v>0</v>
      </c>
      <c r="CM101" s="14">
        <v>1</v>
      </c>
      <c r="CN101" s="14">
        <v>2110</v>
      </c>
      <c r="CO101" s="14" t="s">
        <v>774</v>
      </c>
      <c r="CP101" s="14" t="s">
        <v>4599</v>
      </c>
      <c r="CQ101" s="15">
        <v>65</v>
      </c>
      <c r="CR101" s="14" t="str">
        <f t="shared" si="83"/>
        <v>811|0.11</v>
      </c>
      <c r="CT101" s="14" t="s">
        <v>1415</v>
      </c>
      <c r="CV101" s="14">
        <f t="shared" si="111"/>
        <v>191</v>
      </c>
      <c r="CW101" s="14" t="str">
        <f t="shared" si="112"/>
        <v>811|0.11</v>
      </c>
      <c r="DA101" s="14" t="str">
        <f t="shared" si="113"/>
        <v/>
      </c>
      <c r="DB101" s="14" t="str">
        <f t="shared" si="114"/>
        <v/>
      </c>
      <c r="DE101" s="14" t="str">
        <f t="shared" si="115"/>
        <v/>
      </c>
      <c r="DF101" s="14" t="str">
        <f t="shared" si="116"/>
        <v/>
      </c>
      <c r="DI101" s="14" t="str">
        <f t="shared" si="117"/>
        <v/>
      </c>
      <c r="DJ101" s="14" t="str">
        <f t="shared" si="118"/>
        <v/>
      </c>
      <c r="DM101" s="14" t="str">
        <f t="shared" si="119"/>
        <v/>
      </c>
      <c r="DN101" s="14" t="str">
        <f t="shared" si="120"/>
        <v/>
      </c>
      <c r="DQ101" s="14" t="str">
        <f t="shared" si="121"/>
        <v/>
      </c>
      <c r="DR101" s="14" t="str">
        <f t="shared" si="122"/>
        <v/>
      </c>
      <c r="DU101" s="14">
        <f t="shared" si="108"/>
        <v>2110</v>
      </c>
      <c r="DV101" s="14" t="str">
        <f t="shared" si="85"/>
        <v>Enchantress</v>
      </c>
      <c r="DW101" s="14">
        <f t="shared" si="86"/>
        <v>65</v>
      </c>
      <c r="DX101" s="14">
        <f t="shared" si="87"/>
        <v>13</v>
      </c>
      <c r="DY101" s="14">
        <f t="shared" si="88"/>
        <v>100</v>
      </c>
      <c r="DZ101" s="14">
        <f t="shared" si="89"/>
        <v>9</v>
      </c>
      <c r="EA101" s="14">
        <f t="shared" si="90"/>
        <v>15</v>
      </c>
      <c r="EB101" s="14">
        <f t="shared" si="91"/>
        <v>70</v>
      </c>
      <c r="EC101" s="14" t="str">
        <f t="shared" si="92"/>
        <v>34|5</v>
      </c>
      <c r="ED101" s="14" t="str">
        <f t="shared" si="93"/>
        <v>body|head|leg</v>
      </c>
      <c r="EE101" s="14" t="str">
        <f t="shared" si="94"/>
        <v>811|0.11</v>
      </c>
      <c r="EF101" s="14">
        <f t="shared" si="95"/>
        <v>0</v>
      </c>
      <c r="EI101" s="7" t="s">
        <v>1125</v>
      </c>
      <c r="EJ101" s="14" t="s">
        <v>889</v>
      </c>
      <c r="EK101" s="2">
        <v>106</v>
      </c>
      <c r="EL101" s="14">
        <v>180</v>
      </c>
      <c r="EM101" s="14">
        <f t="shared" si="96"/>
        <v>3.6628415014847064</v>
      </c>
      <c r="EP101" s="14">
        <v>100</v>
      </c>
      <c r="EQ101" s="14">
        <f t="shared" si="97"/>
        <v>1</v>
      </c>
    </row>
    <row r="102" spans="1:147" x14ac:dyDescent="0.15">
      <c r="A102" s="15" t="s">
        <v>332</v>
      </c>
      <c r="B102" s="14" t="s">
        <v>479</v>
      </c>
      <c r="C102" s="16">
        <v>5</v>
      </c>
      <c r="D102" s="14" t="str">
        <f t="shared" si="78"/>
        <v>平衡型</v>
      </c>
      <c r="E102" s="14">
        <v>100</v>
      </c>
      <c r="F102" s="14">
        <v>6</v>
      </c>
      <c r="G102" s="15">
        <v>2</v>
      </c>
      <c r="H102" s="15">
        <v>60</v>
      </c>
      <c r="I102" s="12" t="str">
        <f t="shared" si="79"/>
        <v>24|19</v>
      </c>
      <c r="J102" s="12" t="str">
        <f t="shared" si="80"/>
        <v>body|head|leg</v>
      </c>
      <c r="K102" s="12" t="s">
        <v>539</v>
      </c>
      <c r="L102" s="12" t="s">
        <v>547</v>
      </c>
      <c r="M102" s="12" t="s">
        <v>543</v>
      </c>
      <c r="N102" s="12">
        <v>0</v>
      </c>
      <c r="O102" s="12" t="s">
        <v>1338</v>
      </c>
      <c r="P102" s="12">
        <v>0</v>
      </c>
      <c r="Q102" s="12">
        <v>0</v>
      </c>
      <c r="R102" s="12"/>
      <c r="S102" s="12">
        <v>0</v>
      </c>
      <c r="T102" s="15"/>
      <c r="U102" s="15"/>
      <c r="V102" s="15" t="s">
        <v>623</v>
      </c>
      <c r="W102" s="15" t="s">
        <v>661</v>
      </c>
      <c r="X102" s="15"/>
      <c r="Y102" s="15"/>
      <c r="Z102" s="12">
        <f>IFERROR(INDEX(技能!$A:$A,MATCH(怪物!V102,技能!$B:$B,0)),"")</f>
        <v>24</v>
      </c>
      <c r="AA102" s="12">
        <f>IFERROR(INDEX(技能!$A:$A,MATCH(怪物!W102,技能!$B:$B,0)),"")</f>
        <v>19</v>
      </c>
      <c r="AB102" s="12" t="str">
        <f>IFERROR(INDEX(技能!$A:$A,MATCH(怪物!X102,技能!$B:$B,0)),"")</f>
        <v/>
      </c>
      <c r="AC102" s="12" t="str">
        <f>IFERROR(INDEX(技能!$A:$A,MATCH(怪物!Y102,技能!$B:$B,0)),"")</f>
        <v/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S102" s="14">
        <v>2111</v>
      </c>
      <c r="BT102" s="15" t="s">
        <v>775</v>
      </c>
      <c r="BU102" s="14">
        <v>55</v>
      </c>
      <c r="BV102" s="14">
        <v>21</v>
      </c>
      <c r="BW102" s="14">
        <v>48.571428571428569</v>
      </c>
      <c r="BX102" s="14">
        <v>0.13235294117647065</v>
      </c>
      <c r="BY102" s="14">
        <v>87</v>
      </c>
      <c r="BZ102" s="17">
        <f t="shared" si="109"/>
        <v>4.0768509840674788E-2</v>
      </c>
      <c r="CB102" s="14" t="str">
        <f t="shared" si="81"/>
        <v>2100|132;2101|107;2102|132;2103|97;2104|97;2105|79;2106|119;2107|87;2108|119;2109|97;2110|71;2111|87</v>
      </c>
      <c r="CC102" s="14">
        <f t="shared" si="100"/>
        <v>3</v>
      </c>
      <c r="CD102" s="14">
        <f t="shared" si="104"/>
        <v>100</v>
      </c>
      <c r="CE102" s="14">
        <f t="shared" si="105"/>
        <v>15</v>
      </c>
      <c r="CF102" s="14">
        <f t="shared" si="106"/>
        <v>3</v>
      </c>
      <c r="CG102" s="14">
        <f t="shared" si="107"/>
        <v>80</v>
      </c>
      <c r="CH102" s="14" t="str">
        <f t="shared" si="101"/>
        <v>6</v>
      </c>
      <c r="CI102" s="14" t="str">
        <f t="shared" si="102"/>
        <v>body|head|</v>
      </c>
      <c r="CJ102" s="14" t="str">
        <f t="shared" si="82"/>
        <v>114|0.12</v>
      </c>
      <c r="CK102" s="14">
        <f t="shared" si="110"/>
        <v>0</v>
      </c>
      <c r="CM102" s="14">
        <v>1</v>
      </c>
      <c r="CN102" s="14">
        <v>2111</v>
      </c>
      <c r="CO102" s="14" t="s">
        <v>775</v>
      </c>
      <c r="CP102" s="14" t="s">
        <v>4600</v>
      </c>
      <c r="CQ102" s="14">
        <v>55</v>
      </c>
      <c r="CR102" s="14" t="str">
        <f t="shared" si="83"/>
        <v>114|0.12</v>
      </c>
      <c r="CT102" s="14" t="s">
        <v>1442</v>
      </c>
      <c r="CV102" s="14">
        <f t="shared" si="111"/>
        <v>108</v>
      </c>
      <c r="CW102" s="14" t="str">
        <f t="shared" si="112"/>
        <v>114|0.12</v>
      </c>
      <c r="DA102" s="14" t="str">
        <f t="shared" si="113"/>
        <v/>
      </c>
      <c r="DB102" s="14" t="str">
        <f t="shared" si="114"/>
        <v/>
      </c>
      <c r="DE102" s="14" t="str">
        <f t="shared" si="115"/>
        <v/>
      </c>
      <c r="DF102" s="14" t="str">
        <f t="shared" si="116"/>
        <v/>
      </c>
      <c r="DI102" s="14" t="str">
        <f t="shared" si="117"/>
        <v/>
      </c>
      <c r="DJ102" s="14" t="str">
        <f t="shared" si="118"/>
        <v/>
      </c>
      <c r="DM102" s="14" t="str">
        <f t="shared" si="119"/>
        <v/>
      </c>
      <c r="DN102" s="14" t="str">
        <f t="shared" si="120"/>
        <v/>
      </c>
      <c r="DQ102" s="14" t="str">
        <f t="shared" si="121"/>
        <v/>
      </c>
      <c r="DR102" s="14" t="str">
        <f t="shared" si="122"/>
        <v/>
      </c>
      <c r="DU102" s="14">
        <f t="shared" si="108"/>
        <v>2111</v>
      </c>
      <c r="DV102" s="14" t="str">
        <f t="shared" si="85"/>
        <v>Fallen Knight</v>
      </c>
      <c r="DW102" s="14">
        <f t="shared" si="86"/>
        <v>55</v>
      </c>
      <c r="DX102" s="14">
        <f t="shared" si="87"/>
        <v>3</v>
      </c>
      <c r="DY102" s="14">
        <f t="shared" si="88"/>
        <v>100</v>
      </c>
      <c r="DZ102" s="14">
        <f t="shared" si="89"/>
        <v>15</v>
      </c>
      <c r="EA102" s="14">
        <f t="shared" si="90"/>
        <v>3</v>
      </c>
      <c r="EB102" s="14">
        <f t="shared" si="91"/>
        <v>80</v>
      </c>
      <c r="EC102" s="14" t="str">
        <f t="shared" si="92"/>
        <v>6</v>
      </c>
      <c r="ED102" s="14" t="str">
        <f t="shared" si="93"/>
        <v>body|head|</v>
      </c>
      <c r="EE102" s="14" t="str">
        <f t="shared" si="94"/>
        <v>114|0.12</v>
      </c>
      <c r="EF102" s="14">
        <f t="shared" si="95"/>
        <v>0</v>
      </c>
      <c r="EI102" s="7" t="s">
        <v>1131</v>
      </c>
      <c r="EJ102" s="14" t="s">
        <v>307</v>
      </c>
      <c r="EK102" s="2">
        <v>107</v>
      </c>
      <c r="EL102" s="14">
        <v>300</v>
      </c>
      <c r="EM102" s="14">
        <f t="shared" si="96"/>
        <v>4.1617914502878177</v>
      </c>
    </row>
    <row r="103" spans="1:147" x14ac:dyDescent="0.15">
      <c r="A103" s="15" t="s">
        <v>244</v>
      </c>
      <c r="B103" s="14" t="s">
        <v>480</v>
      </c>
      <c r="C103" s="16">
        <v>2</v>
      </c>
      <c r="D103" s="14" t="str">
        <f t="shared" si="78"/>
        <v>攻击型</v>
      </c>
      <c r="E103" s="14">
        <v>100</v>
      </c>
      <c r="F103" s="14">
        <v>10</v>
      </c>
      <c r="G103" s="15">
        <v>1</v>
      </c>
      <c r="H103" s="15">
        <v>80</v>
      </c>
      <c r="I103" s="12" t="str">
        <f t="shared" si="79"/>
        <v>1</v>
      </c>
      <c r="J103" s="12" t="str">
        <f t="shared" si="80"/>
        <v>body|head|leg</v>
      </c>
      <c r="K103" s="12" t="s">
        <v>539</v>
      </c>
      <c r="L103" s="12" t="s">
        <v>547</v>
      </c>
      <c r="M103" s="12" t="s">
        <v>543</v>
      </c>
      <c r="N103" s="12">
        <v>1</v>
      </c>
      <c r="O103" s="12" t="s">
        <v>1256</v>
      </c>
      <c r="P103" s="12">
        <v>0</v>
      </c>
      <c r="Q103" s="12">
        <v>0</v>
      </c>
      <c r="R103" s="12"/>
      <c r="S103" s="12">
        <v>0</v>
      </c>
      <c r="T103" s="15"/>
      <c r="U103" s="15"/>
      <c r="V103" s="15" t="s">
        <v>599</v>
      </c>
      <c r="W103" s="15"/>
      <c r="X103" s="15"/>
      <c r="Y103" s="15"/>
      <c r="Z103" s="12">
        <f>IFERROR(INDEX(技能!$A:$A,MATCH(怪物!V103,技能!$B:$B,0)),"")</f>
        <v>1</v>
      </c>
      <c r="AA103" s="12" t="str">
        <f>IFERROR(INDEX(技能!$A:$A,MATCH(怪物!W103,技能!$B:$B,0)),"")</f>
        <v/>
      </c>
      <c r="AB103" s="12" t="str">
        <f>IFERROR(INDEX(技能!$A:$A,MATCH(怪物!X103,技能!$B:$B,0)),"")</f>
        <v/>
      </c>
      <c r="AC103" s="12" t="str">
        <f>IFERROR(INDEX(技能!$A:$A,MATCH(怪物!Y103,技能!$B:$B,0)),"")</f>
        <v/>
      </c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S103" s="14">
        <v>2112</v>
      </c>
      <c r="BT103" s="15" t="s">
        <v>776</v>
      </c>
      <c r="BU103" s="15">
        <v>70</v>
      </c>
      <c r="BV103" s="14">
        <v>21</v>
      </c>
      <c r="BW103" s="14">
        <v>48.571428571428569</v>
      </c>
      <c r="BX103" s="14">
        <v>0.44117647058823534</v>
      </c>
      <c r="BY103" s="14">
        <v>64</v>
      </c>
      <c r="BZ103" s="17">
        <f t="shared" si="109"/>
        <v>2.9990627928772259E-2</v>
      </c>
      <c r="CB103" s="14" t="str">
        <f t="shared" si="81"/>
        <v>2100|132;2101|107;2102|132;2103|97;2104|97;2105|79;2106|119;2107|87;2108|119;2109|97;2110|71;2111|87;2112|64</v>
      </c>
      <c r="CC103" s="14">
        <f t="shared" si="100"/>
        <v>1</v>
      </c>
      <c r="CD103" s="14">
        <f t="shared" si="104"/>
        <v>100</v>
      </c>
      <c r="CE103" s="14">
        <f t="shared" si="105"/>
        <v>15</v>
      </c>
      <c r="CF103" s="14">
        <f t="shared" si="106"/>
        <v>5</v>
      </c>
      <c r="CG103" s="14">
        <f t="shared" si="107"/>
        <v>100</v>
      </c>
      <c r="CH103" s="14" t="str">
        <f t="shared" si="101"/>
        <v>31|4</v>
      </c>
      <c r="CI103" s="14" t="str">
        <f t="shared" si="102"/>
        <v>body||</v>
      </c>
      <c r="CJ103" s="14" t="str">
        <f t="shared" si="82"/>
        <v>2409|0.1</v>
      </c>
      <c r="CK103" s="14">
        <f t="shared" si="110"/>
        <v>0</v>
      </c>
      <c r="CM103" s="14">
        <v>1</v>
      </c>
      <c r="CN103" s="14">
        <v>2112</v>
      </c>
      <c r="CO103" s="14" t="s">
        <v>776</v>
      </c>
      <c r="CP103" s="14" t="s">
        <v>4601</v>
      </c>
      <c r="CQ103" s="15">
        <v>70</v>
      </c>
      <c r="CR103" s="14" t="str">
        <f t="shared" si="83"/>
        <v>2409|0.1</v>
      </c>
      <c r="CT103" s="14" t="s">
        <v>1409</v>
      </c>
      <c r="CV103" s="14">
        <f t="shared" si="111"/>
        <v>34</v>
      </c>
      <c r="CW103" s="14" t="str">
        <f t="shared" si="112"/>
        <v>2409|0.1</v>
      </c>
      <c r="DA103" s="14" t="str">
        <f t="shared" si="113"/>
        <v/>
      </c>
      <c r="DB103" s="14" t="str">
        <f t="shared" si="114"/>
        <v/>
      </c>
      <c r="DE103" s="14" t="str">
        <f t="shared" si="115"/>
        <v/>
      </c>
      <c r="DF103" s="14" t="str">
        <f t="shared" si="116"/>
        <v/>
      </c>
      <c r="DI103" s="14" t="str">
        <f t="shared" si="117"/>
        <v/>
      </c>
      <c r="DJ103" s="14" t="str">
        <f t="shared" si="118"/>
        <v/>
      </c>
      <c r="DM103" s="14" t="str">
        <f t="shared" si="119"/>
        <v/>
      </c>
      <c r="DN103" s="14" t="str">
        <f t="shared" si="120"/>
        <v/>
      </c>
      <c r="DQ103" s="14" t="str">
        <f t="shared" si="121"/>
        <v/>
      </c>
      <c r="DR103" s="14" t="str">
        <f t="shared" si="122"/>
        <v/>
      </c>
      <c r="DU103" s="14">
        <f t="shared" si="108"/>
        <v>2112</v>
      </c>
      <c r="DV103" s="14" t="str">
        <f t="shared" si="85"/>
        <v>Chaos</v>
      </c>
      <c r="DW103" s="14">
        <f t="shared" si="86"/>
        <v>70</v>
      </c>
      <c r="DX103" s="14">
        <f t="shared" si="87"/>
        <v>1</v>
      </c>
      <c r="DY103" s="14">
        <f t="shared" si="88"/>
        <v>100</v>
      </c>
      <c r="DZ103" s="14">
        <f t="shared" si="89"/>
        <v>15</v>
      </c>
      <c r="EA103" s="14">
        <f t="shared" si="90"/>
        <v>5</v>
      </c>
      <c r="EB103" s="14">
        <f t="shared" si="91"/>
        <v>100</v>
      </c>
      <c r="EC103" s="14" t="str">
        <f t="shared" si="92"/>
        <v>31|4</v>
      </c>
      <c r="ED103" s="14" t="str">
        <f t="shared" si="93"/>
        <v>body||</v>
      </c>
      <c r="EE103" s="14" t="str">
        <f t="shared" si="94"/>
        <v>2409|0.1</v>
      </c>
      <c r="EF103" s="14">
        <f t="shared" si="95"/>
        <v>0</v>
      </c>
      <c r="EI103" s="7" t="s">
        <v>1121</v>
      </c>
      <c r="EJ103" s="14" t="s">
        <v>1319</v>
      </c>
      <c r="EK103" s="2">
        <v>108</v>
      </c>
      <c r="EL103" s="14">
        <v>800</v>
      </c>
      <c r="EM103" s="14">
        <f t="shared" si="96"/>
        <v>5.3182958969449885</v>
      </c>
    </row>
    <row r="104" spans="1:147" x14ac:dyDescent="0.15">
      <c r="A104" s="15" t="s">
        <v>315</v>
      </c>
      <c r="B104" s="14" t="s">
        <v>481</v>
      </c>
      <c r="C104" s="16">
        <v>2</v>
      </c>
      <c r="D104" s="14" t="str">
        <f t="shared" si="78"/>
        <v>攻击型</v>
      </c>
      <c r="E104" s="14">
        <v>100</v>
      </c>
      <c r="F104" s="14">
        <v>10</v>
      </c>
      <c r="G104" s="15">
        <v>1</v>
      </c>
      <c r="H104" s="15">
        <v>80</v>
      </c>
      <c r="I104" s="12" t="str">
        <f t="shared" si="79"/>
        <v>1</v>
      </c>
      <c r="J104" s="12" t="str">
        <f t="shared" si="80"/>
        <v>body|head|leg</v>
      </c>
      <c r="K104" s="12" t="s">
        <v>539</v>
      </c>
      <c r="L104" s="12" t="s">
        <v>547</v>
      </c>
      <c r="M104" s="12" t="s">
        <v>543</v>
      </c>
      <c r="N104" s="12">
        <v>1</v>
      </c>
      <c r="O104" s="12" t="s">
        <v>1256</v>
      </c>
      <c r="P104" s="12">
        <v>0</v>
      </c>
      <c r="Q104" s="12">
        <v>0</v>
      </c>
      <c r="R104" s="12"/>
      <c r="S104" s="12">
        <v>0</v>
      </c>
      <c r="T104" s="15"/>
      <c r="U104" s="15"/>
      <c r="V104" s="15" t="s">
        <v>599</v>
      </c>
      <c r="W104" s="15"/>
      <c r="X104" s="15"/>
      <c r="Y104" s="15"/>
      <c r="Z104" s="12">
        <f>IFERROR(INDEX(技能!$A:$A,MATCH(怪物!V104,技能!$B:$B,0)),"")</f>
        <v>1</v>
      </c>
      <c r="AA104" s="12" t="str">
        <f>IFERROR(INDEX(技能!$A:$A,MATCH(怪物!W104,技能!$B:$B,0)),"")</f>
        <v/>
      </c>
      <c r="AB104" s="12" t="str">
        <f>IFERROR(INDEX(技能!$A:$A,MATCH(怪物!X104,技能!$B:$B,0)),"")</f>
        <v/>
      </c>
      <c r="AC104" s="12" t="str">
        <f>IFERROR(INDEX(技能!$A:$A,MATCH(怪物!Y104,技能!$B:$B,0)),"")</f>
        <v/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S104" s="14">
        <v>2113</v>
      </c>
      <c r="BT104" s="15" t="s">
        <v>777</v>
      </c>
      <c r="BU104" s="15">
        <v>70</v>
      </c>
      <c r="BV104" s="14">
        <v>21</v>
      </c>
      <c r="BW104" s="14">
        <v>48.571428571428569</v>
      </c>
      <c r="BX104" s="14">
        <v>0.44117647058823534</v>
      </c>
      <c r="BY104" s="14">
        <v>64</v>
      </c>
      <c r="BZ104" s="17">
        <f t="shared" si="109"/>
        <v>2.9990627928772259E-2</v>
      </c>
      <c r="CB104" s="14" t="str">
        <f t="shared" si="81"/>
        <v>2100|132;2101|107;2102|132;2103|97;2104|97;2105|79;2106|119;2107|87;2108|119;2109|97;2110|71;2111|87;2112|64;2113|64</v>
      </c>
      <c r="CC104" s="14">
        <f t="shared" si="100"/>
        <v>9</v>
      </c>
      <c r="CD104" s="14">
        <f t="shared" si="104"/>
        <v>100</v>
      </c>
      <c r="CE104" s="14">
        <f t="shared" si="105"/>
        <v>20</v>
      </c>
      <c r="CF104" s="14">
        <f t="shared" si="106"/>
        <v>10</v>
      </c>
      <c r="CG104" s="14">
        <f t="shared" si="107"/>
        <v>100</v>
      </c>
      <c r="CH104" s="14" t="str">
        <f t="shared" si="101"/>
        <v>31</v>
      </c>
      <c r="CI104" s="14" t="str">
        <f t="shared" si="102"/>
        <v>body||</v>
      </c>
      <c r="CJ104" s="14" t="str">
        <f t="shared" si="82"/>
        <v>510|0.09;611|0.08</v>
      </c>
      <c r="CK104" s="14">
        <f t="shared" si="110"/>
        <v>0</v>
      </c>
      <c r="CM104" s="14">
        <v>1</v>
      </c>
      <c r="CN104" s="14">
        <v>2113</v>
      </c>
      <c r="CO104" s="14" t="s">
        <v>777</v>
      </c>
      <c r="CP104" s="14" t="s">
        <v>4602</v>
      </c>
      <c r="CQ104" s="15">
        <v>70</v>
      </c>
      <c r="CR104" s="14" t="str">
        <f t="shared" si="83"/>
        <v>510|0.09;611|0.08</v>
      </c>
      <c r="CT104" s="14" t="s">
        <v>1464</v>
      </c>
      <c r="CV104" s="14">
        <f t="shared" si="111"/>
        <v>150</v>
      </c>
      <c r="CW104" s="14" t="str">
        <f t="shared" si="112"/>
        <v>510|0.09</v>
      </c>
      <c r="CY104" s="14" t="s">
        <v>1465</v>
      </c>
      <c r="DA104" s="14">
        <f t="shared" si="113"/>
        <v>166</v>
      </c>
      <c r="DB104" s="14" t="str">
        <f t="shared" si="114"/>
        <v>611|0.08</v>
      </c>
      <c r="DE104" s="14" t="str">
        <f t="shared" si="115"/>
        <v/>
      </c>
      <c r="DF104" s="14" t="str">
        <f t="shared" si="116"/>
        <v/>
      </c>
      <c r="DI104" s="14" t="str">
        <f t="shared" si="117"/>
        <v/>
      </c>
      <c r="DJ104" s="14" t="str">
        <f t="shared" si="118"/>
        <v/>
      </c>
      <c r="DM104" s="14" t="str">
        <f t="shared" si="119"/>
        <v/>
      </c>
      <c r="DN104" s="14" t="str">
        <f t="shared" si="120"/>
        <v/>
      </c>
      <c r="DQ104" s="14" t="str">
        <f t="shared" si="121"/>
        <v/>
      </c>
      <c r="DR104" s="14" t="str">
        <f t="shared" si="122"/>
        <v/>
      </c>
      <c r="DU104" s="14">
        <f t="shared" si="108"/>
        <v>2113</v>
      </c>
      <c r="DV104" s="14" t="str">
        <f t="shared" si="85"/>
        <v>Bane</v>
      </c>
      <c r="DW104" s="14">
        <f t="shared" si="86"/>
        <v>70</v>
      </c>
      <c r="DX104" s="14">
        <f t="shared" si="87"/>
        <v>9</v>
      </c>
      <c r="DY104" s="14">
        <f t="shared" si="88"/>
        <v>100</v>
      </c>
      <c r="DZ104" s="14">
        <f t="shared" si="89"/>
        <v>20</v>
      </c>
      <c r="EA104" s="14">
        <f t="shared" si="90"/>
        <v>10</v>
      </c>
      <c r="EB104" s="14">
        <f t="shared" si="91"/>
        <v>100</v>
      </c>
      <c r="EC104" s="14" t="str">
        <f t="shared" si="92"/>
        <v>31</v>
      </c>
      <c r="ED104" s="14" t="str">
        <f t="shared" si="93"/>
        <v>body||</v>
      </c>
      <c r="EE104" s="14" t="str">
        <f t="shared" si="94"/>
        <v>510|0.09;611|0.08</v>
      </c>
      <c r="EF104" s="14">
        <f t="shared" si="95"/>
        <v>0</v>
      </c>
      <c r="EI104" s="7" t="s">
        <v>1367</v>
      </c>
      <c r="EJ104" s="14" t="s">
        <v>1486</v>
      </c>
      <c r="EK104" s="2">
        <v>109</v>
      </c>
      <c r="EL104" s="14">
        <v>2450</v>
      </c>
      <c r="EM104" s="14">
        <f t="shared" si="96"/>
        <v>7.0354441709858184</v>
      </c>
    </row>
    <row r="105" spans="1:147" x14ac:dyDescent="0.15">
      <c r="A105" s="15" t="s">
        <v>227</v>
      </c>
      <c r="B105" s="14" t="s">
        <v>482</v>
      </c>
      <c r="C105" s="16">
        <v>1</v>
      </c>
      <c r="D105" s="14" t="str">
        <f t="shared" si="78"/>
        <v>平衡型</v>
      </c>
      <c r="E105" s="14">
        <v>100</v>
      </c>
      <c r="F105" s="14">
        <v>12</v>
      </c>
      <c r="G105" s="15">
        <v>1</v>
      </c>
      <c r="H105" s="15">
        <v>70</v>
      </c>
      <c r="I105" s="12" t="str">
        <f t="shared" si="79"/>
        <v>16</v>
      </c>
      <c r="J105" s="12" t="str">
        <f t="shared" si="80"/>
        <v>body|head|leg</v>
      </c>
      <c r="K105" s="12" t="s">
        <v>539</v>
      </c>
      <c r="L105" s="12" t="s">
        <v>547</v>
      </c>
      <c r="M105" s="12" t="s">
        <v>543</v>
      </c>
      <c r="N105" s="12">
        <v>1</v>
      </c>
      <c r="O105" s="12" t="s">
        <v>1256</v>
      </c>
      <c r="P105" s="12">
        <v>0</v>
      </c>
      <c r="Q105" s="12">
        <v>0</v>
      </c>
      <c r="R105" s="12"/>
      <c r="S105" s="12">
        <v>0</v>
      </c>
      <c r="T105" s="15"/>
      <c r="U105" s="15"/>
      <c r="V105" s="15" t="s">
        <v>662</v>
      </c>
      <c r="X105" s="15"/>
      <c r="Y105" s="15"/>
      <c r="Z105" s="12">
        <f>IFERROR(INDEX(技能!$A:$A,MATCH(怪物!V105,技能!$B:$B,0)),"")</f>
        <v>16</v>
      </c>
      <c r="AA105" s="12" t="str">
        <f>IFERROR(INDEX(技能!$A:$A,MATCH(怪物!W105,技能!$B:$B,0)),"")</f>
        <v/>
      </c>
      <c r="AB105" s="12" t="str">
        <f>IFERROR(INDEX(技能!$A:$A,MATCH(怪物!X105,技能!$B:$B,0)),"")</f>
        <v/>
      </c>
      <c r="AC105" s="12" t="str">
        <f>IFERROR(INDEX(技能!$A:$A,MATCH(怪物!Y105,技能!$B:$B,0)),"")</f>
        <v/>
      </c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S105" s="14">
        <v>2114</v>
      </c>
      <c r="BT105" s="15" t="s">
        <v>778</v>
      </c>
      <c r="BU105" s="15">
        <v>50</v>
      </c>
      <c r="BV105" s="14">
        <v>21</v>
      </c>
      <c r="BW105" s="14">
        <v>48.571428571428569</v>
      </c>
      <c r="BX105" s="14">
        <v>2.9411764705882398E-2</v>
      </c>
      <c r="BY105" s="14">
        <v>97</v>
      </c>
      <c r="BZ105" s="17">
        <f t="shared" si="109"/>
        <v>4.5454545454545456E-2</v>
      </c>
      <c r="CB105" s="14" t="str">
        <f t="shared" si="81"/>
        <v>2100|132;2101|107;2102|132;2103|97;2104|97;2105|79;2106|119;2107|87;2108|119;2109|97;2110|71;2111|87;2112|64;2113|64;2114|97</v>
      </c>
      <c r="CC105" s="14">
        <f t="shared" si="100"/>
        <v>12</v>
      </c>
      <c r="CD105" s="14">
        <f t="shared" si="104"/>
        <v>100</v>
      </c>
      <c r="CE105" s="14">
        <f t="shared" si="105"/>
        <v>8</v>
      </c>
      <c r="CF105" s="14">
        <f t="shared" si="106"/>
        <v>2</v>
      </c>
      <c r="CG105" s="14">
        <f t="shared" si="107"/>
        <v>80</v>
      </c>
      <c r="CH105" s="14" t="str">
        <f t="shared" si="101"/>
        <v>31|6|16</v>
      </c>
      <c r="CI105" s="14" t="str">
        <f t="shared" si="102"/>
        <v>body|head|leg</v>
      </c>
      <c r="CJ105" s="14" t="str">
        <f t="shared" si="82"/>
        <v>2405|2;2302|5</v>
      </c>
      <c r="CK105" s="14">
        <f t="shared" si="110"/>
        <v>0</v>
      </c>
      <c r="CM105" s="14">
        <v>1</v>
      </c>
      <c r="CN105" s="14">
        <v>2114</v>
      </c>
      <c r="CO105" s="14" t="s">
        <v>778</v>
      </c>
      <c r="CP105" s="14" t="s">
        <v>4603</v>
      </c>
      <c r="CQ105" s="15">
        <v>50</v>
      </c>
      <c r="CR105" s="14" t="str">
        <f t="shared" si="83"/>
        <v>2405|2;2302|5</v>
      </c>
      <c r="CT105" s="14" t="s">
        <v>1310</v>
      </c>
      <c r="CU105" s="14">
        <v>2</v>
      </c>
      <c r="CV105" s="14">
        <f t="shared" si="111"/>
        <v>30</v>
      </c>
      <c r="CW105" s="14" t="str">
        <f t="shared" si="112"/>
        <v>2405|2</v>
      </c>
      <c r="CY105" s="14" t="s">
        <v>1474</v>
      </c>
      <c r="CZ105" s="14">
        <v>5</v>
      </c>
      <c r="DA105" s="14">
        <f t="shared" si="113"/>
        <v>22</v>
      </c>
      <c r="DB105" s="14" t="str">
        <f t="shared" si="114"/>
        <v>2302|5</v>
      </c>
      <c r="DE105" s="14" t="str">
        <f t="shared" si="115"/>
        <v/>
      </c>
      <c r="DF105" s="14" t="str">
        <f t="shared" si="116"/>
        <v/>
      </c>
      <c r="DI105" s="14" t="str">
        <f t="shared" si="117"/>
        <v/>
      </c>
      <c r="DJ105" s="14" t="str">
        <f t="shared" si="118"/>
        <v/>
      </c>
      <c r="DM105" s="14" t="str">
        <f t="shared" si="119"/>
        <v/>
      </c>
      <c r="DN105" s="14" t="str">
        <f t="shared" si="120"/>
        <v/>
      </c>
      <c r="DQ105" s="14" t="str">
        <f t="shared" si="121"/>
        <v/>
      </c>
      <c r="DR105" s="14" t="str">
        <f t="shared" si="122"/>
        <v/>
      </c>
      <c r="DU105" s="14">
        <f t="shared" si="108"/>
        <v>2114</v>
      </c>
      <c r="DV105" s="14" t="str">
        <f t="shared" si="85"/>
        <v>Pit Guard</v>
      </c>
      <c r="DW105" s="14">
        <f t="shared" si="86"/>
        <v>50</v>
      </c>
      <c r="DX105" s="14">
        <f t="shared" si="87"/>
        <v>12</v>
      </c>
      <c r="DY105" s="14">
        <f t="shared" si="88"/>
        <v>100</v>
      </c>
      <c r="DZ105" s="14">
        <f t="shared" si="89"/>
        <v>8</v>
      </c>
      <c r="EA105" s="14">
        <f t="shared" si="90"/>
        <v>2</v>
      </c>
      <c r="EB105" s="14">
        <f t="shared" si="91"/>
        <v>80</v>
      </c>
      <c r="EC105" s="14" t="str">
        <f t="shared" si="92"/>
        <v>31|6|16</v>
      </c>
      <c r="ED105" s="14" t="str">
        <f t="shared" si="93"/>
        <v>body|head|leg</v>
      </c>
      <c r="EE105" s="14" t="str">
        <f t="shared" si="94"/>
        <v>2405|2;2302|5</v>
      </c>
      <c r="EF105" s="14">
        <f t="shared" si="95"/>
        <v>0</v>
      </c>
      <c r="EI105" s="41" t="s">
        <v>1373</v>
      </c>
      <c r="EJ105" s="14" t="s">
        <v>985</v>
      </c>
      <c r="EK105" s="2">
        <v>110</v>
      </c>
      <c r="EL105" s="14">
        <v>2460</v>
      </c>
      <c r="EM105" s="14">
        <f t="shared" si="96"/>
        <v>7.0426122334364667</v>
      </c>
    </row>
    <row r="106" spans="1:147" x14ac:dyDescent="0.15">
      <c r="A106" s="15" t="s">
        <v>239</v>
      </c>
      <c r="B106" s="14" t="s">
        <v>483</v>
      </c>
      <c r="C106" s="16">
        <v>3</v>
      </c>
      <c r="D106" s="14" t="str">
        <f t="shared" si="78"/>
        <v>防御型</v>
      </c>
      <c r="E106" s="14">
        <v>100</v>
      </c>
      <c r="F106" s="14">
        <v>8</v>
      </c>
      <c r="G106" s="15">
        <v>3</v>
      </c>
      <c r="H106" s="15">
        <v>70</v>
      </c>
      <c r="I106" s="12" t="str">
        <f t="shared" si="79"/>
        <v>16</v>
      </c>
      <c r="J106" s="12" t="str">
        <f t="shared" si="80"/>
        <v>body|head|leg</v>
      </c>
      <c r="K106" s="12" t="s">
        <v>539</v>
      </c>
      <c r="L106" s="12" t="s">
        <v>547</v>
      </c>
      <c r="M106" s="12" t="s">
        <v>543</v>
      </c>
      <c r="N106" s="12">
        <v>1</v>
      </c>
      <c r="O106" s="12" t="s">
        <v>1256</v>
      </c>
      <c r="P106" s="12">
        <v>0</v>
      </c>
      <c r="Q106" s="12">
        <v>0</v>
      </c>
      <c r="R106" s="12"/>
      <c r="S106" s="12">
        <v>0</v>
      </c>
      <c r="T106" s="15"/>
      <c r="U106" s="15"/>
      <c r="V106" s="15" t="s">
        <v>663</v>
      </c>
      <c r="X106" s="15"/>
      <c r="Y106" s="15"/>
      <c r="Z106" s="12">
        <f>IFERROR(INDEX(技能!$A:$A,MATCH(怪物!V106,技能!$B:$B,0)),"")</f>
        <v>16</v>
      </c>
      <c r="AA106" s="12" t="str">
        <f>IFERROR(INDEX(技能!$A:$A,MATCH(怪物!W106,技能!$B:$B,0)),"")</f>
        <v/>
      </c>
      <c r="AB106" s="12" t="str">
        <f>IFERROR(INDEX(技能!$A:$A,MATCH(怪物!X106,技能!$B:$B,0)),"")</f>
        <v/>
      </c>
      <c r="AC106" s="12" t="str">
        <f>IFERROR(INDEX(技能!$A:$A,MATCH(怪物!Y106,技能!$B:$B,0)),"")</f>
        <v/>
      </c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S106" s="14">
        <v>2115</v>
      </c>
      <c r="BT106" s="15" t="s">
        <v>779</v>
      </c>
      <c r="BU106" s="15">
        <v>60</v>
      </c>
      <c r="BV106" s="14">
        <v>21</v>
      </c>
      <c r="BW106" s="14">
        <v>48.571428571428569</v>
      </c>
      <c r="BX106" s="14">
        <v>0.23529411764705888</v>
      </c>
      <c r="BY106" s="14">
        <v>79</v>
      </c>
      <c r="BZ106" s="17">
        <f t="shared" si="109"/>
        <v>3.7019681349578254E-2</v>
      </c>
      <c r="CB106" s="14" t="str">
        <f t="shared" si="81"/>
        <v>2100|132;2101|107;2102|132;2103|97;2104|97;2105|79;2106|119;2107|87;2108|119;2109|97;2110|71;2111|87;2112|64;2113|64;2114|97;2115|79</v>
      </c>
      <c r="CC106" s="14">
        <f t="shared" si="100"/>
        <v>2</v>
      </c>
      <c r="CD106" s="14">
        <f t="shared" si="104"/>
        <v>100</v>
      </c>
      <c r="CE106" s="14">
        <f t="shared" si="105"/>
        <v>8</v>
      </c>
      <c r="CF106" s="14">
        <f t="shared" si="106"/>
        <v>5</v>
      </c>
      <c r="CG106" s="14">
        <f t="shared" si="107"/>
        <v>80</v>
      </c>
      <c r="CH106" s="14" t="str">
        <f t="shared" si="101"/>
        <v>31|28|16</v>
      </c>
      <c r="CI106" s="14" t="str">
        <f t="shared" si="102"/>
        <v>body|head|leg</v>
      </c>
      <c r="CJ106" s="14" t="str">
        <f t="shared" si="82"/>
        <v>2405|2;2302|5</v>
      </c>
      <c r="CK106" s="14">
        <f t="shared" si="110"/>
        <v>0</v>
      </c>
      <c r="CM106" s="14">
        <v>1</v>
      </c>
      <c r="CN106" s="14">
        <v>2115</v>
      </c>
      <c r="CO106" s="14" t="s">
        <v>779</v>
      </c>
      <c r="CP106" s="14" t="s">
        <v>4604</v>
      </c>
      <c r="CQ106" s="15">
        <v>60</v>
      </c>
      <c r="CR106" s="14" t="str">
        <f t="shared" si="83"/>
        <v>2405|2;2302|5</v>
      </c>
      <c r="CT106" s="14" t="s">
        <v>1310</v>
      </c>
      <c r="CU106" s="14">
        <v>2</v>
      </c>
      <c r="CV106" s="14">
        <f t="shared" si="111"/>
        <v>30</v>
      </c>
      <c r="CW106" s="14" t="str">
        <f t="shared" si="112"/>
        <v>2405|2</v>
      </c>
      <c r="CY106" s="14" t="s">
        <v>1474</v>
      </c>
      <c r="CZ106" s="14">
        <v>5</v>
      </c>
      <c r="DA106" s="14">
        <f t="shared" si="113"/>
        <v>22</v>
      </c>
      <c r="DB106" s="14" t="str">
        <f t="shared" si="114"/>
        <v>2302|5</v>
      </c>
      <c r="DE106" s="14" t="str">
        <f t="shared" si="115"/>
        <v/>
      </c>
      <c r="DF106" s="14" t="str">
        <f t="shared" si="116"/>
        <v/>
      </c>
      <c r="DI106" s="14" t="str">
        <f t="shared" si="117"/>
        <v/>
      </c>
      <c r="DJ106" s="14" t="str">
        <f t="shared" si="118"/>
        <v/>
      </c>
      <c r="DM106" s="14" t="str">
        <f t="shared" si="119"/>
        <v/>
      </c>
      <c r="DN106" s="14" t="str">
        <f t="shared" si="120"/>
        <v/>
      </c>
      <c r="DQ106" s="14" t="str">
        <f t="shared" si="121"/>
        <v/>
      </c>
      <c r="DR106" s="14" t="str">
        <f t="shared" si="122"/>
        <v/>
      </c>
      <c r="DU106" s="14">
        <f t="shared" si="108"/>
        <v>2115</v>
      </c>
      <c r="DV106" s="14" t="str">
        <f t="shared" si="85"/>
        <v>Pit Lord</v>
      </c>
      <c r="DW106" s="14">
        <f t="shared" si="86"/>
        <v>60</v>
      </c>
      <c r="DX106" s="14">
        <f t="shared" si="87"/>
        <v>2</v>
      </c>
      <c r="DY106" s="14">
        <f t="shared" si="88"/>
        <v>100</v>
      </c>
      <c r="DZ106" s="14">
        <f t="shared" si="89"/>
        <v>8</v>
      </c>
      <c r="EA106" s="14">
        <f t="shared" si="90"/>
        <v>5</v>
      </c>
      <c r="EB106" s="14">
        <f t="shared" si="91"/>
        <v>80</v>
      </c>
      <c r="EC106" s="14" t="str">
        <f t="shared" si="92"/>
        <v>31|28|16</v>
      </c>
      <c r="ED106" s="14" t="str">
        <f t="shared" si="93"/>
        <v>body|head|leg</v>
      </c>
      <c r="EE106" s="14" t="str">
        <f t="shared" si="94"/>
        <v>2405|2;2302|5</v>
      </c>
      <c r="EF106" s="14">
        <f t="shared" si="95"/>
        <v>0</v>
      </c>
      <c r="EI106" s="41" t="s">
        <v>1366</v>
      </c>
      <c r="EJ106" s="14" t="s">
        <v>1487</v>
      </c>
      <c r="EK106" s="2">
        <v>111</v>
      </c>
      <c r="EL106" s="14">
        <v>2470</v>
      </c>
      <c r="EM106" s="14">
        <f t="shared" si="96"/>
        <v>7.0497584752356381</v>
      </c>
    </row>
    <row r="107" spans="1:147" x14ac:dyDescent="0.15">
      <c r="A107" s="15" t="s">
        <v>311</v>
      </c>
      <c r="B107" s="14" t="s">
        <v>484</v>
      </c>
      <c r="C107" s="16">
        <v>8</v>
      </c>
      <c r="D107" s="14" t="str">
        <f t="shared" si="78"/>
        <v>攻击型</v>
      </c>
      <c r="E107" s="14">
        <v>100</v>
      </c>
      <c r="F107" s="14">
        <v>8</v>
      </c>
      <c r="G107" s="15">
        <v>2</v>
      </c>
      <c r="H107" s="15">
        <v>80</v>
      </c>
      <c r="I107" s="12" t="str">
        <f t="shared" si="79"/>
        <v>6|16|19</v>
      </c>
      <c r="J107" s="12" t="str">
        <f t="shared" si="80"/>
        <v>body|head|leg</v>
      </c>
      <c r="K107" s="12" t="s">
        <v>929</v>
      </c>
      <c r="L107" s="12" t="s">
        <v>547</v>
      </c>
      <c r="M107" s="12" t="s">
        <v>543</v>
      </c>
      <c r="N107" s="12">
        <v>0</v>
      </c>
      <c r="O107" s="12" t="s">
        <v>1341</v>
      </c>
      <c r="P107" s="12">
        <v>0</v>
      </c>
      <c r="Q107" s="12">
        <v>0</v>
      </c>
      <c r="R107" s="12"/>
      <c r="S107" s="12">
        <v>0</v>
      </c>
      <c r="T107" s="15"/>
      <c r="U107" s="15"/>
      <c r="V107" s="15" t="s">
        <v>595</v>
      </c>
      <c r="W107" s="15" t="s">
        <v>654</v>
      </c>
      <c r="X107" s="15" t="s">
        <v>664</v>
      </c>
      <c r="Y107" s="15"/>
      <c r="Z107" s="12">
        <f>IFERROR(INDEX(技能!$A:$A,MATCH(怪物!V107,技能!$B:$B,0)),"")</f>
        <v>6</v>
      </c>
      <c r="AA107" s="12">
        <f>IFERROR(INDEX(技能!$A:$A,MATCH(怪物!W107,技能!$B:$B,0)),"")</f>
        <v>16</v>
      </c>
      <c r="AB107" s="12">
        <f>IFERROR(INDEX(技能!$A:$A,MATCH(怪物!X107,技能!$B:$B,0)),"")</f>
        <v>19</v>
      </c>
      <c r="AC107" s="12" t="str">
        <f>IFERROR(INDEX(技能!$A:$A,MATCH(怪物!Y107,技能!$B:$B,0)),"")</f>
        <v/>
      </c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S107" s="14">
        <v>2116</v>
      </c>
      <c r="BT107" s="15" t="s">
        <v>780</v>
      </c>
      <c r="BU107" s="15">
        <v>70</v>
      </c>
      <c r="BV107" s="14">
        <v>21</v>
      </c>
      <c r="BW107" s="14">
        <v>48.571428571428569</v>
      </c>
      <c r="BX107" s="14">
        <v>0.44117647058823534</v>
      </c>
      <c r="BY107" s="14">
        <v>64</v>
      </c>
      <c r="BZ107" s="17">
        <f t="shared" si="109"/>
        <v>2.9990627928772259E-2</v>
      </c>
      <c r="CB107" s="14" t="str">
        <f t="shared" si="81"/>
        <v>2100|132;2101|107;2102|132;2103|97;2104|97;2105|79;2106|119;2107|87;2108|119;2109|97;2110|71;2111|87;2112|64;2113|64;2114|97;2115|79;2116|64</v>
      </c>
      <c r="CC107" s="14">
        <f t="shared" si="100"/>
        <v>3</v>
      </c>
      <c r="CD107" s="14">
        <f t="shared" si="104"/>
        <v>100</v>
      </c>
      <c r="CE107" s="14">
        <f t="shared" si="105"/>
        <v>8</v>
      </c>
      <c r="CF107" s="14">
        <f t="shared" si="106"/>
        <v>9</v>
      </c>
      <c r="CG107" s="14">
        <f t="shared" si="107"/>
        <v>80</v>
      </c>
      <c r="CH107" s="14" t="str">
        <f t="shared" si="101"/>
        <v>31|11</v>
      </c>
      <c r="CI107" s="14" t="str">
        <f t="shared" si="102"/>
        <v>body|head|leg</v>
      </c>
      <c r="CJ107" s="14" t="str">
        <f t="shared" si="82"/>
        <v>120|0.08;2405|0.21</v>
      </c>
      <c r="CK107" s="14">
        <f t="shared" si="110"/>
        <v>0</v>
      </c>
      <c r="CM107" s="14">
        <v>1</v>
      </c>
      <c r="CN107" s="14">
        <v>2116</v>
      </c>
      <c r="CO107" s="14" t="s">
        <v>780</v>
      </c>
      <c r="CP107" s="14" t="s">
        <v>4605</v>
      </c>
      <c r="CQ107" s="15">
        <v>70</v>
      </c>
      <c r="CR107" s="14" t="str">
        <f t="shared" si="83"/>
        <v>120|0.08;2405|0.21</v>
      </c>
      <c r="CT107" s="14" t="s">
        <v>1306</v>
      </c>
      <c r="CV107" s="14">
        <f t="shared" si="111"/>
        <v>114</v>
      </c>
      <c r="CW107" s="14" t="str">
        <f t="shared" si="112"/>
        <v>120|0.08</v>
      </c>
      <c r="CY107" s="14" t="s">
        <v>880</v>
      </c>
      <c r="DA107" s="14">
        <f t="shared" si="113"/>
        <v>184</v>
      </c>
      <c r="DC107" s="14" t="s">
        <v>1310</v>
      </c>
      <c r="DE107" s="14">
        <f t="shared" si="115"/>
        <v>30</v>
      </c>
      <c r="DF107" s="14" t="str">
        <f t="shared" si="116"/>
        <v>2405|0.21</v>
      </c>
      <c r="DI107" s="14" t="str">
        <f t="shared" si="117"/>
        <v/>
      </c>
      <c r="DJ107" s="14" t="str">
        <f t="shared" si="118"/>
        <v/>
      </c>
      <c r="DM107" s="14" t="str">
        <f t="shared" si="119"/>
        <v/>
      </c>
      <c r="DN107" s="14" t="str">
        <f t="shared" si="120"/>
        <v/>
      </c>
      <c r="DQ107" s="14" t="str">
        <f t="shared" si="121"/>
        <v/>
      </c>
      <c r="DR107" s="14" t="str">
        <f t="shared" si="122"/>
        <v/>
      </c>
      <c r="DU107" s="14">
        <f t="shared" si="108"/>
        <v>2116</v>
      </c>
      <c r="DV107" s="14" t="str">
        <f t="shared" si="85"/>
        <v>Azgalor</v>
      </c>
      <c r="DW107" s="14">
        <f t="shared" si="86"/>
        <v>70</v>
      </c>
      <c r="DX107" s="14">
        <f t="shared" si="87"/>
        <v>3</v>
      </c>
      <c r="DY107" s="14">
        <f t="shared" si="88"/>
        <v>100</v>
      </c>
      <c r="DZ107" s="14">
        <f t="shared" si="89"/>
        <v>8</v>
      </c>
      <c r="EA107" s="14">
        <f t="shared" si="90"/>
        <v>9</v>
      </c>
      <c r="EB107" s="14">
        <f t="shared" si="91"/>
        <v>80</v>
      </c>
      <c r="EC107" s="14" t="str">
        <f t="shared" si="92"/>
        <v>31|11</v>
      </c>
      <c r="ED107" s="14" t="str">
        <f t="shared" si="93"/>
        <v>body|head|leg</v>
      </c>
      <c r="EE107" s="14" t="str">
        <f t="shared" si="94"/>
        <v>120|0.08;2405|0.21</v>
      </c>
      <c r="EF107" s="14">
        <f t="shared" si="95"/>
        <v>0</v>
      </c>
      <c r="EI107" s="41" t="s">
        <v>1375</v>
      </c>
      <c r="EJ107" s="14" t="s">
        <v>1488</v>
      </c>
      <c r="EK107" s="2">
        <v>112</v>
      </c>
      <c r="EL107" s="14">
        <v>2600</v>
      </c>
      <c r="EM107" s="14">
        <f t="shared" si="96"/>
        <v>7.1407419177511136</v>
      </c>
    </row>
    <row r="108" spans="1:147" x14ac:dyDescent="0.15">
      <c r="A108" s="15" t="s">
        <v>312</v>
      </c>
      <c r="B108" s="14" t="s">
        <v>494</v>
      </c>
      <c r="C108" s="16">
        <v>9</v>
      </c>
      <c r="D108" s="14" t="str">
        <f t="shared" si="78"/>
        <v>攻击型</v>
      </c>
      <c r="E108" s="14">
        <v>100</v>
      </c>
      <c r="F108" s="14">
        <v>9</v>
      </c>
      <c r="G108" s="15">
        <v>2</v>
      </c>
      <c r="H108" s="15">
        <v>80</v>
      </c>
      <c r="I108" s="12" t="str">
        <f t="shared" si="79"/>
        <v>6|16|19</v>
      </c>
      <c r="J108" s="12" t="str">
        <f t="shared" si="80"/>
        <v>body|head|leg</v>
      </c>
      <c r="K108" s="12" t="s">
        <v>929</v>
      </c>
      <c r="L108" s="12" t="s">
        <v>547</v>
      </c>
      <c r="M108" s="12" t="s">
        <v>543</v>
      </c>
      <c r="N108" s="12">
        <v>0</v>
      </c>
      <c r="O108" s="12" t="s">
        <v>1342</v>
      </c>
      <c r="P108" s="12">
        <v>0</v>
      </c>
      <c r="Q108" s="12">
        <v>0</v>
      </c>
      <c r="R108" s="12"/>
      <c r="S108" s="12">
        <v>4</v>
      </c>
      <c r="T108" s="15"/>
      <c r="U108" s="15"/>
      <c r="V108" s="15" t="s">
        <v>653</v>
      </c>
      <c r="W108" s="15" t="s">
        <v>654</v>
      </c>
      <c r="X108" s="15" t="s">
        <v>664</v>
      </c>
      <c r="Y108" s="15"/>
      <c r="Z108" s="12">
        <f>IFERROR(INDEX(技能!$A:$A,MATCH(怪物!V108,技能!$B:$B,0)),"")</f>
        <v>6</v>
      </c>
      <c r="AA108" s="12">
        <f>IFERROR(INDEX(技能!$A:$A,MATCH(怪物!W108,技能!$B:$B,0)),"")</f>
        <v>16</v>
      </c>
      <c r="AB108" s="12">
        <f>IFERROR(INDEX(技能!$A:$A,MATCH(怪物!X108,技能!$B:$B,0)),"")</f>
        <v>19</v>
      </c>
      <c r="AC108" s="12" t="str">
        <f>IFERROR(INDEX(技能!$A:$A,MATCH(怪物!Y108,技能!$B:$B,0)),"")</f>
        <v/>
      </c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S108" s="14">
        <v>2117</v>
      </c>
      <c r="BT108" s="15" t="s">
        <v>712</v>
      </c>
      <c r="BU108" s="15">
        <v>30</v>
      </c>
      <c r="BV108" s="14">
        <v>21</v>
      </c>
      <c r="BW108" s="14">
        <v>48.571428571428569</v>
      </c>
      <c r="BX108" s="14">
        <v>-0.38235294117647056</v>
      </c>
      <c r="BY108" s="14">
        <v>146</v>
      </c>
      <c r="BZ108" s="17">
        <f t="shared" si="109"/>
        <v>6.8416119962511721E-2</v>
      </c>
      <c r="CB108" s="14" t="str">
        <f t="shared" si="81"/>
        <v>2100|132;2101|107;2102|132;2103|97;2104|97;2105|79;2106|119;2107|87;2108|119;2109|97;2110|71;2111|87;2112|64;2113|64;2114|97;2115|79;2116|64;2117|146</v>
      </c>
      <c r="CC108" s="14">
        <f t="shared" si="100"/>
        <v>1</v>
      </c>
      <c r="CD108" s="14">
        <f t="shared" si="104"/>
        <v>100</v>
      </c>
      <c r="CE108" s="14">
        <f t="shared" si="105"/>
        <v>8</v>
      </c>
      <c r="CF108" s="14">
        <f t="shared" si="106"/>
        <v>3</v>
      </c>
      <c r="CG108" s="14">
        <f t="shared" si="107"/>
        <v>80</v>
      </c>
      <c r="CH108" s="14" t="str">
        <f t="shared" si="101"/>
        <v>1|34</v>
      </c>
      <c r="CI108" s="14" t="str">
        <f t="shared" si="102"/>
        <v>body|head|tail</v>
      </c>
      <c r="CJ108" s="14" t="str">
        <f t="shared" si="82"/>
        <v>4102|3;2105|2</v>
      </c>
      <c r="CK108" s="14">
        <f t="shared" si="110"/>
        <v>0</v>
      </c>
      <c r="CM108" s="14">
        <v>1</v>
      </c>
      <c r="CN108" s="14">
        <v>2117</v>
      </c>
      <c r="CO108" s="14" t="s">
        <v>712</v>
      </c>
      <c r="CP108" s="14" t="s">
        <v>4516</v>
      </c>
      <c r="CQ108" s="15">
        <v>30</v>
      </c>
      <c r="CR108" s="14" t="str">
        <f t="shared" si="83"/>
        <v>4102|3;2105|2</v>
      </c>
      <c r="CT108" s="14" t="s">
        <v>1291</v>
      </c>
      <c r="CU108" s="14">
        <v>3</v>
      </c>
      <c r="CV108" s="14">
        <f t="shared" si="111"/>
        <v>59</v>
      </c>
      <c r="CW108" s="14" t="str">
        <f t="shared" si="112"/>
        <v>4102|3</v>
      </c>
      <c r="CY108" s="14" t="s">
        <v>1471</v>
      </c>
      <c r="CZ108" s="14">
        <v>2</v>
      </c>
      <c r="DA108" s="14">
        <f t="shared" si="113"/>
        <v>11</v>
      </c>
      <c r="DB108" s="14" t="str">
        <f t="shared" si="114"/>
        <v>2105|2</v>
      </c>
      <c r="DE108" s="14" t="str">
        <f t="shared" si="115"/>
        <v/>
      </c>
      <c r="DF108" s="14" t="str">
        <f t="shared" si="116"/>
        <v/>
      </c>
      <c r="DI108" s="14" t="str">
        <f t="shared" si="117"/>
        <v/>
      </c>
      <c r="DJ108" s="14" t="str">
        <f t="shared" si="118"/>
        <v/>
      </c>
      <c r="DM108" s="14" t="str">
        <f t="shared" si="119"/>
        <v/>
      </c>
      <c r="DN108" s="14" t="str">
        <f t="shared" si="120"/>
        <v/>
      </c>
      <c r="DQ108" s="14" t="str">
        <f t="shared" si="121"/>
        <v/>
      </c>
      <c r="DR108" s="14" t="str">
        <f t="shared" si="122"/>
        <v/>
      </c>
      <c r="DU108" s="14">
        <f t="shared" si="108"/>
        <v>2117</v>
      </c>
      <c r="DV108" s="14" t="str">
        <f t="shared" si="85"/>
        <v>Snake</v>
      </c>
      <c r="DW108" s="14">
        <f t="shared" si="86"/>
        <v>30</v>
      </c>
      <c r="DX108" s="14">
        <f t="shared" si="87"/>
        <v>1</v>
      </c>
      <c r="DY108" s="14">
        <f t="shared" si="88"/>
        <v>100</v>
      </c>
      <c r="DZ108" s="14">
        <f t="shared" si="89"/>
        <v>8</v>
      </c>
      <c r="EA108" s="14">
        <f t="shared" si="90"/>
        <v>3</v>
      </c>
      <c r="EB108" s="14">
        <f t="shared" si="91"/>
        <v>80</v>
      </c>
      <c r="EC108" s="14" t="str">
        <f t="shared" si="92"/>
        <v>1|34</v>
      </c>
      <c r="ED108" s="14" t="str">
        <f t="shared" si="93"/>
        <v>body|head|tail</v>
      </c>
      <c r="EE108" s="14" t="str">
        <f t="shared" si="94"/>
        <v>4102|3;2105|2</v>
      </c>
      <c r="EF108" s="14">
        <f t="shared" si="95"/>
        <v>0</v>
      </c>
      <c r="EI108" s="41" t="s">
        <v>1368</v>
      </c>
      <c r="EJ108" s="14" t="s">
        <v>1089</v>
      </c>
      <c r="EK108" s="2">
        <v>114</v>
      </c>
      <c r="EL108" s="14">
        <v>3000</v>
      </c>
      <c r="EM108" s="14">
        <f t="shared" si="96"/>
        <v>7.4008280449228527</v>
      </c>
    </row>
    <row r="109" spans="1:147" x14ac:dyDescent="0.15">
      <c r="A109" s="15" t="s">
        <v>232</v>
      </c>
      <c r="B109" s="14" t="s">
        <v>485</v>
      </c>
      <c r="C109" s="16">
        <v>1</v>
      </c>
      <c r="D109" s="14" t="str">
        <f t="shared" si="78"/>
        <v>平衡型</v>
      </c>
      <c r="E109" s="14">
        <v>100</v>
      </c>
      <c r="F109" s="14">
        <v>7</v>
      </c>
      <c r="G109" s="15">
        <v>1</v>
      </c>
      <c r="H109" s="14">
        <v>65</v>
      </c>
      <c r="I109" s="12" t="str">
        <f t="shared" si="79"/>
        <v>16</v>
      </c>
      <c r="J109" s="12" t="str">
        <f t="shared" si="80"/>
        <v>body|head|leg</v>
      </c>
      <c r="K109" s="12" t="s">
        <v>539</v>
      </c>
      <c r="L109" s="12" t="s">
        <v>547</v>
      </c>
      <c r="M109" s="12" t="s">
        <v>543</v>
      </c>
      <c r="N109" s="12">
        <v>0</v>
      </c>
      <c r="O109" s="12" t="s">
        <v>1343</v>
      </c>
      <c r="P109" s="12">
        <v>0</v>
      </c>
      <c r="Q109" s="12">
        <v>0</v>
      </c>
      <c r="R109" s="12"/>
      <c r="S109" s="12">
        <v>0</v>
      </c>
      <c r="T109" s="15"/>
      <c r="U109" s="15"/>
      <c r="V109" s="15" t="s">
        <v>654</v>
      </c>
      <c r="W109" s="15"/>
      <c r="X109" s="15"/>
      <c r="Y109" s="15"/>
      <c r="Z109" s="12">
        <f>IFERROR(INDEX(技能!$A:$A,MATCH(怪物!V109,技能!$B:$B,0)),"")</f>
        <v>16</v>
      </c>
      <c r="AA109" s="12" t="str">
        <f>IFERROR(INDEX(技能!$A:$A,MATCH(怪物!W109,技能!$B:$B,0)),"")</f>
        <v/>
      </c>
      <c r="AB109" s="12" t="str">
        <f>IFERROR(INDEX(技能!$A:$A,MATCH(怪物!X109,技能!$B:$B,0)),"")</f>
        <v/>
      </c>
      <c r="AC109" s="12" t="str">
        <f>IFERROR(INDEX(技能!$A:$A,MATCH(怪物!Y109,技能!$B:$B,0)),"")</f>
        <v/>
      </c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BA109" s="15"/>
      <c r="BB109" s="15"/>
      <c r="BC109" s="15"/>
      <c r="BS109" s="14">
        <v>2118</v>
      </c>
      <c r="BT109" s="15" t="s">
        <v>748</v>
      </c>
      <c r="BU109" s="15">
        <v>20</v>
      </c>
      <c r="BV109" s="14">
        <v>21</v>
      </c>
      <c r="BW109" s="14">
        <v>48.571428571428569</v>
      </c>
      <c r="BX109" s="14">
        <v>-0.58823529411764708</v>
      </c>
      <c r="BY109" s="14">
        <v>180</v>
      </c>
      <c r="BZ109" s="17">
        <f t="shared" si="109"/>
        <v>8.4348641049671977E-2</v>
      </c>
      <c r="CB109" s="14" t="str">
        <f t="shared" si="81"/>
        <v>2100|132;2101|107;2102|132;2103|97;2104|97;2105|79;2106|119;2107|87;2108|119;2109|97;2110|71;2111|87;2112|64;2113|64;2114|97;2115|79;2116|64;2117|146;2118|180</v>
      </c>
      <c r="CC109" s="14">
        <f t="shared" si="100"/>
        <v>6</v>
      </c>
      <c r="CD109" s="14">
        <f t="shared" si="104"/>
        <v>100</v>
      </c>
      <c r="CE109" s="14">
        <f t="shared" si="105"/>
        <v>12</v>
      </c>
      <c r="CF109" s="14">
        <f t="shared" si="106"/>
        <v>1</v>
      </c>
      <c r="CG109" s="14">
        <f t="shared" si="107"/>
        <v>80</v>
      </c>
      <c r="CH109" s="14" t="str">
        <f t="shared" si="101"/>
        <v>1</v>
      </c>
      <c r="CI109" s="14" t="str">
        <f t="shared" si="102"/>
        <v>body|head|wing</v>
      </c>
      <c r="CJ109" s="14" t="str">
        <f t="shared" si="82"/>
        <v>4102|2;2101|5</v>
      </c>
      <c r="CK109" s="14">
        <f t="shared" si="110"/>
        <v>0</v>
      </c>
      <c r="CM109" s="14">
        <v>1</v>
      </c>
      <c r="CN109" s="14">
        <v>2118</v>
      </c>
      <c r="CO109" s="14" t="s">
        <v>748</v>
      </c>
      <c r="CP109" s="14" t="s">
        <v>4568</v>
      </c>
      <c r="CQ109" s="15">
        <v>20</v>
      </c>
      <c r="CR109" s="14" t="str">
        <f t="shared" si="83"/>
        <v>4102|2;2101|5</v>
      </c>
      <c r="CT109" s="14" t="s">
        <v>1291</v>
      </c>
      <c r="CU109" s="14">
        <v>2</v>
      </c>
      <c r="CV109" s="14">
        <f t="shared" si="111"/>
        <v>59</v>
      </c>
      <c r="CW109" s="14" t="str">
        <f t="shared" si="112"/>
        <v>4102|2</v>
      </c>
      <c r="CY109" s="14" t="s">
        <v>1470</v>
      </c>
      <c r="CZ109" s="14">
        <v>5</v>
      </c>
      <c r="DA109" s="14">
        <f t="shared" si="113"/>
        <v>7</v>
      </c>
      <c r="DB109" s="14" t="str">
        <f t="shared" si="114"/>
        <v>2101|5</v>
      </c>
      <c r="DE109" s="14" t="str">
        <f t="shared" si="115"/>
        <v/>
      </c>
      <c r="DF109" s="14" t="str">
        <f t="shared" si="116"/>
        <v/>
      </c>
      <c r="DI109" s="14" t="str">
        <f t="shared" si="117"/>
        <v/>
      </c>
      <c r="DJ109" s="14" t="str">
        <f t="shared" si="118"/>
        <v/>
      </c>
      <c r="DM109" s="14" t="str">
        <f t="shared" si="119"/>
        <v/>
      </c>
      <c r="DN109" s="14" t="str">
        <f t="shared" si="120"/>
        <v/>
      </c>
      <c r="DQ109" s="14" t="str">
        <f t="shared" si="121"/>
        <v/>
      </c>
      <c r="DR109" s="14" t="str">
        <f t="shared" si="122"/>
        <v/>
      </c>
      <c r="DU109" s="14">
        <f t="shared" si="108"/>
        <v>2118</v>
      </c>
      <c r="DV109" s="14" t="str">
        <f t="shared" si="85"/>
        <v>Cave Bat</v>
      </c>
      <c r="DW109" s="14">
        <f t="shared" si="86"/>
        <v>20</v>
      </c>
      <c r="DX109" s="14">
        <f t="shared" si="87"/>
        <v>6</v>
      </c>
      <c r="DY109" s="14">
        <f t="shared" si="88"/>
        <v>100</v>
      </c>
      <c r="DZ109" s="14">
        <f t="shared" si="89"/>
        <v>12</v>
      </c>
      <c r="EA109" s="14">
        <f t="shared" si="90"/>
        <v>1</v>
      </c>
      <c r="EB109" s="14">
        <f t="shared" si="91"/>
        <v>80</v>
      </c>
      <c r="EC109" s="14" t="str">
        <f t="shared" si="92"/>
        <v>1</v>
      </c>
      <c r="ED109" s="14" t="str">
        <f t="shared" si="93"/>
        <v>body|head|wing</v>
      </c>
      <c r="EE109" s="14" t="str">
        <f t="shared" si="94"/>
        <v>4102|2;2101|5</v>
      </c>
      <c r="EF109" s="14">
        <f t="shared" si="95"/>
        <v>0</v>
      </c>
      <c r="EI109" s="41" t="s">
        <v>1370</v>
      </c>
      <c r="EJ109" s="14" t="s">
        <v>897</v>
      </c>
      <c r="EK109" s="2">
        <v>115</v>
      </c>
      <c r="EL109" s="14">
        <v>3200</v>
      </c>
      <c r="EM109" s="14">
        <f t="shared" si="96"/>
        <v>7.5212061861727877</v>
      </c>
    </row>
    <row r="110" spans="1:147" x14ac:dyDescent="0.15">
      <c r="A110" s="15" t="s">
        <v>346</v>
      </c>
      <c r="B110" s="14" t="s">
        <v>486</v>
      </c>
      <c r="C110" s="16">
        <v>6</v>
      </c>
      <c r="D110" s="14" t="str">
        <f t="shared" si="78"/>
        <v>平衡型</v>
      </c>
      <c r="E110" s="14">
        <v>100</v>
      </c>
      <c r="F110" s="14">
        <v>6</v>
      </c>
      <c r="G110" s="15">
        <v>2</v>
      </c>
      <c r="H110" s="14">
        <v>75</v>
      </c>
      <c r="I110" s="12" t="str">
        <f t="shared" si="79"/>
        <v>1|34</v>
      </c>
      <c r="J110" s="12" t="str">
        <f t="shared" si="80"/>
        <v>body|head|fin</v>
      </c>
      <c r="K110" s="12" t="s">
        <v>539</v>
      </c>
      <c r="L110" s="12" t="s">
        <v>547</v>
      </c>
      <c r="M110" s="12" t="s">
        <v>554</v>
      </c>
      <c r="N110" s="12">
        <v>0</v>
      </c>
      <c r="O110" s="12" t="s">
        <v>1344</v>
      </c>
      <c r="P110" s="12">
        <v>0</v>
      </c>
      <c r="Q110" s="12">
        <v>0</v>
      </c>
      <c r="R110" s="12"/>
      <c r="S110" s="12">
        <v>0</v>
      </c>
      <c r="V110" s="14" t="s">
        <v>665</v>
      </c>
      <c r="W110" s="14" t="s">
        <v>609</v>
      </c>
      <c r="Z110" s="12">
        <f>IFERROR(INDEX(技能!$A:$A,MATCH(怪物!V110,技能!$B:$B,0)),"")</f>
        <v>1</v>
      </c>
      <c r="AA110" s="12">
        <f>IFERROR(INDEX(技能!$A:$A,MATCH(怪物!W110,技能!$B:$B,0)),"")</f>
        <v>34</v>
      </c>
      <c r="AB110" s="12" t="str">
        <f>IFERROR(INDEX(技能!$A:$A,MATCH(怪物!X110,技能!$B:$B,0)),"")</f>
        <v/>
      </c>
      <c r="AC110" s="12" t="str">
        <f>IFERROR(INDEX(技能!$A:$A,MATCH(怪物!Y110,技能!$B:$B,0)),"")</f>
        <v/>
      </c>
      <c r="AU110" s="15"/>
      <c r="AV110" s="15"/>
      <c r="AW110" s="15"/>
      <c r="AX110" s="15"/>
      <c r="AY110" s="15"/>
      <c r="AZ110" s="15"/>
      <c r="BA110" s="15"/>
      <c r="BB110" s="15"/>
      <c r="BC110" s="15"/>
      <c r="BS110" s="14">
        <v>2119</v>
      </c>
      <c r="BT110" s="15" t="s">
        <v>729</v>
      </c>
      <c r="BU110" s="15">
        <v>30</v>
      </c>
      <c r="BV110" s="14">
        <v>21</v>
      </c>
      <c r="BW110" s="14">
        <v>48.571428571428569</v>
      </c>
      <c r="BX110" s="14">
        <v>-0.38235294117647056</v>
      </c>
      <c r="BY110" s="14">
        <v>146</v>
      </c>
      <c r="BZ110" s="17">
        <f t="shared" si="109"/>
        <v>6.8416119962511721E-2</v>
      </c>
      <c r="CB110" s="14" t="str">
        <f t="shared" si="81"/>
        <v>2100|132;2101|107;2102|132;2103|97;2104|97;2105|79;2106|119;2107|87;2108|119;2109|97;2110|71;2111|87;2112|64;2113|64;2114|97;2115|79;2116|64;2117|146;2118|180;2119|146</v>
      </c>
      <c r="CC110" s="14">
        <f t="shared" si="100"/>
        <v>7</v>
      </c>
      <c r="CD110" s="14">
        <f t="shared" si="104"/>
        <v>100</v>
      </c>
      <c r="CE110" s="14">
        <f t="shared" si="105"/>
        <v>10</v>
      </c>
      <c r="CF110" s="14">
        <f t="shared" si="106"/>
        <v>2</v>
      </c>
      <c r="CG110" s="14">
        <f t="shared" si="107"/>
        <v>70</v>
      </c>
      <c r="CH110" s="14" t="str">
        <f t="shared" si="101"/>
        <v>8|16|19</v>
      </c>
      <c r="CI110" s="14" t="str">
        <f t="shared" si="102"/>
        <v>body|head|leg</v>
      </c>
      <c r="CJ110" s="14" t="str">
        <f t="shared" si="82"/>
        <v>2200|5;2201|0.34;2300|0.25;2301|0.25</v>
      </c>
      <c r="CK110" s="14">
        <f t="shared" si="110"/>
        <v>0</v>
      </c>
      <c r="CM110" s="14">
        <v>2</v>
      </c>
      <c r="CN110" s="14">
        <v>2119</v>
      </c>
      <c r="CO110" s="14" t="s">
        <v>729</v>
      </c>
      <c r="CP110" s="14" t="s">
        <v>4534</v>
      </c>
      <c r="CQ110" s="15">
        <v>30</v>
      </c>
      <c r="CR110" s="14" t="str">
        <f t="shared" si="83"/>
        <v>2200|5;2201|0.34;2300|0.25;2301|0.25</v>
      </c>
      <c r="CT110" s="14" t="s">
        <v>1390</v>
      </c>
      <c r="CU110" s="14">
        <v>5</v>
      </c>
      <c r="CV110" s="14">
        <f t="shared" si="111"/>
        <v>16</v>
      </c>
      <c r="CW110" s="14" t="str">
        <f t="shared" si="112"/>
        <v>2200|5</v>
      </c>
      <c r="CY110" s="14" t="s">
        <v>1392</v>
      </c>
      <c r="DA110" s="14">
        <f t="shared" si="113"/>
        <v>17</v>
      </c>
      <c r="DB110" s="14" t="str">
        <f t="shared" si="114"/>
        <v>2201|0.34</v>
      </c>
      <c r="DC110" s="14" t="s">
        <v>1398</v>
      </c>
      <c r="DE110" s="14">
        <f t="shared" si="115"/>
        <v>20</v>
      </c>
      <c r="DF110" s="14" t="str">
        <f t="shared" si="116"/>
        <v>2300|0.25</v>
      </c>
      <c r="DG110" s="14" t="s">
        <v>1399</v>
      </c>
      <c r="DI110" s="14">
        <f t="shared" si="117"/>
        <v>21</v>
      </c>
      <c r="DJ110" s="14" t="str">
        <f t="shared" si="118"/>
        <v>2301|0.25</v>
      </c>
      <c r="DM110" s="14" t="str">
        <f t="shared" si="119"/>
        <v/>
      </c>
      <c r="DN110" s="14" t="str">
        <f t="shared" si="120"/>
        <v/>
      </c>
      <c r="DQ110" s="14" t="str">
        <f t="shared" si="121"/>
        <v/>
      </c>
      <c r="DR110" s="14" t="str">
        <f t="shared" si="122"/>
        <v/>
      </c>
      <c r="DU110" s="14">
        <f t="shared" si="108"/>
        <v>2119</v>
      </c>
      <c r="DV110" s="14" t="str">
        <f t="shared" si="85"/>
        <v>Kobold</v>
      </c>
      <c r="DW110" s="14">
        <f t="shared" si="86"/>
        <v>30</v>
      </c>
      <c r="DX110" s="14">
        <f t="shared" si="87"/>
        <v>7</v>
      </c>
      <c r="DY110" s="14">
        <f t="shared" si="88"/>
        <v>100</v>
      </c>
      <c r="DZ110" s="14">
        <f t="shared" si="89"/>
        <v>10</v>
      </c>
      <c r="EA110" s="14">
        <f t="shared" si="90"/>
        <v>2</v>
      </c>
      <c r="EB110" s="14">
        <f t="shared" si="91"/>
        <v>70</v>
      </c>
      <c r="EC110" s="14" t="str">
        <f t="shared" si="92"/>
        <v>8|16|19</v>
      </c>
      <c r="ED110" s="14" t="str">
        <f t="shared" si="93"/>
        <v>body|head|leg</v>
      </c>
      <c r="EE110" s="14" t="str">
        <f t="shared" si="94"/>
        <v>2200|5;2201|0.34;2300|0.25;2301|0.25</v>
      </c>
      <c r="EF110" s="14">
        <f t="shared" si="95"/>
        <v>0</v>
      </c>
      <c r="EI110" s="41" t="s">
        <v>1371</v>
      </c>
      <c r="EJ110" s="14" t="s">
        <v>1043</v>
      </c>
      <c r="EK110" s="2">
        <v>116</v>
      </c>
      <c r="EL110" s="14">
        <v>4000</v>
      </c>
      <c r="EM110" s="14">
        <f t="shared" si="96"/>
        <v>7.9527072876705063</v>
      </c>
    </row>
    <row r="111" spans="1:147" x14ac:dyDescent="0.15">
      <c r="A111" s="15" t="s">
        <v>251</v>
      </c>
      <c r="B111" s="14" t="s">
        <v>487</v>
      </c>
      <c r="C111" s="16">
        <v>3</v>
      </c>
      <c r="D111" s="14" t="str">
        <f t="shared" si="78"/>
        <v>防御型</v>
      </c>
      <c r="E111" s="14">
        <v>100</v>
      </c>
      <c r="F111" s="14">
        <v>9</v>
      </c>
      <c r="G111" s="15">
        <v>3</v>
      </c>
      <c r="H111" s="14">
        <v>80</v>
      </c>
      <c r="I111" s="12" t="str">
        <f t="shared" si="79"/>
        <v>28|16|19</v>
      </c>
      <c r="J111" s="12" t="str">
        <f t="shared" si="80"/>
        <v>body|head|leg</v>
      </c>
      <c r="K111" s="12" t="s">
        <v>929</v>
      </c>
      <c r="L111" s="12" t="s">
        <v>547</v>
      </c>
      <c r="M111" s="12" t="s">
        <v>543</v>
      </c>
      <c r="N111" s="12">
        <v>0</v>
      </c>
      <c r="O111" s="12" t="s">
        <v>1347</v>
      </c>
      <c r="P111" s="12">
        <v>0</v>
      </c>
      <c r="Q111" s="12">
        <v>-10</v>
      </c>
      <c r="R111" s="12">
        <v>300</v>
      </c>
      <c r="S111" s="12">
        <v>2</v>
      </c>
      <c r="V111" s="14" t="s">
        <v>594</v>
      </c>
      <c r="W111" s="15" t="s">
        <v>654</v>
      </c>
      <c r="X111" s="15" t="s">
        <v>664</v>
      </c>
      <c r="Z111" s="12">
        <f>IFERROR(INDEX(技能!$A:$A,MATCH(怪物!V111,技能!$B:$B,0)),"")</f>
        <v>28</v>
      </c>
      <c r="AA111" s="12">
        <f>IFERROR(INDEX(技能!$A:$A,MATCH(怪物!W111,技能!$B:$B,0)),"")</f>
        <v>16</v>
      </c>
      <c r="AB111" s="12">
        <f>IFERROR(INDEX(技能!$A:$A,MATCH(怪物!X111,技能!$B:$B,0)),"")</f>
        <v>19</v>
      </c>
      <c r="AC111" s="12" t="str">
        <f>IFERROR(INDEX(技能!$A:$A,MATCH(怪物!Y111,技能!$B:$B,0)),"")</f>
        <v/>
      </c>
      <c r="AU111" s="15"/>
      <c r="AV111" s="15"/>
      <c r="AW111" s="15"/>
      <c r="AX111" s="15"/>
      <c r="AY111" s="15"/>
      <c r="AZ111" s="15"/>
      <c r="BA111" s="15"/>
      <c r="BB111" s="15"/>
      <c r="BC111" s="15"/>
      <c r="BS111" s="14">
        <v>2120</v>
      </c>
      <c r="BT111" s="15" t="s">
        <v>781</v>
      </c>
      <c r="BU111" s="15">
        <v>60</v>
      </c>
      <c r="BV111" s="14">
        <v>21</v>
      </c>
      <c r="BW111" s="14">
        <v>48.571428571428569</v>
      </c>
      <c r="BX111" s="14">
        <v>-0.17647058823529407</v>
      </c>
      <c r="BY111" s="14">
        <v>70</v>
      </c>
      <c r="BZ111" s="17">
        <f t="shared" si="109"/>
        <v>3.280224929709466E-2</v>
      </c>
      <c r="CB111" s="14" t="str">
        <f t="shared" si="81"/>
        <v>2100|132;2101|107;2102|132;2103|97;2104|97;2105|79;2106|119;2107|87;2108|119;2109|97;2110|71;2111|87;2112|64;2113|64;2114|97;2115|79;2116|64;2117|146;2118|180;2119|146;2120|70</v>
      </c>
      <c r="CC111" s="14">
        <f t="shared" si="100"/>
        <v>9</v>
      </c>
      <c r="CD111" s="14">
        <f t="shared" si="104"/>
        <v>100</v>
      </c>
      <c r="CE111" s="14">
        <f t="shared" si="105"/>
        <v>5</v>
      </c>
      <c r="CF111" s="14">
        <f t="shared" si="106"/>
        <v>13</v>
      </c>
      <c r="CG111" s="14">
        <f t="shared" si="107"/>
        <v>65</v>
      </c>
      <c r="CH111" s="14" t="str">
        <f t="shared" si="101"/>
        <v>12</v>
      </c>
      <c r="CI111" s="14" t="str">
        <f t="shared" si="102"/>
        <v>body|head|leg</v>
      </c>
      <c r="CJ111" s="14" t="str">
        <f t="shared" si="82"/>
        <v>2408|0.13;2109|10;808|0.11</v>
      </c>
      <c r="CK111" s="14">
        <f t="shared" si="110"/>
        <v>0</v>
      </c>
      <c r="CM111" s="14">
        <v>1</v>
      </c>
      <c r="CN111" s="14">
        <v>2120</v>
      </c>
      <c r="CO111" s="14" t="s">
        <v>781</v>
      </c>
      <c r="CP111" s="14" t="s">
        <v>4606</v>
      </c>
      <c r="CQ111" s="15">
        <v>60</v>
      </c>
      <c r="CR111" s="14" t="str">
        <f t="shared" si="83"/>
        <v>2408|0.13;2109|10;808|0.11</v>
      </c>
      <c r="CT111" s="14" t="s">
        <v>1333</v>
      </c>
      <c r="CV111" s="14">
        <f t="shared" si="111"/>
        <v>33</v>
      </c>
      <c r="CW111" s="14" t="str">
        <f t="shared" si="112"/>
        <v>2408|0.13</v>
      </c>
      <c r="CY111" s="14" t="s">
        <v>1472</v>
      </c>
      <c r="CZ111" s="14">
        <v>10</v>
      </c>
      <c r="DA111" s="14">
        <f t="shared" si="113"/>
        <v>15</v>
      </c>
      <c r="DB111" s="14" t="str">
        <f t="shared" si="114"/>
        <v>2109|10</v>
      </c>
      <c r="DC111" s="14" t="s">
        <v>892</v>
      </c>
      <c r="DE111" s="14">
        <f t="shared" si="115"/>
        <v>188</v>
      </c>
      <c r="DF111" s="14" t="str">
        <f t="shared" si="116"/>
        <v>808|0.11</v>
      </c>
      <c r="DI111" s="14" t="str">
        <f t="shared" si="117"/>
        <v/>
      </c>
      <c r="DJ111" s="14" t="str">
        <f t="shared" si="118"/>
        <v/>
      </c>
      <c r="DM111" s="14" t="str">
        <f t="shared" si="119"/>
        <v/>
      </c>
      <c r="DN111" s="14" t="str">
        <f t="shared" si="120"/>
        <v/>
      </c>
      <c r="DQ111" s="14" t="str">
        <f t="shared" si="121"/>
        <v/>
      </c>
      <c r="DR111" s="14" t="str">
        <f t="shared" si="122"/>
        <v/>
      </c>
      <c r="DU111" s="14">
        <f t="shared" si="108"/>
        <v>2120</v>
      </c>
      <c r="DV111" s="14" t="str">
        <f t="shared" si="85"/>
        <v>Wizard Malum</v>
      </c>
      <c r="DW111" s="14">
        <f t="shared" si="86"/>
        <v>60</v>
      </c>
      <c r="DX111" s="14">
        <f t="shared" si="87"/>
        <v>9</v>
      </c>
      <c r="DY111" s="14">
        <f t="shared" si="88"/>
        <v>100</v>
      </c>
      <c r="DZ111" s="14">
        <f t="shared" si="89"/>
        <v>5</v>
      </c>
      <c r="EA111" s="14">
        <f t="shared" si="90"/>
        <v>13</v>
      </c>
      <c r="EB111" s="14">
        <f t="shared" si="91"/>
        <v>65</v>
      </c>
      <c r="EC111" s="14" t="str">
        <f t="shared" si="92"/>
        <v>12</v>
      </c>
      <c r="ED111" s="14" t="str">
        <f t="shared" si="93"/>
        <v>body|head|leg</v>
      </c>
      <c r="EE111" s="14" t="str">
        <f t="shared" si="94"/>
        <v>2408|0.13;2109|10;808|0.11</v>
      </c>
      <c r="EF111" s="14">
        <f t="shared" si="95"/>
        <v>0</v>
      </c>
      <c r="EI111" s="41" t="s">
        <v>1372</v>
      </c>
      <c r="EJ111" s="14" t="s">
        <v>896</v>
      </c>
      <c r="EK111" s="2">
        <v>117</v>
      </c>
      <c r="EL111" s="14">
        <v>11800</v>
      </c>
      <c r="EM111" s="14">
        <f t="shared" si="96"/>
        <v>10.422466354563211</v>
      </c>
    </row>
    <row r="112" spans="1:147" x14ac:dyDescent="0.15">
      <c r="A112" s="15" t="s">
        <v>259</v>
      </c>
      <c r="B112" s="14" t="s">
        <v>488</v>
      </c>
      <c r="C112" s="16">
        <v>7</v>
      </c>
      <c r="D112" s="14" t="str">
        <f t="shared" si="78"/>
        <v>平衡型</v>
      </c>
      <c r="E112" s="14">
        <v>100</v>
      </c>
      <c r="F112" s="14">
        <v>9</v>
      </c>
      <c r="G112" s="15">
        <v>5</v>
      </c>
      <c r="H112" s="14">
        <v>85</v>
      </c>
      <c r="I112" s="12" t="str">
        <f t="shared" si="79"/>
        <v>34</v>
      </c>
      <c r="J112" s="12" t="str">
        <f t="shared" si="80"/>
        <v>body|head|leg</v>
      </c>
      <c r="K112" s="12" t="s">
        <v>539</v>
      </c>
      <c r="L112" s="12" t="s">
        <v>547</v>
      </c>
      <c r="M112" s="12" t="s">
        <v>543</v>
      </c>
      <c r="N112" s="12">
        <v>0</v>
      </c>
      <c r="O112" s="12" t="s">
        <v>1349</v>
      </c>
      <c r="P112" s="12">
        <v>0</v>
      </c>
      <c r="Q112" s="12">
        <v>0</v>
      </c>
      <c r="R112" s="12"/>
      <c r="S112" s="12">
        <v>0</v>
      </c>
      <c r="V112" s="14" t="s">
        <v>666</v>
      </c>
      <c r="Z112" s="12">
        <f>IFERROR(INDEX(技能!$A:$A,MATCH(怪物!V112,技能!$B:$B,0)),"")</f>
        <v>34</v>
      </c>
      <c r="AA112" s="12" t="str">
        <f>IFERROR(INDEX(技能!$A:$A,MATCH(怪物!W112,技能!$B:$B,0)),"")</f>
        <v/>
      </c>
      <c r="AB112" s="12" t="str">
        <f>IFERROR(INDEX(技能!$A:$A,MATCH(怪物!X112,技能!$B:$B,0)),"")</f>
        <v/>
      </c>
      <c r="AC112" s="12" t="str">
        <f>IFERROR(INDEX(技能!$A:$A,MATCH(怪物!Y112,技能!$B:$B,0)),"")</f>
        <v/>
      </c>
      <c r="AU112" s="15"/>
      <c r="AV112" s="15"/>
      <c r="AW112" s="15"/>
      <c r="AX112" s="15"/>
      <c r="AY112" s="15"/>
      <c r="AZ112" s="15"/>
      <c r="BA112" s="15"/>
      <c r="BB112" s="15"/>
      <c r="BC112" s="15"/>
      <c r="BS112" s="14">
        <v>2200</v>
      </c>
      <c r="BT112" s="15" t="s">
        <v>782</v>
      </c>
      <c r="BU112" s="15">
        <v>5</v>
      </c>
      <c r="BV112" s="14">
        <v>22</v>
      </c>
      <c r="BW112" s="14">
        <v>11.25</v>
      </c>
      <c r="BX112" s="14">
        <v>-0.55555555555555558</v>
      </c>
      <c r="BY112" s="14">
        <v>174</v>
      </c>
      <c r="BZ112" s="17">
        <f t="shared" si="109"/>
        <v>0.40749414519906324</v>
      </c>
      <c r="CB112" s="14" t="str">
        <f t="shared" si="81"/>
        <v>2200|174</v>
      </c>
      <c r="CC112" s="14">
        <f t="shared" si="100"/>
        <v>3</v>
      </c>
      <c r="CD112" s="14">
        <f t="shared" si="104"/>
        <v>100</v>
      </c>
      <c r="CE112" s="14">
        <f t="shared" si="105"/>
        <v>4</v>
      </c>
      <c r="CF112" s="14">
        <f t="shared" si="106"/>
        <v>1</v>
      </c>
      <c r="CG112" s="14">
        <f t="shared" si="107"/>
        <v>85</v>
      </c>
      <c r="CH112" s="14" t="str">
        <f t="shared" si="101"/>
        <v>1</v>
      </c>
      <c r="CI112" s="14" t="str">
        <f t="shared" si="102"/>
        <v>back|head|leg</v>
      </c>
      <c r="CJ112" s="14" t="str">
        <f t="shared" si="82"/>
        <v>4102|2;2108|0.35</v>
      </c>
      <c r="CK112" s="14">
        <v>2</v>
      </c>
      <c r="CM112" s="14">
        <v>1</v>
      </c>
      <c r="CN112" s="14">
        <v>2200</v>
      </c>
      <c r="CO112" s="14" t="s">
        <v>782</v>
      </c>
      <c r="CP112" s="14" t="s">
        <v>4607</v>
      </c>
      <c r="CQ112" s="15">
        <v>5</v>
      </c>
      <c r="CR112" s="14" t="str">
        <f t="shared" si="83"/>
        <v>4102|2;2108|0.35</v>
      </c>
      <c r="CT112" s="14" t="s">
        <v>1291</v>
      </c>
      <c r="CU112" s="14">
        <v>2</v>
      </c>
      <c r="CV112" s="14">
        <f t="shared" si="111"/>
        <v>59</v>
      </c>
      <c r="CW112" s="14" t="str">
        <f t="shared" si="112"/>
        <v>4102|2</v>
      </c>
      <c r="CY112" s="14" t="s">
        <v>1466</v>
      </c>
      <c r="DA112" s="14">
        <f t="shared" si="113"/>
        <v>14</v>
      </c>
      <c r="DB112" s="14" t="str">
        <f t="shared" si="114"/>
        <v>2108|0.35</v>
      </c>
      <c r="DE112" s="14" t="str">
        <f t="shared" si="115"/>
        <v/>
      </c>
      <c r="DF112" s="14" t="str">
        <f t="shared" si="116"/>
        <v/>
      </c>
      <c r="DI112" s="14" t="str">
        <f t="shared" si="117"/>
        <v/>
      </c>
      <c r="DJ112" s="14" t="str">
        <f t="shared" si="118"/>
        <v/>
      </c>
      <c r="DM112" s="14" t="str">
        <f t="shared" si="119"/>
        <v/>
      </c>
      <c r="DN112" s="14" t="str">
        <f t="shared" si="120"/>
        <v/>
      </c>
      <c r="DQ112" s="14" t="str">
        <f t="shared" si="121"/>
        <v/>
      </c>
      <c r="DR112" s="14" t="str">
        <f t="shared" si="122"/>
        <v/>
      </c>
      <c r="DU112" s="14">
        <f t="shared" si="108"/>
        <v>2200</v>
      </c>
      <c r="DV112" s="14" t="str">
        <f t="shared" si="85"/>
        <v>Sea Turtle</v>
      </c>
      <c r="DW112" s="14">
        <f t="shared" si="86"/>
        <v>5</v>
      </c>
      <c r="DX112" s="14">
        <f t="shared" si="87"/>
        <v>3</v>
      </c>
      <c r="DY112" s="14">
        <f t="shared" si="88"/>
        <v>100</v>
      </c>
      <c r="DZ112" s="14">
        <f t="shared" si="89"/>
        <v>4</v>
      </c>
      <c r="EA112" s="14">
        <f t="shared" si="90"/>
        <v>1</v>
      </c>
      <c r="EB112" s="14">
        <f t="shared" si="91"/>
        <v>85</v>
      </c>
      <c r="EC112" s="14" t="str">
        <f t="shared" si="92"/>
        <v>1</v>
      </c>
      <c r="ED112" s="14" t="str">
        <f t="shared" si="93"/>
        <v>back|head|leg</v>
      </c>
      <c r="EE112" s="14" t="str">
        <f t="shared" si="94"/>
        <v>4102|2;2108|0.35</v>
      </c>
      <c r="EF112" s="14">
        <f t="shared" si="95"/>
        <v>2</v>
      </c>
      <c r="EI112" s="41" t="s">
        <v>1374</v>
      </c>
      <c r="EJ112" s="14" t="s">
        <v>898</v>
      </c>
      <c r="EK112" s="2">
        <v>118</v>
      </c>
      <c r="EL112" s="14">
        <v>14400</v>
      </c>
      <c r="EM112" s="14">
        <f t="shared" si="96"/>
        <v>10.954451150103322</v>
      </c>
    </row>
    <row r="113" spans="1:143" x14ac:dyDescent="0.15">
      <c r="A113" s="15" t="s">
        <v>338</v>
      </c>
      <c r="B113" s="14" t="s">
        <v>489</v>
      </c>
      <c r="C113" s="16">
        <v>6</v>
      </c>
      <c r="D113" s="14" t="str">
        <f t="shared" si="78"/>
        <v>平衡型</v>
      </c>
      <c r="E113" s="14">
        <v>100</v>
      </c>
      <c r="F113" s="14">
        <v>10</v>
      </c>
      <c r="G113" s="15">
        <v>7</v>
      </c>
      <c r="H113" s="14">
        <v>85</v>
      </c>
      <c r="I113" s="12" t="str">
        <f t="shared" si="79"/>
        <v>34</v>
      </c>
      <c r="J113" s="12" t="str">
        <f t="shared" si="80"/>
        <v>body|head|leg</v>
      </c>
      <c r="K113" s="12" t="s">
        <v>539</v>
      </c>
      <c r="L113" s="12" t="s">
        <v>547</v>
      </c>
      <c r="M113" s="12" t="s">
        <v>543</v>
      </c>
      <c r="N113" s="12">
        <v>0</v>
      </c>
      <c r="O113" s="12" t="s">
        <v>1417</v>
      </c>
      <c r="P113" s="12">
        <v>0</v>
      </c>
      <c r="Q113" s="12">
        <v>-20</v>
      </c>
      <c r="R113" s="12"/>
      <c r="S113" s="12">
        <v>4</v>
      </c>
      <c r="V113" s="14" t="s">
        <v>667</v>
      </c>
      <c r="Z113" s="12">
        <f>IFERROR(INDEX(技能!$A:$A,MATCH(怪物!V113,技能!$B:$B,0)),"")</f>
        <v>34</v>
      </c>
      <c r="AA113" s="12" t="str">
        <f>IFERROR(INDEX(技能!$A:$A,MATCH(怪物!W113,技能!$B:$B,0)),"")</f>
        <v/>
      </c>
      <c r="AB113" s="12" t="str">
        <f>IFERROR(INDEX(技能!$A:$A,MATCH(怪物!X113,技能!$B:$B,0)),"")</f>
        <v/>
      </c>
      <c r="AC113" s="12" t="str">
        <f>IFERROR(INDEX(技能!$A:$A,MATCH(怪物!Y113,技能!$B:$B,0)),"")</f>
        <v/>
      </c>
      <c r="AU113" s="15"/>
      <c r="AV113" s="15"/>
      <c r="AW113" s="15"/>
      <c r="AX113" s="15"/>
      <c r="AY113" s="15"/>
      <c r="AZ113" s="15"/>
      <c r="BA113" s="15"/>
      <c r="BB113" s="15"/>
      <c r="BC113" s="15"/>
      <c r="BS113" s="14">
        <v>2201</v>
      </c>
      <c r="BT113" s="15" t="s">
        <v>783</v>
      </c>
      <c r="BU113" s="15">
        <v>10</v>
      </c>
      <c r="BV113" s="14">
        <v>22</v>
      </c>
      <c r="BW113" s="14">
        <v>11.25</v>
      </c>
      <c r="BX113" s="14">
        <v>-0.1111111111111111</v>
      </c>
      <c r="BY113" s="14">
        <v>111</v>
      </c>
      <c r="BZ113" s="17">
        <f t="shared" si="109"/>
        <v>0.25995316159250587</v>
      </c>
      <c r="CB113" s="14" t="str">
        <f t="shared" si="81"/>
        <v>2200|174;2201|111</v>
      </c>
      <c r="CC113" s="14">
        <f t="shared" si="100"/>
        <v>14</v>
      </c>
      <c r="CD113" s="14">
        <f t="shared" si="104"/>
        <v>100</v>
      </c>
      <c r="CE113" s="14">
        <f t="shared" si="105"/>
        <v>4</v>
      </c>
      <c r="CF113" s="14">
        <f t="shared" si="106"/>
        <v>3</v>
      </c>
      <c r="CG113" s="14">
        <f t="shared" si="107"/>
        <v>20</v>
      </c>
      <c r="CH113" s="14" t="str">
        <f t="shared" si="101"/>
        <v>34</v>
      </c>
      <c r="CI113" s="14" t="str">
        <f t="shared" si="102"/>
        <v>|body|leg</v>
      </c>
      <c r="CJ113" s="14" t="str">
        <f t="shared" si="82"/>
        <v>2105|2</v>
      </c>
      <c r="CK113" s="14">
        <f t="shared" si="110"/>
        <v>0</v>
      </c>
      <c r="CM113" s="14">
        <v>1</v>
      </c>
      <c r="CN113" s="14">
        <v>2201</v>
      </c>
      <c r="CO113" s="14" t="s">
        <v>783</v>
      </c>
      <c r="CP113" s="14" t="s">
        <v>4608</v>
      </c>
      <c r="CQ113" s="15">
        <v>10</v>
      </c>
      <c r="CR113" s="14" t="str">
        <f t="shared" si="83"/>
        <v>2105|2</v>
      </c>
      <c r="CT113" s="14" t="s">
        <v>1471</v>
      </c>
      <c r="CU113" s="14">
        <v>2</v>
      </c>
      <c r="CV113" s="14">
        <f t="shared" si="111"/>
        <v>11</v>
      </c>
      <c r="CW113" s="14" t="str">
        <f t="shared" si="112"/>
        <v>2105|2</v>
      </c>
      <c r="DA113" s="14" t="str">
        <f t="shared" si="113"/>
        <v/>
      </c>
      <c r="DB113" s="14" t="str">
        <f t="shared" si="114"/>
        <v/>
      </c>
      <c r="DE113" s="14" t="str">
        <f t="shared" si="115"/>
        <v/>
      </c>
      <c r="DF113" s="14" t="str">
        <f t="shared" si="116"/>
        <v/>
      </c>
      <c r="DI113" s="14" t="str">
        <f t="shared" si="117"/>
        <v/>
      </c>
      <c r="DJ113" s="14" t="str">
        <f t="shared" si="118"/>
        <v/>
      </c>
      <c r="DM113" s="14" t="str">
        <f t="shared" si="119"/>
        <v/>
      </c>
      <c r="DN113" s="14" t="str">
        <f t="shared" si="120"/>
        <v/>
      </c>
      <c r="DQ113" s="14" t="str">
        <f t="shared" si="121"/>
        <v/>
      </c>
      <c r="DR113" s="14" t="str">
        <f t="shared" si="122"/>
        <v/>
      </c>
      <c r="DU113" s="14">
        <f t="shared" si="108"/>
        <v>2201</v>
      </c>
      <c r="DV113" s="14" t="str">
        <f t="shared" si="85"/>
        <v>Jerryfish</v>
      </c>
      <c r="DW113" s="14">
        <f t="shared" si="86"/>
        <v>10</v>
      </c>
      <c r="DX113" s="14">
        <f t="shared" si="87"/>
        <v>14</v>
      </c>
      <c r="DY113" s="14">
        <f t="shared" si="88"/>
        <v>100</v>
      </c>
      <c r="DZ113" s="14">
        <f t="shared" si="89"/>
        <v>4</v>
      </c>
      <c r="EA113" s="14">
        <f t="shared" si="90"/>
        <v>3</v>
      </c>
      <c r="EB113" s="14">
        <f t="shared" si="91"/>
        <v>20</v>
      </c>
      <c r="EC113" s="14" t="str">
        <f t="shared" si="92"/>
        <v>34</v>
      </c>
      <c r="ED113" s="14" t="str">
        <f t="shared" si="93"/>
        <v>|body|leg</v>
      </c>
      <c r="EE113" s="14" t="str">
        <f t="shared" si="94"/>
        <v>2105|2</v>
      </c>
      <c r="EF113" s="14">
        <f t="shared" si="95"/>
        <v>0</v>
      </c>
      <c r="EI113" s="41" t="s">
        <v>1245</v>
      </c>
      <c r="EJ113" s="14" t="s">
        <v>1092</v>
      </c>
      <c r="EK113" s="2">
        <v>119</v>
      </c>
      <c r="EL113" s="14">
        <v>18200</v>
      </c>
      <c r="EM113" s="14">
        <f t="shared" si="96"/>
        <v>11.614963436546859</v>
      </c>
    </row>
    <row r="114" spans="1:143" x14ac:dyDescent="0.15">
      <c r="A114" s="15" t="s">
        <v>284</v>
      </c>
      <c r="B114" s="14" t="s">
        <v>490</v>
      </c>
      <c r="C114" s="16">
        <v>6</v>
      </c>
      <c r="D114" s="14" t="str">
        <f t="shared" si="78"/>
        <v>平衡型</v>
      </c>
      <c r="E114" s="14">
        <v>100</v>
      </c>
      <c r="F114" s="14">
        <v>2</v>
      </c>
      <c r="G114" s="15">
        <v>8</v>
      </c>
      <c r="H114" s="14">
        <v>100</v>
      </c>
      <c r="I114" s="12" t="str">
        <f t="shared" si="79"/>
        <v>34</v>
      </c>
      <c r="J114" s="12" t="str">
        <f t="shared" si="80"/>
        <v>leg||</v>
      </c>
      <c r="K114" s="12" t="s">
        <v>543</v>
      </c>
      <c r="L114" s="12"/>
      <c r="M114" s="12"/>
      <c r="N114" s="12">
        <v>0</v>
      </c>
      <c r="O114" s="12" t="s">
        <v>1321</v>
      </c>
      <c r="P114" s="12">
        <v>0</v>
      </c>
      <c r="Q114" s="12">
        <v>0</v>
      </c>
      <c r="R114" s="12"/>
      <c r="S114" s="12">
        <v>0</v>
      </c>
      <c r="V114" s="14" t="s">
        <v>609</v>
      </c>
      <c r="Z114" s="12">
        <f>IFERROR(INDEX(技能!$A:$A,MATCH(怪物!V114,技能!$B:$B,0)),"")</f>
        <v>34</v>
      </c>
      <c r="AA114" s="12" t="str">
        <f>IFERROR(INDEX(技能!$A:$A,MATCH(怪物!W114,技能!$B:$B,0)),"")</f>
        <v/>
      </c>
      <c r="AB114" s="12" t="str">
        <f>IFERROR(INDEX(技能!$A:$A,MATCH(怪物!X114,技能!$B:$B,0)),"")</f>
        <v/>
      </c>
      <c r="AC114" s="12" t="str">
        <f>IFERROR(INDEX(技能!$A:$A,MATCH(怪物!Y114,技能!$B:$B,0)),"")</f>
        <v/>
      </c>
      <c r="AU114" s="15"/>
      <c r="AV114" s="15"/>
      <c r="AW114" s="15"/>
      <c r="AX114" s="15"/>
      <c r="AY114" s="15"/>
      <c r="AZ114" s="15"/>
      <c r="BA114" s="15"/>
      <c r="BB114" s="15"/>
      <c r="BS114" s="14">
        <v>2202</v>
      </c>
      <c r="BT114" s="15" t="s">
        <v>784</v>
      </c>
      <c r="BU114" s="15">
        <v>15</v>
      </c>
      <c r="BV114" s="14">
        <v>22</v>
      </c>
      <c r="BW114" s="14">
        <v>11.25</v>
      </c>
      <c r="BX114" s="14">
        <v>0.33333333333333331</v>
      </c>
      <c r="BY114" s="14">
        <v>71</v>
      </c>
      <c r="BZ114" s="17">
        <f t="shared" si="109"/>
        <v>0.16627634660421545</v>
      </c>
      <c r="CB114" s="14" t="str">
        <f t="shared" si="81"/>
        <v>2200|174;2201|111;2202|71</v>
      </c>
      <c r="CC114" s="14">
        <f t="shared" si="100"/>
        <v>11</v>
      </c>
      <c r="CD114" s="14">
        <f t="shared" si="104"/>
        <v>100</v>
      </c>
      <c r="CE114" s="14">
        <f t="shared" si="105"/>
        <v>10</v>
      </c>
      <c r="CF114" s="14">
        <f t="shared" si="106"/>
        <v>1</v>
      </c>
      <c r="CG114" s="14">
        <f t="shared" si="107"/>
        <v>95</v>
      </c>
      <c r="CH114" s="14" t="str">
        <f t="shared" si="101"/>
        <v>7</v>
      </c>
      <c r="CI114" s="14" t="str">
        <f t="shared" si="102"/>
        <v>back|eye|leg</v>
      </c>
      <c r="CJ114" s="14" t="str">
        <f t="shared" si="82"/>
        <v>4102|2</v>
      </c>
      <c r="CK114" s="14">
        <f t="shared" si="110"/>
        <v>0</v>
      </c>
      <c r="CM114" s="14">
        <v>3</v>
      </c>
      <c r="CN114" s="14">
        <v>2202</v>
      </c>
      <c r="CO114" s="14" t="s">
        <v>784</v>
      </c>
      <c r="CP114" s="14" t="s">
        <v>4609</v>
      </c>
      <c r="CQ114" s="15">
        <v>15</v>
      </c>
      <c r="CR114" s="14" t="str">
        <f t="shared" si="83"/>
        <v>4102|2</v>
      </c>
      <c r="CT114" s="14" t="s">
        <v>1291</v>
      </c>
      <c r="CU114" s="14">
        <v>2</v>
      </c>
      <c r="CV114" s="14">
        <f t="shared" si="111"/>
        <v>59</v>
      </c>
      <c r="CW114" s="14" t="str">
        <f t="shared" si="112"/>
        <v>4102|2</v>
      </c>
      <c r="DA114" s="14" t="str">
        <f t="shared" si="113"/>
        <v/>
      </c>
      <c r="DB114" s="14" t="str">
        <f t="shared" si="114"/>
        <v/>
      </c>
      <c r="DE114" s="14" t="str">
        <f t="shared" si="115"/>
        <v/>
      </c>
      <c r="DF114" s="14" t="str">
        <f t="shared" si="116"/>
        <v/>
      </c>
      <c r="DI114" s="14" t="str">
        <f t="shared" si="117"/>
        <v/>
      </c>
      <c r="DJ114" s="14" t="str">
        <f t="shared" si="118"/>
        <v/>
      </c>
      <c r="DM114" s="14" t="str">
        <f t="shared" si="119"/>
        <v/>
      </c>
      <c r="DN114" s="14" t="str">
        <f t="shared" si="120"/>
        <v/>
      </c>
      <c r="DQ114" s="14" t="str">
        <f t="shared" si="121"/>
        <v/>
      </c>
      <c r="DR114" s="14" t="str">
        <f t="shared" si="122"/>
        <v/>
      </c>
      <c r="DU114" s="14">
        <f t="shared" si="108"/>
        <v>2202</v>
      </c>
      <c r="DV114" s="14" t="str">
        <f t="shared" si="85"/>
        <v>Kingcrab</v>
      </c>
      <c r="DW114" s="14">
        <f t="shared" si="86"/>
        <v>15</v>
      </c>
      <c r="DX114" s="14">
        <f t="shared" si="87"/>
        <v>11</v>
      </c>
      <c r="DY114" s="14">
        <f t="shared" si="88"/>
        <v>100</v>
      </c>
      <c r="DZ114" s="14">
        <f t="shared" si="89"/>
        <v>10</v>
      </c>
      <c r="EA114" s="14">
        <f t="shared" si="90"/>
        <v>1</v>
      </c>
      <c r="EB114" s="14">
        <f t="shared" si="91"/>
        <v>95</v>
      </c>
      <c r="EC114" s="14" t="str">
        <f t="shared" si="92"/>
        <v>7</v>
      </c>
      <c r="ED114" s="14" t="str">
        <f t="shared" si="93"/>
        <v>back|eye|leg</v>
      </c>
      <c r="EE114" s="14" t="str">
        <f t="shared" si="94"/>
        <v>4102|2</v>
      </c>
      <c r="EF114" s="14">
        <f t="shared" si="95"/>
        <v>0</v>
      </c>
      <c r="EI114" s="7" t="s">
        <v>1307</v>
      </c>
      <c r="EJ114" s="14" t="s">
        <v>1404</v>
      </c>
      <c r="EK114" s="2">
        <v>120</v>
      </c>
      <c r="EL114" s="14">
        <v>18000</v>
      </c>
      <c r="EM114" s="14">
        <f t="shared" si="96"/>
        <v>11.58292185288269</v>
      </c>
    </row>
    <row r="115" spans="1:143" x14ac:dyDescent="0.15">
      <c r="A115" s="15" t="s">
        <v>279</v>
      </c>
      <c r="B115" s="14" t="s">
        <v>491</v>
      </c>
      <c r="C115" s="16">
        <v>12</v>
      </c>
      <c r="D115" s="14" t="str">
        <f t="shared" si="78"/>
        <v>型攻击</v>
      </c>
      <c r="E115" s="14">
        <v>100</v>
      </c>
      <c r="F115" s="14">
        <v>9</v>
      </c>
      <c r="G115" s="15">
        <v>2</v>
      </c>
      <c r="H115" s="14">
        <v>85</v>
      </c>
      <c r="I115" s="12" t="str">
        <f t="shared" si="79"/>
        <v>1</v>
      </c>
      <c r="J115" s="12" t="str">
        <f t="shared" si="80"/>
        <v>body|head|leg</v>
      </c>
      <c r="K115" s="12" t="s">
        <v>539</v>
      </c>
      <c r="L115" s="12" t="s">
        <v>547</v>
      </c>
      <c r="M115" s="12" t="s">
        <v>543</v>
      </c>
      <c r="N115" s="12">
        <v>1</v>
      </c>
      <c r="O115" s="12" t="s">
        <v>1350</v>
      </c>
      <c r="P115" s="12">
        <v>0</v>
      </c>
      <c r="Q115" s="12">
        <v>0</v>
      </c>
      <c r="R115" s="12"/>
      <c r="S115" s="12">
        <v>0</v>
      </c>
      <c r="V115" s="14" t="s">
        <v>599</v>
      </c>
      <c r="Z115" s="12">
        <f>IFERROR(INDEX(技能!$A:$A,MATCH(怪物!V115,技能!$B:$B,0)),"")</f>
        <v>1</v>
      </c>
      <c r="AA115" s="12" t="str">
        <f>IFERROR(INDEX(技能!$A:$A,MATCH(怪物!W115,技能!$B:$B,0)),"")</f>
        <v/>
      </c>
      <c r="AB115" s="12" t="str">
        <f>IFERROR(INDEX(技能!$A:$A,MATCH(怪物!X115,技能!$B:$B,0)),"")</f>
        <v/>
      </c>
      <c r="AC115" s="12" t="str">
        <f>IFERROR(INDEX(技能!$A:$A,MATCH(怪物!Y115,技能!$B:$B,0)),"")</f>
        <v/>
      </c>
      <c r="AU115" s="15"/>
      <c r="AV115" s="15"/>
      <c r="AW115" s="15"/>
      <c r="AX115" s="15"/>
      <c r="AY115" s="15"/>
      <c r="AZ115" s="15"/>
      <c r="BS115" s="14">
        <v>2203</v>
      </c>
      <c r="BT115" s="15" t="s">
        <v>785</v>
      </c>
      <c r="BU115" s="15">
        <v>15</v>
      </c>
      <c r="BV115" s="14">
        <v>22</v>
      </c>
      <c r="BW115" s="14">
        <v>11.25</v>
      </c>
      <c r="BX115" s="14">
        <v>0.33333333333333331</v>
      </c>
      <c r="BY115" s="14">
        <v>71</v>
      </c>
      <c r="BZ115" s="17">
        <f t="shared" si="109"/>
        <v>0.16627634660421545</v>
      </c>
      <c r="CB115" s="14" t="str">
        <f t="shared" si="81"/>
        <v>2200|174;2201|111;2202|71;2203|71</v>
      </c>
      <c r="CC115" s="14">
        <f t="shared" si="100"/>
        <v>2</v>
      </c>
      <c r="CD115" s="14">
        <f t="shared" si="104"/>
        <v>100</v>
      </c>
      <c r="CE115" s="14">
        <f t="shared" si="105"/>
        <v>9</v>
      </c>
      <c r="CF115" s="14">
        <f t="shared" si="106"/>
        <v>1</v>
      </c>
      <c r="CG115" s="14">
        <f t="shared" si="107"/>
        <v>80</v>
      </c>
      <c r="CH115" s="14" t="str">
        <f t="shared" si="101"/>
        <v>1</v>
      </c>
      <c r="CI115" s="14" t="str">
        <f t="shared" si="102"/>
        <v>back|eye|leg</v>
      </c>
      <c r="CJ115" s="14" t="str">
        <f t="shared" si="82"/>
        <v>4102|2</v>
      </c>
      <c r="CK115" s="14">
        <f t="shared" si="110"/>
        <v>0</v>
      </c>
      <c r="CM115" s="14">
        <v>1</v>
      </c>
      <c r="CN115" s="14">
        <v>2203</v>
      </c>
      <c r="CO115" s="14" t="s">
        <v>785</v>
      </c>
      <c r="CP115" s="14" t="s">
        <v>4610</v>
      </c>
      <c r="CQ115" s="15">
        <v>15</v>
      </c>
      <c r="CR115" s="14" t="str">
        <f t="shared" si="83"/>
        <v>4102|2</v>
      </c>
      <c r="CT115" s="14" t="s">
        <v>1291</v>
      </c>
      <c r="CU115" s="14">
        <v>2</v>
      </c>
      <c r="CV115" s="14">
        <f t="shared" si="111"/>
        <v>59</v>
      </c>
      <c r="CW115" s="14" t="str">
        <f t="shared" si="112"/>
        <v>4102|2</v>
      </c>
      <c r="DA115" s="14" t="str">
        <f t="shared" si="113"/>
        <v/>
      </c>
      <c r="DB115" s="14" t="str">
        <f t="shared" si="114"/>
        <v/>
      </c>
      <c r="DE115" s="14" t="str">
        <f t="shared" si="115"/>
        <v/>
      </c>
      <c r="DF115" s="14" t="str">
        <f t="shared" si="116"/>
        <v/>
      </c>
      <c r="DI115" s="14" t="str">
        <f t="shared" si="117"/>
        <v/>
      </c>
      <c r="DJ115" s="14" t="str">
        <f t="shared" si="118"/>
        <v/>
      </c>
      <c r="DM115" s="14" t="str">
        <f t="shared" si="119"/>
        <v/>
      </c>
      <c r="DN115" s="14" t="str">
        <f t="shared" si="120"/>
        <v/>
      </c>
      <c r="DQ115" s="14" t="str">
        <f t="shared" si="121"/>
        <v/>
      </c>
      <c r="DR115" s="14" t="str">
        <f t="shared" si="122"/>
        <v/>
      </c>
      <c r="DU115" s="14">
        <f t="shared" si="108"/>
        <v>2203</v>
      </c>
      <c r="DV115" s="14" t="str">
        <f t="shared" si="85"/>
        <v>Piranha</v>
      </c>
      <c r="DW115" s="14">
        <f t="shared" si="86"/>
        <v>15</v>
      </c>
      <c r="DX115" s="14">
        <f t="shared" si="87"/>
        <v>2</v>
      </c>
      <c r="DY115" s="14">
        <f t="shared" si="88"/>
        <v>100</v>
      </c>
      <c r="DZ115" s="14">
        <f t="shared" si="89"/>
        <v>9</v>
      </c>
      <c r="EA115" s="14">
        <f t="shared" si="90"/>
        <v>1</v>
      </c>
      <c r="EB115" s="14">
        <f t="shared" si="91"/>
        <v>80</v>
      </c>
      <c r="EC115" s="14" t="str">
        <f t="shared" si="92"/>
        <v>1</v>
      </c>
      <c r="ED115" s="14" t="str">
        <f t="shared" si="93"/>
        <v>back|eye|leg</v>
      </c>
      <c r="EE115" s="14" t="str">
        <f t="shared" si="94"/>
        <v>4102|2</v>
      </c>
      <c r="EF115" s="14">
        <f t="shared" si="95"/>
        <v>0</v>
      </c>
      <c r="EI115" s="7" t="s">
        <v>1395</v>
      </c>
      <c r="EJ115" s="14" t="s">
        <v>1397</v>
      </c>
      <c r="EK115" s="2">
        <v>121</v>
      </c>
      <c r="EL115" s="14">
        <v>2500</v>
      </c>
      <c r="EM115" s="14">
        <f t="shared" si="96"/>
        <v>7.0710678118654755</v>
      </c>
    </row>
    <row r="116" spans="1:143" x14ac:dyDescent="0.15">
      <c r="A116" s="15" t="s">
        <v>536</v>
      </c>
      <c r="B116" s="14" t="s">
        <v>534</v>
      </c>
      <c r="C116" s="16">
        <v>2</v>
      </c>
      <c r="D116" s="14" t="str">
        <f t="shared" si="78"/>
        <v>攻击型</v>
      </c>
      <c r="E116" s="14">
        <v>100</v>
      </c>
      <c r="F116" s="14">
        <v>1</v>
      </c>
      <c r="G116" s="15">
        <v>1</v>
      </c>
      <c r="H116" s="14">
        <v>100</v>
      </c>
      <c r="I116" s="12" t="str">
        <f t="shared" si="79"/>
        <v>1</v>
      </c>
      <c r="J116" s="12" t="str">
        <f t="shared" si="80"/>
        <v>body||</v>
      </c>
      <c r="K116" s="12" t="s">
        <v>539</v>
      </c>
      <c r="L116" s="12"/>
      <c r="M116" s="12"/>
      <c r="N116" s="12">
        <v>0</v>
      </c>
      <c r="O116" s="12" t="s">
        <v>1351</v>
      </c>
      <c r="P116" s="12">
        <v>0</v>
      </c>
      <c r="Q116" s="12">
        <v>0</v>
      </c>
      <c r="R116" s="12"/>
      <c r="S116" s="12">
        <v>0</v>
      </c>
      <c r="V116" s="14" t="s">
        <v>599</v>
      </c>
      <c r="Z116" s="12">
        <f>IFERROR(INDEX(技能!$A:$A,MATCH(怪物!V116,技能!$B:$B,0)),"")</f>
        <v>1</v>
      </c>
      <c r="AA116" s="12" t="str">
        <f>IFERROR(INDEX(技能!$A:$A,MATCH(怪物!W116,技能!$B:$B,0)),"")</f>
        <v/>
      </c>
      <c r="AB116" s="12" t="str">
        <f>IFERROR(INDEX(技能!$A:$A,MATCH(怪物!X116,技能!$B:$B,0)),"")</f>
        <v/>
      </c>
      <c r="AC116" s="12" t="str">
        <f>IFERROR(INDEX(技能!$A:$A,MATCH(怪物!Y116,技能!$B:$B,0)),"")</f>
        <v/>
      </c>
      <c r="BS116" s="14">
        <v>2300</v>
      </c>
      <c r="BT116" s="15" t="s">
        <v>782</v>
      </c>
      <c r="BU116" s="15">
        <v>5</v>
      </c>
      <c r="BV116" s="14">
        <v>23</v>
      </c>
      <c r="BW116" s="14">
        <v>26.25</v>
      </c>
      <c r="BX116" s="14">
        <v>-0.80952380952380953</v>
      </c>
      <c r="BY116" s="14">
        <v>224</v>
      </c>
      <c r="BZ116" s="17">
        <f t="shared" si="109"/>
        <v>0.42911877394636017</v>
      </c>
      <c r="CB116" s="14" t="str">
        <f t="shared" si="81"/>
        <v>2300|224</v>
      </c>
      <c r="CC116" s="14">
        <f t="shared" si="100"/>
        <v>3</v>
      </c>
      <c r="CD116" s="14">
        <f t="shared" si="104"/>
        <v>100</v>
      </c>
      <c r="CE116" s="14">
        <f t="shared" si="105"/>
        <v>4</v>
      </c>
      <c r="CF116" s="14">
        <f t="shared" si="106"/>
        <v>1</v>
      </c>
      <c r="CG116" s="14">
        <f t="shared" si="107"/>
        <v>85</v>
      </c>
      <c r="CH116" s="14" t="str">
        <f t="shared" si="101"/>
        <v>1</v>
      </c>
      <c r="CI116" s="14" t="str">
        <f t="shared" si="102"/>
        <v>back|head|leg</v>
      </c>
      <c r="CJ116" s="14" t="str">
        <f t="shared" si="82"/>
        <v>4102|2;2108|0.35</v>
      </c>
      <c r="CK116" s="14">
        <v>2</v>
      </c>
      <c r="CM116" s="14">
        <v>1</v>
      </c>
      <c r="CN116" s="14">
        <v>2300</v>
      </c>
      <c r="CO116" s="14" t="s">
        <v>782</v>
      </c>
      <c r="CP116" s="14" t="s">
        <v>4607</v>
      </c>
      <c r="CQ116" s="15">
        <v>5</v>
      </c>
      <c r="CR116" s="14" t="str">
        <f t="shared" si="83"/>
        <v>4102|2;2108|0.35</v>
      </c>
      <c r="CT116" s="14" t="s">
        <v>1291</v>
      </c>
      <c r="CU116" s="14">
        <v>2</v>
      </c>
      <c r="CV116" s="14">
        <f t="shared" si="111"/>
        <v>59</v>
      </c>
      <c r="CW116" s="14" t="str">
        <f t="shared" si="112"/>
        <v>4102|2</v>
      </c>
      <c r="CY116" s="14" t="s">
        <v>1466</v>
      </c>
      <c r="DA116" s="14">
        <f t="shared" si="113"/>
        <v>14</v>
      </c>
      <c r="DB116" s="14" t="str">
        <f t="shared" si="114"/>
        <v>2108|0.35</v>
      </c>
      <c r="DE116" s="14" t="str">
        <f t="shared" si="115"/>
        <v/>
      </c>
      <c r="DF116" s="14" t="str">
        <f t="shared" si="116"/>
        <v/>
      </c>
      <c r="DI116" s="14" t="str">
        <f t="shared" si="117"/>
        <v/>
      </c>
      <c r="DJ116" s="14" t="str">
        <f t="shared" si="118"/>
        <v/>
      </c>
      <c r="DM116" s="14" t="str">
        <f t="shared" si="119"/>
        <v/>
      </c>
      <c r="DN116" s="14" t="str">
        <f t="shared" si="120"/>
        <v/>
      </c>
      <c r="DQ116" s="14" t="str">
        <f t="shared" si="121"/>
        <v/>
      </c>
      <c r="DR116" s="14" t="str">
        <f t="shared" si="122"/>
        <v/>
      </c>
      <c r="DU116" s="14">
        <f t="shared" si="108"/>
        <v>2300</v>
      </c>
      <c r="DV116" s="14" t="str">
        <f t="shared" si="85"/>
        <v>Sea Turtle</v>
      </c>
      <c r="DW116" s="14">
        <f t="shared" si="86"/>
        <v>5</v>
      </c>
      <c r="DX116" s="14">
        <f t="shared" si="87"/>
        <v>3</v>
      </c>
      <c r="DY116" s="14">
        <f t="shared" si="88"/>
        <v>100</v>
      </c>
      <c r="DZ116" s="14">
        <f t="shared" si="89"/>
        <v>4</v>
      </c>
      <c r="EA116" s="14">
        <f t="shared" si="90"/>
        <v>1</v>
      </c>
      <c r="EB116" s="14">
        <f t="shared" si="91"/>
        <v>85</v>
      </c>
      <c r="EC116" s="14" t="str">
        <f t="shared" si="92"/>
        <v>1</v>
      </c>
      <c r="ED116" s="14" t="str">
        <f t="shared" si="93"/>
        <v>back|head|leg</v>
      </c>
      <c r="EE116" s="14" t="str">
        <f t="shared" si="94"/>
        <v>4102|2;2108|0.35</v>
      </c>
      <c r="EF116" s="14">
        <f t="shared" si="95"/>
        <v>2</v>
      </c>
      <c r="EI116" s="7"/>
      <c r="EK116" s="2"/>
      <c r="EM116" s="14">
        <f t="shared" si="96"/>
        <v>0</v>
      </c>
    </row>
    <row r="117" spans="1:143" x14ac:dyDescent="0.15">
      <c r="A117" s="15" t="s">
        <v>535</v>
      </c>
      <c r="B117" s="14" t="s">
        <v>538</v>
      </c>
      <c r="C117" s="16">
        <v>1</v>
      </c>
      <c r="D117" s="14" t="str">
        <f t="shared" si="78"/>
        <v>平衡型</v>
      </c>
      <c r="E117" s="14">
        <v>100</v>
      </c>
      <c r="F117" s="12">
        <v>17</v>
      </c>
      <c r="G117" s="12">
        <v>20</v>
      </c>
      <c r="H117" s="12">
        <v>75</v>
      </c>
      <c r="I117" s="12" t="str">
        <f t="shared" si="79"/>
        <v>22|20</v>
      </c>
      <c r="J117" s="12" t="str">
        <f t="shared" si="80"/>
        <v>body|head|wing</v>
      </c>
      <c r="K117" s="12" t="s">
        <v>539</v>
      </c>
      <c r="L117" s="12" t="s">
        <v>547</v>
      </c>
      <c r="M117" s="12" t="s">
        <v>555</v>
      </c>
      <c r="N117" s="12">
        <v>1</v>
      </c>
      <c r="O117" s="12" t="s">
        <v>1421</v>
      </c>
      <c r="P117" s="12">
        <v>0</v>
      </c>
      <c r="Q117" s="12">
        <v>0</v>
      </c>
      <c r="R117" s="12"/>
      <c r="S117" s="12">
        <v>1</v>
      </c>
      <c r="T117" s="12"/>
      <c r="U117" s="12"/>
      <c r="V117" s="12" t="s">
        <v>668</v>
      </c>
      <c r="W117" s="14" t="s">
        <v>815</v>
      </c>
      <c r="X117" s="12"/>
      <c r="Y117" s="12"/>
      <c r="Z117" s="12">
        <f>IFERROR(INDEX(技能!$A:$A,MATCH(怪物!V117,技能!$B:$B,0)),"")</f>
        <v>22</v>
      </c>
      <c r="AA117" s="12">
        <f>IFERROR(INDEX(技能!$A:$A,MATCH(怪物!W117,技能!$B:$B,0)),"")</f>
        <v>20</v>
      </c>
      <c r="AB117" s="12" t="str">
        <f>IFERROR(INDEX(技能!$A:$A,MATCH(怪物!X117,技能!$B:$B,0)),"")</f>
        <v/>
      </c>
      <c r="AC117" s="12" t="str">
        <f>IFERROR(INDEX(技能!$A:$A,MATCH(怪物!Y117,技能!$B:$B,0)),"")</f>
        <v/>
      </c>
      <c r="AD117" s="12"/>
      <c r="AE117" s="12"/>
      <c r="AF117" s="12"/>
      <c r="AG117" s="12"/>
      <c r="BS117" s="14">
        <v>2301</v>
      </c>
      <c r="BT117" s="15" t="s">
        <v>783</v>
      </c>
      <c r="BU117" s="15">
        <v>10</v>
      </c>
      <c r="BV117" s="14">
        <v>23</v>
      </c>
      <c r="BW117" s="14">
        <v>26.25</v>
      </c>
      <c r="BX117" s="14">
        <v>-0.61904761904761907</v>
      </c>
      <c r="BY117" s="14">
        <v>185</v>
      </c>
      <c r="BZ117" s="17">
        <f t="shared" si="109"/>
        <v>0.35440613026819923</v>
      </c>
      <c r="CB117" s="14" t="str">
        <f t="shared" si="81"/>
        <v>2300|224;2301|185</v>
      </c>
      <c r="CC117" s="14">
        <f t="shared" si="100"/>
        <v>14</v>
      </c>
      <c r="CD117" s="14">
        <f t="shared" si="104"/>
        <v>100</v>
      </c>
      <c r="CE117" s="14">
        <f t="shared" si="105"/>
        <v>4</v>
      </c>
      <c r="CF117" s="14">
        <f t="shared" si="106"/>
        <v>3</v>
      </c>
      <c r="CG117" s="14">
        <f t="shared" si="107"/>
        <v>20</v>
      </c>
      <c r="CH117" s="14" t="str">
        <f t="shared" si="101"/>
        <v>34</v>
      </c>
      <c r="CI117" s="14" t="str">
        <f t="shared" si="102"/>
        <v>|body|leg</v>
      </c>
      <c r="CJ117" s="14" t="str">
        <f t="shared" si="82"/>
        <v>2105|2</v>
      </c>
      <c r="CK117" s="14">
        <f t="shared" si="110"/>
        <v>0</v>
      </c>
      <c r="CM117" s="14">
        <v>1</v>
      </c>
      <c r="CN117" s="14">
        <v>2301</v>
      </c>
      <c r="CO117" s="14" t="s">
        <v>783</v>
      </c>
      <c r="CP117" s="14" t="s">
        <v>4608</v>
      </c>
      <c r="CQ117" s="15">
        <v>10</v>
      </c>
      <c r="CR117" s="14" t="str">
        <f t="shared" si="83"/>
        <v>2105|2</v>
      </c>
      <c r="CT117" s="14" t="s">
        <v>1471</v>
      </c>
      <c r="CU117" s="14">
        <v>2</v>
      </c>
      <c r="CV117" s="14">
        <f t="shared" si="111"/>
        <v>11</v>
      </c>
      <c r="CW117" s="14" t="str">
        <f t="shared" si="112"/>
        <v>2105|2</v>
      </c>
      <c r="DA117" s="14" t="str">
        <f t="shared" si="113"/>
        <v/>
      </c>
      <c r="DB117" s="14" t="str">
        <f t="shared" si="114"/>
        <v/>
      </c>
      <c r="DE117" s="14" t="str">
        <f t="shared" si="115"/>
        <v/>
      </c>
      <c r="DF117" s="14" t="str">
        <f t="shared" si="116"/>
        <v/>
      </c>
      <c r="DI117" s="14" t="str">
        <f t="shared" si="117"/>
        <v/>
      </c>
      <c r="DJ117" s="14" t="str">
        <f t="shared" si="118"/>
        <v/>
      </c>
      <c r="DM117" s="14" t="str">
        <f t="shared" si="119"/>
        <v/>
      </c>
      <c r="DN117" s="14" t="str">
        <f t="shared" si="120"/>
        <v/>
      </c>
      <c r="DQ117" s="14" t="str">
        <f t="shared" si="121"/>
        <v/>
      </c>
      <c r="DR117" s="14" t="str">
        <f t="shared" si="122"/>
        <v/>
      </c>
      <c r="DU117" s="14">
        <f>BS117</f>
        <v>2301</v>
      </c>
      <c r="DV117" s="14" t="str">
        <f t="shared" si="85"/>
        <v>Jerryfish</v>
      </c>
      <c r="DW117" s="14">
        <f t="shared" si="86"/>
        <v>10</v>
      </c>
      <c r="DX117" s="14">
        <f t="shared" si="87"/>
        <v>14</v>
      </c>
      <c r="DY117" s="14">
        <f t="shared" si="88"/>
        <v>100</v>
      </c>
      <c r="DZ117" s="14">
        <f t="shared" si="89"/>
        <v>4</v>
      </c>
      <c r="EA117" s="14">
        <f t="shared" si="90"/>
        <v>3</v>
      </c>
      <c r="EB117" s="14">
        <f t="shared" si="91"/>
        <v>20</v>
      </c>
      <c r="EC117" s="14" t="str">
        <f t="shared" si="92"/>
        <v>34</v>
      </c>
      <c r="ED117" s="14" t="str">
        <f t="shared" si="93"/>
        <v>|body|leg</v>
      </c>
      <c r="EE117" s="14" t="str">
        <f t="shared" si="94"/>
        <v>2105|2</v>
      </c>
      <c r="EF117" s="14">
        <f t="shared" si="95"/>
        <v>0</v>
      </c>
      <c r="EI117" s="7"/>
      <c r="EJ117" s="14" t="s">
        <v>707</v>
      </c>
      <c r="EK117" s="2"/>
      <c r="EM117" s="14">
        <f t="shared" si="96"/>
        <v>0</v>
      </c>
    </row>
    <row r="118" spans="1:143" x14ac:dyDescent="0.15">
      <c r="A118" s="15" t="s">
        <v>550</v>
      </c>
      <c r="B118" s="14" t="s">
        <v>551</v>
      </c>
      <c r="C118" s="16">
        <v>3</v>
      </c>
      <c r="D118" s="14" t="str">
        <f t="shared" si="78"/>
        <v>防御型</v>
      </c>
      <c r="E118" s="14">
        <v>100</v>
      </c>
      <c r="F118" s="12">
        <v>13</v>
      </c>
      <c r="G118" s="12">
        <v>5</v>
      </c>
      <c r="H118" s="12">
        <v>80</v>
      </c>
      <c r="I118" s="12" t="str">
        <f t="shared" si="79"/>
        <v>2</v>
      </c>
      <c r="J118" s="12" t="str">
        <f t="shared" si="80"/>
        <v>carapace|body|</v>
      </c>
      <c r="K118" s="12" t="s">
        <v>586</v>
      </c>
      <c r="L118" s="12" t="s">
        <v>539</v>
      </c>
      <c r="M118" s="12"/>
      <c r="N118" s="12">
        <v>0</v>
      </c>
      <c r="O118" s="12" t="s">
        <v>1425</v>
      </c>
      <c r="P118" s="12">
        <v>0</v>
      </c>
      <c r="Q118" s="12">
        <v>0</v>
      </c>
      <c r="R118" s="12"/>
      <c r="S118" s="12">
        <v>13</v>
      </c>
      <c r="T118" s="12"/>
      <c r="U118" s="12"/>
      <c r="V118" s="12" t="s">
        <v>669</v>
      </c>
      <c r="W118" s="12"/>
      <c r="X118" s="12"/>
      <c r="Y118" s="12"/>
      <c r="Z118" s="12">
        <f>IFERROR(INDEX(技能!$A:$A,MATCH(怪物!V118,技能!$B:$B,0)),"")</f>
        <v>2</v>
      </c>
      <c r="AA118" s="12" t="str">
        <f>IFERROR(INDEX(技能!$A:$A,MATCH(怪物!W118,技能!$B:$B,0)),"")</f>
        <v/>
      </c>
      <c r="AB118" s="12" t="str">
        <f>IFERROR(INDEX(技能!$A:$A,MATCH(怪物!X118,技能!$B:$B,0)),"")</f>
        <v/>
      </c>
      <c r="AC118" s="12" t="str">
        <f>IFERROR(INDEX(技能!$A:$A,MATCH(怪物!Y118,技能!$B:$B,0)),"")</f>
        <v/>
      </c>
      <c r="AD118" s="12"/>
      <c r="AE118" s="12"/>
      <c r="AF118" s="12"/>
      <c r="AG118" s="12"/>
      <c r="BS118" s="14">
        <v>2302</v>
      </c>
      <c r="BT118" s="15" t="s">
        <v>786</v>
      </c>
      <c r="BU118" s="15">
        <v>30</v>
      </c>
      <c r="BV118" s="14">
        <v>23</v>
      </c>
      <c r="BW118" s="14">
        <v>26.25</v>
      </c>
      <c r="BX118" s="14">
        <v>0.14285714285714285</v>
      </c>
      <c r="BY118" s="14">
        <v>86</v>
      </c>
      <c r="BZ118" s="17">
        <f t="shared" si="109"/>
        <v>0.16475095785440613</v>
      </c>
      <c r="CB118" s="14" t="str">
        <f t="shared" si="81"/>
        <v>2300|224;2301|185;2302|86</v>
      </c>
      <c r="CC118" s="14">
        <f t="shared" si="100"/>
        <v>14</v>
      </c>
      <c r="CD118" s="14">
        <f t="shared" si="104"/>
        <v>100</v>
      </c>
      <c r="CE118" s="14">
        <f t="shared" si="105"/>
        <v>6</v>
      </c>
      <c r="CF118" s="14">
        <f t="shared" si="106"/>
        <v>1</v>
      </c>
      <c r="CG118" s="14">
        <f t="shared" si="107"/>
        <v>90</v>
      </c>
      <c r="CH118" s="14" t="str">
        <f t="shared" si="101"/>
        <v>1|34</v>
      </c>
      <c r="CI118" s="14" t="str">
        <f t="shared" si="102"/>
        <v>body|head|tail</v>
      </c>
      <c r="CJ118" s="14" t="str">
        <f t="shared" si="82"/>
        <v>4102|2;2109|2</v>
      </c>
      <c r="CK118" s="14">
        <v>3</v>
      </c>
      <c r="CM118" s="14">
        <v>1</v>
      </c>
      <c r="CN118" s="14">
        <v>2302</v>
      </c>
      <c r="CO118" s="14" t="s">
        <v>786</v>
      </c>
      <c r="CP118" s="14" t="s">
        <v>4611</v>
      </c>
      <c r="CQ118" s="15">
        <v>30</v>
      </c>
      <c r="CR118" s="14" t="str">
        <f t="shared" si="83"/>
        <v>4102|2;2109|2</v>
      </c>
      <c r="CT118" s="14" t="s">
        <v>1291</v>
      </c>
      <c r="CU118" s="14">
        <v>2</v>
      </c>
      <c r="CV118" s="14">
        <f t="shared" si="111"/>
        <v>59</v>
      </c>
      <c r="CW118" s="14" t="str">
        <f t="shared" si="112"/>
        <v>4102|2</v>
      </c>
      <c r="CY118" s="14" t="s">
        <v>1472</v>
      </c>
      <c r="CZ118" s="14">
        <v>2</v>
      </c>
      <c r="DA118" s="14">
        <f t="shared" si="113"/>
        <v>15</v>
      </c>
      <c r="DB118" s="14" t="str">
        <f t="shared" si="114"/>
        <v>2109|2</v>
      </c>
      <c r="DE118" s="14" t="str">
        <f t="shared" si="115"/>
        <v/>
      </c>
      <c r="DF118" s="14" t="str">
        <f t="shared" si="116"/>
        <v/>
      </c>
      <c r="DI118" s="14" t="str">
        <f t="shared" si="117"/>
        <v/>
      </c>
      <c r="DJ118" s="14" t="str">
        <f t="shared" si="118"/>
        <v/>
      </c>
      <c r="DM118" s="14" t="str">
        <f t="shared" si="119"/>
        <v/>
      </c>
      <c r="DN118" s="14" t="str">
        <f t="shared" si="120"/>
        <v/>
      </c>
      <c r="DQ118" s="14" t="str">
        <f t="shared" si="121"/>
        <v/>
      </c>
      <c r="DR118" s="14" t="str">
        <f t="shared" si="122"/>
        <v/>
      </c>
      <c r="DU118" s="14">
        <f t="shared" ref="DU118:DU146" si="123">BS118</f>
        <v>2302</v>
      </c>
      <c r="DV118" s="14" t="str">
        <f t="shared" si="85"/>
        <v>Siren</v>
      </c>
      <c r="DW118" s="14">
        <f t="shared" si="86"/>
        <v>30</v>
      </c>
      <c r="DX118" s="14">
        <f t="shared" si="87"/>
        <v>14</v>
      </c>
      <c r="DY118" s="14">
        <f t="shared" si="88"/>
        <v>100</v>
      </c>
      <c r="DZ118" s="14">
        <f t="shared" si="89"/>
        <v>6</v>
      </c>
      <c r="EA118" s="14">
        <f t="shared" si="90"/>
        <v>1</v>
      </c>
      <c r="EB118" s="14">
        <f t="shared" si="91"/>
        <v>90</v>
      </c>
      <c r="EC118" s="14" t="str">
        <f t="shared" si="92"/>
        <v>1|34</v>
      </c>
      <c r="ED118" s="14" t="str">
        <f t="shared" si="93"/>
        <v>body|head|tail</v>
      </c>
      <c r="EE118" s="14" t="str">
        <f t="shared" si="94"/>
        <v>4102|2;2109|2</v>
      </c>
      <c r="EF118" s="14">
        <f t="shared" si="95"/>
        <v>3</v>
      </c>
      <c r="EI118" s="7" t="s">
        <v>1138</v>
      </c>
      <c r="EJ118" s="14" t="s">
        <v>872</v>
      </c>
      <c r="EK118" s="2">
        <v>200</v>
      </c>
      <c r="EL118" s="14">
        <v>70</v>
      </c>
      <c r="EM118" s="14">
        <f t="shared" si="96"/>
        <v>2.892507608519078</v>
      </c>
    </row>
    <row r="119" spans="1:143" x14ac:dyDescent="0.15">
      <c r="A119" s="15" t="s">
        <v>581</v>
      </c>
      <c r="B119" s="14" t="s">
        <v>582</v>
      </c>
      <c r="C119" s="16">
        <v>1</v>
      </c>
      <c r="D119" s="14" t="str">
        <f t="shared" si="78"/>
        <v>平衡型</v>
      </c>
      <c r="E119" s="14">
        <v>100</v>
      </c>
      <c r="F119" s="12">
        <v>11</v>
      </c>
      <c r="G119" s="12">
        <v>16</v>
      </c>
      <c r="H119" s="12">
        <v>80</v>
      </c>
      <c r="I119" s="12" t="str">
        <f t="shared" si="79"/>
        <v>22</v>
      </c>
      <c r="J119" s="12" t="str">
        <f t="shared" si="80"/>
        <v>body|head|leg</v>
      </c>
      <c r="K119" s="12" t="s">
        <v>539</v>
      </c>
      <c r="L119" s="12" t="s">
        <v>547</v>
      </c>
      <c r="M119" s="12" t="s">
        <v>543</v>
      </c>
      <c r="N119" s="12">
        <v>1</v>
      </c>
      <c r="O119" s="12" t="s">
        <v>1352</v>
      </c>
      <c r="P119" s="12">
        <v>2</v>
      </c>
      <c r="Q119" s="12">
        <v>0</v>
      </c>
      <c r="R119" s="12"/>
      <c r="S119" s="12">
        <v>0</v>
      </c>
      <c r="T119" s="12"/>
      <c r="U119" s="12"/>
      <c r="V119" s="12" t="s">
        <v>615</v>
      </c>
      <c r="W119" s="12"/>
      <c r="X119" s="12"/>
      <c r="Y119" s="12"/>
      <c r="Z119" s="12">
        <f>IFERROR(INDEX(技能!$A:$A,MATCH(怪物!V119,技能!$B:$B,0)),"")</f>
        <v>22</v>
      </c>
      <c r="AA119" s="12" t="str">
        <f>IFERROR(INDEX(技能!$A:$A,MATCH(怪物!W119,技能!$B:$B,0)),"")</f>
        <v/>
      </c>
      <c r="AB119" s="12" t="str">
        <f>IFERROR(INDEX(技能!$A:$A,MATCH(怪物!X119,技能!$B:$B,0)),"")</f>
        <v/>
      </c>
      <c r="AC119" s="12" t="str">
        <f>IFERROR(INDEX(技能!$A:$A,MATCH(怪物!Y119,技能!$B:$B,0)),"")</f>
        <v/>
      </c>
      <c r="AD119" s="12"/>
      <c r="AE119" s="12"/>
      <c r="AF119" s="12"/>
      <c r="AG119" s="12"/>
      <c r="BS119" s="14">
        <v>2303</v>
      </c>
      <c r="BT119" s="15" t="s">
        <v>787</v>
      </c>
      <c r="BU119" s="14">
        <v>60</v>
      </c>
      <c r="BV119" s="14">
        <v>23</v>
      </c>
      <c r="BW119" s="14">
        <v>26.25</v>
      </c>
      <c r="BX119" s="14">
        <v>1.2857142857142858</v>
      </c>
      <c r="BY119" s="14">
        <v>27</v>
      </c>
      <c r="BZ119" s="17">
        <f t="shared" si="109"/>
        <v>5.1724137931034482E-2</v>
      </c>
      <c r="CB119" s="14" t="str">
        <f t="shared" si="81"/>
        <v>2300|224;2301|185;2302|86;2303|27</v>
      </c>
      <c r="CC119" s="14">
        <f t="shared" si="100"/>
        <v>6</v>
      </c>
      <c r="CD119" s="14">
        <f t="shared" si="104"/>
        <v>100</v>
      </c>
      <c r="CE119" s="14">
        <f t="shared" si="105"/>
        <v>10</v>
      </c>
      <c r="CF119" s="14">
        <f t="shared" si="106"/>
        <v>7</v>
      </c>
      <c r="CG119" s="14">
        <f t="shared" si="107"/>
        <v>85</v>
      </c>
      <c r="CH119" s="14" t="str">
        <f t="shared" si="101"/>
        <v>34</v>
      </c>
      <c r="CI119" s="14" t="str">
        <f t="shared" si="102"/>
        <v>body|head|leg</v>
      </c>
      <c r="CJ119" s="14" t="str">
        <f t="shared" si="82"/>
        <v>3109|1;2105|10;4102|10;807|0.11</v>
      </c>
      <c r="CK119" s="14">
        <f t="shared" si="110"/>
        <v>0</v>
      </c>
      <c r="CM119" s="14">
        <v>1</v>
      </c>
      <c r="CN119" s="14">
        <v>2303</v>
      </c>
      <c r="CO119" s="14" t="s">
        <v>787</v>
      </c>
      <c r="CP119" s="14" t="s">
        <v>4612</v>
      </c>
      <c r="CQ119" s="14">
        <v>60</v>
      </c>
      <c r="CR119" s="14" t="str">
        <f t="shared" si="83"/>
        <v>3109|1;2105|10;4102|10;807|0.11</v>
      </c>
      <c r="CT119" s="14" t="s">
        <v>1481</v>
      </c>
      <c r="CU119" s="14">
        <v>1</v>
      </c>
      <c r="CV119" s="14">
        <f t="shared" si="111"/>
        <v>45</v>
      </c>
      <c r="CW119" s="14" t="str">
        <f t="shared" si="112"/>
        <v>3109|1</v>
      </c>
      <c r="CY119" s="14" t="s">
        <v>1471</v>
      </c>
      <c r="CZ119" s="14">
        <v>10</v>
      </c>
      <c r="DA119" s="14">
        <f t="shared" si="113"/>
        <v>11</v>
      </c>
      <c r="DB119" s="14" t="str">
        <f t="shared" si="114"/>
        <v>2105|10</v>
      </c>
      <c r="DC119" s="14" t="s">
        <v>1291</v>
      </c>
      <c r="DD119" s="14">
        <v>10</v>
      </c>
      <c r="DE119" s="14">
        <f t="shared" si="115"/>
        <v>59</v>
      </c>
      <c r="DF119" s="14" t="str">
        <f t="shared" si="116"/>
        <v>4102|10</v>
      </c>
      <c r="DG119" s="14" t="s">
        <v>890</v>
      </c>
      <c r="DI119" s="14">
        <f t="shared" si="117"/>
        <v>187</v>
      </c>
      <c r="DJ119" s="14" t="str">
        <f t="shared" si="118"/>
        <v>807|0.11</v>
      </c>
      <c r="DM119" s="14" t="str">
        <f t="shared" si="119"/>
        <v/>
      </c>
      <c r="DN119" s="14" t="str">
        <f t="shared" si="120"/>
        <v/>
      </c>
      <c r="DQ119" s="14" t="str">
        <f t="shared" si="121"/>
        <v/>
      </c>
      <c r="DR119" s="14" t="str">
        <f t="shared" si="122"/>
        <v/>
      </c>
      <c r="DU119" s="14">
        <f t="shared" si="123"/>
        <v>2303</v>
      </c>
      <c r="DV119" s="14" t="str">
        <f t="shared" si="85"/>
        <v>King Octopus</v>
      </c>
      <c r="DW119" s="14">
        <f t="shared" si="86"/>
        <v>60</v>
      </c>
      <c r="DX119" s="14">
        <f t="shared" si="87"/>
        <v>6</v>
      </c>
      <c r="DY119" s="14">
        <f t="shared" si="88"/>
        <v>100</v>
      </c>
      <c r="DZ119" s="14">
        <f t="shared" si="89"/>
        <v>10</v>
      </c>
      <c r="EA119" s="14">
        <f t="shared" si="90"/>
        <v>7</v>
      </c>
      <c r="EB119" s="14">
        <f t="shared" si="91"/>
        <v>85</v>
      </c>
      <c r="EC119" s="14" t="str">
        <f t="shared" si="92"/>
        <v>34</v>
      </c>
      <c r="ED119" s="14" t="str">
        <f t="shared" si="93"/>
        <v>body|head|leg</v>
      </c>
      <c r="EE119" s="14" t="str">
        <f t="shared" si="94"/>
        <v>3109|1;2105|10;4102|10;807|0.11</v>
      </c>
      <c r="EF119" s="14">
        <f t="shared" si="95"/>
        <v>0</v>
      </c>
      <c r="EI119" s="7" t="s">
        <v>1139</v>
      </c>
      <c r="EJ119" s="14" t="s">
        <v>877</v>
      </c>
      <c r="EK119" s="2">
        <v>201</v>
      </c>
      <c r="EL119" s="14">
        <v>70</v>
      </c>
      <c r="EM119" s="14">
        <f t="shared" si="96"/>
        <v>2.892507608519078</v>
      </c>
    </row>
    <row r="120" spans="1:143" x14ac:dyDescent="0.15">
      <c r="A120" s="15" t="s">
        <v>583</v>
      </c>
      <c r="B120" s="14" t="s">
        <v>584</v>
      </c>
      <c r="C120" s="14">
        <v>9</v>
      </c>
      <c r="D120" s="14" t="str">
        <f t="shared" si="78"/>
        <v>攻击型</v>
      </c>
      <c r="E120" s="14">
        <v>100</v>
      </c>
      <c r="F120" s="12">
        <v>10</v>
      </c>
      <c r="G120" s="12">
        <v>10</v>
      </c>
      <c r="H120" s="12">
        <v>80</v>
      </c>
      <c r="I120" s="12" t="str">
        <f t="shared" si="79"/>
        <v>22|30|18</v>
      </c>
      <c r="J120" s="12" t="str">
        <f t="shared" si="80"/>
        <v>body|head|tail</v>
      </c>
      <c r="K120" s="12" t="s">
        <v>539</v>
      </c>
      <c r="L120" s="12" t="s">
        <v>547</v>
      </c>
      <c r="M120" s="12" t="s">
        <v>567</v>
      </c>
      <c r="N120" s="12">
        <v>0</v>
      </c>
      <c r="O120" s="12" t="s">
        <v>1354</v>
      </c>
      <c r="P120" s="12">
        <v>40</v>
      </c>
      <c r="Q120" s="12">
        <v>0</v>
      </c>
      <c r="R120" s="12"/>
      <c r="S120" s="12">
        <v>2</v>
      </c>
      <c r="T120" s="12"/>
      <c r="U120" s="12"/>
      <c r="V120" s="14" t="s">
        <v>603</v>
      </c>
      <c r="W120" s="12" t="s">
        <v>670</v>
      </c>
      <c r="X120" s="12" t="s">
        <v>814</v>
      </c>
      <c r="Y120" s="12"/>
      <c r="Z120" s="12">
        <f>IFERROR(INDEX(技能!$A:$A,MATCH(怪物!V120,技能!$B:$B,0)),"")</f>
        <v>22</v>
      </c>
      <c r="AA120" s="12">
        <f>IFERROR(INDEX(技能!$A:$A,MATCH(怪物!W120,技能!$B:$B,0)),"")</f>
        <v>30</v>
      </c>
      <c r="AB120" s="12">
        <f>IFERROR(INDEX(技能!$A:$A,MATCH(怪物!X120,技能!$B:$B,0)),"")</f>
        <v>18</v>
      </c>
      <c r="AC120" s="12" t="str">
        <f>IFERROR(INDEX(技能!$A:$A,MATCH(怪物!Y120,技能!$B:$B,0)),"")</f>
        <v/>
      </c>
      <c r="AD120" s="12"/>
      <c r="AE120" s="12"/>
      <c r="AF120" s="12"/>
      <c r="AG120" s="12"/>
      <c r="BS120" s="14">
        <v>2400</v>
      </c>
      <c r="BT120" s="15" t="s">
        <v>788</v>
      </c>
      <c r="BU120" s="15">
        <v>20</v>
      </c>
      <c r="BV120" s="14">
        <v>24</v>
      </c>
      <c r="BW120" s="14">
        <v>30</v>
      </c>
      <c r="BX120" s="14">
        <v>-0.33333333333333331</v>
      </c>
      <c r="BY120" s="14">
        <v>139</v>
      </c>
      <c r="BZ120" s="17">
        <f t="shared" si="109"/>
        <v>0.37365591397849462</v>
      </c>
      <c r="CB120" s="14" t="str">
        <f t="shared" si="81"/>
        <v>2400|139</v>
      </c>
      <c r="CC120" s="14">
        <f t="shared" si="100"/>
        <v>6</v>
      </c>
      <c r="CD120" s="14">
        <f t="shared" si="104"/>
        <v>100</v>
      </c>
      <c r="CE120" s="14">
        <f t="shared" si="105"/>
        <v>6</v>
      </c>
      <c r="CF120" s="14">
        <f t="shared" si="106"/>
        <v>2</v>
      </c>
      <c r="CG120" s="14">
        <f t="shared" si="107"/>
        <v>75</v>
      </c>
      <c r="CH120" s="14" t="str">
        <f t="shared" si="101"/>
        <v>1|34</v>
      </c>
      <c r="CI120" s="14" t="str">
        <f t="shared" si="102"/>
        <v>body|head|fin</v>
      </c>
      <c r="CJ120" s="14" t="str">
        <f t="shared" si="82"/>
        <v>2105|2;105|0.22</v>
      </c>
      <c r="CK120" s="14">
        <f>VLOOKUP(BT120,B:N,13,FALSE)</f>
        <v>0</v>
      </c>
      <c r="CM120" s="14">
        <v>1</v>
      </c>
      <c r="CN120" s="14">
        <v>2400</v>
      </c>
      <c r="CO120" s="14" t="s">
        <v>788</v>
      </c>
      <c r="CP120" s="14" t="s">
        <v>4613</v>
      </c>
      <c r="CQ120" s="15">
        <v>20</v>
      </c>
      <c r="CR120" s="14" t="str">
        <f t="shared" si="83"/>
        <v>2105|2;105|0.22</v>
      </c>
      <c r="CT120" s="14" t="s">
        <v>1471</v>
      </c>
      <c r="CU120" s="14">
        <v>2</v>
      </c>
      <c r="CV120" s="14">
        <f t="shared" si="111"/>
        <v>11</v>
      </c>
      <c r="CW120" s="14" t="str">
        <f t="shared" si="112"/>
        <v>2105|2</v>
      </c>
      <c r="CY120" s="14" t="s">
        <v>1461</v>
      </c>
      <c r="DA120" s="14">
        <f t="shared" si="113"/>
        <v>100</v>
      </c>
      <c r="DB120" s="14" t="str">
        <f t="shared" si="114"/>
        <v>105|0.22</v>
      </c>
      <c r="DE120" s="14" t="str">
        <f t="shared" si="115"/>
        <v/>
      </c>
      <c r="DF120" s="14" t="str">
        <f t="shared" si="116"/>
        <v/>
      </c>
      <c r="DI120" s="14" t="str">
        <f t="shared" si="117"/>
        <v/>
      </c>
      <c r="DJ120" s="14" t="str">
        <f t="shared" si="118"/>
        <v/>
      </c>
      <c r="DM120" s="14" t="str">
        <f t="shared" si="119"/>
        <v/>
      </c>
      <c r="DN120" s="14" t="str">
        <f t="shared" si="120"/>
        <v/>
      </c>
      <c r="DQ120" s="14" t="str">
        <f t="shared" si="121"/>
        <v/>
      </c>
      <c r="DR120" s="14" t="str">
        <f t="shared" si="122"/>
        <v/>
      </c>
      <c r="DU120" s="14">
        <f t="shared" si="123"/>
        <v>2400</v>
      </c>
      <c r="DV120" s="14" t="str">
        <f t="shared" si="85"/>
        <v>Murloc</v>
      </c>
      <c r="DW120" s="14">
        <f t="shared" si="86"/>
        <v>20</v>
      </c>
      <c r="DX120" s="14">
        <f t="shared" si="87"/>
        <v>6</v>
      </c>
      <c r="DY120" s="14">
        <f t="shared" si="88"/>
        <v>100</v>
      </c>
      <c r="DZ120" s="14">
        <f t="shared" si="89"/>
        <v>6</v>
      </c>
      <c r="EA120" s="14">
        <f t="shared" si="90"/>
        <v>2</v>
      </c>
      <c r="EB120" s="14">
        <f t="shared" si="91"/>
        <v>75</v>
      </c>
      <c r="EC120" s="14" t="str">
        <f t="shared" si="92"/>
        <v>1|34</v>
      </c>
      <c r="ED120" s="14" t="str">
        <f t="shared" si="93"/>
        <v>body|head|fin</v>
      </c>
      <c r="EE120" s="14" t="str">
        <f t="shared" si="94"/>
        <v>2105|2;105|0.22</v>
      </c>
      <c r="EF120" s="14">
        <f t="shared" si="95"/>
        <v>0</v>
      </c>
      <c r="EI120" s="7" t="s">
        <v>1140</v>
      </c>
      <c r="EJ120" s="14" t="s">
        <v>1456</v>
      </c>
      <c r="EK120" s="2">
        <v>202</v>
      </c>
      <c r="EL120" s="14">
        <v>350</v>
      </c>
      <c r="EM120" s="14">
        <f t="shared" si="96"/>
        <v>4.3253077270721105</v>
      </c>
    </row>
    <row r="121" spans="1:143" x14ac:dyDescent="0.15">
      <c r="A121" s="15" t="s">
        <v>692</v>
      </c>
      <c r="B121" s="14" t="s">
        <v>694</v>
      </c>
      <c r="C121" s="14">
        <v>2</v>
      </c>
      <c r="D121" s="14" t="str">
        <f t="shared" si="78"/>
        <v>攻击型</v>
      </c>
      <c r="E121" s="14">
        <v>100</v>
      </c>
      <c r="F121" s="12">
        <v>10</v>
      </c>
      <c r="G121" s="12">
        <v>2</v>
      </c>
      <c r="H121" s="12">
        <v>70</v>
      </c>
      <c r="I121" s="12" t="str">
        <f t="shared" si="79"/>
        <v>1</v>
      </c>
      <c r="J121" s="12" t="str">
        <f t="shared" si="80"/>
        <v>body|head|leg</v>
      </c>
      <c r="K121" s="12" t="s">
        <v>539</v>
      </c>
      <c r="L121" s="12" t="s">
        <v>695</v>
      </c>
      <c r="M121" s="12" t="s">
        <v>543</v>
      </c>
      <c r="N121" s="12">
        <v>0</v>
      </c>
      <c r="O121" s="12" t="s">
        <v>1353</v>
      </c>
      <c r="P121" s="12">
        <v>0</v>
      </c>
      <c r="Q121" s="12">
        <v>0</v>
      </c>
      <c r="R121" s="12"/>
      <c r="S121" s="12">
        <v>0</v>
      </c>
      <c r="T121" s="12"/>
      <c r="U121" s="12"/>
      <c r="V121" s="12" t="s">
        <v>599</v>
      </c>
      <c r="W121" s="12"/>
      <c r="X121" s="12"/>
      <c r="Y121" s="12"/>
      <c r="Z121" s="12">
        <f>IFERROR(INDEX(技能!$A:$A,MATCH(怪物!V121,技能!$B:$B,0)),"")</f>
        <v>1</v>
      </c>
      <c r="AA121" s="12" t="str">
        <f>IFERROR(INDEX(技能!$A:$A,MATCH(怪物!W121,技能!$B:$B,0)),"")</f>
        <v/>
      </c>
      <c r="AB121" s="12" t="str">
        <f>IFERROR(INDEX(技能!$A:$A,MATCH(怪物!X121,技能!$B:$B,0)),"")</f>
        <v/>
      </c>
      <c r="AC121" s="12" t="str">
        <f>IFERROR(INDEX(技能!$A:$A,MATCH(怪物!Y121,技能!$B:$B,0)),"")</f>
        <v/>
      </c>
      <c r="AD121" s="12"/>
      <c r="AE121" s="12"/>
      <c r="AF121" s="12"/>
      <c r="AG121" s="12"/>
      <c r="BS121" s="14">
        <v>2401</v>
      </c>
      <c r="BT121" s="15" t="s">
        <v>789</v>
      </c>
      <c r="BU121" s="15">
        <v>30</v>
      </c>
      <c r="BV121" s="14">
        <v>24</v>
      </c>
      <c r="BW121" s="14">
        <v>30</v>
      </c>
      <c r="BX121" s="14">
        <v>0</v>
      </c>
      <c r="BY121" s="14">
        <v>100</v>
      </c>
      <c r="BZ121" s="17">
        <f t="shared" si="109"/>
        <v>0.26881720430107525</v>
      </c>
      <c r="CB121" s="14" t="str">
        <f t="shared" si="81"/>
        <v>2400|139;2401|100</v>
      </c>
      <c r="CC121" s="14">
        <f t="shared" si="100"/>
        <v>12</v>
      </c>
      <c r="CD121" s="14">
        <f t="shared" si="104"/>
        <v>100</v>
      </c>
      <c r="CE121" s="14">
        <f t="shared" si="105"/>
        <v>7</v>
      </c>
      <c r="CF121" s="14">
        <f t="shared" si="106"/>
        <v>2</v>
      </c>
      <c r="CG121" s="14">
        <f t="shared" si="107"/>
        <v>70</v>
      </c>
      <c r="CH121" s="14" t="str">
        <f t="shared" si="101"/>
        <v>28</v>
      </c>
      <c r="CI121" s="14" t="str">
        <f t="shared" si="102"/>
        <v>body|head|tail</v>
      </c>
      <c r="CJ121" s="14" t="str">
        <f t="shared" si="82"/>
        <v>2105|2</v>
      </c>
      <c r="CK121" s="14">
        <v>6</v>
      </c>
      <c r="CM121" s="14">
        <v>1</v>
      </c>
      <c r="CN121" s="14">
        <v>2401</v>
      </c>
      <c r="CO121" s="14" t="s">
        <v>789</v>
      </c>
      <c r="CP121" s="14" t="s">
        <v>4614</v>
      </c>
      <c r="CQ121" s="15">
        <v>30</v>
      </c>
      <c r="CR121" s="14" t="str">
        <f t="shared" si="83"/>
        <v>2105|2</v>
      </c>
      <c r="CT121" s="14" t="s">
        <v>1471</v>
      </c>
      <c r="CU121" s="14">
        <v>2</v>
      </c>
      <c r="CV121" s="14">
        <f t="shared" si="111"/>
        <v>11</v>
      </c>
      <c r="CW121" s="14" t="str">
        <f t="shared" si="112"/>
        <v>2105|2</v>
      </c>
      <c r="DA121" s="14" t="str">
        <f t="shared" si="113"/>
        <v/>
      </c>
      <c r="DB121" s="14" t="str">
        <f t="shared" si="114"/>
        <v/>
      </c>
      <c r="DE121" s="14" t="str">
        <f t="shared" si="115"/>
        <v/>
      </c>
      <c r="DF121" s="14" t="str">
        <f t="shared" si="116"/>
        <v/>
      </c>
      <c r="DI121" s="14" t="str">
        <f t="shared" si="117"/>
        <v/>
      </c>
      <c r="DJ121" s="14" t="str">
        <f t="shared" si="118"/>
        <v/>
      </c>
      <c r="DM121" s="14" t="str">
        <f t="shared" si="119"/>
        <v/>
      </c>
      <c r="DN121" s="14" t="str">
        <f t="shared" si="120"/>
        <v/>
      </c>
      <c r="DQ121" s="14" t="str">
        <f t="shared" si="121"/>
        <v/>
      </c>
      <c r="DR121" s="14" t="str">
        <f t="shared" si="122"/>
        <v/>
      </c>
      <c r="DU121" s="14">
        <f t="shared" si="123"/>
        <v>2401</v>
      </c>
      <c r="DV121" s="14" t="str">
        <f t="shared" si="85"/>
        <v>Mermaid</v>
      </c>
      <c r="DW121" s="14">
        <f t="shared" si="86"/>
        <v>30</v>
      </c>
      <c r="DX121" s="14">
        <f t="shared" si="87"/>
        <v>12</v>
      </c>
      <c r="DY121" s="14">
        <f t="shared" si="88"/>
        <v>100</v>
      </c>
      <c r="DZ121" s="14">
        <f t="shared" si="89"/>
        <v>7</v>
      </c>
      <c r="EA121" s="14">
        <f t="shared" si="90"/>
        <v>2</v>
      </c>
      <c r="EB121" s="14">
        <f t="shared" si="91"/>
        <v>70</v>
      </c>
      <c r="EC121" s="14" t="str">
        <f t="shared" si="92"/>
        <v>28</v>
      </c>
      <c r="ED121" s="14" t="str">
        <f t="shared" si="93"/>
        <v>body|head|tail</v>
      </c>
      <c r="EE121" s="14" t="str">
        <f t="shared" si="94"/>
        <v>2105|2</v>
      </c>
      <c r="EF121" s="14">
        <f t="shared" si="95"/>
        <v>6</v>
      </c>
      <c r="EI121" s="7" t="s">
        <v>1144</v>
      </c>
      <c r="EJ121" s="14" t="s">
        <v>869</v>
      </c>
      <c r="EK121" s="2">
        <v>203</v>
      </c>
      <c r="EL121" s="14">
        <v>600</v>
      </c>
      <c r="EM121" s="14">
        <f t="shared" si="96"/>
        <v>4.9492320038397652</v>
      </c>
    </row>
    <row r="122" spans="1:143" x14ac:dyDescent="0.15">
      <c r="A122" s="15"/>
      <c r="B122" s="14" t="s">
        <v>924</v>
      </c>
      <c r="C122" s="14">
        <v>3</v>
      </c>
      <c r="D122" s="14" t="str">
        <f t="shared" si="78"/>
        <v>防御型</v>
      </c>
      <c r="E122" s="14">
        <v>100</v>
      </c>
      <c r="F122" s="12">
        <v>7</v>
      </c>
      <c r="G122" s="12">
        <v>2</v>
      </c>
      <c r="H122" s="12">
        <v>70</v>
      </c>
      <c r="I122" s="12" t="str">
        <f t="shared" si="79"/>
        <v>6|16|19</v>
      </c>
      <c r="J122" s="12" t="str">
        <f t="shared" si="80"/>
        <v>body|head|leg</v>
      </c>
      <c r="K122" s="12" t="s">
        <v>929</v>
      </c>
      <c r="L122" s="12" t="s">
        <v>540</v>
      </c>
      <c r="M122" s="12" t="s">
        <v>542</v>
      </c>
      <c r="N122" s="12">
        <v>0</v>
      </c>
      <c r="O122" s="12" t="s">
        <v>1359</v>
      </c>
      <c r="P122" s="12">
        <v>0</v>
      </c>
      <c r="Q122" s="12">
        <v>2</v>
      </c>
      <c r="R122" s="12">
        <v>3</v>
      </c>
      <c r="S122" s="12">
        <v>0</v>
      </c>
      <c r="T122" s="12"/>
      <c r="U122" s="12"/>
      <c r="V122" s="12" t="s">
        <v>595</v>
      </c>
      <c r="W122" s="12" t="s">
        <v>654</v>
      </c>
      <c r="X122" s="12" t="s">
        <v>656</v>
      </c>
      <c r="Y122" s="12"/>
      <c r="Z122" s="12">
        <f>IFERROR(INDEX(技能!$A:$A,MATCH(怪物!V122,技能!$B:$B,0)),"")</f>
        <v>6</v>
      </c>
      <c r="AA122" s="12">
        <f>IFERROR(INDEX(技能!$A:$A,MATCH(怪物!W122,技能!$B:$B,0)),"")</f>
        <v>16</v>
      </c>
      <c r="AB122" s="12">
        <f>IFERROR(INDEX(技能!$A:$A,MATCH(怪物!X122,技能!$B:$B,0)),"")</f>
        <v>19</v>
      </c>
      <c r="AC122" s="12" t="str">
        <f>IFERROR(INDEX(技能!$A:$A,MATCH(怪物!Y122,技能!$B:$B,0)),"")</f>
        <v/>
      </c>
      <c r="AD122" s="12"/>
      <c r="AE122" s="12"/>
      <c r="AF122" s="12"/>
      <c r="AG122" s="12"/>
      <c r="BS122" s="14">
        <v>2402</v>
      </c>
      <c r="BT122" s="15" t="s">
        <v>790</v>
      </c>
      <c r="BU122" s="15">
        <v>40</v>
      </c>
      <c r="BV122" s="14">
        <v>24</v>
      </c>
      <c r="BW122" s="14">
        <v>30</v>
      </c>
      <c r="BX122" s="14">
        <v>0.33333333333333331</v>
      </c>
      <c r="BY122" s="14">
        <v>25</v>
      </c>
      <c r="BZ122" s="17">
        <f t="shared" si="109"/>
        <v>6.7204301075268813E-2</v>
      </c>
      <c r="CB122" s="14" t="str">
        <f t="shared" si="81"/>
        <v>2400|139;2401|100;2402|25</v>
      </c>
      <c r="CC122" s="14">
        <f t="shared" si="100"/>
        <v>8</v>
      </c>
      <c r="CD122" s="14">
        <f t="shared" si="104"/>
        <v>100</v>
      </c>
      <c r="CE122" s="14">
        <f t="shared" si="105"/>
        <v>12</v>
      </c>
      <c r="CF122" s="14">
        <f t="shared" si="106"/>
        <v>2</v>
      </c>
      <c r="CG122" s="14">
        <f t="shared" si="107"/>
        <v>80</v>
      </c>
      <c r="CH122" s="14" t="str">
        <f t="shared" si="101"/>
        <v>1|2</v>
      </c>
      <c r="CI122" s="14" t="str">
        <f t="shared" si="102"/>
        <v>body|head|fin</v>
      </c>
      <c r="CJ122" s="14" t="str">
        <f t="shared" si="82"/>
        <v>4102|5;2303|2</v>
      </c>
      <c r="CK122" s="14">
        <f t="shared" ref="CK122:CK138" si="124">VLOOKUP(BT122,B:N,13,FALSE)</f>
        <v>0</v>
      </c>
      <c r="CM122" s="14">
        <v>1</v>
      </c>
      <c r="CN122" s="14">
        <v>2402</v>
      </c>
      <c r="CO122" s="14" t="s">
        <v>790</v>
      </c>
      <c r="CP122" s="14" t="s">
        <v>4615</v>
      </c>
      <c r="CQ122" s="15">
        <v>40</v>
      </c>
      <c r="CR122" s="14" t="str">
        <f t="shared" si="83"/>
        <v>4102|5;2303|2</v>
      </c>
      <c r="CT122" s="14" t="s">
        <v>1291</v>
      </c>
      <c r="CU122" s="14">
        <v>5</v>
      </c>
      <c r="CV122" s="14">
        <f t="shared" si="111"/>
        <v>59</v>
      </c>
      <c r="CW122" s="14" t="str">
        <f t="shared" si="112"/>
        <v>4102|5</v>
      </c>
      <c r="CY122" s="14" t="s">
        <v>1301</v>
      </c>
      <c r="CZ122" s="14">
        <v>2</v>
      </c>
      <c r="DA122" s="14">
        <f t="shared" si="113"/>
        <v>23</v>
      </c>
      <c r="DB122" s="14" t="str">
        <f t="shared" si="114"/>
        <v>2303|2</v>
      </c>
      <c r="DE122" s="14" t="str">
        <f t="shared" si="115"/>
        <v/>
      </c>
      <c r="DF122" s="14" t="str">
        <f t="shared" si="116"/>
        <v/>
      </c>
      <c r="DI122" s="14" t="str">
        <f t="shared" si="117"/>
        <v/>
      </c>
      <c r="DJ122" s="14" t="str">
        <f t="shared" si="118"/>
        <v/>
      </c>
      <c r="DM122" s="14" t="str">
        <f t="shared" si="119"/>
        <v/>
      </c>
      <c r="DN122" s="14" t="str">
        <f t="shared" si="120"/>
        <v/>
      </c>
      <c r="DQ122" s="14" t="str">
        <f t="shared" si="121"/>
        <v/>
      </c>
      <c r="DR122" s="14" t="str">
        <f t="shared" si="122"/>
        <v/>
      </c>
      <c r="DU122" s="14">
        <f t="shared" si="123"/>
        <v>2402</v>
      </c>
      <c r="DV122" s="14" t="str">
        <f t="shared" si="85"/>
        <v>Shark</v>
      </c>
      <c r="DW122" s="14">
        <f t="shared" si="86"/>
        <v>40</v>
      </c>
      <c r="DX122" s="14">
        <f t="shared" si="87"/>
        <v>8</v>
      </c>
      <c r="DY122" s="14">
        <f t="shared" si="88"/>
        <v>100</v>
      </c>
      <c r="DZ122" s="14">
        <f t="shared" si="89"/>
        <v>12</v>
      </c>
      <c r="EA122" s="14">
        <f t="shared" si="90"/>
        <v>2</v>
      </c>
      <c r="EB122" s="14">
        <f t="shared" si="91"/>
        <v>80</v>
      </c>
      <c r="EC122" s="14" t="str">
        <f t="shared" si="92"/>
        <v>1|2</v>
      </c>
      <c r="ED122" s="14" t="str">
        <f t="shared" si="93"/>
        <v>body|head|fin</v>
      </c>
      <c r="EE122" s="14" t="str">
        <f t="shared" si="94"/>
        <v>4102|5;2303|2</v>
      </c>
      <c r="EF122" s="14">
        <f t="shared" si="95"/>
        <v>0</v>
      </c>
      <c r="EI122" s="7" t="s">
        <v>1142</v>
      </c>
      <c r="EJ122" s="14" t="s">
        <v>1243</v>
      </c>
      <c r="EK122" s="2">
        <v>204</v>
      </c>
      <c r="EL122" s="14">
        <v>1000</v>
      </c>
      <c r="EM122" s="14">
        <f t="shared" si="96"/>
        <v>5.6234132519034912</v>
      </c>
    </row>
    <row r="123" spans="1:143" x14ac:dyDescent="0.15">
      <c r="A123" s="15"/>
      <c r="B123" s="14" t="s">
        <v>928</v>
      </c>
      <c r="C123" s="14">
        <v>10</v>
      </c>
      <c r="D123" s="14" t="str">
        <f t="shared" si="78"/>
        <v>防御型</v>
      </c>
      <c r="E123" s="14">
        <v>100</v>
      </c>
      <c r="F123" s="12">
        <v>8</v>
      </c>
      <c r="G123" s="12">
        <v>2</v>
      </c>
      <c r="H123" s="12">
        <v>70</v>
      </c>
      <c r="I123" s="12" t="str">
        <f t="shared" si="79"/>
        <v>6|16|19</v>
      </c>
      <c r="J123" s="12" t="str">
        <f t="shared" si="80"/>
        <v>body|head|leg</v>
      </c>
      <c r="K123" s="12" t="s">
        <v>929</v>
      </c>
      <c r="L123" s="12" t="s">
        <v>540</v>
      </c>
      <c r="M123" s="12" t="s">
        <v>542</v>
      </c>
      <c r="N123" s="12">
        <v>0</v>
      </c>
      <c r="O123" s="12" t="s">
        <v>1359</v>
      </c>
      <c r="P123" s="12">
        <v>0</v>
      </c>
      <c r="Q123" s="12">
        <v>10</v>
      </c>
      <c r="R123" s="12">
        <v>10</v>
      </c>
      <c r="S123" s="12">
        <v>0</v>
      </c>
      <c r="T123" s="12"/>
      <c r="U123" s="12"/>
      <c r="V123" s="12" t="s">
        <v>939</v>
      </c>
      <c r="W123" s="12" t="s">
        <v>941</v>
      </c>
      <c r="X123" s="12" t="s">
        <v>656</v>
      </c>
      <c r="Y123" s="12"/>
      <c r="Z123" s="12">
        <f>IFERROR(INDEX(技能!$A:$A,MATCH(怪物!V123,技能!$B:$B,0)),"")</f>
        <v>6</v>
      </c>
      <c r="AA123" s="12">
        <f>IFERROR(INDEX(技能!$A:$A,MATCH(怪物!W123,技能!$B:$B,0)),"")</f>
        <v>16</v>
      </c>
      <c r="AB123" s="12">
        <f>IFERROR(INDEX(技能!$A:$A,MATCH(怪物!X123,技能!$B:$B,0)),"")</f>
        <v>19</v>
      </c>
      <c r="AC123" s="12" t="str">
        <f>IFERROR(INDEX(技能!$A:$A,MATCH(怪物!Y123,技能!$B:$B,0)),"")</f>
        <v/>
      </c>
      <c r="AD123" s="12"/>
      <c r="AE123" s="12"/>
      <c r="AF123" s="12"/>
      <c r="AG123" s="12"/>
      <c r="BS123" s="14">
        <v>2403</v>
      </c>
      <c r="BT123" s="14" t="s">
        <v>582</v>
      </c>
      <c r="BU123" s="14">
        <v>90</v>
      </c>
      <c r="BV123" s="14">
        <v>24</v>
      </c>
      <c r="BY123" s="14">
        <v>4</v>
      </c>
      <c r="BZ123" s="17">
        <f t="shared" si="109"/>
        <v>1.0752688172043012E-2</v>
      </c>
      <c r="CB123" s="14" t="str">
        <f t="shared" si="81"/>
        <v>2400|139;2401|100;2402|25;2403|4</v>
      </c>
      <c r="CC123" s="14">
        <f t="shared" si="100"/>
        <v>1</v>
      </c>
      <c r="CD123" s="14">
        <f t="shared" si="104"/>
        <v>100</v>
      </c>
      <c r="CE123" s="14">
        <f t="shared" si="105"/>
        <v>11</v>
      </c>
      <c r="CF123" s="14">
        <f t="shared" si="106"/>
        <v>16</v>
      </c>
      <c r="CG123" s="14">
        <f t="shared" si="107"/>
        <v>80</v>
      </c>
      <c r="CH123" s="14" t="str">
        <f t="shared" si="101"/>
        <v>22</v>
      </c>
      <c r="CI123" s="14" t="str">
        <f t="shared" si="102"/>
        <v>body|head|leg</v>
      </c>
      <c r="CJ123" s="14" t="str">
        <f t="shared" si="82"/>
        <v>4102|5;202|0.23</v>
      </c>
      <c r="CK123" s="14">
        <v>0</v>
      </c>
      <c r="CM123" s="14">
        <v>1</v>
      </c>
      <c r="CN123" s="14">
        <v>2403</v>
      </c>
      <c r="CO123" s="14" t="s">
        <v>1428</v>
      </c>
      <c r="CP123" s="14" t="s">
        <v>4616</v>
      </c>
      <c r="CQ123" s="14">
        <v>90</v>
      </c>
      <c r="CR123" s="14" t="str">
        <f t="shared" si="83"/>
        <v>4102|5;202|0.23</v>
      </c>
      <c r="CT123" s="14" t="s">
        <v>1291</v>
      </c>
      <c r="CU123" s="14">
        <v>5</v>
      </c>
      <c r="CV123" s="14">
        <f t="shared" si="111"/>
        <v>59</v>
      </c>
      <c r="CW123" s="14" t="str">
        <f t="shared" si="112"/>
        <v>4102|5</v>
      </c>
      <c r="CY123" s="14" t="s">
        <v>1695</v>
      </c>
      <c r="DA123" s="14">
        <f t="shared" si="113"/>
        <v>120</v>
      </c>
      <c r="DB123" s="14" t="str">
        <f t="shared" si="114"/>
        <v>202|0.23</v>
      </c>
      <c r="DE123" s="14" t="str">
        <f t="shared" si="115"/>
        <v/>
      </c>
      <c r="DF123" s="14" t="str">
        <f t="shared" si="116"/>
        <v/>
      </c>
      <c r="DI123" s="14" t="str">
        <f t="shared" si="117"/>
        <v/>
      </c>
      <c r="DJ123" s="14" t="str">
        <f t="shared" si="118"/>
        <v/>
      </c>
      <c r="DM123" s="14" t="str">
        <f t="shared" si="119"/>
        <v/>
      </c>
      <c r="DN123" s="14" t="str">
        <f t="shared" si="120"/>
        <v/>
      </c>
      <c r="DQ123" s="14" t="str">
        <f t="shared" si="121"/>
        <v/>
      </c>
      <c r="DR123" s="14" t="str">
        <f t="shared" si="122"/>
        <v/>
      </c>
      <c r="DU123" s="14">
        <f t="shared" si="123"/>
        <v>2403</v>
      </c>
      <c r="DV123" s="14" t="str">
        <f t="shared" si="85"/>
        <v>Centaur</v>
      </c>
      <c r="DW123" s="14">
        <f t="shared" si="86"/>
        <v>90</v>
      </c>
      <c r="DX123" s="14">
        <f t="shared" si="87"/>
        <v>1</v>
      </c>
      <c r="DY123" s="14">
        <f t="shared" si="88"/>
        <v>100</v>
      </c>
      <c r="DZ123" s="14">
        <f t="shared" si="89"/>
        <v>11</v>
      </c>
      <c r="EA123" s="14">
        <f t="shared" si="90"/>
        <v>16</v>
      </c>
      <c r="EB123" s="14">
        <f t="shared" si="91"/>
        <v>80</v>
      </c>
      <c r="EC123" s="14" t="str">
        <f t="shared" si="92"/>
        <v>22</v>
      </c>
      <c r="ED123" s="14" t="str">
        <f t="shared" si="93"/>
        <v>body|head|leg</v>
      </c>
      <c r="EE123" s="14" t="str">
        <f t="shared" si="94"/>
        <v>4102|5;202|0.23</v>
      </c>
      <c r="EF123" s="14">
        <f t="shared" si="95"/>
        <v>0</v>
      </c>
      <c r="EI123" s="7" t="s">
        <v>1143</v>
      </c>
      <c r="EJ123" s="14" t="s">
        <v>1044</v>
      </c>
      <c r="EK123" s="2">
        <v>205</v>
      </c>
      <c r="EL123" s="14">
        <v>2550</v>
      </c>
      <c r="EM123" s="14">
        <f t="shared" si="96"/>
        <v>7.1061610375652471</v>
      </c>
    </row>
    <row r="124" spans="1:143" x14ac:dyDescent="0.15">
      <c r="A124" s="15" t="s">
        <v>1362</v>
      </c>
      <c r="B124" s="15" t="s">
        <v>921</v>
      </c>
      <c r="C124" s="14">
        <v>2</v>
      </c>
      <c r="D124" s="14" t="str">
        <f t="shared" si="78"/>
        <v>攻击型</v>
      </c>
      <c r="E124" s="14">
        <v>100</v>
      </c>
      <c r="F124" s="14">
        <v>9</v>
      </c>
      <c r="G124" s="14">
        <v>2</v>
      </c>
      <c r="H124" s="12">
        <v>70</v>
      </c>
      <c r="I124" s="12" t="str">
        <f t="shared" si="79"/>
        <v>6|16|19</v>
      </c>
      <c r="J124" s="12" t="str">
        <f t="shared" si="80"/>
        <v>body|head|leg</v>
      </c>
      <c r="K124" s="12" t="s">
        <v>929</v>
      </c>
      <c r="L124" s="12" t="s">
        <v>540</v>
      </c>
      <c r="M124" s="12" t="s">
        <v>542</v>
      </c>
      <c r="N124" s="12">
        <v>0</v>
      </c>
      <c r="O124" s="14" t="s">
        <v>1363</v>
      </c>
      <c r="P124" s="14">
        <v>0</v>
      </c>
      <c r="Q124" s="14">
        <v>10</v>
      </c>
      <c r="R124" s="14">
        <v>200</v>
      </c>
      <c r="S124" s="14">
        <v>0</v>
      </c>
      <c r="V124" s="14" t="s">
        <v>940</v>
      </c>
      <c r="W124" s="14" t="s">
        <v>942</v>
      </c>
      <c r="X124" s="12" t="s">
        <v>656</v>
      </c>
      <c r="Z124" s="12">
        <f>IFERROR(INDEX(技能!$A:$A,MATCH(怪物!V124,技能!$B:$B,0)),"")</f>
        <v>6</v>
      </c>
      <c r="AA124" s="12">
        <f>IFERROR(INDEX(技能!$A:$A,MATCH(怪物!W124,技能!$B:$B,0)),"")</f>
        <v>16</v>
      </c>
      <c r="AB124" s="12">
        <f>IFERROR(INDEX(技能!$A:$A,MATCH(怪物!X124,技能!$B:$B,0)),"")</f>
        <v>19</v>
      </c>
      <c r="AC124" s="12" t="str">
        <f>IFERROR(INDEX(技能!$A:$A,MATCH(怪物!Y124,技能!$B:$B,0)),"")</f>
        <v/>
      </c>
      <c r="BS124" s="14">
        <v>2404</v>
      </c>
      <c r="BT124" s="14" t="s">
        <v>584</v>
      </c>
      <c r="BU124" s="14">
        <v>80</v>
      </c>
      <c r="BV124" s="14">
        <v>24</v>
      </c>
      <c r="BY124" s="14">
        <v>4</v>
      </c>
      <c r="BZ124" s="17">
        <f t="shared" si="109"/>
        <v>1.0752688172043012E-2</v>
      </c>
      <c r="CB124" s="14" t="str">
        <f t="shared" si="81"/>
        <v>2400|139;2401|100;2402|25;2403|4;2404|4</v>
      </c>
      <c r="CC124" s="14">
        <f t="shared" si="100"/>
        <v>9</v>
      </c>
      <c r="CD124" s="14">
        <f t="shared" si="104"/>
        <v>100</v>
      </c>
      <c r="CE124" s="14">
        <f t="shared" si="105"/>
        <v>10</v>
      </c>
      <c r="CF124" s="14">
        <f t="shared" si="106"/>
        <v>10</v>
      </c>
      <c r="CG124" s="14">
        <f t="shared" si="107"/>
        <v>80</v>
      </c>
      <c r="CH124" s="14" t="str">
        <f t="shared" si="101"/>
        <v>22|30|18</v>
      </c>
      <c r="CI124" s="14" t="str">
        <f t="shared" si="102"/>
        <v>body|head|tail</v>
      </c>
      <c r="CJ124" s="14" t="str">
        <f t="shared" si="82"/>
        <v>204|0.17;608|0.11;508|0.14</v>
      </c>
      <c r="CK124" s="14">
        <f t="shared" si="124"/>
        <v>0</v>
      </c>
      <c r="CM124" s="14">
        <v>1</v>
      </c>
      <c r="CN124" s="14">
        <v>2404</v>
      </c>
      <c r="CO124" s="14" t="s">
        <v>1429</v>
      </c>
      <c r="CP124" s="14" t="s">
        <v>4617</v>
      </c>
      <c r="CQ124" s="14">
        <v>80</v>
      </c>
      <c r="CR124" s="14" t="str">
        <f t="shared" si="83"/>
        <v>204|0.17;608|0.11;508|0.14</v>
      </c>
      <c r="CT124" s="14" t="s">
        <v>1450</v>
      </c>
      <c r="CV124" s="14">
        <f t="shared" si="111"/>
        <v>122</v>
      </c>
      <c r="CW124" s="14" t="str">
        <f t="shared" si="112"/>
        <v>204|0.17</v>
      </c>
      <c r="CY124" s="14" t="s">
        <v>1467</v>
      </c>
      <c r="DA124" s="14">
        <f t="shared" si="113"/>
        <v>163</v>
      </c>
      <c r="DB124" s="14" t="str">
        <f t="shared" si="114"/>
        <v>608|0.11</v>
      </c>
      <c r="DC124" s="14" t="s">
        <v>1468</v>
      </c>
      <c r="DE124" s="14">
        <f t="shared" si="115"/>
        <v>148</v>
      </c>
      <c r="DF124" s="14" t="str">
        <f t="shared" si="116"/>
        <v>508|0.14</v>
      </c>
      <c r="DI124" s="14" t="str">
        <f t="shared" si="117"/>
        <v/>
      </c>
      <c r="DJ124" s="14" t="str">
        <f t="shared" si="118"/>
        <v/>
      </c>
      <c r="DM124" s="14" t="str">
        <f t="shared" si="119"/>
        <v/>
      </c>
      <c r="DN124" s="14" t="str">
        <f t="shared" si="120"/>
        <v/>
      </c>
      <c r="DQ124" s="14" t="str">
        <f t="shared" si="121"/>
        <v/>
      </c>
      <c r="DR124" s="14" t="str">
        <f t="shared" si="122"/>
        <v/>
      </c>
      <c r="DU124" s="14">
        <f t="shared" si="123"/>
        <v>2404</v>
      </c>
      <c r="DV124" s="14" t="str">
        <f t="shared" si="85"/>
        <v>Medusa</v>
      </c>
      <c r="DW124" s="14">
        <f t="shared" si="86"/>
        <v>80</v>
      </c>
      <c r="DX124" s="14">
        <f t="shared" si="87"/>
        <v>9</v>
      </c>
      <c r="DY124" s="14">
        <f t="shared" si="88"/>
        <v>100</v>
      </c>
      <c r="DZ124" s="14">
        <f t="shared" si="89"/>
        <v>10</v>
      </c>
      <c r="EA124" s="14">
        <f t="shared" si="90"/>
        <v>10</v>
      </c>
      <c r="EB124" s="14">
        <f t="shared" si="91"/>
        <v>80</v>
      </c>
      <c r="EC124" s="14" t="str">
        <f t="shared" si="92"/>
        <v>22|30|18</v>
      </c>
      <c r="ED124" s="14" t="str">
        <f t="shared" si="93"/>
        <v>body|head|tail</v>
      </c>
      <c r="EE124" s="14" t="str">
        <f t="shared" si="94"/>
        <v>204|0.17;608|0.11;508|0.14</v>
      </c>
      <c r="EF124" s="14">
        <f t="shared" si="95"/>
        <v>0</v>
      </c>
      <c r="EI124" s="7" t="s">
        <v>1141</v>
      </c>
      <c r="EJ124" s="14" t="s">
        <v>1046</v>
      </c>
      <c r="EK124" s="2">
        <v>206</v>
      </c>
      <c r="EL124" s="14">
        <v>8000</v>
      </c>
      <c r="EM124" s="14">
        <f t="shared" si="96"/>
        <v>9.4574160900317583</v>
      </c>
    </row>
    <row r="125" spans="1:143" x14ac:dyDescent="0.15">
      <c r="A125" s="14" t="s">
        <v>1361</v>
      </c>
      <c r="B125" s="15" t="s">
        <v>920</v>
      </c>
      <c r="C125" s="14">
        <v>1</v>
      </c>
      <c r="D125" s="14" t="str">
        <f t="shared" si="78"/>
        <v>平衡型</v>
      </c>
      <c r="E125" s="14">
        <v>100</v>
      </c>
      <c r="F125" s="14">
        <v>8</v>
      </c>
      <c r="G125" s="14">
        <v>2</v>
      </c>
      <c r="H125" s="12">
        <v>70</v>
      </c>
      <c r="I125" s="12" t="str">
        <f t="shared" si="79"/>
        <v>6|16|19</v>
      </c>
      <c r="J125" s="12" t="str">
        <f t="shared" si="80"/>
        <v>body|head|leg</v>
      </c>
      <c r="K125" s="12" t="s">
        <v>929</v>
      </c>
      <c r="L125" s="12" t="s">
        <v>540</v>
      </c>
      <c r="M125" s="12" t="s">
        <v>542</v>
      </c>
      <c r="N125" s="12">
        <v>0</v>
      </c>
      <c r="O125" s="14" t="s">
        <v>1363</v>
      </c>
      <c r="P125" s="14">
        <v>0</v>
      </c>
      <c r="Q125" s="14">
        <v>8</v>
      </c>
      <c r="R125" s="14">
        <v>100</v>
      </c>
      <c r="S125" s="14">
        <v>0</v>
      </c>
      <c r="V125" s="14" t="s">
        <v>940</v>
      </c>
      <c r="W125" s="14" t="s">
        <v>654</v>
      </c>
      <c r="X125" s="12" t="s">
        <v>656</v>
      </c>
      <c r="Z125" s="12">
        <f>IFERROR(INDEX(技能!$A:$A,MATCH(怪物!V125,技能!$B:$B,0)),"")</f>
        <v>6</v>
      </c>
      <c r="AA125" s="12">
        <f>IFERROR(INDEX(技能!$A:$A,MATCH(怪物!W125,技能!$B:$B,0)),"")</f>
        <v>16</v>
      </c>
      <c r="AB125" s="12">
        <f>IFERROR(INDEX(技能!$A:$A,MATCH(怪物!X125,技能!$B:$B,0)),"")</f>
        <v>19</v>
      </c>
      <c r="AC125" s="12" t="str">
        <f>IFERROR(INDEX(技能!$A:$A,MATCH(怪物!Y125,技能!$B:$B,0)),"")</f>
        <v/>
      </c>
      <c r="BS125" s="14">
        <v>2405</v>
      </c>
      <c r="BT125" s="14" t="s">
        <v>694</v>
      </c>
      <c r="BU125" s="14">
        <v>2</v>
      </c>
      <c r="BV125" s="14">
        <v>24</v>
      </c>
      <c r="BY125" s="14">
        <v>100</v>
      </c>
      <c r="BZ125" s="17">
        <f t="shared" si="109"/>
        <v>0.26881720430107525</v>
      </c>
      <c r="CB125" s="14" t="str">
        <f t="shared" si="81"/>
        <v>2400|139;2401|100;2402|25;2403|4;2404|4;2405|100</v>
      </c>
      <c r="CC125" s="14">
        <f t="shared" si="100"/>
        <v>2</v>
      </c>
      <c r="CD125" s="14">
        <f t="shared" si="104"/>
        <v>100</v>
      </c>
      <c r="CE125" s="14">
        <f t="shared" si="105"/>
        <v>10</v>
      </c>
      <c r="CF125" s="14">
        <f t="shared" si="106"/>
        <v>2</v>
      </c>
      <c r="CG125" s="14">
        <f t="shared" si="107"/>
        <v>70</v>
      </c>
      <c r="CH125" s="14" t="str">
        <f t="shared" si="101"/>
        <v>1</v>
      </c>
      <c r="CI125" s="14" t="str">
        <f t="shared" si="102"/>
        <v>body|head|leg</v>
      </c>
      <c r="CJ125" s="14" t="str">
        <f t="shared" si="82"/>
        <v>4102|2</v>
      </c>
      <c r="CK125" s="14">
        <f t="shared" si="124"/>
        <v>0</v>
      </c>
      <c r="CM125" s="14">
        <v>1</v>
      </c>
      <c r="CN125" s="14">
        <v>2405</v>
      </c>
      <c r="CO125" s="14" t="s">
        <v>693</v>
      </c>
      <c r="CP125" s="14" t="s">
        <v>4569</v>
      </c>
      <c r="CQ125" s="14">
        <v>2</v>
      </c>
      <c r="CR125" s="14" t="str">
        <f t="shared" si="83"/>
        <v>4102|2</v>
      </c>
      <c r="CT125" s="14" t="s">
        <v>1291</v>
      </c>
      <c r="CU125" s="14">
        <v>2</v>
      </c>
      <c r="CV125" s="14">
        <f t="shared" si="111"/>
        <v>59</v>
      </c>
      <c r="CW125" s="14" t="str">
        <f t="shared" si="112"/>
        <v>4102|2</v>
      </c>
      <c r="DA125" s="14" t="str">
        <f t="shared" si="113"/>
        <v/>
      </c>
      <c r="DB125" s="14" t="str">
        <f t="shared" si="114"/>
        <v/>
      </c>
      <c r="DE125" s="14" t="str">
        <f t="shared" si="115"/>
        <v/>
      </c>
      <c r="DF125" s="14" t="str">
        <f t="shared" si="116"/>
        <v/>
      </c>
      <c r="DI125" s="14" t="str">
        <f t="shared" si="117"/>
        <v/>
      </c>
      <c r="DJ125" s="14" t="str">
        <f t="shared" si="118"/>
        <v/>
      </c>
      <c r="DM125" s="14" t="str">
        <f t="shared" si="119"/>
        <v/>
      </c>
      <c r="DN125" s="14" t="str">
        <f t="shared" si="120"/>
        <v/>
      </c>
      <c r="DQ125" s="14" t="str">
        <f t="shared" si="121"/>
        <v/>
      </c>
      <c r="DR125" s="14" t="str">
        <f t="shared" si="122"/>
        <v/>
      </c>
      <c r="DU125" s="14">
        <f t="shared" si="123"/>
        <v>2405</v>
      </c>
      <c r="DV125" s="14" t="str">
        <f t="shared" si="85"/>
        <v>Mouse</v>
      </c>
      <c r="DW125" s="14">
        <f t="shared" si="86"/>
        <v>2</v>
      </c>
      <c r="DX125" s="14">
        <f t="shared" si="87"/>
        <v>2</v>
      </c>
      <c r="DY125" s="14">
        <f t="shared" si="88"/>
        <v>100</v>
      </c>
      <c r="DZ125" s="14">
        <f t="shared" si="89"/>
        <v>10</v>
      </c>
      <c r="EA125" s="14">
        <f t="shared" si="90"/>
        <v>2</v>
      </c>
      <c r="EB125" s="14">
        <f t="shared" si="91"/>
        <v>70</v>
      </c>
      <c r="EC125" s="14" t="str">
        <f t="shared" si="92"/>
        <v>1</v>
      </c>
      <c r="ED125" s="14" t="str">
        <f t="shared" si="93"/>
        <v>body|head|leg</v>
      </c>
      <c r="EE125" s="14" t="str">
        <f t="shared" si="94"/>
        <v>4102|2</v>
      </c>
      <c r="EF125" s="14">
        <f t="shared" si="95"/>
        <v>0</v>
      </c>
      <c r="EI125" s="7" t="s">
        <v>1244</v>
      </c>
      <c r="EJ125" s="14" t="s">
        <v>1045</v>
      </c>
      <c r="EK125" s="2">
        <v>207</v>
      </c>
      <c r="EL125" s="14">
        <v>15000</v>
      </c>
      <c r="EM125" s="14">
        <f t="shared" si="96"/>
        <v>11.066819197003216</v>
      </c>
    </row>
    <row r="126" spans="1:143" x14ac:dyDescent="0.15">
      <c r="B126" s="15" t="s">
        <v>844</v>
      </c>
      <c r="C126" s="14">
        <v>1</v>
      </c>
      <c r="D126" s="14" t="str">
        <f t="shared" si="78"/>
        <v>平衡型</v>
      </c>
      <c r="E126" s="14">
        <v>100</v>
      </c>
      <c r="F126" s="14">
        <v>3</v>
      </c>
      <c r="G126" s="14">
        <v>2</v>
      </c>
      <c r="H126" s="12">
        <v>70</v>
      </c>
      <c r="I126" s="12" t="str">
        <f t="shared" si="79"/>
        <v>16|19</v>
      </c>
      <c r="J126" s="12" t="str">
        <f t="shared" si="80"/>
        <v>body|head|leg</v>
      </c>
      <c r="K126" s="12" t="s">
        <v>929</v>
      </c>
      <c r="L126" s="12" t="s">
        <v>540</v>
      </c>
      <c r="M126" s="12" t="s">
        <v>542</v>
      </c>
      <c r="N126" s="12">
        <v>0</v>
      </c>
      <c r="O126" s="14" t="s">
        <v>1364</v>
      </c>
      <c r="P126" s="14">
        <v>0</v>
      </c>
      <c r="Q126" s="14">
        <v>1</v>
      </c>
      <c r="R126" s="14">
        <v>0</v>
      </c>
      <c r="S126" s="14">
        <v>0</v>
      </c>
      <c r="V126" s="14" t="s">
        <v>654</v>
      </c>
      <c r="W126" s="14" t="s">
        <v>656</v>
      </c>
      <c r="Z126" s="12">
        <f>IFERROR(INDEX(技能!$A:$A,MATCH(怪物!V126,技能!$B:$B,0)),"")</f>
        <v>16</v>
      </c>
      <c r="AA126" s="12">
        <f>IFERROR(INDEX(技能!$A:$A,MATCH(怪物!W126,技能!$B:$B,0)),"")</f>
        <v>19</v>
      </c>
      <c r="AB126" s="12" t="str">
        <f>IFERROR(INDEX(技能!$A:$A,MATCH(怪物!X126,技能!$B:$B,0)),"")</f>
        <v/>
      </c>
      <c r="AC126" s="12" t="str">
        <f>IFERROR(INDEX(技能!$A:$A,MATCH(怪物!Y126,技能!$B:$B,0)),"")</f>
        <v/>
      </c>
      <c r="BS126" s="15">
        <v>10000</v>
      </c>
      <c r="BT126" s="15" t="s">
        <v>844</v>
      </c>
      <c r="BU126" s="15">
        <v>4</v>
      </c>
      <c r="CC126" s="14">
        <f>VLOOKUP(BT126,B:C,2,FALSE)</f>
        <v>1</v>
      </c>
      <c r="CD126" s="14">
        <f t="shared" si="104"/>
        <v>100</v>
      </c>
      <c r="CE126" s="14">
        <f t="shared" si="105"/>
        <v>3</v>
      </c>
      <c r="CF126" s="14">
        <f t="shared" si="106"/>
        <v>2</v>
      </c>
      <c r="CG126" s="14">
        <f t="shared" si="107"/>
        <v>70</v>
      </c>
      <c r="CH126" s="14" t="str">
        <f t="shared" si="101"/>
        <v>16|19</v>
      </c>
      <c r="CI126" s="14" t="str">
        <f t="shared" si="102"/>
        <v>body|head|leg</v>
      </c>
      <c r="CJ126" s="14" t="str">
        <f t="shared" si="82"/>
        <v>500|0.26;600|0.19</v>
      </c>
      <c r="CK126" s="14">
        <f t="shared" si="124"/>
        <v>0</v>
      </c>
      <c r="CM126" s="14">
        <v>1</v>
      </c>
      <c r="CN126" s="14">
        <v>10000</v>
      </c>
      <c r="CO126" s="14" t="s">
        <v>1430</v>
      </c>
      <c r="CP126" s="14" t="s">
        <v>4618</v>
      </c>
      <c r="CQ126" s="15">
        <v>4</v>
      </c>
      <c r="CR126" s="14" t="str">
        <f t="shared" si="83"/>
        <v>500|0.26;600|0.19</v>
      </c>
      <c r="CT126" s="14" t="s">
        <v>1445</v>
      </c>
      <c r="CV126" s="14">
        <f t="shared" si="111"/>
        <v>140</v>
      </c>
      <c r="CW126" s="14" t="str">
        <f t="shared" si="112"/>
        <v>500|0.26</v>
      </c>
      <c r="CY126" s="14" t="s">
        <v>894</v>
      </c>
      <c r="DA126" s="14">
        <f t="shared" si="113"/>
        <v>155</v>
      </c>
      <c r="DB126" s="14" t="str">
        <f t="shared" si="114"/>
        <v>600|0.19</v>
      </c>
      <c r="DE126" s="14" t="str">
        <f t="shared" si="115"/>
        <v/>
      </c>
      <c r="DF126" s="14" t="str">
        <f t="shared" si="116"/>
        <v/>
      </c>
      <c r="DI126" s="14" t="str">
        <f t="shared" si="117"/>
        <v/>
      </c>
      <c r="DJ126" s="14" t="str">
        <f t="shared" si="118"/>
        <v/>
      </c>
      <c r="DM126" s="14" t="str">
        <f t="shared" si="119"/>
        <v/>
      </c>
      <c r="DN126" s="14" t="str">
        <f t="shared" si="120"/>
        <v/>
      </c>
      <c r="DQ126" s="14" t="str">
        <f t="shared" si="121"/>
        <v/>
      </c>
      <c r="DR126" s="14" t="str">
        <f t="shared" si="122"/>
        <v/>
      </c>
      <c r="DU126" s="14">
        <f t="shared" si="123"/>
        <v>10000</v>
      </c>
      <c r="DV126" s="14" t="str">
        <f t="shared" si="85"/>
        <v>A Dying Tramp</v>
      </c>
      <c r="DW126" s="14">
        <f t="shared" si="86"/>
        <v>4</v>
      </c>
      <c r="DX126" s="14">
        <f t="shared" si="87"/>
        <v>1</v>
      </c>
      <c r="DY126" s="14">
        <f t="shared" si="88"/>
        <v>100</v>
      </c>
      <c r="DZ126" s="14">
        <f t="shared" si="89"/>
        <v>3</v>
      </c>
      <c r="EA126" s="14">
        <f t="shared" si="90"/>
        <v>2</v>
      </c>
      <c r="EB126" s="14">
        <f t="shared" si="91"/>
        <v>70</v>
      </c>
      <c r="EC126" s="14" t="str">
        <f t="shared" si="92"/>
        <v>16|19</v>
      </c>
      <c r="ED126" s="14" t="str">
        <f t="shared" si="93"/>
        <v>body|head|leg</v>
      </c>
      <c r="EE126" s="14" t="str">
        <f t="shared" si="94"/>
        <v>500|0.26;600|0.19</v>
      </c>
      <c r="EF126" s="14">
        <f t="shared" si="95"/>
        <v>0</v>
      </c>
      <c r="EI126" s="7"/>
      <c r="EK126" s="2"/>
      <c r="EM126" s="14">
        <f t="shared" si="96"/>
        <v>0</v>
      </c>
    </row>
    <row r="127" spans="1:143" x14ac:dyDescent="0.15">
      <c r="A127" s="14" t="s">
        <v>1360</v>
      </c>
      <c r="B127" s="15" t="s">
        <v>845</v>
      </c>
      <c r="C127" s="14">
        <v>3</v>
      </c>
      <c r="D127" s="14" t="str">
        <f t="shared" si="78"/>
        <v>防御型</v>
      </c>
      <c r="E127" s="14">
        <v>100</v>
      </c>
      <c r="F127" s="14">
        <v>7</v>
      </c>
      <c r="G127" s="14">
        <v>2</v>
      </c>
      <c r="H127" s="12">
        <v>70</v>
      </c>
      <c r="I127" s="12" t="str">
        <f t="shared" si="79"/>
        <v>6|16|19</v>
      </c>
      <c r="J127" s="12" t="str">
        <f t="shared" si="80"/>
        <v>body|head|leg</v>
      </c>
      <c r="K127" s="12" t="s">
        <v>929</v>
      </c>
      <c r="L127" s="12" t="s">
        <v>540</v>
      </c>
      <c r="M127" s="12" t="s">
        <v>542</v>
      </c>
      <c r="N127" s="12">
        <v>0</v>
      </c>
      <c r="O127" s="14" t="s">
        <v>1364</v>
      </c>
      <c r="P127" s="14">
        <v>0</v>
      </c>
      <c r="Q127" s="14">
        <v>20</v>
      </c>
      <c r="R127" s="14">
        <v>100</v>
      </c>
      <c r="S127" s="14">
        <v>0</v>
      </c>
      <c r="V127" s="14" t="s">
        <v>595</v>
      </c>
      <c r="W127" s="14" t="s">
        <v>943</v>
      </c>
      <c r="X127" s="14" t="s">
        <v>656</v>
      </c>
      <c r="Z127" s="12">
        <f>IFERROR(INDEX(技能!$A:$A,MATCH(怪物!V127,技能!$B:$B,0)),"")</f>
        <v>6</v>
      </c>
      <c r="AA127" s="12">
        <f>IFERROR(INDEX(技能!$A:$A,MATCH(怪物!W127,技能!$B:$B,0)),"")</f>
        <v>16</v>
      </c>
      <c r="AB127" s="12">
        <f>IFERROR(INDEX(技能!$A:$A,MATCH(怪物!X127,技能!$B:$B,0)),"")</f>
        <v>19</v>
      </c>
      <c r="AC127" s="12" t="str">
        <f>IFERROR(INDEX(技能!$A:$A,MATCH(怪物!Y127,技能!$B:$B,0)),"")</f>
        <v/>
      </c>
      <c r="BS127" s="15">
        <v>10001</v>
      </c>
      <c r="BT127" s="15" t="s">
        <v>845</v>
      </c>
      <c r="BU127" s="15">
        <v>25</v>
      </c>
      <c r="CC127" s="14">
        <f t="shared" ref="CC127:CC135" si="125">VLOOKUP(BT127,B:C,2,FALSE)</f>
        <v>3</v>
      </c>
      <c r="CD127" s="14">
        <f t="shared" si="104"/>
        <v>100</v>
      </c>
      <c r="CE127" s="14">
        <f t="shared" si="105"/>
        <v>7</v>
      </c>
      <c r="CF127" s="14">
        <f t="shared" si="106"/>
        <v>2</v>
      </c>
      <c r="CG127" s="14">
        <f t="shared" si="107"/>
        <v>70</v>
      </c>
      <c r="CH127" s="14" t="str">
        <f t="shared" si="101"/>
        <v>6|16|19</v>
      </c>
      <c r="CI127" s="14" t="str">
        <f t="shared" si="102"/>
        <v>body|head|leg</v>
      </c>
      <c r="CJ127" s="14" t="str">
        <f t="shared" si="82"/>
        <v>500|0.33;600|0.24</v>
      </c>
      <c r="CK127" s="14">
        <f t="shared" si="124"/>
        <v>0</v>
      </c>
      <c r="CM127" s="14">
        <v>1</v>
      </c>
      <c r="CN127" s="14">
        <v>10001</v>
      </c>
      <c r="CO127" s="14" t="s">
        <v>1431</v>
      </c>
      <c r="CP127" s="14" t="s">
        <v>4510</v>
      </c>
      <c r="CQ127" s="15">
        <v>25</v>
      </c>
      <c r="CR127" s="14" t="str">
        <f t="shared" si="83"/>
        <v>500|0.33;600|0.24</v>
      </c>
      <c r="CT127" s="14" t="s">
        <v>1445</v>
      </c>
      <c r="CV127" s="14">
        <f t="shared" si="111"/>
        <v>140</v>
      </c>
      <c r="CW127" s="14" t="str">
        <f t="shared" si="112"/>
        <v>500|0.33</v>
      </c>
      <c r="CY127" s="14" t="s">
        <v>894</v>
      </c>
      <c r="DA127" s="14">
        <f t="shared" si="113"/>
        <v>155</v>
      </c>
      <c r="DB127" s="14" t="str">
        <f t="shared" si="114"/>
        <v>600|0.24</v>
      </c>
      <c r="DE127" s="14" t="str">
        <f t="shared" si="115"/>
        <v/>
      </c>
      <c r="DF127" s="14" t="str">
        <f t="shared" si="116"/>
        <v/>
      </c>
      <c r="DI127" s="14" t="str">
        <f t="shared" si="117"/>
        <v/>
      </c>
      <c r="DJ127" s="14" t="str">
        <f t="shared" si="118"/>
        <v/>
      </c>
      <c r="DM127" s="14" t="str">
        <f t="shared" si="119"/>
        <v/>
      </c>
      <c r="DN127" s="14" t="str">
        <f t="shared" si="120"/>
        <v/>
      </c>
      <c r="DQ127" s="14" t="str">
        <f t="shared" si="121"/>
        <v/>
      </c>
      <c r="DR127" s="14" t="str">
        <f t="shared" si="122"/>
        <v/>
      </c>
      <c r="DU127" s="14">
        <f t="shared" si="123"/>
        <v>10001</v>
      </c>
      <c r="DV127" s="14" t="str">
        <f t="shared" si="85"/>
        <v>The Alcalde</v>
      </c>
      <c r="DW127" s="14">
        <f t="shared" si="86"/>
        <v>25</v>
      </c>
      <c r="DX127" s="14">
        <f t="shared" si="87"/>
        <v>3</v>
      </c>
      <c r="DY127" s="14">
        <f t="shared" si="88"/>
        <v>100</v>
      </c>
      <c r="DZ127" s="14">
        <f t="shared" si="89"/>
        <v>7</v>
      </c>
      <c r="EA127" s="14">
        <f t="shared" si="90"/>
        <v>2</v>
      </c>
      <c r="EB127" s="14">
        <f t="shared" si="91"/>
        <v>70</v>
      </c>
      <c r="EC127" s="14" t="str">
        <f t="shared" si="92"/>
        <v>6|16|19</v>
      </c>
      <c r="ED127" s="14" t="str">
        <f t="shared" si="93"/>
        <v>body|head|leg</v>
      </c>
      <c r="EE127" s="14" t="str">
        <f t="shared" si="94"/>
        <v>500|0.33;600|0.24</v>
      </c>
      <c r="EF127" s="14">
        <f t="shared" si="95"/>
        <v>0</v>
      </c>
      <c r="EI127" s="7"/>
      <c r="EJ127" s="14" t="s">
        <v>1037</v>
      </c>
      <c r="EK127" s="2"/>
      <c r="EM127" s="14">
        <f t="shared" si="96"/>
        <v>0</v>
      </c>
    </row>
    <row r="128" spans="1:143" x14ac:dyDescent="0.15">
      <c r="B128" s="15" t="s">
        <v>846</v>
      </c>
      <c r="C128" s="14">
        <v>2</v>
      </c>
      <c r="D128" s="14" t="str">
        <f t="shared" si="78"/>
        <v>攻击型</v>
      </c>
      <c r="E128" s="14">
        <v>100</v>
      </c>
      <c r="F128" s="14">
        <v>9</v>
      </c>
      <c r="G128" s="14">
        <v>2</v>
      </c>
      <c r="H128" s="12">
        <v>70</v>
      </c>
      <c r="I128" s="12" t="str">
        <f t="shared" si="79"/>
        <v>28|16</v>
      </c>
      <c r="J128" s="12" t="str">
        <f t="shared" si="80"/>
        <v>body|head|leg</v>
      </c>
      <c r="K128" s="12" t="s">
        <v>929</v>
      </c>
      <c r="L128" s="12" t="s">
        <v>540</v>
      </c>
      <c r="M128" s="12" t="s">
        <v>542</v>
      </c>
      <c r="N128" s="12">
        <v>0</v>
      </c>
      <c r="O128" s="14" t="s">
        <v>1364</v>
      </c>
      <c r="P128" s="14">
        <v>0</v>
      </c>
      <c r="Q128" s="14">
        <v>1</v>
      </c>
      <c r="R128" s="14">
        <v>50</v>
      </c>
      <c r="S128" s="14">
        <v>0</v>
      </c>
      <c r="V128" s="14" t="s">
        <v>594</v>
      </c>
      <c r="W128" s="14" t="s">
        <v>942</v>
      </c>
      <c r="Z128" s="12">
        <f>IFERROR(INDEX(技能!$A:$A,MATCH(怪物!V128,技能!$B:$B,0)),"")</f>
        <v>28</v>
      </c>
      <c r="AA128" s="12">
        <f>IFERROR(INDEX(技能!$A:$A,MATCH(怪物!W128,技能!$B:$B,0)),"")</f>
        <v>16</v>
      </c>
      <c r="AB128" s="12" t="str">
        <f>IFERROR(INDEX(技能!$A:$A,MATCH(怪物!X128,技能!$B:$B,0)),"")</f>
        <v/>
      </c>
      <c r="AC128" s="12" t="str">
        <f>IFERROR(INDEX(技能!$A:$A,MATCH(怪物!Y128,技能!$B:$B,0)),"")</f>
        <v/>
      </c>
      <c r="BS128" s="15">
        <v>10002</v>
      </c>
      <c r="BT128" s="15" t="s">
        <v>846</v>
      </c>
      <c r="BU128" s="15">
        <v>7</v>
      </c>
      <c r="BV128" s="15"/>
      <c r="BW128" s="15"/>
      <c r="BX128" s="15"/>
      <c r="CC128" s="14">
        <f t="shared" si="125"/>
        <v>2</v>
      </c>
      <c r="CD128" s="14">
        <f t="shared" si="104"/>
        <v>100</v>
      </c>
      <c r="CE128" s="14">
        <f t="shared" si="105"/>
        <v>9</v>
      </c>
      <c r="CF128" s="14">
        <f t="shared" si="106"/>
        <v>2</v>
      </c>
      <c r="CG128" s="14">
        <f t="shared" si="107"/>
        <v>70</v>
      </c>
      <c r="CH128" s="14" t="str">
        <f t="shared" si="101"/>
        <v>28|16</v>
      </c>
      <c r="CI128" s="14" t="str">
        <f t="shared" si="102"/>
        <v>body|head|leg</v>
      </c>
      <c r="CJ128" s="14" t="str">
        <f t="shared" si="82"/>
        <v>500|0.28;600|0.2</v>
      </c>
      <c r="CK128" s="14">
        <f t="shared" si="124"/>
        <v>0</v>
      </c>
      <c r="CM128" s="14">
        <v>1</v>
      </c>
      <c r="CN128" s="14">
        <v>10002</v>
      </c>
      <c r="CO128" s="14" t="s">
        <v>1432</v>
      </c>
      <c r="CP128" s="14" t="s">
        <v>4619</v>
      </c>
      <c r="CQ128" s="15">
        <v>7</v>
      </c>
      <c r="CR128" s="14" t="str">
        <f t="shared" si="83"/>
        <v>500|0.28;600|0.2</v>
      </c>
      <c r="CT128" s="14" t="s">
        <v>1445</v>
      </c>
      <c r="CV128" s="14">
        <f t="shared" si="111"/>
        <v>140</v>
      </c>
      <c r="CW128" s="14" t="str">
        <f t="shared" si="112"/>
        <v>500|0.28</v>
      </c>
      <c r="CY128" s="14" t="s">
        <v>894</v>
      </c>
      <c r="DA128" s="14">
        <f t="shared" si="113"/>
        <v>155</v>
      </c>
      <c r="DB128" s="14" t="str">
        <f t="shared" si="114"/>
        <v>600|0.2</v>
      </c>
      <c r="DE128" s="14" t="str">
        <f t="shared" si="115"/>
        <v/>
      </c>
      <c r="DF128" s="14" t="str">
        <f t="shared" si="116"/>
        <v/>
      </c>
      <c r="DI128" s="14" t="str">
        <f t="shared" si="117"/>
        <v/>
      </c>
      <c r="DJ128" s="14" t="str">
        <f t="shared" si="118"/>
        <v/>
      </c>
      <c r="DM128" s="14" t="str">
        <f t="shared" si="119"/>
        <v/>
      </c>
      <c r="DN128" s="14" t="str">
        <f t="shared" si="120"/>
        <v/>
      </c>
      <c r="DQ128" s="14" t="str">
        <f t="shared" si="121"/>
        <v/>
      </c>
      <c r="DR128" s="14" t="str">
        <f t="shared" si="122"/>
        <v/>
      </c>
      <c r="DU128" s="14">
        <f t="shared" si="123"/>
        <v>10002</v>
      </c>
      <c r="DV128" s="14" t="str">
        <f t="shared" si="85"/>
        <v>The Bar Keeper</v>
      </c>
      <c r="DW128" s="14">
        <f t="shared" si="86"/>
        <v>7</v>
      </c>
      <c r="DX128" s="14">
        <f t="shared" si="87"/>
        <v>2</v>
      </c>
      <c r="DY128" s="14">
        <f t="shared" si="88"/>
        <v>100</v>
      </c>
      <c r="DZ128" s="14">
        <f t="shared" si="89"/>
        <v>9</v>
      </c>
      <c r="EA128" s="14">
        <f t="shared" si="90"/>
        <v>2</v>
      </c>
      <c r="EB128" s="14">
        <f t="shared" si="91"/>
        <v>70</v>
      </c>
      <c r="EC128" s="14" t="str">
        <f t="shared" si="92"/>
        <v>28|16</v>
      </c>
      <c r="ED128" s="14" t="str">
        <f t="shared" si="93"/>
        <v>body|head|leg</v>
      </c>
      <c r="EE128" s="14" t="str">
        <f t="shared" si="94"/>
        <v>500|0.28;600|0.2</v>
      </c>
      <c r="EF128" s="14">
        <f t="shared" si="95"/>
        <v>0</v>
      </c>
      <c r="EI128" s="7" t="s">
        <v>1150</v>
      </c>
      <c r="EJ128" s="14" t="s">
        <v>1048</v>
      </c>
      <c r="EK128" s="2">
        <v>300</v>
      </c>
      <c r="EL128" s="14">
        <v>1020</v>
      </c>
      <c r="EM128" s="14">
        <f t="shared" si="96"/>
        <v>5.6513218670805347</v>
      </c>
    </row>
    <row r="129" spans="2:143" x14ac:dyDescent="0.15">
      <c r="B129" s="15" t="s">
        <v>847</v>
      </c>
      <c r="C129" s="14">
        <v>3</v>
      </c>
      <c r="D129" s="14" t="str">
        <f t="shared" si="78"/>
        <v>防御型</v>
      </c>
      <c r="E129" s="14">
        <v>100</v>
      </c>
      <c r="F129" s="15">
        <v>6</v>
      </c>
      <c r="G129" s="15">
        <v>2</v>
      </c>
      <c r="H129" s="12">
        <v>70</v>
      </c>
      <c r="I129" s="12" t="str">
        <f t="shared" si="79"/>
        <v>16|19</v>
      </c>
      <c r="J129" s="12" t="str">
        <f t="shared" si="80"/>
        <v>body|head|leg</v>
      </c>
      <c r="K129" s="12" t="s">
        <v>929</v>
      </c>
      <c r="L129" s="12" t="s">
        <v>540</v>
      </c>
      <c r="M129" s="12" t="s">
        <v>542</v>
      </c>
      <c r="N129" s="12">
        <v>0</v>
      </c>
      <c r="O129" s="14" t="s">
        <v>1364</v>
      </c>
      <c r="P129" s="14">
        <v>0</v>
      </c>
      <c r="Q129" s="14">
        <v>1</v>
      </c>
      <c r="R129" s="14">
        <v>10</v>
      </c>
      <c r="S129" s="14">
        <v>0</v>
      </c>
      <c r="V129" s="14" t="s">
        <v>944</v>
      </c>
      <c r="W129" s="14" t="s">
        <v>656</v>
      </c>
      <c r="Z129" s="12">
        <f>IFERROR(INDEX(技能!$A:$A,MATCH(怪物!V129,技能!$B:$B,0)),"")</f>
        <v>16</v>
      </c>
      <c r="AA129" s="12">
        <f>IFERROR(INDEX(技能!$A:$A,MATCH(怪物!W129,技能!$B:$B,0)),"")</f>
        <v>19</v>
      </c>
      <c r="AB129" s="12" t="str">
        <f>IFERROR(INDEX(技能!$A:$A,MATCH(怪物!X129,技能!$B:$B,0)),"")</f>
        <v/>
      </c>
      <c r="AC129" s="12" t="str">
        <f>IFERROR(INDEX(技能!$A:$A,MATCH(怪物!Y129,技能!$B:$B,0)),"")</f>
        <v/>
      </c>
      <c r="BS129" s="15">
        <v>10003</v>
      </c>
      <c r="BT129" s="15" t="s">
        <v>847</v>
      </c>
      <c r="BU129" s="15">
        <v>6</v>
      </c>
      <c r="BV129" s="15"/>
      <c r="BW129" s="15"/>
      <c r="BX129" s="15"/>
      <c r="CC129" s="14">
        <f t="shared" si="125"/>
        <v>3</v>
      </c>
      <c r="CD129" s="14">
        <f t="shared" si="104"/>
        <v>100</v>
      </c>
      <c r="CE129" s="14">
        <f t="shared" si="105"/>
        <v>6</v>
      </c>
      <c r="CF129" s="14">
        <f t="shared" si="106"/>
        <v>2</v>
      </c>
      <c r="CG129" s="14">
        <f t="shared" si="107"/>
        <v>70</v>
      </c>
      <c r="CH129" s="14" t="str">
        <f t="shared" si="101"/>
        <v>16|19</v>
      </c>
      <c r="CI129" s="14" t="str">
        <f t="shared" si="102"/>
        <v>body|head|leg</v>
      </c>
      <c r="CJ129" s="14" t="str">
        <f t="shared" si="82"/>
        <v>500|0.27;600|0.2</v>
      </c>
      <c r="CK129" s="14">
        <f t="shared" si="124"/>
        <v>0</v>
      </c>
      <c r="CM129" s="14">
        <v>1</v>
      </c>
      <c r="CN129" s="14">
        <v>10003</v>
      </c>
      <c r="CO129" s="14" t="s">
        <v>364</v>
      </c>
      <c r="CP129" s="14" t="s">
        <v>4620</v>
      </c>
      <c r="CQ129" s="15">
        <v>6</v>
      </c>
      <c r="CR129" s="14" t="str">
        <f t="shared" si="83"/>
        <v>500|0.27;600|0.2</v>
      </c>
      <c r="CT129" s="14" t="s">
        <v>1445</v>
      </c>
      <c r="CV129" s="14">
        <f t="shared" si="111"/>
        <v>140</v>
      </c>
      <c r="CW129" s="14" t="str">
        <f t="shared" si="112"/>
        <v>500|0.27</v>
      </c>
      <c r="CY129" s="14" t="s">
        <v>894</v>
      </c>
      <c r="DA129" s="14">
        <f t="shared" si="113"/>
        <v>155</v>
      </c>
      <c r="DB129" s="14" t="str">
        <f t="shared" si="114"/>
        <v>600|0.2</v>
      </c>
      <c r="DE129" s="14" t="str">
        <f t="shared" si="115"/>
        <v/>
      </c>
      <c r="DF129" s="14" t="str">
        <f t="shared" si="116"/>
        <v/>
      </c>
      <c r="DI129" s="14" t="str">
        <f t="shared" si="117"/>
        <v/>
      </c>
      <c r="DJ129" s="14" t="str">
        <f t="shared" si="118"/>
        <v/>
      </c>
      <c r="DM129" s="14" t="str">
        <f t="shared" si="119"/>
        <v/>
      </c>
      <c r="DN129" s="14" t="str">
        <f t="shared" si="120"/>
        <v/>
      </c>
      <c r="DQ129" s="14" t="str">
        <f t="shared" si="121"/>
        <v/>
      </c>
      <c r="DR129" s="14" t="str">
        <f t="shared" si="122"/>
        <v/>
      </c>
      <c r="DU129" s="14">
        <f t="shared" si="123"/>
        <v>10003</v>
      </c>
      <c r="DV129" s="14" t="str">
        <f t="shared" si="85"/>
        <v>Farmer</v>
      </c>
      <c r="DW129" s="14">
        <f t="shared" si="86"/>
        <v>6</v>
      </c>
      <c r="DX129" s="14">
        <f t="shared" si="87"/>
        <v>3</v>
      </c>
      <c r="DY129" s="14">
        <f t="shared" si="88"/>
        <v>100</v>
      </c>
      <c r="DZ129" s="14">
        <f t="shared" si="89"/>
        <v>6</v>
      </c>
      <c r="EA129" s="14">
        <f t="shared" si="90"/>
        <v>2</v>
      </c>
      <c r="EB129" s="14">
        <f t="shared" si="91"/>
        <v>70</v>
      </c>
      <c r="EC129" s="14" t="str">
        <f t="shared" si="92"/>
        <v>16|19</v>
      </c>
      <c r="ED129" s="14" t="str">
        <f t="shared" si="93"/>
        <v>body|head|leg</v>
      </c>
      <c r="EE129" s="14" t="str">
        <f t="shared" si="94"/>
        <v>500|0.27;600|0.2</v>
      </c>
      <c r="EF129" s="14">
        <f t="shared" si="95"/>
        <v>0</v>
      </c>
      <c r="EI129" s="7" t="s">
        <v>1149</v>
      </c>
      <c r="EJ129" s="14" t="s">
        <v>1047</v>
      </c>
      <c r="EK129" s="2">
        <v>301</v>
      </c>
      <c r="EL129" s="14">
        <v>4440</v>
      </c>
      <c r="EM129" s="14">
        <f t="shared" si="96"/>
        <v>8.1629238019125676</v>
      </c>
    </row>
    <row r="130" spans="2:143" x14ac:dyDescent="0.15">
      <c r="B130" s="15" t="s">
        <v>864</v>
      </c>
      <c r="C130" s="14">
        <v>14</v>
      </c>
      <c r="D130" s="14" t="str">
        <f t="shared" si="78"/>
        <v>型防御</v>
      </c>
      <c r="E130" s="14">
        <v>100</v>
      </c>
      <c r="F130" s="15">
        <v>10</v>
      </c>
      <c r="G130" s="15">
        <v>2</v>
      </c>
      <c r="H130" s="12">
        <v>70</v>
      </c>
      <c r="I130" s="12" t="str">
        <f t="shared" si="79"/>
        <v>28|16</v>
      </c>
      <c r="J130" s="12" t="str">
        <f t="shared" si="80"/>
        <v>body|head|leg</v>
      </c>
      <c r="K130" s="12" t="s">
        <v>929</v>
      </c>
      <c r="L130" s="12" t="s">
        <v>540</v>
      </c>
      <c r="M130" s="12" t="s">
        <v>542</v>
      </c>
      <c r="N130" s="12">
        <v>0</v>
      </c>
      <c r="O130" s="14" t="s">
        <v>1365</v>
      </c>
      <c r="P130" s="14">
        <v>0</v>
      </c>
      <c r="Q130" s="14">
        <v>1</v>
      </c>
      <c r="R130" s="14">
        <v>1000</v>
      </c>
      <c r="S130" s="14">
        <v>0</v>
      </c>
      <c r="V130" s="14" t="s">
        <v>945</v>
      </c>
      <c r="W130" s="14" t="s">
        <v>654</v>
      </c>
      <c r="Z130" s="12">
        <f>IFERROR(INDEX(技能!$A:$A,MATCH(怪物!V130,技能!$B:$B,0)),"")</f>
        <v>28</v>
      </c>
      <c r="AA130" s="12">
        <f>IFERROR(INDEX(技能!$A:$A,MATCH(怪物!W130,技能!$B:$B,0)),"")</f>
        <v>16</v>
      </c>
      <c r="AB130" s="12" t="str">
        <f>IFERROR(INDEX(技能!$A:$A,MATCH(怪物!X130,技能!$B:$B,0)),"")</f>
        <v/>
      </c>
      <c r="AC130" s="12" t="str">
        <f>IFERROR(INDEX(技能!$A:$A,MATCH(怪物!Y130,技能!$B:$B,0)),"")</f>
        <v/>
      </c>
      <c r="BS130" s="15">
        <v>10004</v>
      </c>
      <c r="BT130" s="15" t="s">
        <v>848</v>
      </c>
      <c r="BU130" s="14">
        <v>10</v>
      </c>
      <c r="BV130" s="15"/>
      <c r="BW130" s="15"/>
      <c r="BX130" s="15"/>
      <c r="CA130" s="15" t="s">
        <v>850</v>
      </c>
      <c r="CC130" s="14">
        <f t="shared" si="125"/>
        <v>3</v>
      </c>
      <c r="CD130" s="14">
        <f t="shared" si="104"/>
        <v>100</v>
      </c>
      <c r="CE130" s="14">
        <f t="shared" si="105"/>
        <v>7</v>
      </c>
      <c r="CF130" s="14">
        <f t="shared" si="106"/>
        <v>2</v>
      </c>
      <c r="CG130" s="14">
        <f t="shared" si="107"/>
        <v>70</v>
      </c>
      <c r="CH130" s="14" t="str">
        <f t="shared" si="101"/>
        <v>6|16|19</v>
      </c>
      <c r="CI130" s="14" t="str">
        <f t="shared" si="102"/>
        <v>body|head|leg</v>
      </c>
      <c r="CJ130" s="14" t="str">
        <f t="shared" si="82"/>
        <v>106|0.18;503|0.16;603|0.13</v>
      </c>
      <c r="CK130" s="14">
        <f t="shared" si="124"/>
        <v>0</v>
      </c>
      <c r="CM130" s="14">
        <v>1</v>
      </c>
      <c r="CN130" s="14">
        <v>10004</v>
      </c>
      <c r="CO130" s="14" t="s">
        <v>1433</v>
      </c>
      <c r="CP130" s="14" t="s">
        <v>4621</v>
      </c>
      <c r="CQ130" s="14">
        <v>10</v>
      </c>
      <c r="CR130" s="14" t="str">
        <f t="shared" si="83"/>
        <v>106|0.18;503|0.16;603|0.13</v>
      </c>
      <c r="CT130" s="14" t="s">
        <v>889</v>
      </c>
      <c r="CV130" s="14">
        <f t="shared" ref="CV130:CV146" si="126">IFERROR(MATCH(CT130,$EJ:$EJ,0),MATCH(CT130,$EI:$EI,0))</f>
        <v>101</v>
      </c>
      <c r="CW130" s="14" t="str">
        <f t="shared" ref="CW130:CW146" si="127">IF(CT130="","",INDEX($EK:$EK,CV130)&amp;"|"&amp;IF(CU130="",CEILING(1/INDEX($EM:$EM,CV130)*INDEX($EQ:$EQ,MATCH($CQ130,$EP:$EP,0)),0.01),CU130))</f>
        <v>106|0.18</v>
      </c>
      <c r="CY130" s="14" t="s">
        <v>1452</v>
      </c>
      <c r="DA130" s="14">
        <f t="shared" ref="DA130:DA146" si="128">IF(CY130="","",IFERROR(MATCH(CY130,$EJ:$EJ,0),MATCH(CY130,$EI:$EI,0)))</f>
        <v>143</v>
      </c>
      <c r="DB130" s="14" t="str">
        <f t="shared" ref="DB130:DB146" si="129">IF(CY130="","",INDEX($EK:$EK,DA130)&amp;"|"&amp;IF(CZ130="",CEILING(1/INDEX($EM:$EM,DA130)*INDEX($EQ:$EQ,MATCH($CQ130,$EP:$EP,0)),0.01),CZ130))</f>
        <v>503|0.16</v>
      </c>
      <c r="DC130" s="14" t="s">
        <v>1453</v>
      </c>
      <c r="DE130" s="14">
        <f t="shared" ref="DE130:DE146" si="130">IF(DC130="","",IFERROR(MATCH(DC130,$EJ:$EJ,0),MATCH(DC130,$EI:$EI,0)))</f>
        <v>158</v>
      </c>
      <c r="DF130" s="14" t="str">
        <f t="shared" ref="DF130:DF146" si="131">IF(DC130="","",INDEX($EK:$EK,DE130)&amp;"|"&amp;IF(DD130="",CEILING(1/INDEX($EM:$EM,DE130)*INDEX($EQ:$EQ,MATCH($CQ130,$EP:$EP,0)),0.01),DD130))</f>
        <v>603|0.13</v>
      </c>
      <c r="DI130" s="14" t="str">
        <f t="shared" ref="DI130:DI146" si="132">IF(DG130="","",IFERROR(MATCH(DG130,$EJ:$EJ,0),MATCH(DG130,$EI:$EI,0)))</f>
        <v/>
      </c>
      <c r="DJ130" s="14" t="str">
        <f t="shared" ref="DJ130:DJ146" si="133">IF(DG130="","",INDEX($EK:$EK,DI130)&amp;"|"&amp;IF(DH130="",CEILING(1/INDEX($EM:$EM,DI130)*INDEX($EQ:$EQ,MATCH($CQ130,$EP:$EP,0)),0.01),DH130))</f>
        <v/>
      </c>
      <c r="DM130" s="14" t="str">
        <f t="shared" ref="DM130:DM146" si="134">IF(DK130="","",IFERROR(MATCH(DK130,$EJ:$EJ,0),MATCH(DK130,$EI:$EI,0)))</f>
        <v/>
      </c>
      <c r="DN130" s="14" t="str">
        <f t="shared" ref="DN130:DN146" si="135">IF(DK130="","",INDEX($EK:$EK,DM130)&amp;"|"&amp;IF(DL130="",CEILING(1/INDEX($EM:$EM,DM130)*INDEX($EQ:$EQ,MATCH($CQ130,$EP:$EP,0)),0.01),DL130))</f>
        <v/>
      </c>
      <c r="DQ130" s="14" t="str">
        <f t="shared" ref="DQ130:DQ146" si="136">IF(DO130="","",IFERROR(MATCH(DO130,$EJ:$EJ,0),MATCH(DO130,$EI:$EI,0)))</f>
        <v/>
      </c>
      <c r="DR130" s="14" t="str">
        <f t="shared" ref="DR130:DR146" si="137">IF(DO130="","",INDEX($EK:$EK,DQ130)&amp;"|"&amp;IF(DP130="",CEILING(1/INDEX($EM:$EM,DQ130)*INDEX($EQ:$EQ,MATCH($CQ130,$EP:$EP,0)),0.01),DP130))</f>
        <v/>
      </c>
      <c r="DU130" s="14">
        <f t="shared" si="123"/>
        <v>10004</v>
      </c>
      <c r="DV130" s="14" t="str">
        <f t="shared" si="85"/>
        <v>Guard</v>
      </c>
      <c r="DW130" s="14">
        <f t="shared" si="86"/>
        <v>10</v>
      </c>
      <c r="DX130" s="14">
        <f t="shared" si="87"/>
        <v>3</v>
      </c>
      <c r="DY130" s="14">
        <f t="shared" si="88"/>
        <v>100</v>
      </c>
      <c r="DZ130" s="14">
        <f t="shared" si="89"/>
        <v>7</v>
      </c>
      <c r="EA130" s="14">
        <f t="shared" si="90"/>
        <v>2</v>
      </c>
      <c r="EB130" s="14">
        <f t="shared" si="91"/>
        <v>70</v>
      </c>
      <c r="EC130" s="14" t="str">
        <f t="shared" si="92"/>
        <v>6|16|19</v>
      </c>
      <c r="ED130" s="14" t="str">
        <f t="shared" si="93"/>
        <v>body|head|leg</v>
      </c>
      <c r="EE130" s="14" t="str">
        <f t="shared" si="94"/>
        <v>106|0.18;503|0.16;603|0.13</v>
      </c>
      <c r="EF130" s="14">
        <f t="shared" si="95"/>
        <v>0</v>
      </c>
      <c r="EI130" s="7" t="s">
        <v>1331</v>
      </c>
      <c r="EJ130" s="14" t="s">
        <v>1072</v>
      </c>
      <c r="EK130" s="2">
        <v>302</v>
      </c>
      <c r="EL130" s="14">
        <v>12900</v>
      </c>
      <c r="EM130" s="14">
        <f t="shared" si="96"/>
        <v>10.657305800060607</v>
      </c>
    </row>
    <row r="131" spans="2:143" x14ac:dyDescent="0.15">
      <c r="F131" s="15"/>
      <c r="G131" s="15"/>
      <c r="BS131" s="15">
        <v>10005</v>
      </c>
      <c r="BT131" s="15" t="s">
        <v>927</v>
      </c>
      <c r="BU131" s="14">
        <v>15</v>
      </c>
      <c r="BV131" s="15"/>
      <c r="BW131" s="15"/>
      <c r="BX131" s="15"/>
      <c r="CA131" s="15" t="s">
        <v>851</v>
      </c>
      <c r="CC131" s="14">
        <f t="shared" si="125"/>
        <v>10</v>
      </c>
      <c r="CD131" s="14">
        <f t="shared" si="104"/>
        <v>100</v>
      </c>
      <c r="CE131" s="14">
        <f t="shared" si="105"/>
        <v>8</v>
      </c>
      <c r="CF131" s="14">
        <f t="shared" si="106"/>
        <v>2</v>
      </c>
      <c r="CG131" s="14">
        <f t="shared" si="107"/>
        <v>70</v>
      </c>
      <c r="CH131" s="14" t="str">
        <f t="shared" si="101"/>
        <v>6|16|19</v>
      </c>
      <c r="CI131" s="14" t="str">
        <f t="shared" si="102"/>
        <v>body|head|leg</v>
      </c>
      <c r="CJ131" s="14" t="str">
        <f t="shared" ref="CJ131:CJ146" si="138">CR131</f>
        <v>106|0.19;503|0.17;603|0.14</v>
      </c>
      <c r="CK131" s="14">
        <f t="shared" si="124"/>
        <v>0</v>
      </c>
      <c r="CM131" s="14">
        <v>1</v>
      </c>
      <c r="CN131" s="14">
        <v>10005</v>
      </c>
      <c r="CO131" s="14" t="s">
        <v>1434</v>
      </c>
      <c r="CP131" s="14" t="s">
        <v>4622</v>
      </c>
      <c r="CQ131" s="14">
        <v>15</v>
      </c>
      <c r="CR131" s="14" t="str">
        <f t="shared" ref="CR131:CR146" si="139">CW131&amp;IF(DB131="","",";"&amp;DB131)&amp;IF(DF131="","",";"&amp;DF131)&amp;IF(DJ131="","",";"&amp;DJ131)&amp;IF(DN131="","",";"&amp;DN131)&amp;IF(DR131="","",";"&amp;DR131)</f>
        <v>106|0.19;503|0.17;603|0.14</v>
      </c>
      <c r="CT131" s="14" t="s">
        <v>889</v>
      </c>
      <c r="CV131" s="14">
        <f t="shared" si="126"/>
        <v>101</v>
      </c>
      <c r="CW131" s="14" t="str">
        <f t="shared" si="127"/>
        <v>106|0.19</v>
      </c>
      <c r="CY131" s="14" t="s">
        <v>1452</v>
      </c>
      <c r="DA131" s="14">
        <f t="shared" si="128"/>
        <v>143</v>
      </c>
      <c r="DB131" s="14" t="str">
        <f t="shared" si="129"/>
        <v>503|0.17</v>
      </c>
      <c r="DC131" s="14" t="s">
        <v>1453</v>
      </c>
      <c r="DE131" s="14">
        <f t="shared" si="130"/>
        <v>158</v>
      </c>
      <c r="DF131" s="14" t="str">
        <f t="shared" si="131"/>
        <v>603|0.14</v>
      </c>
      <c r="DI131" s="14" t="str">
        <f t="shared" si="132"/>
        <v/>
      </c>
      <c r="DJ131" s="14" t="str">
        <f t="shared" si="133"/>
        <v/>
      </c>
      <c r="DM131" s="14" t="str">
        <f t="shared" si="134"/>
        <v/>
      </c>
      <c r="DN131" s="14" t="str">
        <f t="shared" si="135"/>
        <v/>
      </c>
      <c r="DQ131" s="14" t="str">
        <f t="shared" si="136"/>
        <v/>
      </c>
      <c r="DR131" s="14" t="str">
        <f t="shared" si="137"/>
        <v/>
      </c>
      <c r="DU131" s="14">
        <f t="shared" si="123"/>
        <v>10005</v>
      </c>
      <c r="DV131" s="14" t="str">
        <f t="shared" ref="DV131:DV146" si="140">BT131</f>
        <v>Guard Leader</v>
      </c>
      <c r="DW131" s="14">
        <f t="shared" ref="DW131:DW146" si="141">BU131</f>
        <v>15</v>
      </c>
      <c r="DX131" s="14">
        <f t="shared" ref="DX131:DX146" si="142">CC131</f>
        <v>10</v>
      </c>
      <c r="DY131" s="14">
        <f t="shared" ref="DY131:DY146" si="143">CD131</f>
        <v>100</v>
      </c>
      <c r="DZ131" s="14">
        <f t="shared" ref="DZ131:DZ146" si="144">CE131</f>
        <v>8</v>
      </c>
      <c r="EA131" s="14">
        <f t="shared" ref="EA131:EA146" si="145">CF131</f>
        <v>2</v>
      </c>
      <c r="EB131" s="14">
        <f t="shared" ref="EB131:EB146" si="146">CG131</f>
        <v>70</v>
      </c>
      <c r="EC131" s="14" t="str">
        <f t="shared" ref="EC131:EC146" si="147">CH131</f>
        <v>6|16|19</v>
      </c>
      <c r="ED131" s="14" t="str">
        <f t="shared" ref="ED131:ED146" si="148">CI131</f>
        <v>body|head|leg</v>
      </c>
      <c r="EE131" s="14" t="str">
        <f t="shared" ref="EE131:EE146" si="149">CJ131</f>
        <v>106|0.19;503|0.17;603|0.14</v>
      </c>
      <c r="EF131" s="14">
        <f t="shared" ref="EF131:EF146" si="150">CK131</f>
        <v>0</v>
      </c>
      <c r="EI131" s="7" t="s">
        <v>1330</v>
      </c>
      <c r="EJ131" s="14" t="s">
        <v>1049</v>
      </c>
      <c r="EK131" s="2">
        <v>303</v>
      </c>
      <c r="EL131" s="14">
        <v>39400</v>
      </c>
      <c r="EM131" s="14">
        <f t="shared" ref="EM131:EM191" si="151">SQRT(SQRT(EL131))</f>
        <v>14.08880166702591</v>
      </c>
    </row>
    <row r="132" spans="2:143" x14ac:dyDescent="0.15">
      <c r="F132" s="15"/>
      <c r="G132" s="15"/>
      <c r="BP132" s="21" t="s">
        <v>849</v>
      </c>
      <c r="BS132" s="15">
        <v>10006</v>
      </c>
      <c r="BT132" s="15" t="s">
        <v>923</v>
      </c>
      <c r="BU132" s="14">
        <v>25</v>
      </c>
      <c r="BV132" s="15"/>
      <c r="BW132" s="15"/>
      <c r="BX132" s="15"/>
      <c r="CA132" s="15" t="s">
        <v>861</v>
      </c>
      <c r="CC132" s="14">
        <f t="shared" si="125"/>
        <v>2</v>
      </c>
      <c r="CD132" s="14">
        <f t="shared" si="104"/>
        <v>100</v>
      </c>
      <c r="CE132" s="14">
        <f t="shared" si="105"/>
        <v>9</v>
      </c>
      <c r="CF132" s="14">
        <f t="shared" si="106"/>
        <v>2</v>
      </c>
      <c r="CG132" s="14">
        <f t="shared" si="107"/>
        <v>70</v>
      </c>
      <c r="CH132" s="14" t="str">
        <f t="shared" si="101"/>
        <v>6|16|19</v>
      </c>
      <c r="CI132" s="14" t="str">
        <f t="shared" si="102"/>
        <v>body|head|leg</v>
      </c>
      <c r="CJ132" s="14" t="str">
        <f t="shared" si="138"/>
        <v>106|1</v>
      </c>
      <c r="CK132" s="14">
        <f t="shared" si="124"/>
        <v>0</v>
      </c>
      <c r="CM132" s="14">
        <v>1</v>
      </c>
      <c r="CN132" s="14">
        <v>10006</v>
      </c>
      <c r="CO132" s="14" t="s">
        <v>1435</v>
      </c>
      <c r="CP132" s="14" t="s">
        <v>4623</v>
      </c>
      <c r="CQ132" s="14">
        <v>25</v>
      </c>
      <c r="CR132" s="14" t="str">
        <f t="shared" si="139"/>
        <v>106|1</v>
      </c>
      <c r="CT132" s="14" t="s">
        <v>889</v>
      </c>
      <c r="CU132" s="14">
        <v>1</v>
      </c>
      <c r="CV132" s="14">
        <f t="shared" si="126"/>
        <v>101</v>
      </c>
      <c r="CW132" s="14" t="str">
        <f t="shared" si="127"/>
        <v>106|1</v>
      </c>
      <c r="DA132" s="14" t="str">
        <f t="shared" si="128"/>
        <v/>
      </c>
      <c r="DB132" s="14" t="str">
        <f t="shared" si="129"/>
        <v/>
      </c>
      <c r="DE132" s="14" t="str">
        <f t="shared" si="130"/>
        <v/>
      </c>
      <c r="DF132" s="14" t="str">
        <f t="shared" si="131"/>
        <v/>
      </c>
      <c r="DI132" s="14" t="str">
        <f t="shared" si="132"/>
        <v/>
      </c>
      <c r="DJ132" s="14" t="str">
        <f t="shared" si="133"/>
        <v/>
      </c>
      <c r="DM132" s="14" t="str">
        <f t="shared" si="134"/>
        <v/>
      </c>
      <c r="DN132" s="14" t="str">
        <f t="shared" si="135"/>
        <v/>
      </c>
      <c r="DQ132" s="14" t="str">
        <f t="shared" si="136"/>
        <v/>
      </c>
      <c r="DR132" s="14" t="str">
        <f t="shared" si="137"/>
        <v/>
      </c>
      <c r="DU132" s="14">
        <f t="shared" si="123"/>
        <v>10006</v>
      </c>
      <c r="DV132" s="14" t="str">
        <f t="shared" si="140"/>
        <v>The Patriarch</v>
      </c>
      <c r="DW132" s="14">
        <f t="shared" si="141"/>
        <v>25</v>
      </c>
      <c r="DX132" s="14">
        <f t="shared" si="142"/>
        <v>2</v>
      </c>
      <c r="DY132" s="14">
        <f t="shared" si="143"/>
        <v>100</v>
      </c>
      <c r="DZ132" s="14">
        <f t="shared" si="144"/>
        <v>9</v>
      </c>
      <c r="EA132" s="14">
        <f t="shared" si="145"/>
        <v>2</v>
      </c>
      <c r="EB132" s="14">
        <f t="shared" si="146"/>
        <v>70</v>
      </c>
      <c r="EC132" s="14" t="str">
        <f t="shared" si="147"/>
        <v>6|16|19</v>
      </c>
      <c r="ED132" s="14" t="str">
        <f t="shared" si="148"/>
        <v>body|head|leg</v>
      </c>
      <c r="EE132" s="14" t="str">
        <f t="shared" si="149"/>
        <v>106|1</v>
      </c>
      <c r="EF132" s="14">
        <f t="shared" si="150"/>
        <v>0</v>
      </c>
      <c r="EI132" s="7"/>
      <c r="EJ132" s="14" t="s">
        <v>1693</v>
      </c>
      <c r="EK132" s="2">
        <v>304</v>
      </c>
      <c r="EL132" s="14">
        <v>10000</v>
      </c>
      <c r="EM132" s="14">
        <f t="shared" si="151"/>
        <v>10</v>
      </c>
    </row>
    <row r="133" spans="2:143" x14ac:dyDescent="0.15">
      <c r="F133" s="15"/>
      <c r="G133" s="15"/>
      <c r="BS133" s="15">
        <v>10007</v>
      </c>
      <c r="BT133" s="15" t="s">
        <v>922</v>
      </c>
      <c r="BU133" s="14">
        <v>20</v>
      </c>
      <c r="BV133" s="15"/>
      <c r="BW133" s="15"/>
      <c r="BX133" s="15"/>
      <c r="CA133" s="15" t="s">
        <v>853</v>
      </c>
      <c r="CC133" s="14">
        <f t="shared" si="125"/>
        <v>1</v>
      </c>
      <c r="CD133" s="14">
        <f t="shared" si="104"/>
        <v>100</v>
      </c>
      <c r="CE133" s="14">
        <f t="shared" si="105"/>
        <v>8</v>
      </c>
      <c r="CF133" s="14">
        <f t="shared" si="106"/>
        <v>2</v>
      </c>
      <c r="CG133" s="14">
        <f t="shared" si="107"/>
        <v>70</v>
      </c>
      <c r="CH133" s="14" t="str">
        <f t="shared" si="101"/>
        <v>6|16|19</v>
      </c>
      <c r="CI133" s="14" t="str">
        <f t="shared" si="102"/>
        <v>body|head|leg</v>
      </c>
      <c r="CJ133" s="14" t="str">
        <f t="shared" si="138"/>
        <v>106|1</v>
      </c>
      <c r="CK133" s="14">
        <f t="shared" si="124"/>
        <v>0</v>
      </c>
      <c r="CM133" s="14">
        <v>1</v>
      </c>
      <c r="CN133" s="14">
        <v>10007</v>
      </c>
      <c r="CO133" s="14" t="s">
        <v>1436</v>
      </c>
      <c r="CP133" s="14" t="s">
        <v>4624</v>
      </c>
      <c r="CQ133" s="14">
        <v>20</v>
      </c>
      <c r="CR133" s="14" t="str">
        <f t="shared" si="139"/>
        <v>106|1</v>
      </c>
      <c r="CT133" s="14" t="s">
        <v>889</v>
      </c>
      <c r="CU133" s="14">
        <v>1</v>
      </c>
      <c r="CV133" s="14">
        <f t="shared" si="126"/>
        <v>101</v>
      </c>
      <c r="CW133" s="14" t="str">
        <f t="shared" si="127"/>
        <v>106|1</v>
      </c>
      <c r="DA133" s="14" t="str">
        <f t="shared" si="128"/>
        <v/>
      </c>
      <c r="DB133" s="14" t="str">
        <f t="shared" si="129"/>
        <v/>
      </c>
      <c r="DE133" s="14" t="str">
        <f t="shared" si="130"/>
        <v/>
      </c>
      <c r="DF133" s="14" t="str">
        <f t="shared" si="131"/>
        <v/>
      </c>
      <c r="DI133" s="14" t="str">
        <f t="shared" si="132"/>
        <v/>
      </c>
      <c r="DJ133" s="14" t="str">
        <f t="shared" si="133"/>
        <v/>
      </c>
      <c r="DM133" s="14" t="str">
        <f t="shared" si="134"/>
        <v/>
      </c>
      <c r="DN133" s="14" t="str">
        <f t="shared" si="135"/>
        <v/>
      </c>
      <c r="DQ133" s="14" t="str">
        <f t="shared" si="136"/>
        <v/>
      </c>
      <c r="DR133" s="14" t="str">
        <f t="shared" si="137"/>
        <v/>
      </c>
      <c r="DU133" s="14">
        <f t="shared" si="123"/>
        <v>10007</v>
      </c>
      <c r="DV133" s="14" t="str">
        <f t="shared" si="140"/>
        <v>Elder</v>
      </c>
      <c r="DW133" s="14">
        <f t="shared" si="141"/>
        <v>20</v>
      </c>
      <c r="DX133" s="14">
        <f t="shared" si="142"/>
        <v>1</v>
      </c>
      <c r="DY133" s="14">
        <f t="shared" si="143"/>
        <v>100</v>
      </c>
      <c r="DZ133" s="14">
        <f t="shared" si="144"/>
        <v>8</v>
      </c>
      <c r="EA133" s="14">
        <f t="shared" si="145"/>
        <v>2</v>
      </c>
      <c r="EB133" s="14">
        <f t="shared" si="146"/>
        <v>70</v>
      </c>
      <c r="EC133" s="14" t="str">
        <f t="shared" si="147"/>
        <v>6|16|19</v>
      </c>
      <c r="ED133" s="14" t="str">
        <f t="shared" si="148"/>
        <v>body|head|leg</v>
      </c>
      <c r="EE133" s="14" t="str">
        <f t="shared" si="149"/>
        <v>106|1</v>
      </c>
      <c r="EF133" s="14">
        <f t="shared" si="150"/>
        <v>0</v>
      </c>
      <c r="EI133" s="7"/>
      <c r="EJ133" s="14" t="s">
        <v>1040</v>
      </c>
      <c r="EK133" s="2"/>
      <c r="EM133" s="14">
        <f t="shared" si="151"/>
        <v>0</v>
      </c>
    </row>
    <row r="134" spans="2:143" x14ac:dyDescent="0.15">
      <c r="F134" s="15"/>
      <c r="G134" s="15"/>
      <c r="BS134" s="15">
        <v>10009</v>
      </c>
      <c r="BT134" s="14" t="s">
        <v>675</v>
      </c>
      <c r="BU134" s="14">
        <v>10</v>
      </c>
      <c r="BV134" s="15"/>
      <c r="BW134" s="15"/>
      <c r="BX134" s="15"/>
      <c r="CA134" s="15" t="s">
        <v>852</v>
      </c>
      <c r="CC134" s="14">
        <f t="shared" si="125"/>
        <v>3</v>
      </c>
      <c r="CD134" s="14">
        <f t="shared" si="104"/>
        <v>100</v>
      </c>
      <c r="CE134" s="14">
        <f t="shared" si="105"/>
        <v>7</v>
      </c>
      <c r="CF134" s="14">
        <f t="shared" si="106"/>
        <v>2</v>
      </c>
      <c r="CG134" s="14">
        <f t="shared" si="107"/>
        <v>75</v>
      </c>
      <c r="CH134" s="14" t="str">
        <f t="shared" si="101"/>
        <v>6|16|19</v>
      </c>
      <c r="CI134" s="14" t="str">
        <f t="shared" si="102"/>
        <v>body|head|leg</v>
      </c>
      <c r="CJ134" s="14" t="str">
        <f t="shared" si="138"/>
        <v>3104|1;503|0.16;603|0.13</v>
      </c>
      <c r="CK134" s="14">
        <f t="shared" si="124"/>
        <v>0</v>
      </c>
      <c r="CM134" s="14">
        <v>1</v>
      </c>
      <c r="CN134" s="14">
        <v>10009</v>
      </c>
      <c r="CO134" s="14" t="s">
        <v>1437</v>
      </c>
      <c r="CP134" s="14" t="s">
        <v>4625</v>
      </c>
      <c r="CQ134" s="14">
        <v>10</v>
      </c>
      <c r="CR134" s="14" t="str">
        <f t="shared" si="139"/>
        <v>3104|1;503|0.16;603|0.13</v>
      </c>
      <c r="CT134" s="14" t="s">
        <v>1451</v>
      </c>
      <c r="CU134" s="14">
        <v>1</v>
      </c>
      <c r="CV134" s="14">
        <f t="shared" si="126"/>
        <v>40</v>
      </c>
      <c r="CW134" s="14" t="str">
        <f t="shared" si="127"/>
        <v>3104|1</v>
      </c>
      <c r="CY134" s="14" t="s">
        <v>1452</v>
      </c>
      <c r="DA134" s="14">
        <f t="shared" si="128"/>
        <v>143</v>
      </c>
      <c r="DB134" s="14" t="str">
        <f t="shared" si="129"/>
        <v>503|0.16</v>
      </c>
      <c r="DC134" s="14" t="s">
        <v>1453</v>
      </c>
      <c r="DE134" s="14">
        <f t="shared" si="130"/>
        <v>158</v>
      </c>
      <c r="DF134" s="14" t="str">
        <f t="shared" si="131"/>
        <v>603|0.13</v>
      </c>
      <c r="DI134" s="14" t="str">
        <f t="shared" si="132"/>
        <v/>
      </c>
      <c r="DJ134" s="14" t="str">
        <f t="shared" si="133"/>
        <v/>
      </c>
      <c r="DM134" s="14" t="str">
        <f t="shared" si="134"/>
        <v/>
      </c>
      <c r="DN134" s="14" t="str">
        <f t="shared" si="135"/>
        <v/>
      </c>
      <c r="DQ134" s="14" t="str">
        <f t="shared" si="136"/>
        <v/>
      </c>
      <c r="DR134" s="14" t="str">
        <f t="shared" si="137"/>
        <v/>
      </c>
      <c r="DU134" s="14">
        <f t="shared" si="123"/>
        <v>10009</v>
      </c>
      <c r="DV134" s="14" t="str">
        <f t="shared" si="140"/>
        <v>Begrace Guard</v>
      </c>
      <c r="DW134" s="14">
        <f t="shared" si="141"/>
        <v>10</v>
      </c>
      <c r="DX134" s="14">
        <f t="shared" si="142"/>
        <v>3</v>
      </c>
      <c r="DY134" s="14">
        <f t="shared" si="143"/>
        <v>100</v>
      </c>
      <c r="DZ134" s="14">
        <f t="shared" si="144"/>
        <v>7</v>
      </c>
      <c r="EA134" s="14">
        <f t="shared" si="145"/>
        <v>2</v>
      </c>
      <c r="EB134" s="14">
        <f t="shared" si="146"/>
        <v>75</v>
      </c>
      <c r="EC134" s="14" t="str">
        <f t="shared" si="147"/>
        <v>6|16|19</v>
      </c>
      <c r="ED134" s="14" t="str">
        <f t="shared" si="148"/>
        <v>body|head|leg</v>
      </c>
      <c r="EE134" s="14" t="str">
        <f t="shared" si="149"/>
        <v>3104|1;503|0.16;603|0.13</v>
      </c>
      <c r="EF134" s="14">
        <f t="shared" si="150"/>
        <v>0</v>
      </c>
      <c r="EI134" s="7" t="s">
        <v>1151</v>
      </c>
      <c r="EJ134" s="14" t="s">
        <v>1041</v>
      </c>
      <c r="EK134" s="2">
        <v>400</v>
      </c>
      <c r="EL134" s="14">
        <v>4</v>
      </c>
      <c r="EM134" s="14">
        <f t="shared" si="151"/>
        <v>1.4142135623730951</v>
      </c>
    </row>
    <row r="135" spans="2:143" x14ac:dyDescent="0.15">
      <c r="F135" s="15"/>
      <c r="G135" s="15"/>
      <c r="BS135" s="15">
        <v>10010</v>
      </c>
      <c r="BT135" s="14" t="s">
        <v>677</v>
      </c>
      <c r="BU135" s="14">
        <v>15</v>
      </c>
      <c r="BV135" s="15"/>
      <c r="BW135" s="15"/>
      <c r="BX135" s="15"/>
      <c r="CA135" s="15" t="s">
        <v>858</v>
      </c>
      <c r="CC135" s="14">
        <f t="shared" si="125"/>
        <v>10</v>
      </c>
      <c r="CD135" s="14">
        <f t="shared" si="104"/>
        <v>100</v>
      </c>
      <c r="CE135" s="14">
        <f t="shared" si="105"/>
        <v>8</v>
      </c>
      <c r="CF135" s="14">
        <f t="shared" si="106"/>
        <v>2</v>
      </c>
      <c r="CG135" s="14">
        <f t="shared" si="107"/>
        <v>80</v>
      </c>
      <c r="CH135" s="14" t="str">
        <f t="shared" si="101"/>
        <v>6|16|19</v>
      </c>
      <c r="CI135" s="14" t="str">
        <f t="shared" si="102"/>
        <v>body|head|leg</v>
      </c>
      <c r="CJ135" s="14" t="str">
        <f t="shared" si="138"/>
        <v>3104|1;503|0.17;603|0.14</v>
      </c>
      <c r="CK135" s="14">
        <f t="shared" si="124"/>
        <v>0</v>
      </c>
      <c r="CM135" s="14">
        <v>1</v>
      </c>
      <c r="CN135" s="14">
        <v>10010</v>
      </c>
      <c r="CO135" s="14" t="s">
        <v>676</v>
      </c>
      <c r="CP135" s="14" t="s">
        <v>4626</v>
      </c>
      <c r="CQ135" s="14">
        <v>15</v>
      </c>
      <c r="CR135" s="14" t="str">
        <f t="shared" si="139"/>
        <v>3104|1;503|0.17;603|0.14</v>
      </c>
      <c r="CT135" s="14" t="s">
        <v>1451</v>
      </c>
      <c r="CU135" s="14">
        <v>1</v>
      </c>
      <c r="CV135" s="14">
        <f t="shared" si="126"/>
        <v>40</v>
      </c>
      <c r="CW135" s="14" t="str">
        <f t="shared" si="127"/>
        <v>3104|1</v>
      </c>
      <c r="CY135" s="14" t="s">
        <v>1452</v>
      </c>
      <c r="DA135" s="14">
        <f t="shared" si="128"/>
        <v>143</v>
      </c>
      <c r="DB135" s="14" t="str">
        <f t="shared" si="129"/>
        <v>503|0.17</v>
      </c>
      <c r="DC135" s="14" t="s">
        <v>1453</v>
      </c>
      <c r="DE135" s="14">
        <f t="shared" si="130"/>
        <v>158</v>
      </c>
      <c r="DF135" s="14" t="str">
        <f t="shared" si="131"/>
        <v>603|0.14</v>
      </c>
      <c r="DI135" s="14" t="str">
        <f t="shared" si="132"/>
        <v/>
      </c>
      <c r="DJ135" s="14" t="str">
        <f t="shared" si="133"/>
        <v/>
      </c>
      <c r="DM135" s="14" t="str">
        <f t="shared" si="134"/>
        <v/>
      </c>
      <c r="DN135" s="14" t="str">
        <f t="shared" si="135"/>
        <v/>
      </c>
      <c r="DQ135" s="14" t="str">
        <f t="shared" si="136"/>
        <v/>
      </c>
      <c r="DR135" s="14" t="str">
        <f t="shared" si="137"/>
        <v/>
      </c>
      <c r="DU135" s="14">
        <f t="shared" si="123"/>
        <v>10010</v>
      </c>
      <c r="DV135" s="14" t="str">
        <f t="shared" si="140"/>
        <v>Begrace Guard Leader</v>
      </c>
      <c r="DW135" s="14">
        <f t="shared" si="141"/>
        <v>15</v>
      </c>
      <c r="DX135" s="14">
        <f t="shared" si="142"/>
        <v>10</v>
      </c>
      <c r="DY135" s="14">
        <f t="shared" si="143"/>
        <v>100</v>
      </c>
      <c r="DZ135" s="14">
        <f t="shared" si="144"/>
        <v>8</v>
      </c>
      <c r="EA135" s="14">
        <f t="shared" si="145"/>
        <v>2</v>
      </c>
      <c r="EB135" s="14">
        <f t="shared" si="146"/>
        <v>80</v>
      </c>
      <c r="EC135" s="14" t="str">
        <f t="shared" si="147"/>
        <v>6|16|19</v>
      </c>
      <c r="ED135" s="14" t="str">
        <f t="shared" si="148"/>
        <v>body|head|leg</v>
      </c>
      <c r="EE135" s="14" t="str">
        <f t="shared" si="149"/>
        <v>3104|1;503|0.17;603|0.14</v>
      </c>
      <c r="EF135" s="14">
        <f t="shared" si="150"/>
        <v>0</v>
      </c>
      <c r="EI135" s="7" t="s">
        <v>1153</v>
      </c>
      <c r="EJ135" s="14" t="s">
        <v>1489</v>
      </c>
      <c r="EK135" s="2">
        <v>401</v>
      </c>
      <c r="EL135" s="14">
        <v>5</v>
      </c>
      <c r="EM135" s="14">
        <f t="shared" si="151"/>
        <v>1.4953487812212205</v>
      </c>
    </row>
    <row r="136" spans="2:143" x14ac:dyDescent="0.15">
      <c r="F136" s="15"/>
      <c r="G136" s="15"/>
      <c r="BS136" s="15">
        <v>10011</v>
      </c>
      <c r="BT136" s="15" t="s">
        <v>921</v>
      </c>
      <c r="BU136" s="14">
        <v>25</v>
      </c>
      <c r="BV136" s="15"/>
      <c r="BW136" s="15"/>
      <c r="BX136" s="15"/>
      <c r="CA136" s="15" t="s">
        <v>862</v>
      </c>
      <c r="CC136" s="14">
        <f>VLOOKUP(BT136,B:C,2,FALSE)</f>
        <v>2</v>
      </c>
      <c r="CD136" s="14">
        <f t="shared" si="104"/>
        <v>100</v>
      </c>
      <c r="CE136" s="14">
        <f t="shared" si="105"/>
        <v>9</v>
      </c>
      <c r="CF136" s="14">
        <f t="shared" si="106"/>
        <v>2</v>
      </c>
      <c r="CG136" s="14">
        <f t="shared" si="107"/>
        <v>70</v>
      </c>
      <c r="CH136" s="14" t="str">
        <f t="shared" si="101"/>
        <v>6|16|19</v>
      </c>
      <c r="CI136" s="14" t="str">
        <f t="shared" si="102"/>
        <v>body|head|leg</v>
      </c>
      <c r="CJ136" s="14" t="str">
        <f t="shared" si="138"/>
        <v>106|1</v>
      </c>
      <c r="CK136" s="14">
        <f t="shared" si="124"/>
        <v>0</v>
      </c>
      <c r="CM136" s="14">
        <v>1</v>
      </c>
      <c r="CN136" s="14">
        <v>10011</v>
      </c>
      <c r="CO136" s="14" t="s">
        <v>1435</v>
      </c>
      <c r="CP136" s="14" t="s">
        <v>4627</v>
      </c>
      <c r="CQ136" s="14">
        <v>25</v>
      </c>
      <c r="CR136" s="14" t="str">
        <f t="shared" si="139"/>
        <v>106|1</v>
      </c>
      <c r="CT136" s="14" t="s">
        <v>889</v>
      </c>
      <c r="CU136" s="14">
        <v>1</v>
      </c>
      <c r="CV136" s="14">
        <f t="shared" si="126"/>
        <v>101</v>
      </c>
      <c r="CW136" s="14" t="str">
        <f t="shared" si="127"/>
        <v>106|1</v>
      </c>
      <c r="DA136" s="14" t="str">
        <f t="shared" si="128"/>
        <v/>
      </c>
      <c r="DB136" s="14" t="str">
        <f t="shared" si="129"/>
        <v/>
      </c>
      <c r="DE136" s="14" t="str">
        <f t="shared" si="130"/>
        <v/>
      </c>
      <c r="DF136" s="14" t="str">
        <f t="shared" si="131"/>
        <v/>
      </c>
      <c r="DI136" s="14" t="str">
        <f t="shared" si="132"/>
        <v/>
      </c>
      <c r="DJ136" s="14" t="str">
        <f t="shared" si="133"/>
        <v/>
      </c>
      <c r="DM136" s="14" t="str">
        <f t="shared" si="134"/>
        <v/>
      </c>
      <c r="DN136" s="14" t="str">
        <f t="shared" si="135"/>
        <v/>
      </c>
      <c r="DQ136" s="14" t="str">
        <f t="shared" si="136"/>
        <v/>
      </c>
      <c r="DR136" s="14" t="str">
        <f t="shared" si="137"/>
        <v/>
      </c>
      <c r="DU136" s="14">
        <f t="shared" si="123"/>
        <v>10011</v>
      </c>
      <c r="DV136" s="14" t="str">
        <f t="shared" si="140"/>
        <v>The Patriarch</v>
      </c>
      <c r="DW136" s="14">
        <f t="shared" si="141"/>
        <v>25</v>
      </c>
      <c r="DX136" s="14">
        <f t="shared" si="142"/>
        <v>2</v>
      </c>
      <c r="DY136" s="14">
        <f t="shared" si="143"/>
        <v>100</v>
      </c>
      <c r="DZ136" s="14">
        <f t="shared" si="144"/>
        <v>9</v>
      </c>
      <c r="EA136" s="14">
        <f t="shared" si="145"/>
        <v>2</v>
      </c>
      <c r="EB136" s="14">
        <f t="shared" si="146"/>
        <v>70</v>
      </c>
      <c r="EC136" s="14" t="str">
        <f t="shared" si="147"/>
        <v>6|16|19</v>
      </c>
      <c r="ED136" s="14" t="str">
        <f t="shared" si="148"/>
        <v>body|head|leg</v>
      </c>
      <c r="EE136" s="14" t="str">
        <f t="shared" si="149"/>
        <v>106|1</v>
      </c>
      <c r="EF136" s="14">
        <f t="shared" si="150"/>
        <v>0</v>
      </c>
      <c r="EI136" s="7" t="s">
        <v>1156</v>
      </c>
      <c r="EJ136" s="14" t="s">
        <v>1157</v>
      </c>
      <c r="EK136" s="2">
        <v>402</v>
      </c>
      <c r="EL136" s="14">
        <v>35</v>
      </c>
      <c r="EM136" s="14">
        <f t="shared" si="151"/>
        <v>2.4322992790977875</v>
      </c>
    </row>
    <row r="137" spans="2:143" x14ac:dyDescent="0.15">
      <c r="F137" s="15"/>
      <c r="G137" s="15"/>
      <c r="BS137" s="15">
        <v>10012</v>
      </c>
      <c r="BT137" s="15" t="s">
        <v>922</v>
      </c>
      <c r="BU137" s="14">
        <v>20</v>
      </c>
      <c r="BV137" s="15"/>
      <c r="BW137" s="15"/>
      <c r="BX137" s="15"/>
      <c r="CA137" s="15" t="s">
        <v>854</v>
      </c>
      <c r="CC137" s="14">
        <f t="shared" ref="CC137:CC146" si="152">VLOOKUP(BT137,B:C,2,FALSE)</f>
        <v>1</v>
      </c>
      <c r="CD137" s="14">
        <f t="shared" si="104"/>
        <v>100</v>
      </c>
      <c r="CE137" s="14">
        <f t="shared" si="105"/>
        <v>8</v>
      </c>
      <c r="CF137" s="14">
        <f t="shared" si="106"/>
        <v>2</v>
      </c>
      <c r="CG137" s="14">
        <f t="shared" si="107"/>
        <v>70</v>
      </c>
      <c r="CH137" s="14" t="str">
        <f t="shared" si="101"/>
        <v>6|16|19</v>
      </c>
      <c r="CI137" s="14" t="str">
        <f t="shared" si="102"/>
        <v>body|head|leg</v>
      </c>
      <c r="CJ137" s="14" t="str">
        <f t="shared" si="138"/>
        <v>106|1</v>
      </c>
      <c r="CK137" s="14">
        <f t="shared" si="124"/>
        <v>0</v>
      </c>
      <c r="CM137" s="14">
        <v>1</v>
      </c>
      <c r="CN137" s="14">
        <v>10012</v>
      </c>
      <c r="CO137" s="14" t="s">
        <v>1436</v>
      </c>
      <c r="CP137" s="14" t="s">
        <v>4628</v>
      </c>
      <c r="CQ137" s="14">
        <v>20</v>
      </c>
      <c r="CR137" s="14" t="str">
        <f t="shared" si="139"/>
        <v>106|1</v>
      </c>
      <c r="CT137" s="14" t="s">
        <v>889</v>
      </c>
      <c r="CU137" s="14">
        <v>1</v>
      </c>
      <c r="CV137" s="14">
        <f t="shared" si="126"/>
        <v>101</v>
      </c>
      <c r="CW137" s="14" t="str">
        <f t="shared" si="127"/>
        <v>106|1</v>
      </c>
      <c r="DA137" s="14" t="str">
        <f t="shared" si="128"/>
        <v/>
      </c>
      <c r="DB137" s="14" t="str">
        <f t="shared" si="129"/>
        <v/>
      </c>
      <c r="DE137" s="14" t="str">
        <f t="shared" si="130"/>
        <v/>
      </c>
      <c r="DF137" s="14" t="str">
        <f t="shared" si="131"/>
        <v/>
      </c>
      <c r="DI137" s="14" t="str">
        <f t="shared" si="132"/>
        <v/>
      </c>
      <c r="DJ137" s="14" t="str">
        <f t="shared" si="133"/>
        <v/>
      </c>
      <c r="DM137" s="14" t="str">
        <f t="shared" si="134"/>
        <v/>
      </c>
      <c r="DN137" s="14" t="str">
        <f t="shared" si="135"/>
        <v/>
      </c>
      <c r="DQ137" s="14" t="str">
        <f t="shared" si="136"/>
        <v/>
      </c>
      <c r="DR137" s="14" t="str">
        <f t="shared" si="137"/>
        <v/>
      </c>
      <c r="DU137" s="14">
        <f t="shared" si="123"/>
        <v>10012</v>
      </c>
      <c r="DV137" s="14" t="str">
        <f t="shared" si="140"/>
        <v>Elder</v>
      </c>
      <c r="DW137" s="14">
        <f t="shared" si="141"/>
        <v>20</v>
      </c>
      <c r="DX137" s="14">
        <f t="shared" si="142"/>
        <v>1</v>
      </c>
      <c r="DY137" s="14">
        <f t="shared" si="143"/>
        <v>100</v>
      </c>
      <c r="DZ137" s="14">
        <f t="shared" si="144"/>
        <v>8</v>
      </c>
      <c r="EA137" s="14">
        <f t="shared" si="145"/>
        <v>2</v>
      </c>
      <c r="EB137" s="14">
        <f t="shared" si="146"/>
        <v>70</v>
      </c>
      <c r="EC137" s="14" t="str">
        <f t="shared" si="147"/>
        <v>6|16|19</v>
      </c>
      <c r="ED137" s="14" t="str">
        <f t="shared" si="148"/>
        <v>body|head|leg</v>
      </c>
      <c r="EE137" s="14" t="str">
        <f t="shared" si="149"/>
        <v>106|1</v>
      </c>
      <c r="EF137" s="14">
        <f t="shared" si="150"/>
        <v>0</v>
      </c>
      <c r="EI137" s="7" t="s">
        <v>1357</v>
      </c>
      <c r="EJ137" s="14" t="s">
        <v>1355</v>
      </c>
      <c r="EK137" s="2">
        <v>403</v>
      </c>
      <c r="EL137" s="14">
        <v>30</v>
      </c>
      <c r="EM137" s="14">
        <f t="shared" si="151"/>
        <v>2.340347319320716</v>
      </c>
    </row>
    <row r="138" spans="2:143" x14ac:dyDescent="0.15">
      <c r="F138" s="15"/>
      <c r="G138" s="15"/>
      <c r="BS138" s="15">
        <v>10014</v>
      </c>
      <c r="BT138" s="14" t="s">
        <v>682</v>
      </c>
      <c r="BU138" s="14">
        <v>10</v>
      </c>
      <c r="BV138" s="15"/>
      <c r="BW138" s="15"/>
      <c r="BX138" s="15"/>
      <c r="CA138" s="15" t="s">
        <v>855</v>
      </c>
      <c r="CC138" s="14">
        <f t="shared" si="152"/>
        <v>1</v>
      </c>
      <c r="CD138" s="14">
        <f t="shared" si="104"/>
        <v>100</v>
      </c>
      <c r="CE138" s="14">
        <f t="shared" si="105"/>
        <v>7</v>
      </c>
      <c r="CF138" s="14">
        <f t="shared" si="106"/>
        <v>2</v>
      </c>
      <c r="CG138" s="14">
        <f t="shared" si="107"/>
        <v>75</v>
      </c>
      <c r="CH138" s="14" t="str">
        <f t="shared" si="101"/>
        <v>6|16|19</v>
      </c>
      <c r="CI138" s="14" t="str">
        <f t="shared" si="102"/>
        <v>body|head|leg</v>
      </c>
      <c r="CJ138" s="14" t="str">
        <f t="shared" si="138"/>
        <v>3105|1;503|0.16;603|0.13</v>
      </c>
      <c r="CK138" s="14">
        <f t="shared" si="124"/>
        <v>0</v>
      </c>
      <c r="CM138" s="14">
        <v>1</v>
      </c>
      <c r="CN138" s="14">
        <v>10014</v>
      </c>
      <c r="CO138" s="14" t="s">
        <v>1438</v>
      </c>
      <c r="CP138" s="14" t="s">
        <v>4629</v>
      </c>
      <c r="CQ138" s="14">
        <v>10</v>
      </c>
      <c r="CR138" s="14" t="str">
        <f t="shared" si="139"/>
        <v>3105|1;503|0.16;603|0.13</v>
      </c>
      <c r="CT138" s="14" t="s">
        <v>1454</v>
      </c>
      <c r="CU138" s="14">
        <v>1</v>
      </c>
      <c r="CV138" s="14">
        <f t="shared" si="126"/>
        <v>41</v>
      </c>
      <c r="CW138" s="14" t="str">
        <f t="shared" si="127"/>
        <v>3105|1</v>
      </c>
      <c r="CY138" s="14" t="s">
        <v>1452</v>
      </c>
      <c r="DA138" s="14">
        <f t="shared" si="128"/>
        <v>143</v>
      </c>
      <c r="DB138" s="14" t="str">
        <f t="shared" si="129"/>
        <v>503|0.16</v>
      </c>
      <c r="DC138" s="14" t="s">
        <v>1453</v>
      </c>
      <c r="DE138" s="14">
        <f t="shared" si="130"/>
        <v>158</v>
      </c>
      <c r="DF138" s="14" t="str">
        <f t="shared" si="131"/>
        <v>603|0.13</v>
      </c>
      <c r="DI138" s="14" t="str">
        <f t="shared" si="132"/>
        <v/>
      </c>
      <c r="DJ138" s="14" t="str">
        <f t="shared" si="133"/>
        <v/>
      </c>
      <c r="DM138" s="14" t="str">
        <f t="shared" si="134"/>
        <v/>
      </c>
      <c r="DN138" s="14" t="str">
        <f t="shared" si="135"/>
        <v/>
      </c>
      <c r="DQ138" s="14" t="str">
        <f t="shared" si="136"/>
        <v/>
      </c>
      <c r="DR138" s="14" t="str">
        <f t="shared" si="137"/>
        <v/>
      </c>
      <c r="DU138" s="14">
        <f t="shared" si="123"/>
        <v>10014</v>
      </c>
      <c r="DV138" s="14" t="str">
        <f t="shared" si="140"/>
        <v>Banshee Guard</v>
      </c>
      <c r="DW138" s="14">
        <f t="shared" si="141"/>
        <v>10</v>
      </c>
      <c r="DX138" s="14">
        <f t="shared" si="142"/>
        <v>1</v>
      </c>
      <c r="DY138" s="14">
        <f t="shared" si="143"/>
        <v>100</v>
      </c>
      <c r="DZ138" s="14">
        <f t="shared" si="144"/>
        <v>7</v>
      </c>
      <c r="EA138" s="14">
        <f t="shared" si="145"/>
        <v>2</v>
      </c>
      <c r="EB138" s="14">
        <f t="shared" si="146"/>
        <v>75</v>
      </c>
      <c r="EC138" s="14" t="str">
        <f t="shared" si="147"/>
        <v>6|16|19</v>
      </c>
      <c r="ED138" s="14" t="str">
        <f t="shared" si="148"/>
        <v>body|head|leg</v>
      </c>
      <c r="EE138" s="14" t="str">
        <f t="shared" si="149"/>
        <v>3105|1;503|0.16;603|0.13</v>
      </c>
      <c r="EF138" s="14">
        <f t="shared" si="150"/>
        <v>0</v>
      </c>
      <c r="EI138" s="7"/>
      <c r="EK138" s="2"/>
      <c r="EM138" s="14">
        <f t="shared" si="151"/>
        <v>0</v>
      </c>
    </row>
    <row r="139" spans="2:143" x14ac:dyDescent="0.15">
      <c r="F139" s="15"/>
      <c r="G139" s="15"/>
      <c r="BS139" s="15">
        <v>10015</v>
      </c>
      <c r="BT139" s="14" t="s">
        <v>684</v>
      </c>
      <c r="BU139" s="14">
        <v>15</v>
      </c>
      <c r="BV139" s="15"/>
      <c r="BW139" s="15"/>
      <c r="BX139" s="15"/>
      <c r="CA139" s="15" t="s">
        <v>857</v>
      </c>
      <c r="CC139" s="14">
        <f t="shared" si="152"/>
        <v>4</v>
      </c>
      <c r="CD139" s="14">
        <f t="shared" si="104"/>
        <v>100</v>
      </c>
      <c r="CE139" s="14">
        <f t="shared" si="105"/>
        <v>8</v>
      </c>
      <c r="CF139" s="14">
        <f t="shared" si="106"/>
        <v>2</v>
      </c>
      <c r="CG139" s="14">
        <f t="shared" si="107"/>
        <v>80</v>
      </c>
      <c r="CH139" s="14" t="str">
        <f t="shared" si="101"/>
        <v>6|16|19</v>
      </c>
      <c r="CI139" s="14" t="str">
        <f t="shared" si="102"/>
        <v>body|head|leg</v>
      </c>
      <c r="CJ139" s="14" t="str">
        <f t="shared" si="138"/>
        <v>3105|1;503|0.17;603|0.14</v>
      </c>
      <c r="CK139" s="14">
        <f>VLOOKUP(BT139,B:N,13,FALSE)</f>
        <v>0</v>
      </c>
      <c r="CM139" s="14">
        <v>1</v>
      </c>
      <c r="CN139" s="14">
        <v>10015</v>
      </c>
      <c r="CO139" s="14" t="s">
        <v>683</v>
      </c>
      <c r="CP139" s="14" t="s">
        <v>4630</v>
      </c>
      <c r="CQ139" s="14">
        <v>15</v>
      </c>
      <c r="CR139" s="14" t="str">
        <f t="shared" si="139"/>
        <v>3105|1;503|0.17;603|0.14</v>
      </c>
      <c r="CT139" s="14" t="s">
        <v>1454</v>
      </c>
      <c r="CU139" s="14">
        <v>1</v>
      </c>
      <c r="CV139" s="14">
        <f t="shared" si="126"/>
        <v>41</v>
      </c>
      <c r="CW139" s="14" t="str">
        <f t="shared" si="127"/>
        <v>3105|1</v>
      </c>
      <c r="CY139" s="14" t="s">
        <v>1452</v>
      </c>
      <c r="DA139" s="14">
        <f t="shared" si="128"/>
        <v>143</v>
      </c>
      <c r="DB139" s="14" t="str">
        <f t="shared" si="129"/>
        <v>503|0.17</v>
      </c>
      <c r="DC139" s="14" t="s">
        <v>1453</v>
      </c>
      <c r="DE139" s="14">
        <f t="shared" si="130"/>
        <v>158</v>
      </c>
      <c r="DF139" s="14" t="str">
        <f t="shared" si="131"/>
        <v>603|0.14</v>
      </c>
      <c r="DI139" s="14" t="str">
        <f t="shared" si="132"/>
        <v/>
      </c>
      <c r="DJ139" s="14" t="str">
        <f t="shared" si="133"/>
        <v/>
      </c>
      <c r="DM139" s="14" t="str">
        <f t="shared" si="134"/>
        <v/>
      </c>
      <c r="DN139" s="14" t="str">
        <f t="shared" si="135"/>
        <v/>
      </c>
      <c r="DQ139" s="14" t="str">
        <f t="shared" si="136"/>
        <v/>
      </c>
      <c r="DR139" s="14" t="str">
        <f t="shared" si="137"/>
        <v/>
      </c>
      <c r="DU139" s="14">
        <f t="shared" si="123"/>
        <v>10015</v>
      </c>
      <c r="DV139" s="14" t="str">
        <f t="shared" si="140"/>
        <v>Banshee Guard Leader</v>
      </c>
      <c r="DW139" s="14">
        <f t="shared" si="141"/>
        <v>15</v>
      </c>
      <c r="DX139" s="14">
        <f t="shared" si="142"/>
        <v>4</v>
      </c>
      <c r="DY139" s="14">
        <f t="shared" si="143"/>
        <v>100</v>
      </c>
      <c r="DZ139" s="14">
        <f t="shared" si="144"/>
        <v>8</v>
      </c>
      <c r="EA139" s="14">
        <f t="shared" si="145"/>
        <v>2</v>
      </c>
      <c r="EB139" s="14">
        <f t="shared" si="146"/>
        <v>80</v>
      </c>
      <c r="EC139" s="14" t="str">
        <f t="shared" si="147"/>
        <v>6|16|19</v>
      </c>
      <c r="ED139" s="14" t="str">
        <f t="shared" si="148"/>
        <v>body|head|leg</v>
      </c>
      <c r="EE139" s="14" t="str">
        <f t="shared" si="149"/>
        <v>3105|1;503|0.17;603|0.14</v>
      </c>
      <c r="EF139" s="14">
        <f t="shared" si="150"/>
        <v>0</v>
      </c>
      <c r="EI139" s="7"/>
      <c r="EJ139" s="14" t="s">
        <v>128</v>
      </c>
      <c r="EK139" s="2"/>
      <c r="EM139" s="14">
        <f t="shared" si="151"/>
        <v>0</v>
      </c>
    </row>
    <row r="140" spans="2:143" x14ac:dyDescent="0.15">
      <c r="F140" s="15"/>
      <c r="G140" s="15"/>
      <c r="BS140" s="15">
        <v>10016</v>
      </c>
      <c r="BT140" s="15" t="s">
        <v>921</v>
      </c>
      <c r="BU140" s="14">
        <v>25</v>
      </c>
      <c r="BV140" s="15"/>
      <c r="BW140" s="15"/>
      <c r="BX140" s="15"/>
      <c r="CA140" s="15" t="s">
        <v>863</v>
      </c>
      <c r="CC140" s="14">
        <f t="shared" si="152"/>
        <v>2</v>
      </c>
      <c r="CD140" s="14">
        <f t="shared" si="104"/>
        <v>100</v>
      </c>
      <c r="CE140" s="14">
        <f t="shared" si="105"/>
        <v>9</v>
      </c>
      <c r="CF140" s="14">
        <f t="shared" si="106"/>
        <v>2</v>
      </c>
      <c r="CG140" s="14">
        <f t="shared" si="107"/>
        <v>70</v>
      </c>
      <c r="CH140" s="14" t="str">
        <f t="shared" si="101"/>
        <v>6|16|19</v>
      </c>
      <c r="CI140" s="14" t="str">
        <f t="shared" si="102"/>
        <v>body|head|leg</v>
      </c>
      <c r="CJ140" s="14" t="str">
        <f t="shared" si="138"/>
        <v>106|1</v>
      </c>
      <c r="CK140" s="14">
        <f t="shared" ref="CK140:CK146" si="153">VLOOKUP(BT140,B:N,13,FALSE)</f>
        <v>0</v>
      </c>
      <c r="CM140" s="14">
        <v>1</v>
      </c>
      <c r="CN140" s="14">
        <v>10016</v>
      </c>
      <c r="CO140" s="14" t="s">
        <v>1435</v>
      </c>
      <c r="CP140" s="14" t="s">
        <v>4631</v>
      </c>
      <c r="CQ140" s="14">
        <v>25</v>
      </c>
      <c r="CR140" s="14" t="str">
        <f t="shared" si="139"/>
        <v>106|1</v>
      </c>
      <c r="CT140" s="14" t="s">
        <v>889</v>
      </c>
      <c r="CU140" s="14">
        <v>1</v>
      </c>
      <c r="CV140" s="14">
        <f t="shared" si="126"/>
        <v>101</v>
      </c>
      <c r="CW140" s="14" t="str">
        <f t="shared" si="127"/>
        <v>106|1</v>
      </c>
      <c r="DA140" s="14" t="str">
        <f t="shared" si="128"/>
        <v/>
      </c>
      <c r="DB140" s="14" t="str">
        <f t="shared" si="129"/>
        <v/>
      </c>
      <c r="DE140" s="14" t="str">
        <f t="shared" si="130"/>
        <v/>
      </c>
      <c r="DF140" s="14" t="str">
        <f t="shared" si="131"/>
        <v/>
      </c>
      <c r="DI140" s="14" t="str">
        <f t="shared" si="132"/>
        <v/>
      </c>
      <c r="DJ140" s="14" t="str">
        <f t="shared" si="133"/>
        <v/>
      </c>
      <c r="DM140" s="14" t="str">
        <f t="shared" si="134"/>
        <v/>
      </c>
      <c r="DN140" s="14" t="str">
        <f t="shared" si="135"/>
        <v/>
      </c>
      <c r="DQ140" s="14" t="str">
        <f t="shared" si="136"/>
        <v/>
      </c>
      <c r="DR140" s="14" t="str">
        <f t="shared" si="137"/>
        <v/>
      </c>
      <c r="DU140" s="14">
        <f t="shared" si="123"/>
        <v>10016</v>
      </c>
      <c r="DV140" s="14" t="str">
        <f t="shared" si="140"/>
        <v>The Patriarch</v>
      </c>
      <c r="DW140" s="14">
        <f t="shared" si="141"/>
        <v>25</v>
      </c>
      <c r="DX140" s="14">
        <f t="shared" si="142"/>
        <v>2</v>
      </c>
      <c r="DY140" s="14">
        <f t="shared" si="143"/>
        <v>100</v>
      </c>
      <c r="DZ140" s="14">
        <f t="shared" si="144"/>
        <v>9</v>
      </c>
      <c r="EA140" s="14">
        <f t="shared" si="145"/>
        <v>2</v>
      </c>
      <c r="EB140" s="14">
        <f t="shared" si="146"/>
        <v>70</v>
      </c>
      <c r="EC140" s="14" t="str">
        <f t="shared" si="147"/>
        <v>6|16|19</v>
      </c>
      <c r="ED140" s="14" t="str">
        <f t="shared" si="148"/>
        <v>body|head|leg</v>
      </c>
      <c r="EE140" s="14" t="str">
        <f t="shared" si="149"/>
        <v>106|1</v>
      </c>
      <c r="EF140" s="14">
        <f t="shared" si="150"/>
        <v>0</v>
      </c>
      <c r="EI140" s="7" t="s">
        <v>1158</v>
      </c>
      <c r="EJ140" s="14" t="s">
        <v>1445</v>
      </c>
      <c r="EK140" s="2">
        <v>500</v>
      </c>
      <c r="EL140" s="14">
        <v>30</v>
      </c>
      <c r="EM140" s="14">
        <f t="shared" si="151"/>
        <v>2.340347319320716</v>
      </c>
    </row>
    <row r="141" spans="2:143" x14ac:dyDescent="0.15">
      <c r="F141" s="15"/>
      <c r="G141" s="15"/>
      <c r="BS141" s="15">
        <v>10017</v>
      </c>
      <c r="BT141" s="15" t="s">
        <v>920</v>
      </c>
      <c r="BU141" s="14">
        <v>20</v>
      </c>
      <c r="BV141" s="15"/>
      <c r="BW141" s="15"/>
      <c r="BX141" s="15"/>
      <c r="CA141" s="15" t="s">
        <v>856</v>
      </c>
      <c r="CC141" s="14">
        <f t="shared" si="152"/>
        <v>1</v>
      </c>
      <c r="CD141" s="14">
        <f t="shared" si="104"/>
        <v>100</v>
      </c>
      <c r="CE141" s="14">
        <f t="shared" si="105"/>
        <v>8</v>
      </c>
      <c r="CF141" s="14">
        <f t="shared" si="106"/>
        <v>2</v>
      </c>
      <c r="CG141" s="14">
        <f t="shared" si="107"/>
        <v>70</v>
      </c>
      <c r="CH141" s="14" t="str">
        <f t="shared" ref="CH141:CH146" si="154">VLOOKUP(BT141,B:J,8,FALSE)</f>
        <v>6|16|19</v>
      </c>
      <c r="CI141" s="14" t="str">
        <f t="shared" ref="CI141:CI146" si="155">VLOOKUP(BT141,B:J,9,FALSE)</f>
        <v>body|head|leg</v>
      </c>
      <c r="CJ141" s="14" t="str">
        <f t="shared" si="138"/>
        <v>106|1</v>
      </c>
      <c r="CK141" s="14">
        <f t="shared" si="153"/>
        <v>0</v>
      </c>
      <c r="CM141" s="14">
        <v>1</v>
      </c>
      <c r="CN141" s="14">
        <v>10017</v>
      </c>
      <c r="CO141" s="14" t="s">
        <v>1436</v>
      </c>
      <c r="CP141" s="14" t="s">
        <v>4632</v>
      </c>
      <c r="CQ141" s="14">
        <v>20</v>
      </c>
      <c r="CR141" s="14" t="str">
        <f t="shared" si="139"/>
        <v>106|1</v>
      </c>
      <c r="CT141" s="14" t="s">
        <v>889</v>
      </c>
      <c r="CU141" s="14">
        <v>1</v>
      </c>
      <c r="CV141" s="14">
        <f t="shared" si="126"/>
        <v>101</v>
      </c>
      <c r="CW141" s="14" t="str">
        <f t="shared" si="127"/>
        <v>106|1</v>
      </c>
      <c r="DA141" s="14" t="str">
        <f t="shared" si="128"/>
        <v/>
      </c>
      <c r="DB141" s="14" t="str">
        <f t="shared" si="129"/>
        <v/>
      </c>
      <c r="DE141" s="14" t="str">
        <f t="shared" si="130"/>
        <v/>
      </c>
      <c r="DF141" s="14" t="str">
        <f t="shared" si="131"/>
        <v/>
      </c>
      <c r="DI141" s="14" t="str">
        <f t="shared" si="132"/>
        <v/>
      </c>
      <c r="DJ141" s="14" t="str">
        <f t="shared" si="133"/>
        <v/>
      </c>
      <c r="DM141" s="14" t="str">
        <f t="shared" si="134"/>
        <v/>
      </c>
      <c r="DN141" s="14" t="str">
        <f t="shared" si="135"/>
        <v/>
      </c>
      <c r="DQ141" s="14" t="str">
        <f t="shared" si="136"/>
        <v/>
      </c>
      <c r="DR141" s="14" t="str">
        <f t="shared" si="137"/>
        <v/>
      </c>
      <c r="DU141" s="14">
        <f t="shared" si="123"/>
        <v>10017</v>
      </c>
      <c r="DV141" s="14" t="str">
        <f t="shared" si="140"/>
        <v>Elder</v>
      </c>
      <c r="DW141" s="14">
        <f t="shared" si="141"/>
        <v>20</v>
      </c>
      <c r="DX141" s="14">
        <f t="shared" si="142"/>
        <v>1</v>
      </c>
      <c r="DY141" s="14">
        <f t="shared" si="143"/>
        <v>100</v>
      </c>
      <c r="DZ141" s="14">
        <f t="shared" si="144"/>
        <v>8</v>
      </c>
      <c r="EA141" s="14">
        <f t="shared" si="145"/>
        <v>2</v>
      </c>
      <c r="EB141" s="14">
        <f t="shared" si="146"/>
        <v>70</v>
      </c>
      <c r="EC141" s="14" t="str">
        <f t="shared" si="147"/>
        <v>6|16|19</v>
      </c>
      <c r="ED141" s="14" t="str">
        <f t="shared" si="148"/>
        <v>body|head|leg</v>
      </c>
      <c r="EE141" s="14" t="str">
        <f t="shared" si="149"/>
        <v>106|1</v>
      </c>
      <c r="EF141" s="14">
        <f t="shared" si="150"/>
        <v>0</v>
      </c>
      <c r="EI141" s="7" t="s">
        <v>1159</v>
      </c>
      <c r="EJ141" s="14" t="s">
        <v>871</v>
      </c>
      <c r="EK141" s="2">
        <v>501</v>
      </c>
      <c r="EL141" s="14">
        <v>100</v>
      </c>
      <c r="EM141" s="14">
        <f t="shared" si="151"/>
        <v>3.1622776601683795</v>
      </c>
    </row>
    <row r="142" spans="2:143" x14ac:dyDescent="0.15">
      <c r="F142" s="15"/>
      <c r="G142" s="15"/>
      <c r="BS142" s="15">
        <v>10019</v>
      </c>
      <c r="BT142" s="14" t="s">
        <v>689</v>
      </c>
      <c r="BU142" s="14">
        <v>10</v>
      </c>
      <c r="BV142" s="15"/>
      <c r="BW142" s="15"/>
      <c r="BX142" s="15"/>
      <c r="CA142" s="15" t="s">
        <v>859</v>
      </c>
      <c r="CC142" s="14">
        <f t="shared" si="152"/>
        <v>2</v>
      </c>
      <c r="CD142" s="14">
        <f t="shared" si="104"/>
        <v>100</v>
      </c>
      <c r="CE142" s="14">
        <f t="shared" si="105"/>
        <v>8</v>
      </c>
      <c r="CF142" s="14">
        <f t="shared" si="106"/>
        <v>2</v>
      </c>
      <c r="CG142" s="14">
        <f t="shared" si="107"/>
        <v>75</v>
      </c>
      <c r="CH142" s="14" t="str">
        <f t="shared" si="154"/>
        <v>6|16|19</v>
      </c>
      <c r="CI142" s="14" t="str">
        <f t="shared" si="155"/>
        <v>body|head|leg</v>
      </c>
      <c r="CJ142" s="14" t="str">
        <f t="shared" si="138"/>
        <v>3106|1;503|0.16;603|0.13</v>
      </c>
      <c r="CK142" s="14">
        <f t="shared" si="153"/>
        <v>0</v>
      </c>
      <c r="CM142" s="14">
        <v>1</v>
      </c>
      <c r="CN142" s="14">
        <v>10019</v>
      </c>
      <c r="CO142" s="14" t="s">
        <v>1439</v>
      </c>
      <c r="CP142" s="14" t="s">
        <v>4633</v>
      </c>
      <c r="CQ142" s="14">
        <v>10</v>
      </c>
      <c r="CR142" s="14" t="str">
        <f t="shared" si="139"/>
        <v>3106|1;503|0.16;603|0.13</v>
      </c>
      <c r="CT142" s="14" t="s">
        <v>1455</v>
      </c>
      <c r="CU142" s="14">
        <v>1</v>
      </c>
      <c r="CV142" s="14">
        <f t="shared" si="126"/>
        <v>42</v>
      </c>
      <c r="CW142" s="14" t="str">
        <f t="shared" si="127"/>
        <v>3106|1</v>
      </c>
      <c r="CY142" s="14" t="s">
        <v>1452</v>
      </c>
      <c r="DA142" s="14">
        <f t="shared" si="128"/>
        <v>143</v>
      </c>
      <c r="DB142" s="14" t="str">
        <f t="shared" si="129"/>
        <v>503|0.16</v>
      </c>
      <c r="DC142" s="14" t="s">
        <v>1453</v>
      </c>
      <c r="DE142" s="14">
        <f t="shared" si="130"/>
        <v>158</v>
      </c>
      <c r="DF142" s="14" t="str">
        <f t="shared" si="131"/>
        <v>603|0.13</v>
      </c>
      <c r="DI142" s="14" t="str">
        <f t="shared" si="132"/>
        <v/>
      </c>
      <c r="DJ142" s="14" t="str">
        <f t="shared" si="133"/>
        <v/>
      </c>
      <c r="DM142" s="14" t="str">
        <f t="shared" si="134"/>
        <v/>
      </c>
      <c r="DN142" s="14" t="str">
        <f t="shared" si="135"/>
        <v/>
      </c>
      <c r="DQ142" s="14" t="str">
        <f t="shared" si="136"/>
        <v/>
      </c>
      <c r="DR142" s="14" t="str">
        <f t="shared" si="137"/>
        <v/>
      </c>
      <c r="DU142" s="14">
        <f t="shared" si="123"/>
        <v>10019</v>
      </c>
      <c r="DV142" s="14" t="str">
        <f t="shared" si="140"/>
        <v>Baltiless Guard</v>
      </c>
      <c r="DW142" s="14">
        <f t="shared" si="141"/>
        <v>10</v>
      </c>
      <c r="DX142" s="14">
        <f t="shared" si="142"/>
        <v>2</v>
      </c>
      <c r="DY142" s="14">
        <f t="shared" si="143"/>
        <v>100</v>
      </c>
      <c r="DZ142" s="14">
        <f t="shared" si="144"/>
        <v>8</v>
      </c>
      <c r="EA142" s="14">
        <f t="shared" si="145"/>
        <v>2</v>
      </c>
      <c r="EB142" s="14">
        <f t="shared" si="146"/>
        <v>75</v>
      </c>
      <c r="EC142" s="14" t="str">
        <f t="shared" si="147"/>
        <v>6|16|19</v>
      </c>
      <c r="ED142" s="14" t="str">
        <f t="shared" si="148"/>
        <v>body|head|leg</v>
      </c>
      <c r="EE142" s="14" t="str">
        <f t="shared" si="149"/>
        <v>3106|1;503|0.16;603|0.13</v>
      </c>
      <c r="EF142" s="14">
        <f t="shared" si="150"/>
        <v>0</v>
      </c>
      <c r="EI142" s="7" t="s">
        <v>1164</v>
      </c>
      <c r="EJ142" s="14" t="s">
        <v>874</v>
      </c>
      <c r="EK142" s="2">
        <v>502</v>
      </c>
      <c r="EL142" s="14">
        <v>210</v>
      </c>
      <c r="EM142" s="14">
        <f t="shared" si="151"/>
        <v>3.8067540958393198</v>
      </c>
    </row>
    <row r="143" spans="2:143" x14ac:dyDescent="0.15">
      <c r="F143" s="15"/>
      <c r="G143" s="15"/>
      <c r="BS143" s="15">
        <v>10020</v>
      </c>
      <c r="BT143" s="14" t="s">
        <v>691</v>
      </c>
      <c r="BU143" s="14">
        <v>15</v>
      </c>
      <c r="BV143" s="15"/>
      <c r="BW143" s="15"/>
      <c r="BX143" s="15"/>
      <c r="CA143" s="15" t="s">
        <v>860</v>
      </c>
      <c r="CC143" s="14">
        <f t="shared" si="152"/>
        <v>8</v>
      </c>
      <c r="CD143" s="14">
        <f t="shared" si="104"/>
        <v>100</v>
      </c>
      <c r="CE143" s="14">
        <f t="shared" si="105"/>
        <v>10</v>
      </c>
      <c r="CF143" s="14">
        <f t="shared" si="106"/>
        <v>2</v>
      </c>
      <c r="CG143" s="14">
        <f t="shared" si="107"/>
        <v>80</v>
      </c>
      <c r="CH143" s="14" t="str">
        <f t="shared" si="154"/>
        <v>6|16|19</v>
      </c>
      <c r="CI143" s="14" t="str">
        <f t="shared" si="155"/>
        <v>body|head|leg</v>
      </c>
      <c r="CJ143" s="14" t="str">
        <f t="shared" si="138"/>
        <v>3106|1;503|0.17;603|0.14</v>
      </c>
      <c r="CK143" s="14">
        <f t="shared" si="153"/>
        <v>0</v>
      </c>
      <c r="CM143" s="14">
        <v>1</v>
      </c>
      <c r="CN143" s="14">
        <v>10020</v>
      </c>
      <c r="CO143" s="14" t="s">
        <v>690</v>
      </c>
      <c r="CP143" s="14" t="s">
        <v>4550</v>
      </c>
      <c r="CQ143" s="14">
        <v>15</v>
      </c>
      <c r="CR143" s="14" t="str">
        <f t="shared" si="139"/>
        <v>3106|1;503|0.17;603|0.14</v>
      </c>
      <c r="CT143" s="14" t="s">
        <v>1455</v>
      </c>
      <c r="CU143" s="14">
        <v>1</v>
      </c>
      <c r="CV143" s="14">
        <f t="shared" si="126"/>
        <v>42</v>
      </c>
      <c r="CW143" s="14" t="str">
        <f t="shared" si="127"/>
        <v>3106|1</v>
      </c>
      <c r="CY143" s="14" t="s">
        <v>1452</v>
      </c>
      <c r="DA143" s="14">
        <f t="shared" si="128"/>
        <v>143</v>
      </c>
      <c r="DB143" s="14" t="str">
        <f t="shared" si="129"/>
        <v>503|0.17</v>
      </c>
      <c r="DC143" s="14" t="s">
        <v>1453</v>
      </c>
      <c r="DE143" s="14">
        <f t="shared" si="130"/>
        <v>158</v>
      </c>
      <c r="DF143" s="14" t="str">
        <f t="shared" si="131"/>
        <v>603|0.14</v>
      </c>
      <c r="DI143" s="14" t="str">
        <f t="shared" si="132"/>
        <v/>
      </c>
      <c r="DJ143" s="14" t="str">
        <f t="shared" si="133"/>
        <v/>
      </c>
      <c r="DM143" s="14" t="str">
        <f t="shared" si="134"/>
        <v/>
      </c>
      <c r="DN143" s="14" t="str">
        <f t="shared" si="135"/>
        <v/>
      </c>
      <c r="DQ143" s="14" t="str">
        <f t="shared" si="136"/>
        <v/>
      </c>
      <c r="DR143" s="14" t="str">
        <f t="shared" si="137"/>
        <v/>
      </c>
      <c r="DU143" s="14">
        <f t="shared" si="123"/>
        <v>10020</v>
      </c>
      <c r="DV143" s="14" t="str">
        <f t="shared" si="140"/>
        <v>Baltiless Guard Leader</v>
      </c>
      <c r="DW143" s="14">
        <f t="shared" si="141"/>
        <v>15</v>
      </c>
      <c r="DX143" s="14">
        <f t="shared" si="142"/>
        <v>8</v>
      </c>
      <c r="DY143" s="14">
        <f t="shared" si="143"/>
        <v>100</v>
      </c>
      <c r="DZ143" s="14">
        <f t="shared" si="144"/>
        <v>10</v>
      </c>
      <c r="EA143" s="14">
        <f t="shared" si="145"/>
        <v>2</v>
      </c>
      <c r="EB143" s="14">
        <f t="shared" si="146"/>
        <v>80</v>
      </c>
      <c r="EC143" s="14" t="str">
        <f t="shared" si="147"/>
        <v>6|16|19</v>
      </c>
      <c r="ED143" s="14" t="str">
        <f t="shared" si="148"/>
        <v>body|head|leg</v>
      </c>
      <c r="EE143" s="14" t="str">
        <f t="shared" si="149"/>
        <v>3106|1;503|0.17;603|0.14</v>
      </c>
      <c r="EF143" s="14">
        <f t="shared" si="150"/>
        <v>0</v>
      </c>
      <c r="EI143" s="7" t="s">
        <v>1165</v>
      </c>
      <c r="EJ143" s="14" t="s">
        <v>1081</v>
      </c>
      <c r="EK143" s="2">
        <v>503</v>
      </c>
      <c r="EL143" s="14">
        <v>300</v>
      </c>
      <c r="EM143" s="14">
        <f t="shared" si="151"/>
        <v>4.1617914502878177</v>
      </c>
    </row>
    <row r="144" spans="2:143" x14ac:dyDescent="0.15">
      <c r="BS144" s="15">
        <v>10021</v>
      </c>
      <c r="BT144" s="15" t="s">
        <v>864</v>
      </c>
      <c r="BU144" s="14">
        <v>55</v>
      </c>
      <c r="BV144" s="15"/>
      <c r="BW144" s="15"/>
      <c r="BX144" s="15"/>
      <c r="CA144" s="15" t="s">
        <v>865</v>
      </c>
      <c r="CC144" s="14">
        <f t="shared" si="152"/>
        <v>14</v>
      </c>
      <c r="CD144" s="14">
        <f t="shared" si="104"/>
        <v>100</v>
      </c>
      <c r="CE144" s="14">
        <f t="shared" si="105"/>
        <v>10</v>
      </c>
      <c r="CF144" s="14">
        <f t="shared" si="106"/>
        <v>2</v>
      </c>
      <c r="CG144" s="14">
        <f t="shared" si="107"/>
        <v>70</v>
      </c>
      <c r="CH144" s="14" t="str">
        <f t="shared" si="154"/>
        <v>28|16</v>
      </c>
      <c r="CI144" s="14" t="str">
        <f t="shared" si="155"/>
        <v>body|head|leg</v>
      </c>
      <c r="CJ144" s="14" t="str">
        <f t="shared" si="138"/>
        <v>118|0.08;2402|10;2401|10;2400|10</v>
      </c>
      <c r="CK144" s="14">
        <f t="shared" si="153"/>
        <v>0</v>
      </c>
      <c r="CM144" s="14">
        <v>1</v>
      </c>
      <c r="CN144" s="14">
        <v>10021</v>
      </c>
      <c r="CO144" s="14" t="s">
        <v>365</v>
      </c>
      <c r="CP144" s="14" t="s">
        <v>4511</v>
      </c>
      <c r="CQ144" s="14">
        <v>55</v>
      </c>
      <c r="CR144" s="14" t="str">
        <f t="shared" si="139"/>
        <v>118|0.08;2402|10;2401|10;2400|10</v>
      </c>
      <c r="CT144" s="14" t="s">
        <v>898</v>
      </c>
      <c r="CV144" s="14">
        <f t="shared" si="126"/>
        <v>112</v>
      </c>
      <c r="CW144" s="14" t="str">
        <f t="shared" si="127"/>
        <v>118|0.08</v>
      </c>
      <c r="CY144" s="14" t="s">
        <v>1292</v>
      </c>
      <c r="CZ144" s="14">
        <v>10</v>
      </c>
      <c r="DA144" s="14">
        <f t="shared" si="128"/>
        <v>27</v>
      </c>
      <c r="DB144" s="14" t="str">
        <f t="shared" si="129"/>
        <v>2402|10</v>
      </c>
      <c r="DC144" s="14" t="s">
        <v>1294</v>
      </c>
      <c r="DD144" s="14">
        <v>10</v>
      </c>
      <c r="DE144" s="14">
        <f t="shared" si="130"/>
        <v>26</v>
      </c>
      <c r="DF144" s="14" t="str">
        <f t="shared" si="131"/>
        <v>2401|10</v>
      </c>
      <c r="DG144" s="14" t="s">
        <v>1457</v>
      </c>
      <c r="DH144" s="14">
        <v>10</v>
      </c>
      <c r="DI144" s="14">
        <f t="shared" si="132"/>
        <v>25</v>
      </c>
      <c r="DJ144" s="14" t="str">
        <f t="shared" si="133"/>
        <v>2400|10</v>
      </c>
      <c r="DM144" s="14" t="str">
        <f t="shared" si="134"/>
        <v/>
      </c>
      <c r="DN144" s="14" t="str">
        <f t="shared" si="135"/>
        <v/>
      </c>
      <c r="DQ144" s="14" t="str">
        <f t="shared" si="136"/>
        <v/>
      </c>
      <c r="DR144" s="14" t="str">
        <f t="shared" si="137"/>
        <v/>
      </c>
      <c r="DU144" s="14">
        <f t="shared" si="123"/>
        <v>10021</v>
      </c>
      <c r="DV144" s="14" t="str">
        <f t="shared" si="140"/>
        <v>Gem Dealer</v>
      </c>
      <c r="DW144" s="14">
        <f t="shared" si="141"/>
        <v>55</v>
      </c>
      <c r="DX144" s="14">
        <f t="shared" si="142"/>
        <v>14</v>
      </c>
      <c r="DY144" s="14">
        <f t="shared" si="143"/>
        <v>100</v>
      </c>
      <c r="DZ144" s="14">
        <f t="shared" si="144"/>
        <v>10</v>
      </c>
      <c r="EA144" s="14">
        <f t="shared" si="145"/>
        <v>2</v>
      </c>
      <c r="EB144" s="14">
        <f t="shared" si="146"/>
        <v>70</v>
      </c>
      <c r="EC144" s="14" t="str">
        <f t="shared" si="147"/>
        <v>28|16</v>
      </c>
      <c r="ED144" s="14" t="str">
        <f t="shared" si="148"/>
        <v>body|head|leg</v>
      </c>
      <c r="EE144" s="14" t="str">
        <f t="shared" si="149"/>
        <v>118|0.08;2402|10;2401|10;2400|10</v>
      </c>
      <c r="EF144" s="14">
        <f t="shared" si="150"/>
        <v>0</v>
      </c>
      <c r="EI144" s="7" t="s">
        <v>1168</v>
      </c>
      <c r="EJ144" s="14" t="s">
        <v>1084</v>
      </c>
      <c r="EK144" s="2">
        <v>504</v>
      </c>
      <c r="EL144" s="14">
        <v>300</v>
      </c>
      <c r="EM144" s="14">
        <f t="shared" si="151"/>
        <v>4.1617914502878177</v>
      </c>
    </row>
    <row r="145" spans="71:143" x14ac:dyDescent="0.15">
      <c r="BS145" s="15">
        <v>10022</v>
      </c>
      <c r="BT145" s="15" t="s">
        <v>918</v>
      </c>
      <c r="BU145" s="14">
        <v>48</v>
      </c>
      <c r="BV145" s="15"/>
      <c r="BW145" s="15"/>
      <c r="BX145" s="15"/>
      <c r="CA145" s="15" t="s">
        <v>867</v>
      </c>
      <c r="CC145" s="14">
        <f t="shared" si="152"/>
        <v>3</v>
      </c>
      <c r="CD145" s="14">
        <f t="shared" si="104"/>
        <v>100</v>
      </c>
      <c r="CE145" s="14">
        <f t="shared" si="105"/>
        <v>7</v>
      </c>
      <c r="CF145" s="14">
        <f t="shared" si="106"/>
        <v>2</v>
      </c>
      <c r="CG145" s="14">
        <f t="shared" si="107"/>
        <v>70</v>
      </c>
      <c r="CH145" s="14" t="str">
        <f t="shared" si="154"/>
        <v>6|16|19</v>
      </c>
      <c r="CI145" s="14" t="str">
        <f t="shared" si="155"/>
        <v>body|head|leg</v>
      </c>
      <c r="CJ145" s="14" t="str">
        <f t="shared" si="138"/>
        <v>106|0.24;503|0.21;603|0.17</v>
      </c>
      <c r="CK145" s="14">
        <f t="shared" si="153"/>
        <v>0</v>
      </c>
      <c r="CM145" s="14">
        <v>1</v>
      </c>
      <c r="CN145" s="14">
        <v>10022</v>
      </c>
      <c r="CO145" s="14" t="s">
        <v>1433</v>
      </c>
      <c r="CP145" s="14" t="s">
        <v>4621</v>
      </c>
      <c r="CQ145" s="14">
        <v>48</v>
      </c>
      <c r="CR145" s="14" t="str">
        <f t="shared" si="139"/>
        <v>106|0.24;503|0.21;603|0.17</v>
      </c>
      <c r="CT145" s="14" t="s">
        <v>889</v>
      </c>
      <c r="CV145" s="14">
        <f t="shared" si="126"/>
        <v>101</v>
      </c>
      <c r="CW145" s="14" t="str">
        <f t="shared" si="127"/>
        <v>106|0.24</v>
      </c>
      <c r="CY145" s="14" t="s">
        <v>1452</v>
      </c>
      <c r="DA145" s="14">
        <f t="shared" si="128"/>
        <v>143</v>
      </c>
      <c r="DB145" s="14" t="str">
        <f t="shared" si="129"/>
        <v>503|0.21</v>
      </c>
      <c r="DC145" s="14" t="s">
        <v>1453</v>
      </c>
      <c r="DE145" s="14">
        <f t="shared" si="130"/>
        <v>158</v>
      </c>
      <c r="DF145" s="14" t="str">
        <f t="shared" si="131"/>
        <v>603|0.17</v>
      </c>
      <c r="DI145" s="14" t="str">
        <f t="shared" si="132"/>
        <v/>
      </c>
      <c r="DJ145" s="14" t="str">
        <f t="shared" si="133"/>
        <v/>
      </c>
      <c r="DM145" s="14" t="str">
        <f t="shared" si="134"/>
        <v/>
      </c>
      <c r="DN145" s="14" t="str">
        <f t="shared" si="135"/>
        <v/>
      </c>
      <c r="DQ145" s="14" t="str">
        <f t="shared" si="136"/>
        <v/>
      </c>
      <c r="DR145" s="14" t="str">
        <f t="shared" si="137"/>
        <v/>
      </c>
      <c r="DU145" s="14">
        <f t="shared" si="123"/>
        <v>10022</v>
      </c>
      <c r="DV145" s="14" t="str">
        <f t="shared" si="140"/>
        <v>Guard</v>
      </c>
      <c r="DW145" s="14">
        <f t="shared" si="141"/>
        <v>48</v>
      </c>
      <c r="DX145" s="14">
        <f t="shared" si="142"/>
        <v>3</v>
      </c>
      <c r="DY145" s="14">
        <f t="shared" si="143"/>
        <v>100</v>
      </c>
      <c r="DZ145" s="14">
        <f t="shared" si="144"/>
        <v>7</v>
      </c>
      <c r="EA145" s="14">
        <f t="shared" si="145"/>
        <v>2</v>
      </c>
      <c r="EB145" s="14">
        <f t="shared" si="146"/>
        <v>70</v>
      </c>
      <c r="EC145" s="14" t="str">
        <f t="shared" si="147"/>
        <v>6|16|19</v>
      </c>
      <c r="ED145" s="14" t="str">
        <f t="shared" si="148"/>
        <v>body|head|leg</v>
      </c>
      <c r="EE145" s="14" t="str">
        <f t="shared" si="149"/>
        <v>106|0.24;503|0.21;603|0.17</v>
      </c>
      <c r="EF145" s="14">
        <f t="shared" si="150"/>
        <v>0</v>
      </c>
      <c r="EI145" s="7" t="s">
        <v>1166</v>
      </c>
      <c r="EJ145" s="14" t="s">
        <v>881</v>
      </c>
      <c r="EK145" s="2">
        <v>505</v>
      </c>
      <c r="EL145" s="14">
        <v>720</v>
      </c>
      <c r="EM145" s="14">
        <f t="shared" si="151"/>
        <v>5.1800401282227027</v>
      </c>
    </row>
    <row r="146" spans="71:143" x14ac:dyDescent="0.15">
      <c r="BS146" s="15">
        <v>10023</v>
      </c>
      <c r="BT146" s="15" t="s">
        <v>927</v>
      </c>
      <c r="BU146" s="14">
        <v>55</v>
      </c>
      <c r="BV146" s="15"/>
      <c r="BW146" s="15"/>
      <c r="BX146" s="15"/>
      <c r="CA146" s="15" t="s">
        <v>866</v>
      </c>
      <c r="CC146" s="14">
        <f t="shared" si="152"/>
        <v>10</v>
      </c>
      <c r="CD146" s="14">
        <f t="shared" si="104"/>
        <v>100</v>
      </c>
      <c r="CE146" s="14">
        <f t="shared" si="105"/>
        <v>8</v>
      </c>
      <c r="CF146" s="14">
        <f t="shared" si="106"/>
        <v>2</v>
      </c>
      <c r="CG146" s="14">
        <f t="shared" si="107"/>
        <v>70</v>
      </c>
      <c r="CH146" s="14" t="str">
        <f t="shared" si="154"/>
        <v>6|16|19</v>
      </c>
      <c r="CI146" s="14" t="str">
        <f t="shared" si="155"/>
        <v>body|head|leg</v>
      </c>
      <c r="CJ146" s="14" t="str">
        <f t="shared" si="138"/>
        <v>106|0.24;503|0.21;603|0.17</v>
      </c>
      <c r="CK146" s="14">
        <f t="shared" si="153"/>
        <v>0</v>
      </c>
      <c r="CM146" s="14">
        <v>1</v>
      </c>
      <c r="CN146" s="14">
        <v>10023</v>
      </c>
      <c r="CO146" s="14" t="s">
        <v>1434</v>
      </c>
      <c r="CP146" s="14" t="s">
        <v>4622</v>
      </c>
      <c r="CQ146" s="14">
        <v>55</v>
      </c>
      <c r="CR146" s="14" t="str">
        <f t="shared" si="139"/>
        <v>106|0.24;503|0.21;603|0.17</v>
      </c>
      <c r="CT146" s="14" t="s">
        <v>889</v>
      </c>
      <c r="CV146" s="14">
        <f t="shared" si="126"/>
        <v>101</v>
      </c>
      <c r="CW146" s="14" t="str">
        <f t="shared" si="127"/>
        <v>106|0.24</v>
      </c>
      <c r="CY146" s="14" t="s">
        <v>1452</v>
      </c>
      <c r="DA146" s="14">
        <f t="shared" si="128"/>
        <v>143</v>
      </c>
      <c r="DB146" s="14" t="str">
        <f t="shared" si="129"/>
        <v>503|0.21</v>
      </c>
      <c r="DC146" s="14" t="s">
        <v>1453</v>
      </c>
      <c r="DE146" s="14">
        <f t="shared" si="130"/>
        <v>158</v>
      </c>
      <c r="DF146" s="14" t="str">
        <f t="shared" si="131"/>
        <v>603|0.17</v>
      </c>
      <c r="DI146" s="14" t="str">
        <f t="shared" si="132"/>
        <v/>
      </c>
      <c r="DJ146" s="14" t="str">
        <f t="shared" si="133"/>
        <v/>
      </c>
      <c r="DM146" s="14" t="str">
        <f t="shared" si="134"/>
        <v/>
      </c>
      <c r="DN146" s="14" t="str">
        <f t="shared" si="135"/>
        <v/>
      </c>
      <c r="DQ146" s="14" t="str">
        <f t="shared" si="136"/>
        <v/>
      </c>
      <c r="DR146" s="14" t="str">
        <f t="shared" si="137"/>
        <v/>
      </c>
      <c r="DU146" s="14">
        <f t="shared" si="123"/>
        <v>10023</v>
      </c>
      <c r="DV146" s="14" t="str">
        <f t="shared" si="140"/>
        <v>Guard Leader</v>
      </c>
      <c r="DW146" s="14">
        <f t="shared" si="141"/>
        <v>55</v>
      </c>
      <c r="DX146" s="14">
        <f t="shared" si="142"/>
        <v>10</v>
      </c>
      <c r="DY146" s="14">
        <f t="shared" si="143"/>
        <v>100</v>
      </c>
      <c r="DZ146" s="14">
        <f t="shared" si="144"/>
        <v>8</v>
      </c>
      <c r="EA146" s="14">
        <f t="shared" si="145"/>
        <v>2</v>
      </c>
      <c r="EB146" s="14">
        <f t="shared" si="146"/>
        <v>70</v>
      </c>
      <c r="EC146" s="14" t="str">
        <f t="shared" si="147"/>
        <v>6|16|19</v>
      </c>
      <c r="ED146" s="14" t="str">
        <f t="shared" si="148"/>
        <v>body|head|leg</v>
      </c>
      <c r="EE146" s="14" t="str">
        <f t="shared" si="149"/>
        <v>106|0.24;503|0.21;603|0.17</v>
      </c>
      <c r="EF146" s="14">
        <f t="shared" si="150"/>
        <v>0</v>
      </c>
      <c r="EI146" s="7" t="s">
        <v>1160</v>
      </c>
      <c r="EJ146" s="14" t="s">
        <v>1069</v>
      </c>
      <c r="EK146" s="2">
        <v>506</v>
      </c>
      <c r="EL146" s="14">
        <v>900</v>
      </c>
      <c r="EM146" s="14">
        <f t="shared" si="151"/>
        <v>5.4772255750516612</v>
      </c>
    </row>
    <row r="147" spans="71:143" x14ac:dyDescent="0.15">
      <c r="DU147" s="14">
        <v>1</v>
      </c>
      <c r="DV147" s="14" t="s">
        <v>2325</v>
      </c>
      <c r="EI147" s="7" t="s">
        <v>1161</v>
      </c>
      <c r="EJ147" s="14" t="s">
        <v>884</v>
      </c>
      <c r="EK147" s="2">
        <v>507</v>
      </c>
      <c r="EL147" s="14">
        <v>4200</v>
      </c>
      <c r="EM147" s="14">
        <f t="shared" si="151"/>
        <v>8.0503047758503286</v>
      </c>
    </row>
    <row r="148" spans="71:143" x14ac:dyDescent="0.15">
      <c r="DU148" s="14">
        <v>2</v>
      </c>
      <c r="DV148" s="14" t="s">
        <v>2326</v>
      </c>
      <c r="EI148" s="7" t="s">
        <v>1167</v>
      </c>
      <c r="EJ148" s="14" t="s">
        <v>1090</v>
      </c>
      <c r="EK148" s="2">
        <v>508</v>
      </c>
      <c r="EL148" s="14">
        <v>2100</v>
      </c>
      <c r="EM148" s="14">
        <f t="shared" si="151"/>
        <v>6.7694724277123983</v>
      </c>
    </row>
    <row r="149" spans="71:143" x14ac:dyDescent="0.15">
      <c r="DU149" s="14">
        <v>3</v>
      </c>
      <c r="DV149" s="14" t="s">
        <v>2327</v>
      </c>
      <c r="EI149" s="7" t="s">
        <v>1179</v>
      </c>
      <c r="EJ149" s="14" t="s">
        <v>887</v>
      </c>
      <c r="EK149" s="2">
        <v>509</v>
      </c>
      <c r="EL149" s="14">
        <v>9000</v>
      </c>
      <c r="EM149" s="14">
        <f t="shared" si="151"/>
        <v>9.7400374642529677</v>
      </c>
    </row>
    <row r="150" spans="71:143" x14ac:dyDescent="0.15">
      <c r="BV150" s="15"/>
      <c r="BW150" s="15"/>
      <c r="BX150" s="15"/>
      <c r="EI150" s="7" t="s">
        <v>1169</v>
      </c>
      <c r="EJ150" s="14" t="s">
        <v>1085</v>
      </c>
      <c r="EK150" s="2">
        <v>510</v>
      </c>
      <c r="EL150" s="14">
        <v>14000</v>
      </c>
      <c r="EM150" s="14">
        <f t="shared" si="151"/>
        <v>10.877573059372772</v>
      </c>
    </row>
    <row r="151" spans="71:143" x14ac:dyDescent="0.15">
      <c r="BV151" s="15"/>
      <c r="BW151" s="15"/>
      <c r="BX151" s="15"/>
      <c r="EI151" s="7" t="s">
        <v>1328</v>
      </c>
      <c r="EJ151" s="14" t="s">
        <v>1065</v>
      </c>
      <c r="EK151" s="2">
        <v>511</v>
      </c>
      <c r="EL151" s="14">
        <v>22400</v>
      </c>
      <c r="EM151" s="14">
        <f t="shared" si="151"/>
        <v>12.233817698125049</v>
      </c>
    </row>
    <row r="152" spans="71:143" x14ac:dyDescent="0.15">
      <c r="EI152" s="7" t="s">
        <v>1162</v>
      </c>
      <c r="EJ152" s="14" t="s">
        <v>356</v>
      </c>
      <c r="EK152" s="2">
        <v>512</v>
      </c>
      <c r="EL152" s="14">
        <v>34000</v>
      </c>
      <c r="EM152" s="14">
        <f t="shared" si="151"/>
        <v>13.57906068717044</v>
      </c>
    </row>
    <row r="153" spans="71:143" x14ac:dyDescent="0.15">
      <c r="EI153" s="7"/>
      <c r="EK153" s="2"/>
      <c r="EM153" s="14">
        <f t="shared" si="151"/>
        <v>0</v>
      </c>
    </row>
    <row r="154" spans="71:143" x14ac:dyDescent="0.15">
      <c r="EI154" s="7"/>
      <c r="EJ154" s="14" t="s">
        <v>1039</v>
      </c>
      <c r="EK154" s="2"/>
      <c r="EM154" s="14">
        <f t="shared" si="151"/>
        <v>0</v>
      </c>
    </row>
    <row r="155" spans="71:143" x14ac:dyDescent="0.15">
      <c r="EI155" s="7" t="s">
        <v>1171</v>
      </c>
      <c r="EJ155" s="14" t="s">
        <v>894</v>
      </c>
      <c r="EK155" s="2">
        <v>600</v>
      </c>
      <c r="EL155" s="14">
        <v>100</v>
      </c>
      <c r="EM155" s="14">
        <f t="shared" si="151"/>
        <v>3.1622776601683795</v>
      </c>
    </row>
    <row r="156" spans="71:143" x14ac:dyDescent="0.15">
      <c r="EI156" s="7" t="s">
        <v>1172</v>
      </c>
      <c r="EJ156" s="14" t="s">
        <v>1447</v>
      </c>
      <c r="EK156" s="2">
        <v>601</v>
      </c>
      <c r="EL156" s="14">
        <v>300</v>
      </c>
      <c r="EM156" s="14">
        <f t="shared" si="151"/>
        <v>4.1617914502878177</v>
      </c>
    </row>
    <row r="157" spans="71:143" x14ac:dyDescent="0.15">
      <c r="EI157" s="7" t="s">
        <v>1173</v>
      </c>
      <c r="EJ157" s="14" t="s">
        <v>891</v>
      </c>
      <c r="EK157" s="2">
        <v>602</v>
      </c>
      <c r="EL157" s="14">
        <v>510</v>
      </c>
      <c r="EM157" s="14">
        <f t="shared" si="151"/>
        <v>4.7521762994729508</v>
      </c>
    </row>
    <row r="158" spans="71:143" x14ac:dyDescent="0.15">
      <c r="EI158" s="7" t="s">
        <v>1174</v>
      </c>
      <c r="EJ158" s="14" t="s">
        <v>1082</v>
      </c>
      <c r="EK158" s="2">
        <v>603</v>
      </c>
      <c r="EL158" s="14">
        <v>700</v>
      </c>
      <c r="EM158" s="14">
        <f t="shared" si="151"/>
        <v>5.1436867236104016</v>
      </c>
    </row>
    <row r="159" spans="71:143" x14ac:dyDescent="0.15">
      <c r="EI159" s="7" t="s">
        <v>1175</v>
      </c>
      <c r="EJ159" s="14" t="s">
        <v>1083</v>
      </c>
      <c r="EK159" s="2">
        <v>604</v>
      </c>
      <c r="EL159" s="14">
        <v>700</v>
      </c>
      <c r="EM159" s="14">
        <f t="shared" si="151"/>
        <v>5.1436867236104016</v>
      </c>
    </row>
    <row r="160" spans="71:143" x14ac:dyDescent="0.15">
      <c r="EI160" s="7" t="s">
        <v>1176</v>
      </c>
      <c r="EJ160" s="14" t="s">
        <v>875</v>
      </c>
      <c r="EK160" s="2">
        <v>605</v>
      </c>
      <c r="EL160" s="14">
        <v>1900</v>
      </c>
      <c r="EM160" s="14">
        <f t="shared" si="151"/>
        <v>6.6021958040796349</v>
      </c>
    </row>
    <row r="161" spans="139:143" x14ac:dyDescent="0.15">
      <c r="EI161" s="7" t="s">
        <v>1182</v>
      </c>
      <c r="EJ161" s="14" t="s">
        <v>1068</v>
      </c>
      <c r="EK161" s="2">
        <v>606</v>
      </c>
      <c r="EL161" s="14">
        <v>2500</v>
      </c>
      <c r="EM161" s="14">
        <f t="shared" si="151"/>
        <v>7.0710678118654755</v>
      </c>
    </row>
    <row r="162" spans="139:143" x14ac:dyDescent="0.15">
      <c r="EI162" s="7" t="s">
        <v>1177</v>
      </c>
      <c r="EJ162" s="14" t="s">
        <v>888</v>
      </c>
      <c r="EK162" s="2">
        <v>607</v>
      </c>
      <c r="EL162" s="14">
        <v>5500</v>
      </c>
      <c r="EM162" s="14">
        <f t="shared" si="151"/>
        <v>8.6117352996336702</v>
      </c>
    </row>
    <row r="163" spans="139:143" x14ac:dyDescent="0.15">
      <c r="EI163" s="7" t="s">
        <v>1178</v>
      </c>
      <c r="EJ163" s="14" t="s">
        <v>1091</v>
      </c>
      <c r="EK163" s="2">
        <v>608</v>
      </c>
      <c r="EL163" s="14">
        <v>7500</v>
      </c>
      <c r="EM163" s="14">
        <f t="shared" si="151"/>
        <v>9.3060485910209962</v>
      </c>
    </row>
    <row r="164" spans="139:143" x14ac:dyDescent="0.15">
      <c r="EI164" s="7" t="s">
        <v>1180</v>
      </c>
      <c r="EJ164" s="14" t="s">
        <v>1064</v>
      </c>
      <c r="EK164" s="2">
        <v>609</v>
      </c>
      <c r="EL164" s="14">
        <v>16600</v>
      </c>
      <c r="EM164" s="14">
        <f t="shared" si="151"/>
        <v>11.350814387842453</v>
      </c>
    </row>
    <row r="165" spans="139:143" x14ac:dyDescent="0.15">
      <c r="EI165" s="7" t="s">
        <v>1303</v>
      </c>
      <c r="EJ165" s="14" t="s">
        <v>1302</v>
      </c>
      <c r="EK165" s="2">
        <v>610</v>
      </c>
      <c r="EL165" s="14">
        <v>17500</v>
      </c>
      <c r="EM165" s="14">
        <f t="shared" si="151"/>
        <v>11.501633168956031</v>
      </c>
    </row>
    <row r="166" spans="139:143" x14ac:dyDescent="0.15">
      <c r="EI166" s="7" t="s">
        <v>1181</v>
      </c>
      <c r="EJ166" s="14" t="s">
        <v>1087</v>
      </c>
      <c r="EK166" s="2">
        <v>611</v>
      </c>
      <c r="EL166" s="14">
        <v>26800</v>
      </c>
      <c r="EM166" s="14">
        <f t="shared" si="151"/>
        <v>12.794805799129934</v>
      </c>
    </row>
    <row r="167" spans="139:143" x14ac:dyDescent="0.15">
      <c r="EI167" s="7" t="s">
        <v>1329</v>
      </c>
      <c r="EJ167" s="14" t="s">
        <v>1490</v>
      </c>
      <c r="EK167" s="2">
        <v>612</v>
      </c>
      <c r="EL167" s="14">
        <v>34400</v>
      </c>
      <c r="EM167" s="14">
        <f t="shared" si="151"/>
        <v>13.618824101585059</v>
      </c>
    </row>
    <row r="168" spans="139:143" x14ac:dyDescent="0.15">
      <c r="EI168" s="7" t="s">
        <v>1170</v>
      </c>
      <c r="EJ168" s="14" t="s">
        <v>895</v>
      </c>
      <c r="EK168" s="2">
        <v>613</v>
      </c>
      <c r="EL168" s="14">
        <v>36400</v>
      </c>
      <c r="EM168" s="14">
        <f t="shared" si="151"/>
        <v>13.812597159237981</v>
      </c>
    </row>
    <row r="169" spans="139:143" x14ac:dyDescent="0.15">
      <c r="EI169" s="7"/>
      <c r="EK169" s="2"/>
      <c r="EM169" s="14">
        <f t="shared" si="151"/>
        <v>0</v>
      </c>
    </row>
    <row r="170" spans="139:143" x14ac:dyDescent="0.15">
      <c r="EI170" s="7"/>
      <c r="EJ170" s="14" t="s">
        <v>129</v>
      </c>
      <c r="EK170" s="2"/>
      <c r="EM170" s="14">
        <f t="shared" si="151"/>
        <v>0</v>
      </c>
    </row>
    <row r="171" spans="139:143" x14ac:dyDescent="0.15">
      <c r="EI171" s="7" t="s">
        <v>1184</v>
      </c>
      <c r="EJ171" s="14" t="s">
        <v>1066</v>
      </c>
      <c r="EK171" s="2">
        <v>700</v>
      </c>
      <c r="EL171" s="14">
        <v>100</v>
      </c>
      <c r="EM171" s="14">
        <f t="shared" si="151"/>
        <v>3.1622776601683795</v>
      </c>
    </row>
    <row r="172" spans="139:143" x14ac:dyDescent="0.15">
      <c r="EI172" s="7" t="s">
        <v>1185</v>
      </c>
      <c r="EJ172" s="14" t="s">
        <v>1067</v>
      </c>
      <c r="EK172" s="2">
        <v>701</v>
      </c>
      <c r="EL172" s="14">
        <v>140</v>
      </c>
      <c r="EM172" s="14">
        <f t="shared" si="151"/>
        <v>3.4397906282503929</v>
      </c>
    </row>
    <row r="173" spans="139:143" x14ac:dyDescent="0.15">
      <c r="EI173" s="7" t="s">
        <v>1186</v>
      </c>
      <c r="EJ173" s="14" t="s">
        <v>876</v>
      </c>
      <c r="EK173" s="2">
        <v>702</v>
      </c>
      <c r="EL173" s="14">
        <v>480</v>
      </c>
      <c r="EM173" s="14">
        <f t="shared" si="151"/>
        <v>4.6806946386414321</v>
      </c>
    </row>
    <row r="174" spans="139:143" x14ac:dyDescent="0.15">
      <c r="EI174" s="7" t="s">
        <v>1187</v>
      </c>
      <c r="EJ174" s="14" t="s">
        <v>879</v>
      </c>
      <c r="EK174" s="2">
        <v>703</v>
      </c>
      <c r="EL174" s="14">
        <v>2550</v>
      </c>
      <c r="EM174" s="14">
        <f t="shared" si="151"/>
        <v>7.1061610375652471</v>
      </c>
    </row>
    <row r="175" spans="139:143" x14ac:dyDescent="0.15">
      <c r="EI175" s="7" t="s">
        <v>1188</v>
      </c>
      <c r="EJ175" s="14" t="s">
        <v>882</v>
      </c>
      <c r="EK175" s="2">
        <v>704</v>
      </c>
      <c r="EL175" s="14">
        <v>3350</v>
      </c>
      <c r="EM175" s="14">
        <f t="shared" si="151"/>
        <v>7.6078370457016966</v>
      </c>
    </row>
    <row r="176" spans="139:143" x14ac:dyDescent="0.15">
      <c r="EI176" s="7" t="s">
        <v>1189</v>
      </c>
      <c r="EJ176" s="14" t="s">
        <v>1071</v>
      </c>
      <c r="EK176" s="2">
        <v>705</v>
      </c>
      <c r="EL176" s="14">
        <v>6500</v>
      </c>
      <c r="EM176" s="14">
        <f t="shared" si="151"/>
        <v>8.979007600118484</v>
      </c>
    </row>
    <row r="177" spans="139:143" x14ac:dyDescent="0.15">
      <c r="EI177" s="7" t="s">
        <v>1190</v>
      </c>
      <c r="EJ177" s="14" t="s">
        <v>1102</v>
      </c>
      <c r="EK177" s="2">
        <v>706</v>
      </c>
      <c r="EL177" s="14">
        <v>6500</v>
      </c>
      <c r="EM177" s="14">
        <f t="shared" si="151"/>
        <v>8.979007600118484</v>
      </c>
    </row>
    <row r="178" spans="139:143" x14ac:dyDescent="0.15">
      <c r="EI178" s="7"/>
      <c r="EK178" s="2"/>
      <c r="EM178" s="14">
        <f t="shared" si="151"/>
        <v>0</v>
      </c>
    </row>
    <row r="179" spans="139:143" x14ac:dyDescent="0.15">
      <c r="EI179" s="7"/>
      <c r="EJ179" s="14" t="s">
        <v>1038</v>
      </c>
      <c r="EK179" s="2"/>
      <c r="EM179" s="14">
        <f t="shared" si="151"/>
        <v>0</v>
      </c>
    </row>
    <row r="180" spans="139:143" x14ac:dyDescent="0.15">
      <c r="EI180" s="7" t="s">
        <v>1192</v>
      </c>
      <c r="EJ180" s="14" t="s">
        <v>868</v>
      </c>
      <c r="EK180" s="2">
        <v>800</v>
      </c>
      <c r="EL180" s="14">
        <v>5000</v>
      </c>
      <c r="EM180" s="14">
        <f t="shared" si="151"/>
        <v>8.4089641525371448</v>
      </c>
    </row>
    <row r="181" spans="139:143" x14ac:dyDescent="0.15">
      <c r="EI181" s="7" t="s">
        <v>1196</v>
      </c>
      <c r="EJ181" s="14" t="s">
        <v>870</v>
      </c>
      <c r="EK181" s="2">
        <v>801</v>
      </c>
      <c r="EL181" s="14">
        <v>5000</v>
      </c>
      <c r="EM181" s="14">
        <f t="shared" si="151"/>
        <v>8.4089641525371448</v>
      </c>
    </row>
    <row r="182" spans="139:143" x14ac:dyDescent="0.15">
      <c r="EI182" s="7" t="s">
        <v>1197</v>
      </c>
      <c r="EJ182" s="14" t="s">
        <v>873</v>
      </c>
      <c r="EK182" s="2">
        <v>802</v>
      </c>
      <c r="EL182" s="14">
        <v>5000</v>
      </c>
      <c r="EM182" s="14">
        <f t="shared" si="151"/>
        <v>8.4089641525371448</v>
      </c>
    </row>
    <row r="183" spans="139:143" x14ac:dyDescent="0.15">
      <c r="EI183" s="7" t="s">
        <v>1193</v>
      </c>
      <c r="EJ183" s="14" t="s">
        <v>878</v>
      </c>
      <c r="EK183" s="2">
        <v>803</v>
      </c>
      <c r="EL183" s="14">
        <v>5000</v>
      </c>
      <c r="EM183" s="14">
        <f t="shared" si="151"/>
        <v>8.4089641525371448</v>
      </c>
    </row>
    <row r="184" spans="139:143" x14ac:dyDescent="0.15">
      <c r="EI184" s="7" t="s">
        <v>1198</v>
      </c>
      <c r="EJ184" s="14" t="s">
        <v>880</v>
      </c>
      <c r="EK184" s="2">
        <v>804</v>
      </c>
      <c r="EL184" s="14">
        <v>5000</v>
      </c>
      <c r="EM184" s="14">
        <f t="shared" si="151"/>
        <v>8.4089641525371448</v>
      </c>
    </row>
    <row r="185" spans="139:143" x14ac:dyDescent="0.15">
      <c r="EI185" s="7" t="s">
        <v>1199</v>
      </c>
      <c r="EJ185" s="14" t="s">
        <v>883</v>
      </c>
      <c r="EK185" s="2">
        <v>805</v>
      </c>
      <c r="EL185" s="14">
        <v>5000</v>
      </c>
      <c r="EM185" s="14">
        <f t="shared" si="151"/>
        <v>8.4089641525371448</v>
      </c>
    </row>
    <row r="186" spans="139:143" x14ac:dyDescent="0.15">
      <c r="EI186" s="7" t="s">
        <v>1200</v>
      </c>
      <c r="EJ186" s="14" t="s">
        <v>886</v>
      </c>
      <c r="EK186" s="2">
        <v>806</v>
      </c>
      <c r="EL186" s="14">
        <v>5000</v>
      </c>
      <c r="EM186" s="14">
        <f t="shared" si="151"/>
        <v>8.4089641525371448</v>
      </c>
    </row>
    <row r="187" spans="139:143" x14ac:dyDescent="0.15">
      <c r="EI187" s="7" t="s">
        <v>1418</v>
      </c>
      <c r="EJ187" s="14" t="s">
        <v>890</v>
      </c>
      <c r="EK187" s="2">
        <v>807</v>
      </c>
      <c r="EL187" s="14">
        <v>5000</v>
      </c>
      <c r="EM187" s="14">
        <f t="shared" si="151"/>
        <v>8.4089641525371448</v>
      </c>
    </row>
    <row r="188" spans="139:143" x14ac:dyDescent="0.15">
      <c r="EI188" s="7" t="s">
        <v>1202</v>
      </c>
      <c r="EJ188" s="14" t="s">
        <v>892</v>
      </c>
      <c r="EK188" s="2">
        <v>808</v>
      </c>
      <c r="EL188" s="14">
        <v>5000</v>
      </c>
      <c r="EM188" s="14">
        <f t="shared" si="151"/>
        <v>8.4089641525371448</v>
      </c>
    </row>
    <row r="189" spans="139:143" x14ac:dyDescent="0.15">
      <c r="EI189" s="7" t="s">
        <v>1195</v>
      </c>
      <c r="EJ189" s="14" t="s">
        <v>1057</v>
      </c>
      <c r="EK189" s="2">
        <v>809</v>
      </c>
      <c r="EL189" s="14">
        <v>5000</v>
      </c>
      <c r="EM189" s="14">
        <f t="shared" si="151"/>
        <v>8.4089641525371448</v>
      </c>
    </row>
    <row r="190" spans="139:143" x14ac:dyDescent="0.15">
      <c r="EI190" s="7" t="s">
        <v>1201</v>
      </c>
      <c r="EJ190" s="14" t="s">
        <v>1282</v>
      </c>
      <c r="EK190" s="2">
        <v>810</v>
      </c>
      <c r="EL190" s="14">
        <v>5000</v>
      </c>
      <c r="EM190" s="14">
        <f t="shared" si="151"/>
        <v>8.4089641525371448</v>
      </c>
    </row>
    <row r="191" spans="139:143" x14ac:dyDescent="0.15">
      <c r="EI191" s="7" t="s">
        <v>1283</v>
      </c>
      <c r="EJ191" s="14" t="s">
        <v>1280</v>
      </c>
      <c r="EK191" s="2">
        <v>811</v>
      </c>
      <c r="EL191" s="14">
        <v>5000</v>
      </c>
      <c r="EM191" s="14">
        <f t="shared" si="151"/>
        <v>8.4089641525371448</v>
      </c>
    </row>
  </sheetData>
  <sortState ref="BS2:BU131">
    <sortCondition ref="BS2:BS13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8"/>
  <sheetViews>
    <sheetView topLeftCell="A2" workbookViewId="0">
      <selection activeCell="D27" sqref="D27"/>
    </sheetView>
  </sheetViews>
  <sheetFormatPr baseColWidth="10" defaultRowHeight="15" x14ac:dyDescent="0.15"/>
  <sheetData>
    <row r="7" spans="1:7" x14ac:dyDescent="0.15">
      <c r="A7" t="s">
        <v>2181</v>
      </c>
      <c r="B7" t="s">
        <v>2183</v>
      </c>
      <c r="C7" t="s">
        <v>2184</v>
      </c>
      <c r="D7" t="s">
        <v>2185</v>
      </c>
    </row>
    <row r="8" spans="1:7" x14ac:dyDescent="0.15">
      <c r="A8">
        <v>100</v>
      </c>
      <c r="B8" t="s">
        <v>692</v>
      </c>
      <c r="C8">
        <v>1704</v>
      </c>
      <c r="D8">
        <v>100</v>
      </c>
    </row>
    <row r="9" spans="1:7" x14ac:dyDescent="0.15">
      <c r="A9">
        <v>101</v>
      </c>
      <c r="B9" t="s">
        <v>240</v>
      </c>
      <c r="C9">
        <v>1703</v>
      </c>
      <c r="D9">
        <v>100</v>
      </c>
    </row>
    <row r="10" spans="1:7" x14ac:dyDescent="0.15">
      <c r="A10">
        <v>102</v>
      </c>
      <c r="B10" t="s">
        <v>2356</v>
      </c>
      <c r="C10">
        <v>500</v>
      </c>
      <c r="D10">
        <v>100</v>
      </c>
    </row>
    <row r="11" spans="1:7" x14ac:dyDescent="0.15">
      <c r="A11">
        <v>103</v>
      </c>
      <c r="B11" t="s">
        <v>250</v>
      </c>
      <c r="C11">
        <v>401</v>
      </c>
      <c r="D11">
        <v>90</v>
      </c>
    </row>
    <row r="12" spans="1:7" x14ac:dyDescent="0.15">
      <c r="A12">
        <v>104</v>
      </c>
      <c r="B12" t="s">
        <v>311</v>
      </c>
      <c r="C12">
        <v>1904</v>
      </c>
      <c r="D12">
        <v>80</v>
      </c>
    </row>
    <row r="13" spans="1:7" x14ac:dyDescent="0.15">
      <c r="A13">
        <v>200</v>
      </c>
      <c r="B13" t="s">
        <v>2357</v>
      </c>
      <c r="C13">
        <v>1904</v>
      </c>
      <c r="D13">
        <v>60</v>
      </c>
      <c r="G13" t="s">
        <v>1881</v>
      </c>
    </row>
    <row r="14" spans="1:7" x14ac:dyDescent="0.15">
      <c r="A14">
        <v>201</v>
      </c>
      <c r="B14" t="s">
        <v>2358</v>
      </c>
      <c r="C14">
        <v>1904</v>
      </c>
      <c r="D14">
        <v>60</v>
      </c>
      <c r="G14" t="s">
        <v>1882</v>
      </c>
    </row>
    <row r="15" spans="1:7" x14ac:dyDescent="0.15">
      <c r="A15">
        <v>202</v>
      </c>
      <c r="B15" t="s">
        <v>2359</v>
      </c>
      <c r="C15">
        <v>1904</v>
      </c>
      <c r="D15">
        <v>60</v>
      </c>
      <c r="G15" t="s">
        <v>1884</v>
      </c>
    </row>
    <row r="16" spans="1:7" x14ac:dyDescent="0.15">
      <c r="A16">
        <v>203</v>
      </c>
      <c r="B16" t="s">
        <v>2360</v>
      </c>
      <c r="C16">
        <v>1904</v>
      </c>
      <c r="D16">
        <v>40</v>
      </c>
      <c r="G16" t="s">
        <v>1885</v>
      </c>
    </row>
    <row r="17" spans="1:7" x14ac:dyDescent="0.15">
      <c r="A17">
        <v>204</v>
      </c>
      <c r="B17" t="s">
        <v>2361</v>
      </c>
      <c r="C17">
        <v>1904</v>
      </c>
      <c r="D17">
        <v>40</v>
      </c>
      <c r="G17" t="s">
        <v>1886</v>
      </c>
    </row>
    <row r="18" spans="1:7" x14ac:dyDescent="0.15">
      <c r="A18">
        <v>205</v>
      </c>
      <c r="B18" t="s">
        <v>2362</v>
      </c>
      <c r="C18">
        <v>1904</v>
      </c>
      <c r="D18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11" workbookViewId="0">
      <selection activeCell="K12" sqref="K12"/>
    </sheetView>
  </sheetViews>
  <sheetFormatPr baseColWidth="10" defaultRowHeight="17" x14ac:dyDescent="0.15"/>
  <cols>
    <col min="1" max="1" width="10.83203125" style="14"/>
    <col min="2" max="2" width="19" style="14" bestFit="1" customWidth="1"/>
    <col min="3" max="3" width="8.5" style="14" bestFit="1" customWidth="1"/>
    <col min="4" max="9" width="10.83203125" style="14"/>
    <col min="10" max="10" width="26" style="14" bestFit="1" customWidth="1"/>
    <col min="11" max="16384" width="10.83203125" style="14"/>
  </cols>
  <sheetData>
    <row r="1" spans="1:12" x14ac:dyDescent="0.15">
      <c r="A1" s="14" t="s">
        <v>796</v>
      </c>
      <c r="B1" s="14" t="s">
        <v>1904</v>
      </c>
      <c r="C1" s="14" t="s">
        <v>813</v>
      </c>
      <c r="D1" s="14" t="s">
        <v>797</v>
      </c>
      <c r="E1" s="14" t="s">
        <v>798</v>
      </c>
      <c r="F1" s="14" t="s">
        <v>799</v>
      </c>
      <c r="G1" s="14" t="s">
        <v>2125</v>
      </c>
      <c r="H1" s="14" t="s">
        <v>800</v>
      </c>
    </row>
    <row r="2" spans="1:12" x14ac:dyDescent="0.15">
      <c r="A2" s="14">
        <v>1</v>
      </c>
      <c r="B2" s="14" t="s">
        <v>601</v>
      </c>
      <c r="C2" s="14">
        <v>1</v>
      </c>
      <c r="D2" s="14">
        <v>100</v>
      </c>
      <c r="E2" s="14">
        <v>0</v>
      </c>
      <c r="F2" s="14">
        <v>0</v>
      </c>
      <c r="G2" s="14">
        <v>1.5</v>
      </c>
      <c r="H2" s="14">
        <v>100</v>
      </c>
      <c r="I2" s="14" t="s">
        <v>954</v>
      </c>
      <c r="J2" s="14" t="s">
        <v>2162</v>
      </c>
      <c r="K2" s="14" t="s">
        <v>2127</v>
      </c>
      <c r="L2" s="14">
        <f>G2*2</f>
        <v>3</v>
      </c>
    </row>
    <row r="3" spans="1:12" x14ac:dyDescent="0.15">
      <c r="A3" s="14">
        <v>2</v>
      </c>
      <c r="B3" s="14" t="s">
        <v>602</v>
      </c>
      <c r="C3" s="14">
        <v>1</v>
      </c>
      <c r="D3" s="14">
        <v>100</v>
      </c>
      <c r="E3" s="14">
        <v>0</v>
      </c>
      <c r="F3" s="12">
        <v>0</v>
      </c>
      <c r="G3" s="12">
        <v>2</v>
      </c>
      <c r="H3" s="12">
        <v>101</v>
      </c>
      <c r="I3" s="12" t="s">
        <v>801</v>
      </c>
      <c r="J3" s="14" t="s">
        <v>2159</v>
      </c>
      <c r="K3" s="14" t="s">
        <v>2128</v>
      </c>
      <c r="L3" s="14">
        <f t="shared" ref="L3:L32" si="0">G3*2</f>
        <v>4</v>
      </c>
    </row>
    <row r="4" spans="1:12" ht="18" x14ac:dyDescent="0.2">
      <c r="A4" s="14">
        <v>4</v>
      </c>
      <c r="B4" s="15" t="s">
        <v>624</v>
      </c>
      <c r="C4" s="14">
        <v>1</v>
      </c>
      <c r="D4" s="14">
        <v>10</v>
      </c>
      <c r="E4" s="14">
        <v>101</v>
      </c>
      <c r="F4" s="15">
        <v>100</v>
      </c>
      <c r="G4" s="15">
        <v>2</v>
      </c>
      <c r="H4" s="14">
        <v>102</v>
      </c>
      <c r="I4" s="15" t="s">
        <v>802</v>
      </c>
      <c r="J4" s="14" t="s">
        <v>2160</v>
      </c>
      <c r="K4" s="18" t="s">
        <v>2129</v>
      </c>
      <c r="L4" s="14">
        <f t="shared" si="0"/>
        <v>4</v>
      </c>
    </row>
    <row r="5" spans="1:12" ht="18" x14ac:dyDescent="0.2">
      <c r="A5" s="14">
        <v>5</v>
      </c>
      <c r="B5" s="15" t="s">
        <v>803</v>
      </c>
      <c r="C5" s="14">
        <v>1</v>
      </c>
      <c r="D5" s="14">
        <v>10</v>
      </c>
      <c r="E5" s="14">
        <v>102</v>
      </c>
      <c r="F5" s="15">
        <v>100</v>
      </c>
      <c r="G5" s="15">
        <v>2</v>
      </c>
      <c r="H5" s="14">
        <v>103</v>
      </c>
      <c r="I5" s="15" t="s">
        <v>805</v>
      </c>
      <c r="J5" s="14" t="s">
        <v>2161</v>
      </c>
      <c r="K5" s="19" t="s">
        <v>2130</v>
      </c>
      <c r="L5" s="14">
        <f t="shared" si="0"/>
        <v>4</v>
      </c>
    </row>
    <row r="6" spans="1:12" ht="18" x14ac:dyDescent="0.2">
      <c r="A6" s="14">
        <v>6</v>
      </c>
      <c r="B6" s="12" t="s">
        <v>595</v>
      </c>
      <c r="C6" s="14">
        <v>1</v>
      </c>
      <c r="D6" s="14">
        <v>100</v>
      </c>
      <c r="E6" s="14">
        <v>0</v>
      </c>
      <c r="F6" s="15">
        <v>0</v>
      </c>
      <c r="G6" s="15">
        <v>1</v>
      </c>
      <c r="H6" s="12">
        <v>104</v>
      </c>
      <c r="I6" s="15" t="s">
        <v>806</v>
      </c>
      <c r="J6" s="14" t="s">
        <v>2169</v>
      </c>
      <c r="K6" s="19" t="s">
        <v>2131</v>
      </c>
      <c r="L6" s="14">
        <f t="shared" si="0"/>
        <v>2</v>
      </c>
    </row>
    <row r="7" spans="1:12" ht="18" x14ac:dyDescent="0.2">
      <c r="A7" s="14">
        <v>7</v>
      </c>
      <c r="B7" s="14" t="s">
        <v>592</v>
      </c>
      <c r="C7" s="14">
        <v>1</v>
      </c>
      <c r="D7" s="14">
        <v>100</v>
      </c>
      <c r="E7" s="14">
        <v>0</v>
      </c>
      <c r="F7" s="15">
        <v>0</v>
      </c>
      <c r="G7" s="15">
        <v>1.5</v>
      </c>
      <c r="H7" s="14">
        <v>105</v>
      </c>
      <c r="I7" s="15" t="s">
        <v>812</v>
      </c>
      <c r="J7" s="14" t="s">
        <v>807</v>
      </c>
      <c r="K7" s="19" t="s">
        <v>2132</v>
      </c>
      <c r="L7" s="14">
        <f t="shared" si="0"/>
        <v>3</v>
      </c>
    </row>
    <row r="8" spans="1:12" ht="18" x14ac:dyDescent="0.2">
      <c r="A8" s="14">
        <v>8</v>
      </c>
      <c r="B8" s="15" t="s">
        <v>611</v>
      </c>
      <c r="C8" s="14">
        <v>1</v>
      </c>
      <c r="D8" s="14">
        <v>100</v>
      </c>
      <c r="E8" s="14">
        <v>0</v>
      </c>
      <c r="F8" s="15">
        <v>0</v>
      </c>
      <c r="G8" s="15">
        <v>1.5</v>
      </c>
      <c r="H8" s="12">
        <v>106</v>
      </c>
      <c r="I8" s="14" t="s">
        <v>811</v>
      </c>
      <c r="J8" s="14" t="s">
        <v>2163</v>
      </c>
      <c r="K8" s="19" t="s">
        <v>2154</v>
      </c>
      <c r="L8" s="14">
        <f t="shared" si="0"/>
        <v>3</v>
      </c>
    </row>
    <row r="9" spans="1:12" ht="18" x14ac:dyDescent="0.2">
      <c r="A9" s="14">
        <v>10</v>
      </c>
      <c r="B9" s="15" t="s">
        <v>804</v>
      </c>
      <c r="C9" s="14">
        <v>1</v>
      </c>
      <c r="D9" s="14">
        <v>150</v>
      </c>
      <c r="E9" s="14">
        <v>0</v>
      </c>
      <c r="F9" s="15">
        <v>0</v>
      </c>
      <c r="G9" s="15">
        <v>1.5</v>
      </c>
      <c r="H9" s="14">
        <v>107</v>
      </c>
      <c r="I9" s="15" t="s">
        <v>638</v>
      </c>
      <c r="J9" s="14" t="s">
        <v>816</v>
      </c>
      <c r="K9" s="19" t="s">
        <v>2133</v>
      </c>
      <c r="L9" s="14">
        <f t="shared" si="0"/>
        <v>3</v>
      </c>
    </row>
    <row r="10" spans="1:12" x14ac:dyDescent="0.15">
      <c r="A10" s="14">
        <v>11</v>
      </c>
      <c r="B10" s="15" t="s">
        <v>809</v>
      </c>
      <c r="C10" s="14">
        <v>1</v>
      </c>
      <c r="D10" s="14">
        <v>40</v>
      </c>
      <c r="E10" s="14">
        <v>103</v>
      </c>
      <c r="F10" s="14">
        <v>60</v>
      </c>
      <c r="G10" s="14">
        <v>2.5</v>
      </c>
      <c r="H10" s="12"/>
      <c r="I10" s="15"/>
      <c r="K10" s="14" t="s">
        <v>2134</v>
      </c>
      <c r="L10" s="14">
        <f t="shared" si="0"/>
        <v>5</v>
      </c>
    </row>
    <row r="11" spans="1:12" x14ac:dyDescent="0.15">
      <c r="A11" s="14">
        <v>12</v>
      </c>
      <c r="B11" s="14" t="s">
        <v>808</v>
      </c>
      <c r="C11" s="14">
        <v>1</v>
      </c>
      <c r="D11" s="14">
        <v>100</v>
      </c>
      <c r="E11" s="14">
        <v>111</v>
      </c>
      <c r="F11" s="14">
        <v>50</v>
      </c>
      <c r="G11" s="14">
        <v>2</v>
      </c>
      <c r="H11" s="15">
        <v>109</v>
      </c>
      <c r="I11" s="15" t="s">
        <v>588</v>
      </c>
      <c r="J11" s="14" t="s">
        <v>2164</v>
      </c>
      <c r="K11" s="14" t="s">
        <v>2355</v>
      </c>
      <c r="L11" s="14">
        <f t="shared" si="0"/>
        <v>4</v>
      </c>
    </row>
    <row r="12" spans="1:12" x14ac:dyDescent="0.15">
      <c r="A12" s="14">
        <v>13</v>
      </c>
      <c r="B12" s="15" t="s">
        <v>613</v>
      </c>
      <c r="C12" s="14">
        <v>1</v>
      </c>
      <c r="D12" s="14">
        <v>50</v>
      </c>
      <c r="E12" s="14">
        <v>104</v>
      </c>
      <c r="F12" s="15">
        <v>80</v>
      </c>
      <c r="G12" s="15">
        <v>2</v>
      </c>
      <c r="H12" s="14">
        <v>110</v>
      </c>
      <c r="I12" s="14" t="s">
        <v>2165</v>
      </c>
      <c r="J12" s="14" t="s">
        <v>2166</v>
      </c>
      <c r="K12" s="14" t="s">
        <v>2135</v>
      </c>
      <c r="L12" s="14">
        <f t="shared" si="0"/>
        <v>4</v>
      </c>
    </row>
    <row r="13" spans="1:12" x14ac:dyDescent="0.15">
      <c r="A13" s="14">
        <v>14</v>
      </c>
      <c r="B13" s="15" t="s">
        <v>606</v>
      </c>
      <c r="C13" s="14">
        <v>1</v>
      </c>
      <c r="D13" s="14">
        <v>150</v>
      </c>
      <c r="E13" s="14">
        <v>0</v>
      </c>
      <c r="F13" s="15">
        <v>0</v>
      </c>
      <c r="G13" s="15">
        <v>1.8</v>
      </c>
      <c r="H13" s="14">
        <v>111</v>
      </c>
      <c r="I13" s="14" t="s">
        <v>2167</v>
      </c>
      <c r="J13" s="14" t="s">
        <v>2168</v>
      </c>
      <c r="K13" s="14" t="s">
        <v>2136</v>
      </c>
      <c r="L13" s="14">
        <f t="shared" si="0"/>
        <v>3.6</v>
      </c>
    </row>
    <row r="14" spans="1:12" x14ac:dyDescent="0.15">
      <c r="A14" s="14">
        <v>15</v>
      </c>
      <c r="B14" s="15" t="s">
        <v>810</v>
      </c>
      <c r="C14" s="14">
        <v>1</v>
      </c>
      <c r="D14" s="14">
        <v>120</v>
      </c>
      <c r="E14" s="14">
        <v>0</v>
      </c>
      <c r="F14" s="14">
        <v>0</v>
      </c>
      <c r="G14" s="15">
        <v>2</v>
      </c>
      <c r="K14" s="14" t="s">
        <v>2137</v>
      </c>
      <c r="L14" s="14">
        <f t="shared" si="0"/>
        <v>4</v>
      </c>
    </row>
    <row r="15" spans="1:12" x14ac:dyDescent="0.15">
      <c r="A15" s="14">
        <v>16</v>
      </c>
      <c r="B15" s="15" t="s">
        <v>662</v>
      </c>
      <c r="C15" s="14">
        <v>1</v>
      </c>
      <c r="D15" s="14">
        <v>100</v>
      </c>
      <c r="E15" s="14">
        <v>0</v>
      </c>
      <c r="F15" s="14">
        <v>0</v>
      </c>
      <c r="G15" s="15">
        <v>1</v>
      </c>
      <c r="K15" s="14" t="s">
        <v>2138</v>
      </c>
      <c r="L15" s="14">
        <f t="shared" si="0"/>
        <v>2</v>
      </c>
    </row>
    <row r="16" spans="1:12" x14ac:dyDescent="0.15">
      <c r="A16" s="14">
        <v>17</v>
      </c>
      <c r="B16" s="14" t="s">
        <v>593</v>
      </c>
      <c r="C16" s="14">
        <v>1</v>
      </c>
      <c r="D16" s="14">
        <v>100</v>
      </c>
      <c r="E16" s="14">
        <v>0</v>
      </c>
      <c r="F16" s="14">
        <v>0</v>
      </c>
      <c r="G16" s="15">
        <v>1</v>
      </c>
      <c r="K16" s="14" t="s">
        <v>2139</v>
      </c>
      <c r="L16" s="14">
        <f t="shared" si="0"/>
        <v>2</v>
      </c>
    </row>
    <row r="17" spans="1:12" x14ac:dyDescent="0.15">
      <c r="A17" s="14">
        <v>18</v>
      </c>
      <c r="B17" s="12" t="s">
        <v>814</v>
      </c>
      <c r="C17" s="14">
        <v>1</v>
      </c>
      <c r="D17" s="14">
        <v>40</v>
      </c>
      <c r="E17" s="14">
        <v>105</v>
      </c>
      <c r="F17" s="14">
        <v>60</v>
      </c>
      <c r="G17" s="15">
        <v>1.5</v>
      </c>
      <c r="K17" s="14" t="s">
        <v>2140</v>
      </c>
      <c r="L17" s="14">
        <f t="shared" si="0"/>
        <v>3</v>
      </c>
    </row>
    <row r="18" spans="1:12" x14ac:dyDescent="0.15">
      <c r="A18" s="14">
        <v>19</v>
      </c>
      <c r="B18" s="15" t="s">
        <v>661</v>
      </c>
      <c r="C18" s="14">
        <v>1</v>
      </c>
      <c r="D18" s="14">
        <v>100</v>
      </c>
      <c r="E18" s="14">
        <v>0</v>
      </c>
      <c r="F18" s="14">
        <v>0</v>
      </c>
      <c r="G18" s="14">
        <v>1.2</v>
      </c>
      <c r="H18" s="15"/>
      <c r="I18" s="15"/>
      <c r="K18" s="14" t="s">
        <v>2141</v>
      </c>
      <c r="L18" s="14">
        <f t="shared" si="0"/>
        <v>2.4</v>
      </c>
    </row>
    <row r="19" spans="1:12" x14ac:dyDescent="0.15">
      <c r="A19" s="14">
        <v>20</v>
      </c>
      <c r="B19" s="14" t="s">
        <v>815</v>
      </c>
      <c r="C19" s="14">
        <v>0</v>
      </c>
      <c r="D19" s="14">
        <v>50</v>
      </c>
      <c r="E19" s="14">
        <v>0</v>
      </c>
      <c r="F19" s="14">
        <v>0</v>
      </c>
      <c r="G19" s="15">
        <v>2</v>
      </c>
      <c r="H19" s="15"/>
      <c r="I19" s="15"/>
      <c r="K19" s="14" t="s">
        <v>2142</v>
      </c>
      <c r="L19" s="14">
        <f t="shared" si="0"/>
        <v>4</v>
      </c>
    </row>
    <row r="20" spans="1:12" x14ac:dyDescent="0.15">
      <c r="A20" s="14">
        <v>21</v>
      </c>
      <c r="B20" s="15" t="s">
        <v>635</v>
      </c>
      <c r="C20" s="14">
        <v>1</v>
      </c>
      <c r="D20" s="14">
        <v>100</v>
      </c>
      <c r="E20" s="14">
        <v>0</v>
      </c>
      <c r="F20" s="14">
        <v>0</v>
      </c>
      <c r="G20" s="15">
        <v>1.2</v>
      </c>
      <c r="K20" s="14" t="s">
        <v>2143</v>
      </c>
      <c r="L20" s="14">
        <f t="shared" si="0"/>
        <v>2.4</v>
      </c>
    </row>
    <row r="21" spans="1:12" x14ac:dyDescent="0.15">
      <c r="A21" s="14">
        <v>22</v>
      </c>
      <c r="B21" s="15" t="s">
        <v>603</v>
      </c>
      <c r="C21" s="14">
        <v>1</v>
      </c>
      <c r="D21" s="14">
        <v>100</v>
      </c>
      <c r="E21" s="14">
        <v>0</v>
      </c>
      <c r="F21" s="14">
        <v>0</v>
      </c>
      <c r="G21" s="15">
        <v>1.5</v>
      </c>
      <c r="H21" s="15"/>
      <c r="I21" s="15"/>
      <c r="K21" s="14" t="s">
        <v>2144</v>
      </c>
      <c r="L21" s="14">
        <f>G21*2</f>
        <v>3</v>
      </c>
    </row>
    <row r="22" spans="1:12" x14ac:dyDescent="0.15">
      <c r="A22" s="14">
        <v>24</v>
      </c>
      <c r="B22" s="15" t="s">
        <v>623</v>
      </c>
      <c r="C22" s="14">
        <v>1</v>
      </c>
      <c r="D22" s="14">
        <v>100</v>
      </c>
      <c r="E22" s="14">
        <v>0</v>
      </c>
      <c r="F22" s="14">
        <v>0</v>
      </c>
      <c r="G22" s="15">
        <v>1.5</v>
      </c>
      <c r="H22" s="15"/>
      <c r="I22" s="15"/>
      <c r="K22" s="14" t="s">
        <v>2145</v>
      </c>
      <c r="L22" s="14">
        <f t="shared" si="0"/>
        <v>3</v>
      </c>
    </row>
    <row r="23" spans="1:12" x14ac:dyDescent="0.15">
      <c r="A23" s="14">
        <v>25</v>
      </c>
      <c r="B23" s="15" t="s">
        <v>953</v>
      </c>
      <c r="C23" s="14">
        <v>1</v>
      </c>
      <c r="D23" s="14">
        <v>50</v>
      </c>
      <c r="E23" s="14">
        <v>100</v>
      </c>
      <c r="F23" s="14">
        <v>100</v>
      </c>
      <c r="G23" s="15">
        <v>1.5</v>
      </c>
      <c r="H23" s="15"/>
      <c r="I23" s="15"/>
      <c r="K23" s="14" t="s">
        <v>2146</v>
      </c>
      <c r="L23" s="14">
        <f t="shared" si="0"/>
        <v>3</v>
      </c>
    </row>
    <row r="24" spans="1:12" x14ac:dyDescent="0.15">
      <c r="A24" s="14">
        <v>26</v>
      </c>
      <c r="B24" s="15" t="s">
        <v>598</v>
      </c>
      <c r="C24" s="14">
        <v>1</v>
      </c>
      <c r="D24" s="14">
        <v>50</v>
      </c>
      <c r="E24" s="14">
        <v>106</v>
      </c>
      <c r="F24" s="14">
        <v>100</v>
      </c>
      <c r="G24" s="15">
        <v>1.5</v>
      </c>
      <c r="K24" s="14" t="s">
        <v>2147</v>
      </c>
      <c r="L24" s="14">
        <f t="shared" si="0"/>
        <v>3</v>
      </c>
    </row>
    <row r="25" spans="1:12" x14ac:dyDescent="0.15">
      <c r="A25" s="14">
        <v>27</v>
      </c>
      <c r="B25" s="15" t="s">
        <v>637</v>
      </c>
      <c r="C25" s="14">
        <v>1</v>
      </c>
      <c r="D25" s="14">
        <v>40</v>
      </c>
      <c r="E25" s="14">
        <v>107</v>
      </c>
      <c r="F25" s="14">
        <v>60</v>
      </c>
      <c r="G25" s="15">
        <v>2</v>
      </c>
      <c r="H25" s="15"/>
      <c r="I25" s="15"/>
      <c r="K25" s="14" t="s">
        <v>2148</v>
      </c>
      <c r="L25" s="14">
        <f t="shared" si="0"/>
        <v>4</v>
      </c>
    </row>
    <row r="26" spans="1:12" x14ac:dyDescent="0.15">
      <c r="A26" s="14">
        <v>28</v>
      </c>
      <c r="B26" s="12" t="s">
        <v>594</v>
      </c>
      <c r="C26" s="14">
        <v>1</v>
      </c>
      <c r="D26" s="14">
        <v>100</v>
      </c>
      <c r="E26" s="14">
        <v>0</v>
      </c>
      <c r="F26" s="14">
        <v>0</v>
      </c>
      <c r="G26" s="15">
        <v>1</v>
      </c>
      <c r="H26" s="15"/>
      <c r="I26" s="15"/>
      <c r="K26" s="14" t="s">
        <v>2149</v>
      </c>
      <c r="L26" s="14">
        <f t="shared" si="0"/>
        <v>2</v>
      </c>
    </row>
    <row r="27" spans="1:12" x14ac:dyDescent="0.15">
      <c r="A27" s="14">
        <v>29</v>
      </c>
      <c r="B27" s="15" t="s">
        <v>650</v>
      </c>
      <c r="C27" s="14">
        <v>1</v>
      </c>
      <c r="D27" s="14">
        <v>100</v>
      </c>
      <c r="E27" s="14">
        <v>0</v>
      </c>
      <c r="F27" s="14">
        <v>0</v>
      </c>
      <c r="G27" s="15">
        <v>1.5</v>
      </c>
      <c r="H27" s="15"/>
      <c r="I27" s="15"/>
      <c r="K27" s="14" t="s">
        <v>2155</v>
      </c>
      <c r="L27" s="14">
        <f t="shared" si="0"/>
        <v>3</v>
      </c>
    </row>
    <row r="28" spans="1:12" x14ac:dyDescent="0.15">
      <c r="A28" s="14">
        <v>30</v>
      </c>
      <c r="B28" s="15" t="s">
        <v>817</v>
      </c>
      <c r="C28" s="14">
        <v>1</v>
      </c>
      <c r="D28" s="14">
        <v>20</v>
      </c>
      <c r="E28" s="14">
        <v>105</v>
      </c>
      <c r="F28" s="14">
        <v>70</v>
      </c>
      <c r="G28" s="15">
        <v>1</v>
      </c>
      <c r="H28" s="15"/>
      <c r="I28" s="15"/>
      <c r="K28" s="14" t="s">
        <v>2150</v>
      </c>
      <c r="L28" s="14">
        <f t="shared" si="0"/>
        <v>2</v>
      </c>
    </row>
    <row r="29" spans="1:12" x14ac:dyDescent="0.15">
      <c r="A29" s="14">
        <v>31</v>
      </c>
      <c r="B29" s="15" t="s">
        <v>591</v>
      </c>
      <c r="C29" s="14">
        <v>1</v>
      </c>
      <c r="D29" s="14">
        <v>100</v>
      </c>
      <c r="E29" s="14">
        <v>0</v>
      </c>
      <c r="F29" s="14">
        <v>0</v>
      </c>
      <c r="G29" s="15">
        <v>1.5</v>
      </c>
      <c r="H29" s="15"/>
      <c r="I29" s="15"/>
      <c r="K29" s="14" t="s">
        <v>2151</v>
      </c>
      <c r="L29" s="14">
        <f t="shared" si="0"/>
        <v>3</v>
      </c>
    </row>
    <row r="30" spans="1:12" x14ac:dyDescent="0.15">
      <c r="A30" s="14">
        <v>33</v>
      </c>
      <c r="B30" s="15" t="s">
        <v>2126</v>
      </c>
      <c r="C30" s="14">
        <v>1</v>
      </c>
      <c r="D30" s="14">
        <v>70</v>
      </c>
      <c r="E30" s="14">
        <v>109</v>
      </c>
      <c r="F30" s="14">
        <v>100</v>
      </c>
      <c r="G30" s="15">
        <v>1.5</v>
      </c>
      <c r="H30" s="15"/>
      <c r="I30" s="15"/>
      <c r="K30" s="14" t="s">
        <v>2152</v>
      </c>
      <c r="L30" s="14">
        <f t="shared" si="0"/>
        <v>3</v>
      </c>
    </row>
    <row r="31" spans="1:12" x14ac:dyDescent="0.15">
      <c r="A31" s="14">
        <v>34</v>
      </c>
      <c r="B31" s="14" t="s">
        <v>609</v>
      </c>
      <c r="C31" s="14">
        <v>1</v>
      </c>
      <c r="D31" s="14">
        <v>100</v>
      </c>
      <c r="E31" s="14">
        <v>0</v>
      </c>
      <c r="F31" s="14">
        <v>0</v>
      </c>
      <c r="G31" s="15">
        <v>1.5</v>
      </c>
      <c r="H31" s="15"/>
      <c r="I31" s="15"/>
      <c r="K31" s="14" t="s">
        <v>2153</v>
      </c>
      <c r="L31" s="14">
        <f t="shared" si="0"/>
        <v>3</v>
      </c>
    </row>
    <row r="32" spans="1:12" x14ac:dyDescent="0.15">
      <c r="A32" s="14">
        <v>35</v>
      </c>
      <c r="B32" s="15" t="s">
        <v>2157</v>
      </c>
      <c r="C32" s="14">
        <v>1</v>
      </c>
      <c r="D32" s="14">
        <v>100</v>
      </c>
      <c r="E32" s="14">
        <v>0</v>
      </c>
      <c r="F32" s="15">
        <v>0</v>
      </c>
      <c r="G32" s="15">
        <v>1.5</v>
      </c>
      <c r="H32" s="15"/>
      <c r="I32" s="15"/>
      <c r="K32" s="14" t="s">
        <v>2156</v>
      </c>
      <c r="L32" s="14">
        <f t="shared" si="0"/>
        <v>3</v>
      </c>
    </row>
    <row r="33" spans="2:9" x14ac:dyDescent="0.15">
      <c r="B33" s="15"/>
      <c r="F33" s="15"/>
      <c r="G33" s="15"/>
      <c r="H33" s="15"/>
      <c r="I33" s="15"/>
    </row>
    <row r="34" spans="2:9" x14ac:dyDescent="0.15">
      <c r="B34" s="15"/>
      <c r="H34" s="15"/>
      <c r="I34" s="15"/>
    </row>
    <row r="35" spans="2:9" x14ac:dyDescent="0.15">
      <c r="B35" s="15"/>
      <c r="G35" s="15"/>
      <c r="H35" s="15"/>
      <c r="I35" s="15"/>
    </row>
    <row r="36" spans="2:9" x14ac:dyDescent="0.15">
      <c r="G36" s="15"/>
      <c r="H36" s="15"/>
      <c r="I36" s="15"/>
    </row>
    <row r="37" spans="2:9" x14ac:dyDescent="0.15">
      <c r="B37" s="15"/>
      <c r="C37" s="15"/>
      <c r="G37" s="15"/>
      <c r="H37" s="15"/>
      <c r="I37" s="15"/>
    </row>
    <row r="38" spans="2:9" x14ac:dyDescent="0.15">
      <c r="B38" s="15"/>
      <c r="C38" s="15"/>
      <c r="G38" s="15"/>
      <c r="H38" s="15"/>
      <c r="I38" s="15"/>
    </row>
    <row r="39" spans="2:9" x14ac:dyDescent="0.15">
      <c r="B39" s="15"/>
      <c r="C39" s="15"/>
      <c r="G39" s="15"/>
      <c r="H39" s="15"/>
      <c r="I39" s="15"/>
    </row>
    <row r="40" spans="2:9" x14ac:dyDescent="0.15">
      <c r="B40" s="15"/>
      <c r="C40" s="15"/>
      <c r="G40" s="15"/>
      <c r="H40" s="15"/>
      <c r="I40" s="15"/>
    </row>
    <row r="41" spans="2:9" x14ac:dyDescent="0.15">
      <c r="B41" s="15"/>
      <c r="C41" s="15"/>
      <c r="G41" s="15"/>
      <c r="H41" s="15"/>
      <c r="I41" s="15"/>
    </row>
    <row r="42" spans="2:9" x14ac:dyDescent="0.15">
      <c r="B42" s="15"/>
      <c r="C42" s="15"/>
      <c r="G42" s="15"/>
      <c r="H42" s="15"/>
      <c r="I42" s="15"/>
    </row>
    <row r="43" spans="2:9" x14ac:dyDescent="0.15">
      <c r="B43" s="15"/>
      <c r="C43" s="15"/>
      <c r="G43" s="15"/>
      <c r="H43" s="15"/>
      <c r="I43" s="15"/>
    </row>
    <row r="44" spans="2:9" x14ac:dyDescent="0.15">
      <c r="B44" s="15"/>
      <c r="C44" s="15"/>
      <c r="G44" s="15"/>
      <c r="H44" s="15"/>
      <c r="I44" s="15"/>
    </row>
    <row r="45" spans="2:9" x14ac:dyDescent="0.15">
      <c r="B45" s="15"/>
      <c r="C45" s="15"/>
      <c r="G45" s="15"/>
      <c r="H45" s="15"/>
      <c r="I45" s="15"/>
    </row>
    <row r="46" spans="2:9" x14ac:dyDescent="0.15">
      <c r="B46" s="15"/>
      <c r="C46" s="15"/>
      <c r="G46" s="15"/>
      <c r="H46" s="15"/>
      <c r="I46" s="15"/>
    </row>
    <row r="47" spans="2:9" x14ac:dyDescent="0.15">
      <c r="B47" s="15"/>
      <c r="C47" s="15"/>
      <c r="G47" s="15"/>
      <c r="H47" s="15"/>
      <c r="I47" s="15"/>
    </row>
    <row r="48" spans="2:9" x14ac:dyDescent="0.15">
      <c r="B48" s="15"/>
      <c r="C48" s="15"/>
      <c r="G48" s="15"/>
      <c r="H48" s="15"/>
      <c r="I48" s="15"/>
    </row>
    <row r="49" spans="2:9" x14ac:dyDescent="0.15">
      <c r="B49" s="15"/>
      <c r="C49" s="15"/>
      <c r="G49" s="15"/>
      <c r="H49" s="15"/>
      <c r="I49" s="15"/>
    </row>
    <row r="50" spans="2:9" x14ac:dyDescent="0.15">
      <c r="B50" s="15"/>
      <c r="C50" s="15"/>
      <c r="G50" s="15"/>
      <c r="H50" s="15"/>
      <c r="I50" s="15"/>
    </row>
    <row r="51" spans="2:9" x14ac:dyDescent="0.15">
      <c r="B51" s="15"/>
      <c r="C51" s="15"/>
      <c r="G51" s="15"/>
      <c r="H51" s="15"/>
      <c r="I51" s="15"/>
    </row>
    <row r="52" spans="2:9" x14ac:dyDescent="0.15">
      <c r="B52" s="15"/>
      <c r="C52" s="15"/>
      <c r="G52" s="15"/>
      <c r="H52" s="15"/>
      <c r="I52" s="15"/>
    </row>
    <row r="53" spans="2:9" x14ac:dyDescent="0.15">
      <c r="B53" s="15"/>
      <c r="C53" s="15"/>
      <c r="G53" s="15"/>
      <c r="H53" s="15"/>
      <c r="I53" s="15"/>
    </row>
    <row r="54" spans="2:9" x14ac:dyDescent="0.15">
      <c r="B54" s="15"/>
      <c r="C54" s="15"/>
      <c r="G54" s="15"/>
      <c r="H54" s="15"/>
      <c r="I54" s="15"/>
    </row>
    <row r="55" spans="2:9" x14ac:dyDescent="0.15">
      <c r="B55" s="15"/>
      <c r="C55" s="15"/>
      <c r="G55" s="15"/>
      <c r="H55" s="15"/>
      <c r="I55" s="15"/>
    </row>
    <row r="56" spans="2:9" x14ac:dyDescent="0.15">
      <c r="B56" s="15"/>
      <c r="C56" s="15"/>
      <c r="G56" s="15"/>
      <c r="H56" s="15"/>
      <c r="I56" s="15"/>
    </row>
    <row r="57" spans="2:9" x14ac:dyDescent="0.15">
      <c r="B57" s="15"/>
      <c r="C57" s="15"/>
      <c r="G57" s="15"/>
      <c r="H57" s="15"/>
      <c r="I57" s="15"/>
    </row>
    <row r="58" spans="2:9" x14ac:dyDescent="0.15">
      <c r="B58" s="15"/>
      <c r="C58" s="15"/>
      <c r="G58" s="15"/>
      <c r="H58" s="15"/>
      <c r="I58" s="15"/>
    </row>
    <row r="59" spans="2:9" x14ac:dyDescent="0.15">
      <c r="B59" s="15"/>
      <c r="C59" s="15"/>
      <c r="G59" s="15"/>
      <c r="H59" s="15"/>
      <c r="I59" s="15"/>
    </row>
    <row r="60" spans="2:9" x14ac:dyDescent="0.15">
      <c r="B60" s="15"/>
      <c r="C60" s="15"/>
      <c r="G60" s="15"/>
      <c r="H60" s="15"/>
      <c r="I60" s="15"/>
    </row>
    <row r="61" spans="2:9" x14ac:dyDescent="0.15">
      <c r="B61" s="15"/>
      <c r="C61" s="15"/>
      <c r="G61" s="15"/>
      <c r="H61" s="15"/>
      <c r="I61" s="15"/>
    </row>
    <row r="62" spans="2:9" x14ac:dyDescent="0.15">
      <c r="B62" s="15"/>
      <c r="C62" s="15"/>
      <c r="G62" s="15"/>
      <c r="H62" s="15"/>
      <c r="I62" s="15"/>
    </row>
    <row r="63" spans="2:9" x14ac:dyDescent="0.15">
      <c r="B63" s="15"/>
      <c r="C63" s="15"/>
      <c r="G63" s="15"/>
      <c r="H63" s="15"/>
      <c r="I63" s="15"/>
    </row>
    <row r="64" spans="2:9" x14ac:dyDescent="0.15">
      <c r="B64" s="15"/>
      <c r="C64" s="15"/>
      <c r="G64" s="15"/>
      <c r="H64" s="15"/>
      <c r="I64" s="15"/>
    </row>
    <row r="65" spans="2:9" x14ac:dyDescent="0.15">
      <c r="B65" s="15"/>
      <c r="C65" s="15"/>
      <c r="G65" s="15"/>
      <c r="H65" s="15"/>
      <c r="I65" s="15"/>
    </row>
    <row r="66" spans="2:9" x14ac:dyDescent="0.15">
      <c r="B66" s="15"/>
      <c r="C66" s="15"/>
      <c r="G66" s="15"/>
      <c r="H66" s="15"/>
      <c r="I66" s="15"/>
    </row>
    <row r="67" spans="2:9" x14ac:dyDescent="0.15">
      <c r="B67" s="15"/>
      <c r="C67" s="15"/>
      <c r="G67" s="15"/>
      <c r="H67" s="15"/>
      <c r="I67" s="15"/>
    </row>
    <row r="68" spans="2:9" x14ac:dyDescent="0.15">
      <c r="B68" s="15"/>
      <c r="C68" s="15"/>
      <c r="G68" s="15"/>
      <c r="H68" s="15"/>
      <c r="I68" s="15"/>
    </row>
    <row r="69" spans="2:9" x14ac:dyDescent="0.15">
      <c r="G69" s="15"/>
      <c r="H69" s="15"/>
      <c r="I69" s="15"/>
    </row>
    <row r="70" spans="2:9" x14ac:dyDescent="0.15">
      <c r="G70" s="15"/>
      <c r="H70" s="15"/>
      <c r="I70" s="15"/>
    </row>
    <row r="71" spans="2:9" x14ac:dyDescent="0.15">
      <c r="G71" s="15"/>
      <c r="H71" s="15"/>
      <c r="I71" s="15"/>
    </row>
    <row r="72" spans="2:9" x14ac:dyDescent="0.15">
      <c r="B72" s="12"/>
      <c r="C72" s="12"/>
      <c r="G72" s="15"/>
      <c r="H72" s="15"/>
      <c r="I72" s="15"/>
    </row>
    <row r="73" spans="2:9" x14ac:dyDescent="0.15">
      <c r="B73" s="15"/>
      <c r="C73" s="15"/>
      <c r="G73" s="15"/>
      <c r="H73" s="15"/>
      <c r="I73" s="15"/>
    </row>
    <row r="74" spans="2:9" x14ac:dyDescent="0.15">
      <c r="B74" s="15"/>
      <c r="C74" s="15"/>
      <c r="G74" s="15"/>
      <c r="H74" s="15"/>
      <c r="I74" s="15"/>
    </row>
    <row r="75" spans="2:9" x14ac:dyDescent="0.15">
      <c r="B75" s="15"/>
      <c r="C75" s="15"/>
      <c r="G75" s="15"/>
      <c r="H75" s="15"/>
      <c r="I75" s="15"/>
    </row>
    <row r="76" spans="2:9" x14ac:dyDescent="0.15">
      <c r="B76" s="15"/>
      <c r="C76" s="15"/>
      <c r="G76" s="15"/>
      <c r="H76" s="15"/>
      <c r="I76" s="15"/>
    </row>
    <row r="77" spans="2:9" x14ac:dyDescent="0.15">
      <c r="B77" s="12"/>
      <c r="C77" s="12"/>
      <c r="G77" s="15"/>
      <c r="H77" s="15"/>
      <c r="I77" s="15"/>
    </row>
    <row r="78" spans="2:9" x14ac:dyDescent="0.15">
      <c r="B78" s="15"/>
      <c r="C78" s="15"/>
      <c r="G78" s="15"/>
      <c r="H78" s="15"/>
      <c r="I78" s="15"/>
    </row>
    <row r="79" spans="2:9" x14ac:dyDescent="0.15">
      <c r="B79" s="15"/>
      <c r="C79" s="15"/>
      <c r="G79" s="15"/>
      <c r="H79" s="15"/>
      <c r="I79" s="15"/>
    </row>
    <row r="80" spans="2:9" x14ac:dyDescent="0.15">
      <c r="B80" s="15"/>
      <c r="C80" s="15"/>
      <c r="G80" s="15"/>
      <c r="H80" s="15"/>
      <c r="I80" s="15"/>
    </row>
    <row r="81" spans="2:9" x14ac:dyDescent="0.15">
      <c r="B81" s="15"/>
      <c r="C81" s="15"/>
      <c r="G81" s="15"/>
      <c r="H81" s="15"/>
      <c r="I81" s="15"/>
    </row>
    <row r="82" spans="2:9" x14ac:dyDescent="0.15">
      <c r="B82" s="15"/>
      <c r="C82" s="15"/>
      <c r="G82" s="15"/>
      <c r="H82" s="15"/>
      <c r="I82" s="15"/>
    </row>
    <row r="83" spans="2:9" x14ac:dyDescent="0.15">
      <c r="B83" s="15"/>
      <c r="C83" s="15"/>
      <c r="G83" s="15"/>
      <c r="H83" s="15"/>
      <c r="I83" s="15"/>
    </row>
    <row r="84" spans="2:9" x14ac:dyDescent="0.15">
      <c r="B84" s="15"/>
      <c r="C84" s="15"/>
      <c r="G84" s="15"/>
      <c r="H84" s="15"/>
      <c r="I84" s="15"/>
    </row>
    <row r="85" spans="2:9" x14ac:dyDescent="0.15">
      <c r="B85" s="12"/>
      <c r="C85" s="12"/>
      <c r="G85" s="15"/>
      <c r="H85" s="15"/>
      <c r="I85" s="15"/>
    </row>
    <row r="86" spans="2:9" x14ac:dyDescent="0.15">
      <c r="B86" s="12"/>
      <c r="C86" s="12"/>
      <c r="G86" s="15"/>
      <c r="H86" s="15"/>
      <c r="I86" s="15"/>
    </row>
    <row r="87" spans="2:9" x14ac:dyDescent="0.15">
      <c r="B87" s="12"/>
      <c r="C87" s="12"/>
      <c r="G87" s="15"/>
      <c r="H87" s="15"/>
      <c r="I87" s="15"/>
    </row>
    <row r="88" spans="2:9" x14ac:dyDescent="0.15">
      <c r="G88" s="15"/>
      <c r="H88" s="15"/>
      <c r="I88" s="15"/>
    </row>
    <row r="89" spans="2:9" x14ac:dyDescent="0.15">
      <c r="B89" s="15"/>
      <c r="C89" s="15"/>
      <c r="G89" s="15"/>
      <c r="H89" s="15"/>
      <c r="I89" s="15"/>
    </row>
    <row r="90" spans="2:9" x14ac:dyDescent="0.15">
      <c r="B90" s="12"/>
      <c r="C90" s="12"/>
      <c r="G90" s="15"/>
      <c r="H90" s="15"/>
      <c r="I90" s="15"/>
    </row>
    <row r="91" spans="2:9" x14ac:dyDescent="0.15">
      <c r="B91" s="12"/>
      <c r="C91" s="12"/>
      <c r="G91" s="15"/>
      <c r="H91" s="15"/>
      <c r="I91" s="15"/>
    </row>
    <row r="92" spans="2:9" x14ac:dyDescent="0.15">
      <c r="B92" s="15"/>
      <c r="C92" s="15"/>
      <c r="G92" s="15"/>
      <c r="H92" s="15"/>
      <c r="I92" s="15"/>
    </row>
    <row r="93" spans="2:9" x14ac:dyDescent="0.15">
      <c r="B93" s="15"/>
      <c r="C93" s="15"/>
      <c r="G93" s="15"/>
      <c r="H93" s="15"/>
      <c r="I93" s="15"/>
    </row>
    <row r="94" spans="2:9" x14ac:dyDescent="0.15">
      <c r="B94" s="15"/>
      <c r="C94" s="15"/>
      <c r="G94" s="15"/>
      <c r="H94" s="15"/>
      <c r="I94" s="15"/>
    </row>
    <row r="95" spans="2:9" x14ac:dyDescent="0.15">
      <c r="B95" s="15"/>
      <c r="C95" s="15"/>
      <c r="G95" s="15"/>
      <c r="H95" s="15"/>
      <c r="I95" s="15"/>
    </row>
    <row r="96" spans="2:9" x14ac:dyDescent="0.15">
      <c r="B96" s="15"/>
      <c r="C96" s="15"/>
      <c r="G96" s="15"/>
      <c r="H96" s="15"/>
      <c r="I96" s="15"/>
    </row>
    <row r="97" spans="2:9" x14ac:dyDescent="0.15">
      <c r="B97" s="15"/>
      <c r="C97" s="15"/>
      <c r="G97" s="15"/>
      <c r="H97" s="15"/>
      <c r="I97" s="15"/>
    </row>
    <row r="98" spans="2:9" x14ac:dyDescent="0.15">
      <c r="B98" s="15"/>
      <c r="C98" s="15"/>
      <c r="G98" s="15"/>
      <c r="H98" s="15"/>
      <c r="I98" s="15"/>
    </row>
    <row r="99" spans="2:9" x14ac:dyDescent="0.15">
      <c r="B99" s="15"/>
      <c r="C99" s="15"/>
      <c r="G99" s="15"/>
      <c r="H99" s="15"/>
      <c r="I99" s="15"/>
    </row>
    <row r="100" spans="2:9" x14ac:dyDescent="0.15">
      <c r="B100" s="15"/>
      <c r="C100" s="15"/>
      <c r="G100" s="15"/>
      <c r="H100" s="15"/>
      <c r="I100" s="15"/>
    </row>
    <row r="101" spans="2:9" x14ac:dyDescent="0.15">
      <c r="B101" s="15"/>
      <c r="C101" s="15"/>
      <c r="G101" s="15"/>
      <c r="H101" s="15"/>
      <c r="I101" s="15"/>
    </row>
    <row r="102" spans="2:9" x14ac:dyDescent="0.15">
      <c r="B102" s="15"/>
      <c r="C102" s="15"/>
      <c r="G102" s="15"/>
      <c r="H102" s="15"/>
      <c r="I102" s="15"/>
    </row>
    <row r="103" spans="2:9" x14ac:dyDescent="0.15">
      <c r="B103" s="15"/>
      <c r="C103" s="15"/>
      <c r="G103" s="15"/>
      <c r="H103" s="15"/>
      <c r="I103" s="15"/>
    </row>
    <row r="104" spans="2:9" x14ac:dyDescent="0.15">
      <c r="B104" s="15"/>
      <c r="C104" s="15"/>
      <c r="G104" s="15"/>
      <c r="H104" s="15"/>
      <c r="I104" s="15"/>
    </row>
    <row r="105" spans="2:9" x14ac:dyDescent="0.15">
      <c r="B105" s="15"/>
      <c r="C105" s="15"/>
      <c r="G105" s="15"/>
      <c r="H105" s="15"/>
      <c r="I105" s="15"/>
    </row>
    <row r="106" spans="2:9" x14ac:dyDescent="0.15">
      <c r="B106" s="15"/>
      <c r="C106" s="15"/>
      <c r="G106" s="15"/>
      <c r="H106" s="15"/>
      <c r="I106" s="15"/>
    </row>
    <row r="107" spans="2:9" x14ac:dyDescent="0.15">
      <c r="B107" s="15"/>
      <c r="C107" s="15"/>
      <c r="G107" s="15"/>
      <c r="H107" s="15"/>
      <c r="I107" s="15"/>
    </row>
    <row r="108" spans="2:9" x14ac:dyDescent="0.15">
      <c r="B108" s="15"/>
      <c r="C108" s="15"/>
      <c r="G108" s="15"/>
      <c r="H108" s="15"/>
      <c r="I108" s="15"/>
    </row>
    <row r="109" spans="2:9" x14ac:dyDescent="0.15">
      <c r="G109" s="15"/>
      <c r="H109" s="15"/>
      <c r="I109" s="15"/>
    </row>
    <row r="110" spans="2:9" x14ac:dyDescent="0.15">
      <c r="B110" s="15"/>
      <c r="C110" s="15"/>
      <c r="G110" s="15"/>
      <c r="H110" s="15"/>
      <c r="I110" s="15"/>
    </row>
    <row r="111" spans="2:9" x14ac:dyDescent="0.15">
      <c r="B111" s="15"/>
      <c r="C111" s="15"/>
    </row>
    <row r="112" spans="2:9" x14ac:dyDescent="0.15">
      <c r="B112" s="15"/>
      <c r="C112" s="15"/>
    </row>
    <row r="113" spans="2:9" x14ac:dyDescent="0.15">
      <c r="B113" s="15"/>
      <c r="C113" s="15"/>
    </row>
    <row r="114" spans="2:9" x14ac:dyDescent="0.15">
      <c r="B114" s="15"/>
      <c r="C114" s="15"/>
    </row>
    <row r="115" spans="2:9" x14ac:dyDescent="0.15">
      <c r="B115" s="12"/>
      <c r="C115" s="12"/>
    </row>
    <row r="116" spans="2:9" x14ac:dyDescent="0.15">
      <c r="B116" s="12"/>
      <c r="C116" s="12"/>
    </row>
    <row r="117" spans="2:9" x14ac:dyDescent="0.15">
      <c r="B117" s="12"/>
      <c r="C117" s="12"/>
    </row>
    <row r="118" spans="2:9" x14ac:dyDescent="0.15">
      <c r="B118" s="12"/>
      <c r="C118" s="12"/>
      <c r="G118" s="12"/>
      <c r="H118" s="12"/>
      <c r="I118" s="12"/>
    </row>
    <row r="119" spans="2:9" x14ac:dyDescent="0.15">
      <c r="B119" s="12"/>
      <c r="C119" s="12"/>
      <c r="G119" s="12"/>
      <c r="H119" s="12"/>
      <c r="I119" s="12"/>
    </row>
    <row r="120" spans="2:9" x14ac:dyDescent="0.15">
      <c r="B120" s="12"/>
      <c r="C120" s="12"/>
      <c r="G120" s="12"/>
      <c r="H120" s="12"/>
      <c r="I120" s="12"/>
    </row>
    <row r="121" spans="2:9" x14ac:dyDescent="0.15">
      <c r="B121" s="12"/>
      <c r="C121" s="12"/>
      <c r="G121" s="12"/>
      <c r="H121" s="12"/>
      <c r="I121" s="12"/>
    </row>
    <row r="122" spans="2:9" x14ac:dyDescent="0.15">
      <c r="B122" s="12"/>
      <c r="C122" s="12"/>
      <c r="E122" s="12"/>
      <c r="G122" s="12"/>
      <c r="H122" s="12"/>
      <c r="I122" s="12"/>
    </row>
    <row r="123" spans="2:9" x14ac:dyDescent="0.15">
      <c r="B123" s="15"/>
      <c r="C123" s="15"/>
    </row>
    <row r="124" spans="2:9" x14ac:dyDescent="0.15">
      <c r="B124" s="12"/>
      <c r="C124" s="12"/>
    </row>
    <row r="125" spans="2:9" x14ac:dyDescent="0.15">
      <c r="B125" s="12"/>
      <c r="C125" s="12"/>
    </row>
    <row r="126" spans="2:9" x14ac:dyDescent="0.15">
      <c r="B126" s="12"/>
      <c r="C126" s="12"/>
    </row>
    <row r="127" spans="2:9" x14ac:dyDescent="0.15">
      <c r="B127" s="12"/>
      <c r="C127" s="12"/>
    </row>
    <row r="128" spans="2:9" x14ac:dyDescent="0.15">
      <c r="B128" s="12"/>
      <c r="C128" s="12"/>
    </row>
    <row r="129" spans="2:3" x14ac:dyDescent="0.15">
      <c r="B129" s="12"/>
      <c r="C129" s="12"/>
    </row>
    <row r="130" spans="2:3" x14ac:dyDescent="0.15">
      <c r="B130" s="12"/>
      <c r="C130" s="12"/>
    </row>
    <row r="131" spans="2:3" x14ac:dyDescent="0.15">
      <c r="B131" s="12"/>
      <c r="C131" s="12"/>
    </row>
    <row r="132" spans="2:3" x14ac:dyDescent="0.15">
      <c r="B132" s="12"/>
      <c r="C132" s="12"/>
    </row>
    <row r="133" spans="2:3" x14ac:dyDescent="0.15">
      <c r="B133" s="12"/>
      <c r="C133" s="12"/>
    </row>
    <row r="134" spans="2:3" x14ac:dyDescent="0.15">
      <c r="B134" s="12"/>
      <c r="C134" s="12"/>
    </row>
    <row r="135" spans="2:3" x14ac:dyDescent="0.15">
      <c r="B135" s="12"/>
      <c r="C135" s="12"/>
    </row>
    <row r="136" spans="2:3" x14ac:dyDescent="0.15">
      <c r="B136" s="15"/>
      <c r="C136" s="15"/>
    </row>
    <row r="137" spans="2:3" x14ac:dyDescent="0.15">
      <c r="B137" s="15"/>
      <c r="C137" s="15"/>
    </row>
    <row r="138" spans="2:3" x14ac:dyDescent="0.15">
      <c r="B138" s="15"/>
      <c r="C138" s="15"/>
    </row>
    <row r="139" spans="2:3" x14ac:dyDescent="0.15">
      <c r="B139" s="15"/>
      <c r="C139" s="15"/>
    </row>
    <row r="140" spans="2:3" x14ac:dyDescent="0.15">
      <c r="B140" s="15"/>
      <c r="C140" s="15"/>
    </row>
    <row r="141" spans="2:3" x14ac:dyDescent="0.15">
      <c r="B141" s="15"/>
      <c r="C141" s="15"/>
    </row>
    <row r="142" spans="2:3" x14ac:dyDescent="0.15">
      <c r="B142" s="15"/>
      <c r="C142" s="15"/>
    </row>
    <row r="143" spans="2:3" x14ac:dyDescent="0.15">
      <c r="B143" s="15"/>
      <c r="C143" s="15"/>
    </row>
    <row r="144" spans="2:3" x14ac:dyDescent="0.15">
      <c r="B144" s="15"/>
      <c r="C144" s="15"/>
    </row>
    <row r="145" spans="2:3" x14ac:dyDescent="0.15">
      <c r="B145" s="15"/>
      <c r="C145" s="15"/>
    </row>
    <row r="146" spans="2:3" x14ac:dyDescent="0.15">
      <c r="B146" s="15"/>
      <c r="C146" s="15"/>
    </row>
    <row r="147" spans="2:3" x14ac:dyDescent="0.15">
      <c r="B147" s="15"/>
      <c r="C147" s="15"/>
    </row>
    <row r="148" spans="2:3" x14ac:dyDescent="0.15">
      <c r="B148" s="15"/>
      <c r="C148" s="15"/>
    </row>
    <row r="149" spans="2:3" x14ac:dyDescent="0.15">
      <c r="B149" s="15"/>
      <c r="C149" s="15"/>
    </row>
    <row r="151" spans="2:3" x14ac:dyDescent="0.15">
      <c r="B151" s="15"/>
      <c r="C151" s="15"/>
    </row>
    <row r="152" spans="2:3" x14ac:dyDescent="0.15">
      <c r="B152" s="15"/>
      <c r="C152" s="15"/>
    </row>
    <row r="153" spans="2:3" x14ac:dyDescent="0.15">
      <c r="B153" s="12"/>
      <c r="C153" s="12"/>
    </row>
    <row r="154" spans="2:3" x14ac:dyDescent="0.15">
      <c r="B154" s="12"/>
      <c r="C154" s="12"/>
    </row>
    <row r="155" spans="2:3" x14ac:dyDescent="0.15">
      <c r="B155" s="12"/>
      <c r="C155" s="12"/>
    </row>
    <row r="156" spans="2:3" x14ac:dyDescent="0.15">
      <c r="B156" s="12"/>
      <c r="C156" s="12"/>
    </row>
    <row r="157" spans="2:3" x14ac:dyDescent="0.15">
      <c r="B157" s="12"/>
      <c r="C157" s="12"/>
    </row>
    <row r="158" spans="2:3" x14ac:dyDescent="0.15">
      <c r="B158" s="12"/>
      <c r="C158" s="12"/>
    </row>
    <row r="159" spans="2:3" x14ac:dyDescent="0.15">
      <c r="B159" s="12"/>
      <c r="C159" s="12"/>
    </row>
    <row r="160" spans="2:3" x14ac:dyDescent="0.15">
      <c r="B160" s="12"/>
      <c r="C160" s="12"/>
    </row>
    <row r="161" spans="2:3" x14ac:dyDescent="0.15">
      <c r="B161" s="12"/>
      <c r="C161" s="12"/>
    </row>
    <row r="162" spans="2:3" x14ac:dyDescent="0.15">
      <c r="B162" s="12"/>
      <c r="C162" s="12"/>
    </row>
    <row r="163" spans="2:3" x14ac:dyDescent="0.15">
      <c r="B163" s="12"/>
      <c r="C163" s="12"/>
    </row>
    <row r="164" spans="2:3" x14ac:dyDescent="0.15">
      <c r="B164" s="12"/>
      <c r="C164" s="12"/>
    </row>
    <row r="165" spans="2:3" x14ac:dyDescent="0.15">
      <c r="B165" s="12"/>
      <c r="C165" s="12"/>
    </row>
    <row r="166" spans="2:3" x14ac:dyDescent="0.15">
      <c r="B166" s="12"/>
      <c r="C166" s="12"/>
    </row>
    <row r="167" spans="2:3" x14ac:dyDescent="0.15">
      <c r="B167" s="12"/>
      <c r="C167" s="12"/>
    </row>
    <row r="168" spans="2:3" x14ac:dyDescent="0.15">
      <c r="B168" s="12"/>
      <c r="C168" s="12"/>
    </row>
    <row r="169" spans="2:3" x14ac:dyDescent="0.15">
      <c r="B169" s="12"/>
      <c r="C169" s="12"/>
    </row>
    <row r="170" spans="2:3" x14ac:dyDescent="0.15">
      <c r="B170" s="12"/>
      <c r="C170" s="12"/>
    </row>
    <row r="171" spans="2:3" x14ac:dyDescent="0.15">
      <c r="B171" s="12"/>
      <c r="C171" s="12"/>
    </row>
    <row r="172" spans="2:3" x14ac:dyDescent="0.15">
      <c r="B172" s="15"/>
      <c r="C172" s="15"/>
    </row>
    <row r="173" spans="2:3" x14ac:dyDescent="0.15">
      <c r="B173" s="15"/>
      <c r="C173" s="15"/>
    </row>
    <row r="174" spans="2:3" x14ac:dyDescent="0.15">
      <c r="B174" s="15"/>
      <c r="C174" s="15"/>
    </row>
    <row r="175" spans="2:3" x14ac:dyDescent="0.15">
      <c r="B175" s="15"/>
      <c r="C175" s="15"/>
    </row>
    <row r="176" spans="2:3" x14ac:dyDescent="0.15">
      <c r="B176" s="15"/>
      <c r="C176" s="15"/>
    </row>
    <row r="177" spans="2:3" x14ac:dyDescent="0.15">
      <c r="B177" s="15"/>
      <c r="C177" s="15"/>
    </row>
    <row r="178" spans="2:3" x14ac:dyDescent="0.15">
      <c r="B178" s="15"/>
      <c r="C178" s="15"/>
    </row>
    <row r="179" spans="2:3" x14ac:dyDescent="0.15">
      <c r="B179" s="15"/>
      <c r="C179" s="15"/>
    </row>
    <row r="180" spans="2:3" x14ac:dyDescent="0.15">
      <c r="B180" s="15"/>
      <c r="C180" s="15"/>
    </row>
    <row r="182" spans="2:3" x14ac:dyDescent="0.15">
      <c r="B182" s="15"/>
      <c r="C182" s="15"/>
    </row>
    <row r="183" spans="2:3" x14ac:dyDescent="0.15">
      <c r="B183" s="15"/>
      <c r="C183" s="15"/>
    </row>
    <row r="184" spans="2:3" x14ac:dyDescent="0.15">
      <c r="B184" s="15"/>
      <c r="C184" s="15"/>
    </row>
    <row r="185" spans="2:3" x14ac:dyDescent="0.15">
      <c r="B185" s="15"/>
      <c r="C185" s="15"/>
    </row>
    <row r="186" spans="2:3" x14ac:dyDescent="0.15">
      <c r="B186" s="15"/>
      <c r="C186" s="15"/>
    </row>
    <row r="187" spans="2:3" x14ac:dyDescent="0.15">
      <c r="B187" s="12"/>
      <c r="C187" s="12"/>
    </row>
    <row r="188" spans="2:3" x14ac:dyDescent="0.15">
      <c r="B188" s="12"/>
      <c r="C188" s="12"/>
    </row>
    <row r="190" spans="2:3" x14ac:dyDescent="0.15">
      <c r="B190" s="15"/>
      <c r="C190" s="15"/>
    </row>
    <row r="191" spans="2:3" x14ac:dyDescent="0.15">
      <c r="B191" s="15"/>
      <c r="C191" s="15"/>
    </row>
    <row r="192" spans="2:3" x14ac:dyDescent="0.15">
      <c r="B192" s="15"/>
      <c r="C192" s="15"/>
    </row>
    <row r="193" spans="2:3" x14ac:dyDescent="0.15">
      <c r="B193" s="15"/>
      <c r="C193" s="15"/>
    </row>
    <row r="194" spans="2:3" x14ac:dyDescent="0.15">
      <c r="B194" s="15"/>
      <c r="C194" s="15"/>
    </row>
    <row r="195" spans="2:3" x14ac:dyDescent="0.15">
      <c r="B195" s="15"/>
      <c r="C195" s="15"/>
    </row>
    <row r="196" spans="2:3" x14ac:dyDescent="0.15">
      <c r="B196" s="15"/>
      <c r="C196" s="15"/>
    </row>
    <row r="197" spans="2:3" x14ac:dyDescent="0.15">
      <c r="B197" s="15"/>
      <c r="C197" s="15"/>
    </row>
    <row r="198" spans="2:3" x14ac:dyDescent="0.15">
      <c r="B198" s="15"/>
      <c r="C198" s="15"/>
    </row>
    <row r="199" spans="2:3" x14ac:dyDescent="0.15">
      <c r="B199" s="15"/>
      <c r="C199" s="15"/>
    </row>
    <row r="200" spans="2:3" x14ac:dyDescent="0.15">
      <c r="B200" s="15"/>
      <c r="C200" s="15"/>
    </row>
    <row r="201" spans="2:3" x14ac:dyDescent="0.15">
      <c r="B201" s="15"/>
      <c r="C201" s="15"/>
    </row>
    <row r="202" spans="2:3" x14ac:dyDescent="0.15">
      <c r="B202" s="15"/>
      <c r="C202" s="15"/>
    </row>
    <row r="203" spans="2:3" x14ac:dyDescent="0.15">
      <c r="B203" s="15"/>
      <c r="C203" s="15"/>
    </row>
    <row r="204" spans="2:3" x14ac:dyDescent="0.15">
      <c r="B204" s="15"/>
      <c r="C204" s="15"/>
    </row>
    <row r="205" spans="2:3" x14ac:dyDescent="0.15">
      <c r="B205" s="15"/>
      <c r="C205" s="15"/>
    </row>
    <row r="206" spans="2:3" x14ac:dyDescent="0.15">
      <c r="B206" s="15"/>
      <c r="C206" s="15"/>
    </row>
    <row r="207" spans="2:3" x14ac:dyDescent="0.15">
      <c r="B207" s="15"/>
      <c r="C207" s="15"/>
    </row>
    <row r="208" spans="2:3" x14ac:dyDescent="0.15">
      <c r="B208" s="12"/>
      <c r="C208" s="12"/>
    </row>
    <row r="209" spans="2:3" x14ac:dyDescent="0.15">
      <c r="B209" s="12"/>
      <c r="C209" s="12"/>
    </row>
    <row r="210" spans="2:3" x14ac:dyDescent="0.15">
      <c r="B210" s="12"/>
      <c r="C210" s="12"/>
    </row>
    <row r="211" spans="2:3" x14ac:dyDescent="0.15">
      <c r="B211" s="12"/>
      <c r="C211" s="12"/>
    </row>
    <row r="212" spans="2:3" x14ac:dyDescent="0.15">
      <c r="B212" s="12"/>
      <c r="C212" s="12"/>
    </row>
    <row r="213" spans="2:3" x14ac:dyDescent="0.15">
      <c r="B213" s="15"/>
      <c r="C213" s="15"/>
    </row>
    <row r="214" spans="2:3" x14ac:dyDescent="0.15">
      <c r="B214" s="15"/>
      <c r="C214" s="15"/>
    </row>
    <row r="215" spans="2:3" x14ac:dyDescent="0.15">
      <c r="B215" s="15"/>
      <c r="C215" s="15"/>
    </row>
    <row r="216" spans="2:3" x14ac:dyDescent="0.15">
      <c r="B216" s="15"/>
      <c r="C216" s="15"/>
    </row>
    <row r="217" spans="2:3" x14ac:dyDescent="0.15">
      <c r="B217" s="15"/>
      <c r="C217" s="15"/>
    </row>
    <row r="219" spans="2:3" x14ac:dyDescent="0.15">
      <c r="B219" s="15"/>
      <c r="C219" s="15"/>
    </row>
    <row r="220" spans="2:3" x14ac:dyDescent="0.15">
      <c r="B220" s="12"/>
      <c r="C220" s="12"/>
    </row>
    <row r="221" spans="2:3" x14ac:dyDescent="0.15">
      <c r="B221" s="15"/>
      <c r="C221" s="15"/>
    </row>
    <row r="222" spans="2:3" x14ac:dyDescent="0.15">
      <c r="B222" s="15"/>
      <c r="C222" s="15"/>
    </row>
    <row r="223" spans="2:3" x14ac:dyDescent="0.15">
      <c r="B223" s="15"/>
      <c r="C223" s="15"/>
    </row>
    <row r="224" spans="2:3" x14ac:dyDescent="0.15">
      <c r="B224" s="15"/>
      <c r="C224" s="15"/>
    </row>
    <row r="225" spans="2:3" x14ac:dyDescent="0.15">
      <c r="B225" s="15"/>
      <c r="C225" s="15"/>
    </row>
    <row r="226" spans="2:3" x14ac:dyDescent="0.15">
      <c r="B226" s="15"/>
      <c r="C226" s="15"/>
    </row>
    <row r="227" spans="2:3" x14ac:dyDescent="0.15">
      <c r="B227" s="15"/>
      <c r="C227" s="15"/>
    </row>
    <row r="228" spans="2:3" x14ac:dyDescent="0.15">
      <c r="B228" s="15"/>
      <c r="C228" s="15"/>
    </row>
    <row r="229" spans="2:3" x14ac:dyDescent="0.15">
      <c r="B229" s="15"/>
      <c r="C229" s="15"/>
    </row>
    <row r="230" spans="2:3" x14ac:dyDescent="0.15">
      <c r="B230" s="15"/>
      <c r="C230" s="15"/>
    </row>
    <row r="231" spans="2:3" x14ac:dyDescent="0.15">
      <c r="B231" s="15"/>
      <c r="C231" s="15"/>
    </row>
    <row r="235" spans="2:3" x14ac:dyDescent="0.15">
      <c r="B235" s="15"/>
      <c r="C235" s="15"/>
    </row>
    <row r="236" spans="2:3" x14ac:dyDescent="0.15">
      <c r="B236" s="15"/>
      <c r="C236" s="15"/>
    </row>
    <row r="237" spans="2:3" x14ac:dyDescent="0.15">
      <c r="B237" s="15"/>
      <c r="C237" s="15"/>
    </row>
    <row r="238" spans="2:3" x14ac:dyDescent="0.15">
      <c r="B238" s="15"/>
      <c r="C238" s="15"/>
    </row>
    <row r="242" spans="2:3" x14ac:dyDescent="0.15">
      <c r="B242" s="15"/>
      <c r="C242" s="15"/>
    </row>
    <row r="243" spans="2:3" x14ac:dyDescent="0.15">
      <c r="B243" s="15"/>
      <c r="C243" s="15"/>
    </row>
    <row r="244" spans="2:3" x14ac:dyDescent="0.15">
      <c r="B244" s="15"/>
      <c r="C244" s="15"/>
    </row>
    <row r="245" spans="2:3" x14ac:dyDescent="0.15">
      <c r="B245" s="15"/>
      <c r="C245" s="15"/>
    </row>
    <row r="246" spans="2:3" x14ac:dyDescent="0.15">
      <c r="B246" s="15"/>
      <c r="C246" s="15"/>
    </row>
    <row r="247" spans="2:3" x14ac:dyDescent="0.15">
      <c r="B247" s="15"/>
      <c r="C247" s="15"/>
    </row>
    <row r="248" spans="2:3" x14ac:dyDescent="0.15">
      <c r="B248" s="15"/>
      <c r="C248" s="15"/>
    </row>
    <row r="249" spans="2:3" x14ac:dyDescent="0.15">
      <c r="B249" s="15"/>
      <c r="C249" s="15"/>
    </row>
    <row r="250" spans="2:3" x14ac:dyDescent="0.15">
      <c r="B250" s="15"/>
      <c r="C250" s="15"/>
    </row>
    <row r="251" spans="2:3" x14ac:dyDescent="0.15">
      <c r="B251" s="15"/>
      <c r="C251" s="15"/>
    </row>
    <row r="252" spans="2:3" x14ac:dyDescent="0.15">
      <c r="B252" s="15"/>
      <c r="C252" s="15"/>
    </row>
    <row r="253" spans="2:3" x14ac:dyDescent="0.15">
      <c r="B253" s="15"/>
      <c r="C253" s="15"/>
    </row>
    <row r="254" spans="2:3" x14ac:dyDescent="0.15">
      <c r="B254" s="15"/>
      <c r="C254" s="15"/>
    </row>
    <row r="255" spans="2:3" x14ac:dyDescent="0.15">
      <c r="B255" s="15"/>
      <c r="C255" s="15"/>
    </row>
    <row r="256" spans="2:3" x14ac:dyDescent="0.15">
      <c r="B256" s="15"/>
      <c r="C256" s="15"/>
    </row>
    <row r="257" spans="2:3" x14ac:dyDescent="0.15">
      <c r="B257" s="15"/>
      <c r="C257" s="15"/>
    </row>
    <row r="258" spans="2:3" x14ac:dyDescent="0.15">
      <c r="B258" s="15"/>
      <c r="C258" s="15"/>
    </row>
    <row r="259" spans="2:3" x14ac:dyDescent="0.15">
      <c r="B259" s="15"/>
      <c r="C259" s="15"/>
    </row>
    <row r="260" spans="2:3" x14ac:dyDescent="0.15">
      <c r="B260" s="15"/>
      <c r="C260" s="15"/>
    </row>
    <row r="261" spans="2:3" x14ac:dyDescent="0.15">
      <c r="B261" s="15"/>
      <c r="C261" s="15"/>
    </row>
    <row r="262" spans="2:3" x14ac:dyDescent="0.15">
      <c r="B262" s="15"/>
      <c r="C262" s="15"/>
    </row>
    <row r="263" spans="2:3" x14ac:dyDescent="0.15">
      <c r="B263" s="15"/>
      <c r="C263" s="15"/>
    </row>
    <row r="264" spans="2:3" x14ac:dyDescent="0.15">
      <c r="B264" s="15"/>
      <c r="C264" s="15"/>
    </row>
    <row r="265" spans="2:3" x14ac:dyDescent="0.15">
      <c r="B265" s="15"/>
      <c r="C265" s="15"/>
    </row>
    <row r="266" spans="2:3" x14ac:dyDescent="0.15">
      <c r="B266" s="15"/>
      <c r="C266" s="15"/>
    </row>
    <row r="267" spans="2:3" x14ac:dyDescent="0.15">
      <c r="B267" s="15"/>
      <c r="C267" s="15"/>
    </row>
    <row r="268" spans="2:3" x14ac:dyDescent="0.15">
      <c r="B268" s="15"/>
      <c r="C268" s="15"/>
    </row>
    <row r="269" spans="2:3" x14ac:dyDescent="0.15">
      <c r="B269" s="15"/>
      <c r="C269" s="15"/>
    </row>
    <row r="270" spans="2:3" x14ac:dyDescent="0.15">
      <c r="B270" s="15"/>
      <c r="C270" s="15"/>
    </row>
    <row r="271" spans="2:3" x14ac:dyDescent="0.15">
      <c r="B271" s="15"/>
      <c r="C271" s="15"/>
    </row>
    <row r="272" spans="2:3" x14ac:dyDescent="0.15">
      <c r="B272" s="15"/>
      <c r="C272" s="15"/>
    </row>
    <row r="275" spans="2:3" x14ac:dyDescent="0.15">
      <c r="B275" s="15"/>
      <c r="C275" s="15"/>
    </row>
    <row r="281" spans="2:3" x14ac:dyDescent="0.15">
      <c r="B281" s="12"/>
      <c r="C281" s="12"/>
    </row>
    <row r="282" spans="2:3" x14ac:dyDescent="0.15">
      <c r="B282" s="12"/>
      <c r="C282" s="12"/>
    </row>
    <row r="283" spans="2:3" x14ac:dyDescent="0.15">
      <c r="B283" s="15"/>
      <c r="C283" s="15"/>
    </row>
    <row r="286" spans="2:3" x14ac:dyDescent="0.15">
      <c r="B286" s="15"/>
      <c r="C286" s="15"/>
    </row>
    <row r="287" spans="2:3" x14ac:dyDescent="0.15">
      <c r="B287" s="15"/>
      <c r="C287" s="15"/>
    </row>
    <row r="289" spans="2:3" x14ac:dyDescent="0.15">
      <c r="B289" s="15"/>
      <c r="C289" s="15"/>
    </row>
    <row r="290" spans="2:3" x14ac:dyDescent="0.15">
      <c r="B290" s="15"/>
      <c r="C290" s="15"/>
    </row>
    <row r="291" spans="2:3" x14ac:dyDescent="0.15">
      <c r="B291" s="15"/>
      <c r="C291" s="15"/>
    </row>
    <row r="293" spans="2:3" x14ac:dyDescent="0.15">
      <c r="B293" s="15"/>
      <c r="C293" s="15"/>
    </row>
    <row r="294" spans="2:3" x14ac:dyDescent="0.15">
      <c r="B294" s="15"/>
      <c r="C294" s="15"/>
    </row>
    <row r="295" spans="2:3" x14ac:dyDescent="0.15">
      <c r="B295" s="15"/>
      <c r="C295" s="15"/>
    </row>
    <row r="296" spans="2:3" x14ac:dyDescent="0.15">
      <c r="B296" s="15"/>
      <c r="C296" s="15"/>
    </row>
    <row r="297" spans="2:3" x14ac:dyDescent="0.15">
      <c r="B297" s="15"/>
      <c r="C297" s="15"/>
    </row>
    <row r="298" spans="2:3" x14ac:dyDescent="0.15">
      <c r="B298" s="15"/>
      <c r="C298" s="15"/>
    </row>
    <row r="299" spans="2:3" x14ac:dyDescent="0.15">
      <c r="B299" s="15"/>
      <c r="C299" s="15"/>
    </row>
    <row r="300" spans="2:3" x14ac:dyDescent="0.15">
      <c r="B300" s="15"/>
      <c r="C300" s="15"/>
    </row>
    <row r="301" spans="2:3" x14ac:dyDescent="0.15">
      <c r="B301" s="15"/>
      <c r="C301" s="15"/>
    </row>
    <row r="302" spans="2:3" x14ac:dyDescent="0.15">
      <c r="B302" s="15"/>
      <c r="C302" s="15"/>
    </row>
    <row r="303" spans="2:3" x14ac:dyDescent="0.15">
      <c r="B303" s="15"/>
      <c r="C303" s="15"/>
    </row>
    <row r="304" spans="2:3" x14ac:dyDescent="0.15">
      <c r="B304" s="15"/>
      <c r="C304" s="15"/>
    </row>
    <row r="305" spans="2:3" x14ac:dyDescent="0.15">
      <c r="B305" s="15"/>
      <c r="C305" s="15"/>
    </row>
    <row r="306" spans="2:3" x14ac:dyDescent="0.15">
      <c r="B306" s="15"/>
      <c r="C306" s="15"/>
    </row>
    <row r="307" spans="2:3" x14ac:dyDescent="0.15">
      <c r="B307" s="15"/>
      <c r="C307" s="15"/>
    </row>
    <row r="308" spans="2:3" x14ac:dyDescent="0.15">
      <c r="B308" s="15"/>
      <c r="C308" s="15"/>
    </row>
    <row r="309" spans="2:3" x14ac:dyDescent="0.15">
      <c r="B309" s="15"/>
      <c r="C309" s="15"/>
    </row>
    <row r="310" spans="2:3" x14ac:dyDescent="0.15">
      <c r="B310" s="15"/>
      <c r="C310" s="15"/>
    </row>
    <row r="311" spans="2:3" x14ac:dyDescent="0.15">
      <c r="B311" s="12"/>
      <c r="C311" s="12"/>
    </row>
    <row r="312" spans="2:3" x14ac:dyDescent="0.15">
      <c r="B312" s="15"/>
      <c r="C312" s="15"/>
    </row>
    <row r="313" spans="2:3" x14ac:dyDescent="0.15">
      <c r="B313" s="15"/>
      <c r="C313" s="15"/>
    </row>
    <row r="314" spans="2:3" x14ac:dyDescent="0.15">
      <c r="B314" s="15"/>
      <c r="C314" s="15"/>
    </row>
    <row r="315" spans="2:3" x14ac:dyDescent="0.15">
      <c r="B315" s="15"/>
      <c r="C315" s="15"/>
    </row>
    <row r="316" spans="2:3" x14ac:dyDescent="0.15">
      <c r="B316" s="15"/>
      <c r="C316" s="15"/>
    </row>
    <row r="317" spans="2:3" x14ac:dyDescent="0.15">
      <c r="B317" s="15"/>
      <c r="C317" s="15"/>
    </row>
    <row r="318" spans="2:3" x14ac:dyDescent="0.15">
      <c r="B318" s="15"/>
      <c r="C318" s="15"/>
    </row>
    <row r="319" spans="2:3" x14ac:dyDescent="0.15">
      <c r="B319" s="15"/>
      <c r="C319" s="15"/>
    </row>
    <row r="320" spans="2:3" x14ac:dyDescent="0.15">
      <c r="B320" s="15"/>
      <c r="C320" s="15"/>
    </row>
    <row r="321" spans="2:3" x14ac:dyDescent="0.15">
      <c r="B321" s="15"/>
      <c r="C321" s="15"/>
    </row>
    <row r="322" spans="2:3" x14ac:dyDescent="0.15">
      <c r="B322" s="15"/>
      <c r="C322" s="15"/>
    </row>
    <row r="323" spans="2:3" x14ac:dyDescent="0.15">
      <c r="B323" s="15"/>
      <c r="C323" s="15"/>
    </row>
    <row r="324" spans="2:3" x14ac:dyDescent="0.15">
      <c r="B324" s="15"/>
      <c r="C324" s="15"/>
    </row>
    <row r="325" spans="2:3" x14ac:dyDescent="0.15">
      <c r="B325" s="15"/>
      <c r="C325" s="15"/>
    </row>
    <row r="326" spans="2:3" x14ac:dyDescent="0.15">
      <c r="B326" s="15"/>
      <c r="C326" s="15"/>
    </row>
    <row r="327" spans="2:3" x14ac:dyDescent="0.15">
      <c r="B327" s="15"/>
      <c r="C327" s="15"/>
    </row>
    <row r="328" spans="2:3" x14ac:dyDescent="0.15">
      <c r="B328" s="15"/>
      <c r="C328" s="15"/>
    </row>
    <row r="329" spans="2:3" x14ac:dyDescent="0.15">
      <c r="B329" s="15"/>
      <c r="C329" s="15"/>
    </row>
    <row r="330" spans="2:3" x14ac:dyDescent="0.15">
      <c r="B330" s="15"/>
      <c r="C330" s="15"/>
    </row>
    <row r="331" spans="2:3" x14ac:dyDescent="0.15">
      <c r="B331" s="15"/>
      <c r="C331" s="15"/>
    </row>
    <row r="332" spans="2:3" x14ac:dyDescent="0.15">
      <c r="B332" s="15"/>
      <c r="C332" s="15"/>
    </row>
    <row r="333" spans="2:3" x14ac:dyDescent="0.15">
      <c r="B333" s="15"/>
      <c r="C333" s="15"/>
    </row>
    <row r="334" spans="2:3" x14ac:dyDescent="0.15">
      <c r="B334" s="15"/>
      <c r="C334" s="15"/>
    </row>
    <row r="335" spans="2:3" x14ac:dyDescent="0.15">
      <c r="B335" s="15"/>
      <c r="C335" s="15"/>
    </row>
    <row r="336" spans="2:3" x14ac:dyDescent="0.15">
      <c r="B336" s="15"/>
      <c r="C336" s="15"/>
    </row>
    <row r="337" spans="2:3" x14ac:dyDescent="0.15">
      <c r="B337" s="15"/>
      <c r="C337" s="15"/>
    </row>
    <row r="338" spans="2:3" x14ac:dyDescent="0.15">
      <c r="B338" s="15"/>
      <c r="C338" s="15"/>
    </row>
    <row r="339" spans="2:3" x14ac:dyDescent="0.15">
      <c r="B339" s="15"/>
      <c r="C339" s="15"/>
    </row>
    <row r="340" spans="2:3" x14ac:dyDescent="0.15">
      <c r="B340" s="15"/>
      <c r="C340" s="15"/>
    </row>
    <row r="341" spans="2:3" x14ac:dyDescent="0.15">
      <c r="B341" s="15"/>
      <c r="C341" s="15"/>
    </row>
    <row r="342" spans="2:3" x14ac:dyDescent="0.15">
      <c r="B342" s="15"/>
      <c r="C342" s="15"/>
    </row>
    <row r="343" spans="2:3" x14ac:dyDescent="0.15">
      <c r="B343" s="15"/>
      <c r="C343" s="15"/>
    </row>
    <row r="344" spans="2:3" x14ac:dyDescent="0.15">
      <c r="B344" s="15"/>
      <c r="C344" s="15"/>
    </row>
    <row r="345" spans="2:3" x14ac:dyDescent="0.15">
      <c r="B345" s="15"/>
      <c r="C345" s="15"/>
    </row>
    <row r="346" spans="2:3" x14ac:dyDescent="0.15">
      <c r="B346" s="15"/>
      <c r="C346" s="15"/>
    </row>
    <row r="347" spans="2:3" x14ac:dyDescent="0.15">
      <c r="B347" s="15"/>
      <c r="C347" s="15"/>
    </row>
    <row r="348" spans="2:3" x14ac:dyDescent="0.15">
      <c r="B348" s="15"/>
      <c r="C348" s="15"/>
    </row>
    <row r="349" spans="2:3" x14ac:dyDescent="0.15">
      <c r="B349" s="15"/>
      <c r="C349" s="15"/>
    </row>
    <row r="350" spans="2:3" x14ac:dyDescent="0.15">
      <c r="B350" s="15"/>
      <c r="C350" s="15"/>
    </row>
    <row r="351" spans="2:3" x14ac:dyDescent="0.15">
      <c r="B351" s="15"/>
      <c r="C351" s="15"/>
    </row>
    <row r="352" spans="2:3" x14ac:dyDescent="0.15">
      <c r="B352" s="15"/>
      <c r="C352" s="15"/>
    </row>
    <row r="353" spans="2:3" x14ac:dyDescent="0.15">
      <c r="B353" s="15"/>
      <c r="C353" s="15"/>
    </row>
    <row r="354" spans="2:3" x14ac:dyDescent="0.15">
      <c r="B354" s="15"/>
      <c r="C354" s="15"/>
    </row>
    <row r="355" spans="2:3" x14ac:dyDescent="0.15">
      <c r="B355" s="15"/>
      <c r="C355" s="15"/>
    </row>
    <row r="362" spans="2:3" x14ac:dyDescent="0.15">
      <c r="B362" s="12"/>
      <c r="C362" s="12"/>
    </row>
    <row r="363" spans="2:3" x14ac:dyDescent="0.15">
      <c r="B363" s="12"/>
      <c r="C363" s="12"/>
    </row>
    <row r="364" spans="2:3" x14ac:dyDescent="0.15">
      <c r="B364" s="12"/>
      <c r="C364" s="12"/>
    </row>
    <row r="365" spans="2:3" x14ac:dyDescent="0.15">
      <c r="B365" s="15"/>
      <c r="C365" s="15"/>
    </row>
    <row r="366" spans="2:3" x14ac:dyDescent="0.15">
      <c r="B366" s="15"/>
      <c r="C366" s="15"/>
    </row>
    <row r="367" spans="2:3" x14ac:dyDescent="0.15">
      <c r="B367" s="15"/>
      <c r="C367" s="15"/>
    </row>
    <row r="368" spans="2:3" x14ac:dyDescent="0.15">
      <c r="B368" s="15"/>
      <c r="C368" s="15"/>
    </row>
    <row r="370" spans="2:3" x14ac:dyDescent="0.15">
      <c r="B370" s="15"/>
      <c r="C370" s="15"/>
    </row>
    <row r="371" spans="2:3" x14ac:dyDescent="0.15">
      <c r="B371" s="15"/>
      <c r="C371" s="15"/>
    </row>
    <row r="372" spans="2:3" x14ac:dyDescent="0.15">
      <c r="B372" s="15"/>
      <c r="C372" s="15"/>
    </row>
    <row r="374" spans="2:3" x14ac:dyDescent="0.15">
      <c r="B374" s="15"/>
      <c r="C374" s="15"/>
    </row>
    <row r="375" spans="2:3" x14ac:dyDescent="0.15">
      <c r="B375" s="15"/>
      <c r="C375" s="15"/>
    </row>
    <row r="376" spans="2:3" x14ac:dyDescent="0.15">
      <c r="B376" s="15"/>
      <c r="C376" s="15"/>
    </row>
    <row r="377" spans="2:3" x14ac:dyDescent="0.15">
      <c r="B377" s="15"/>
      <c r="C377" s="15"/>
    </row>
    <row r="378" spans="2:3" x14ac:dyDescent="0.15">
      <c r="B378" s="15"/>
      <c r="C378" s="15"/>
    </row>
    <row r="379" spans="2:3" x14ac:dyDescent="0.15">
      <c r="B379" s="15"/>
      <c r="C379" s="15"/>
    </row>
    <row r="380" spans="2:3" x14ac:dyDescent="0.15">
      <c r="B380" s="15"/>
      <c r="C380" s="15"/>
    </row>
    <row r="381" spans="2:3" x14ac:dyDescent="0.15">
      <c r="B381" s="15"/>
      <c r="C381" s="15"/>
    </row>
    <row r="382" spans="2:3" x14ac:dyDescent="0.15">
      <c r="B382" s="15"/>
      <c r="C382" s="15"/>
    </row>
    <row r="383" spans="2:3" x14ac:dyDescent="0.15">
      <c r="B383" s="15"/>
      <c r="C383" s="15"/>
    </row>
    <row r="384" spans="2:3" x14ac:dyDescent="0.15">
      <c r="B384" s="15"/>
      <c r="C384" s="15"/>
    </row>
    <row r="385" spans="2:3" x14ac:dyDescent="0.15">
      <c r="B385" s="15"/>
      <c r="C385" s="15"/>
    </row>
    <row r="386" spans="2:3" x14ac:dyDescent="0.15">
      <c r="B386" s="15"/>
      <c r="C386" s="15"/>
    </row>
    <row r="387" spans="2:3" x14ac:dyDescent="0.15">
      <c r="B387" s="15"/>
      <c r="C387" s="15"/>
    </row>
    <row r="388" spans="2:3" x14ac:dyDescent="0.15">
      <c r="B388" s="15"/>
      <c r="C388" s="15"/>
    </row>
    <row r="389" spans="2:3" x14ac:dyDescent="0.15">
      <c r="B389" s="15"/>
      <c r="C389" s="15"/>
    </row>
    <row r="390" spans="2:3" x14ac:dyDescent="0.15">
      <c r="B390" s="15"/>
      <c r="C390" s="15"/>
    </row>
    <row r="391" spans="2:3" x14ac:dyDescent="0.15">
      <c r="B391" s="15"/>
      <c r="C391" s="15"/>
    </row>
    <row r="392" spans="2:3" x14ac:dyDescent="0.15">
      <c r="B392" s="15"/>
      <c r="C392" s="15"/>
    </row>
    <row r="393" spans="2:3" x14ac:dyDescent="0.15">
      <c r="B393" s="15"/>
      <c r="C393" s="15"/>
    </row>
    <row r="394" spans="2:3" x14ac:dyDescent="0.15">
      <c r="B394" s="15"/>
      <c r="C394" s="15"/>
    </row>
    <row r="395" spans="2:3" x14ac:dyDescent="0.15">
      <c r="B395" s="15"/>
      <c r="C395" s="15"/>
    </row>
    <row r="396" spans="2:3" x14ac:dyDescent="0.15">
      <c r="B396" s="15"/>
      <c r="C396" s="15"/>
    </row>
    <row r="397" spans="2:3" x14ac:dyDescent="0.15">
      <c r="B397" s="15"/>
      <c r="C397" s="15"/>
    </row>
    <row r="398" spans="2:3" x14ac:dyDescent="0.15">
      <c r="B398" s="15"/>
      <c r="C398" s="15"/>
    </row>
    <row r="399" spans="2:3" x14ac:dyDescent="0.15">
      <c r="B399" s="15"/>
      <c r="C399" s="15"/>
    </row>
    <row r="400" spans="2:3" x14ac:dyDescent="0.15">
      <c r="B400" s="15"/>
      <c r="C400" s="15"/>
    </row>
    <row r="401" spans="2:3" x14ac:dyDescent="0.15">
      <c r="B401" s="15"/>
      <c r="C401" s="15"/>
    </row>
    <row r="402" spans="2:3" x14ac:dyDescent="0.15">
      <c r="B402" s="15"/>
      <c r="C402" s="15"/>
    </row>
    <row r="403" spans="2:3" x14ac:dyDescent="0.15">
      <c r="B403" s="15"/>
      <c r="C403" s="15"/>
    </row>
    <row r="404" spans="2:3" x14ac:dyDescent="0.15">
      <c r="B404" s="15"/>
      <c r="C404" s="15"/>
    </row>
    <row r="405" spans="2:3" x14ac:dyDescent="0.15">
      <c r="B405" s="15"/>
      <c r="C405" s="15"/>
    </row>
    <row r="406" spans="2:3" x14ac:dyDescent="0.15">
      <c r="B406" s="15"/>
      <c r="C406" s="15"/>
    </row>
    <row r="407" spans="2:3" x14ac:dyDescent="0.15">
      <c r="B407" s="15"/>
      <c r="C407" s="15"/>
    </row>
    <row r="408" spans="2:3" x14ac:dyDescent="0.15">
      <c r="B408" s="15"/>
      <c r="C408" s="15"/>
    </row>
    <row r="409" spans="2:3" x14ac:dyDescent="0.15">
      <c r="B409" s="15"/>
      <c r="C409" s="15"/>
    </row>
    <row r="410" spans="2:3" x14ac:dyDescent="0.15">
      <c r="B410" s="15"/>
      <c r="C410" s="15"/>
    </row>
    <row r="411" spans="2:3" x14ac:dyDescent="0.15">
      <c r="B411" s="15"/>
      <c r="C411" s="15"/>
    </row>
    <row r="412" spans="2:3" x14ac:dyDescent="0.15">
      <c r="B412" s="15"/>
      <c r="C412" s="15"/>
    </row>
    <row r="413" spans="2:3" x14ac:dyDescent="0.15">
      <c r="B413" s="15"/>
      <c r="C413" s="15"/>
    </row>
    <row r="414" spans="2:3" x14ac:dyDescent="0.15">
      <c r="B414" s="15"/>
      <c r="C414" s="15"/>
    </row>
    <row r="415" spans="2:3" x14ac:dyDescent="0.15">
      <c r="B415" s="15"/>
      <c r="C415" s="15"/>
    </row>
    <row r="416" spans="2:3" x14ac:dyDescent="0.15">
      <c r="B416" s="15"/>
      <c r="C416" s="15"/>
    </row>
    <row r="417" spans="2:3" x14ac:dyDescent="0.15">
      <c r="B417" s="15"/>
      <c r="C417" s="15"/>
    </row>
    <row r="418" spans="2:3" x14ac:dyDescent="0.15">
      <c r="B418" s="15"/>
      <c r="C418" s="15"/>
    </row>
    <row r="419" spans="2:3" x14ac:dyDescent="0.15">
      <c r="B419" s="15"/>
      <c r="C419" s="15"/>
    </row>
    <row r="420" spans="2:3" x14ac:dyDescent="0.15">
      <c r="B420" s="15"/>
      <c r="C420" s="15"/>
    </row>
    <row r="421" spans="2:3" x14ac:dyDescent="0.15">
      <c r="B421" s="15"/>
      <c r="C421" s="15"/>
    </row>
    <row r="422" spans="2:3" x14ac:dyDescent="0.15">
      <c r="B422" s="15"/>
      <c r="C422" s="15"/>
    </row>
    <row r="423" spans="2:3" x14ac:dyDescent="0.15">
      <c r="B423" s="15"/>
      <c r="C423" s="15"/>
    </row>
    <row r="424" spans="2:3" x14ac:dyDescent="0.15">
      <c r="B424" s="15"/>
      <c r="C424" s="15"/>
    </row>
    <row r="425" spans="2:3" x14ac:dyDescent="0.15">
      <c r="B425" s="15"/>
      <c r="C425" s="15"/>
    </row>
    <row r="426" spans="2:3" x14ac:dyDescent="0.15">
      <c r="B426" s="15"/>
      <c r="C426" s="15"/>
    </row>
    <row r="427" spans="2:3" x14ac:dyDescent="0.15">
      <c r="B427" s="15"/>
      <c r="C427" s="15"/>
    </row>
    <row r="428" spans="2:3" x14ac:dyDescent="0.15">
      <c r="B428" s="15"/>
      <c r="C428" s="15"/>
    </row>
    <row r="429" spans="2:3" x14ac:dyDescent="0.15">
      <c r="B429" s="15"/>
      <c r="C429" s="15"/>
    </row>
    <row r="430" spans="2:3" x14ac:dyDescent="0.15">
      <c r="B430" s="15"/>
      <c r="C430" s="15"/>
    </row>
    <row r="431" spans="2:3" x14ac:dyDescent="0.15">
      <c r="B431" s="15"/>
      <c r="C431" s="15"/>
    </row>
    <row r="432" spans="2:3" x14ac:dyDescent="0.15">
      <c r="B432" s="15"/>
      <c r="C432" s="15"/>
    </row>
    <row r="433" spans="2:3" x14ac:dyDescent="0.15">
      <c r="B433" s="15"/>
      <c r="C433" s="15"/>
    </row>
    <row r="434" spans="2:3" x14ac:dyDescent="0.15">
      <c r="B434" s="15"/>
      <c r="C434" s="15"/>
    </row>
    <row r="435" spans="2:3" x14ac:dyDescent="0.15">
      <c r="B435" s="15"/>
      <c r="C435" s="15"/>
    </row>
    <row r="436" spans="2:3" x14ac:dyDescent="0.15">
      <c r="B436" s="15"/>
      <c r="C436" s="15"/>
    </row>
    <row r="437" spans="2:3" x14ac:dyDescent="0.15">
      <c r="B437" s="15"/>
      <c r="C437" s="15"/>
    </row>
    <row r="438" spans="2:3" x14ac:dyDescent="0.15">
      <c r="B438" s="15"/>
      <c r="C438" s="15"/>
    </row>
    <row r="439" spans="2:3" x14ac:dyDescent="0.15">
      <c r="B439" s="15"/>
      <c r="C439" s="15"/>
    </row>
    <row r="440" spans="2:3" x14ac:dyDescent="0.15">
      <c r="B440" s="15"/>
      <c r="C440" s="15"/>
    </row>
    <row r="441" spans="2:3" x14ac:dyDescent="0.15">
      <c r="B441" s="15"/>
      <c r="C441" s="15"/>
    </row>
    <row r="442" spans="2:3" x14ac:dyDescent="0.15">
      <c r="B442" s="15"/>
      <c r="C442" s="15"/>
    </row>
    <row r="443" spans="2:3" x14ac:dyDescent="0.15">
      <c r="B443" s="15"/>
      <c r="C443" s="15"/>
    </row>
    <row r="444" spans="2:3" x14ac:dyDescent="0.15">
      <c r="B444" s="15"/>
      <c r="C444" s="15"/>
    </row>
    <row r="445" spans="2:3" x14ac:dyDescent="0.15">
      <c r="B445" s="15"/>
      <c r="C445" s="15"/>
    </row>
    <row r="446" spans="2:3" x14ac:dyDescent="0.15">
      <c r="B446" s="15"/>
      <c r="C446" s="15"/>
    </row>
    <row r="447" spans="2:3" x14ac:dyDescent="0.15">
      <c r="B447" s="15"/>
      <c r="C447" s="15"/>
    </row>
    <row r="448" spans="2:3" x14ac:dyDescent="0.15">
      <c r="B448" s="15"/>
      <c r="C448" s="15"/>
    </row>
    <row r="449" spans="2:3" x14ac:dyDescent="0.15">
      <c r="B449" s="15"/>
      <c r="C449" s="15"/>
    </row>
    <row r="450" spans="2:3" x14ac:dyDescent="0.15">
      <c r="B450" s="15"/>
      <c r="C450" s="15"/>
    </row>
    <row r="451" spans="2:3" x14ac:dyDescent="0.15">
      <c r="B451" s="15"/>
      <c r="C451" s="15"/>
    </row>
    <row r="452" spans="2:3" x14ac:dyDescent="0.15">
      <c r="B452" s="15"/>
      <c r="C452" s="15"/>
    </row>
    <row r="453" spans="2:3" x14ac:dyDescent="0.15">
      <c r="B453" s="15"/>
      <c r="C453" s="15"/>
    </row>
    <row r="454" spans="2:3" x14ac:dyDescent="0.15">
      <c r="B454" s="15"/>
      <c r="C454" s="15"/>
    </row>
    <row r="455" spans="2:3" x14ac:dyDescent="0.15">
      <c r="B455" s="15"/>
      <c r="C455" s="15"/>
    </row>
    <row r="463" spans="2:3" x14ac:dyDescent="0.15">
      <c r="B463" s="12"/>
      <c r="C463" s="12"/>
    </row>
    <row r="464" spans="2:3" x14ac:dyDescent="0.15">
      <c r="B464" s="12"/>
      <c r="C464" s="12"/>
    </row>
    <row r="465" spans="2:3" x14ac:dyDescent="0.15">
      <c r="B465" s="12"/>
      <c r="C465" s="12"/>
    </row>
    <row r="466" spans="2:3" x14ac:dyDescent="0.15">
      <c r="B466" s="12"/>
      <c r="C466" s="12"/>
    </row>
    <row r="467" spans="2:3" x14ac:dyDescent="0.15">
      <c r="B467" s="12"/>
      <c r="C467" s="12"/>
    </row>
  </sheetData>
  <sortState ref="A2:G35">
    <sortCondition ref="A2:A3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15" workbookViewId="0">
      <selection activeCell="O50" sqref="O50"/>
    </sheetView>
  </sheetViews>
  <sheetFormatPr baseColWidth="10" defaultRowHeight="17" x14ac:dyDescent="0.15"/>
  <cols>
    <col min="1" max="6" width="10.83203125" style="14"/>
    <col min="7" max="7" width="19.5" style="28" bestFit="1" customWidth="1"/>
    <col min="8" max="9" width="10.83203125" style="14"/>
    <col min="10" max="10" width="10.83203125" style="28"/>
    <col min="11" max="12" width="10.83203125" style="2"/>
    <col min="13" max="17" width="10.83203125" style="14"/>
    <col min="18" max="18" width="15.5" style="14" bestFit="1" customWidth="1"/>
    <col min="19" max="16384" width="10.83203125" style="14"/>
  </cols>
  <sheetData>
    <row r="1" spans="1:28" x14ac:dyDescent="0.15">
      <c r="D1" s="14">
        <v>13</v>
      </c>
      <c r="E1" s="14">
        <v>19</v>
      </c>
      <c r="F1" s="14">
        <v>21</v>
      </c>
      <c r="O1" s="14" t="s">
        <v>128</v>
      </c>
      <c r="P1" s="14">
        <v>15</v>
      </c>
      <c r="Q1" s="14">
        <v>18</v>
      </c>
    </row>
    <row r="2" spans="1:28" x14ac:dyDescent="0.15">
      <c r="A2" s="14" t="s">
        <v>363</v>
      </c>
      <c r="B2" s="14" t="s">
        <v>585</v>
      </c>
      <c r="C2" s="14" t="s">
        <v>1035</v>
      </c>
      <c r="D2" s="14" t="s">
        <v>1077</v>
      </c>
      <c r="E2" s="14" t="s">
        <v>1078</v>
      </c>
      <c r="F2" s="14" t="s">
        <v>1080</v>
      </c>
      <c r="K2" s="2" t="s">
        <v>199</v>
      </c>
      <c r="L2" s="46">
        <v>0</v>
      </c>
      <c r="M2" s="14">
        <v>500</v>
      </c>
      <c r="N2" s="14">
        <v>5</v>
      </c>
      <c r="O2" s="14" t="s">
        <v>1062</v>
      </c>
      <c r="P2" s="14">
        <v>2</v>
      </c>
      <c r="Q2" s="29">
        <v>0.01</v>
      </c>
      <c r="R2" s="14" t="s">
        <v>1158</v>
      </c>
      <c r="S2" s="14" t="s">
        <v>1163</v>
      </c>
      <c r="T2" s="14" t="str">
        <f>$P$1&amp;"|"&amp;P2&amp;";"&amp;$Q$1&amp;"|"&amp;Q2*100</f>
        <v>15|2;18|1</v>
      </c>
    </row>
    <row r="3" spans="1:28" x14ac:dyDescent="0.15">
      <c r="A3" s="14">
        <v>100</v>
      </c>
      <c r="B3" s="14">
        <v>5</v>
      </c>
      <c r="C3" s="14" t="s">
        <v>304</v>
      </c>
      <c r="D3" s="14">
        <f>CEILING(B3*2*0.8*F3/(1-E3/20),1)</f>
        <v>18</v>
      </c>
      <c r="E3" s="14">
        <v>2</v>
      </c>
      <c r="F3" s="14">
        <v>2</v>
      </c>
      <c r="G3" s="28" t="s">
        <v>1122</v>
      </c>
      <c r="H3" s="14" t="s">
        <v>1126</v>
      </c>
      <c r="I3" s="14" t="str">
        <f>$D$1&amp;"|"&amp;D3&amp;";"&amp;$E$1&amp;"|"&amp;E3&amp;";"&amp;$F$1&amp;"|"&amp;F3</f>
        <v>13|18;19|2;21|2</v>
      </c>
      <c r="K3" s="2" t="s">
        <v>200</v>
      </c>
      <c r="L3" s="46">
        <v>1</v>
      </c>
      <c r="M3" s="14">
        <v>501</v>
      </c>
      <c r="N3" s="14">
        <v>15</v>
      </c>
      <c r="O3" s="14" t="s">
        <v>871</v>
      </c>
      <c r="P3" s="14">
        <v>5</v>
      </c>
      <c r="Q3" s="29">
        <v>0.02</v>
      </c>
      <c r="R3" s="14" t="s">
        <v>1159</v>
      </c>
      <c r="S3" s="14" t="s">
        <v>1163</v>
      </c>
      <c r="T3" s="14" t="str">
        <f t="shared" ref="T3:T32" si="0">$P$1&amp;"|"&amp;P3&amp;";"&amp;$Q$1&amp;"|"&amp;Q3*100</f>
        <v>15|5;18|2</v>
      </c>
      <c r="Z3" s="46"/>
      <c r="AA3" s="2"/>
      <c r="AB3" s="46"/>
    </row>
    <row r="4" spans="1:28" x14ac:dyDescent="0.15">
      <c r="A4" s="14">
        <v>101</v>
      </c>
      <c r="B4" s="14">
        <v>5</v>
      </c>
      <c r="C4" s="14" t="s">
        <v>305</v>
      </c>
      <c r="D4" s="14">
        <f>CEILING(B4*2*0.8*F4/(1-E4/20),1)</f>
        <v>18</v>
      </c>
      <c r="E4" s="14">
        <v>2</v>
      </c>
      <c r="F4" s="14">
        <v>2</v>
      </c>
      <c r="G4" s="28" t="s">
        <v>1123</v>
      </c>
      <c r="H4" s="14" t="s">
        <v>1127</v>
      </c>
      <c r="I4" s="14" t="str">
        <f t="shared" ref="I4:I21" si="1">$D$1&amp;"|"&amp;D4&amp;";"&amp;$E$1&amp;"|"&amp;E4&amp;";"&amp;$F$1&amp;"|"&amp;F4</f>
        <v>13|18;19|2;21|2</v>
      </c>
      <c r="K4" s="2" t="s">
        <v>201</v>
      </c>
      <c r="L4" s="46">
        <v>2</v>
      </c>
      <c r="M4" s="14">
        <v>502</v>
      </c>
      <c r="N4" s="14">
        <v>20</v>
      </c>
      <c r="O4" s="14" t="s">
        <v>874</v>
      </c>
      <c r="P4" s="14">
        <v>8</v>
      </c>
      <c r="Q4" s="29">
        <v>0.02</v>
      </c>
      <c r="R4" s="14" t="s">
        <v>1164</v>
      </c>
      <c r="S4" s="14" t="s">
        <v>1163</v>
      </c>
      <c r="T4" s="14" t="str">
        <f t="shared" si="0"/>
        <v>15|8;18|2</v>
      </c>
      <c r="Z4" s="46"/>
      <c r="AA4" s="2"/>
      <c r="AB4" s="46"/>
    </row>
    <row r="5" spans="1:28" x14ac:dyDescent="0.15">
      <c r="A5" s="14">
        <v>103</v>
      </c>
      <c r="B5" s="14">
        <v>10</v>
      </c>
      <c r="C5" s="14" t="s">
        <v>885</v>
      </c>
      <c r="D5" s="14">
        <f>CEILING(B5*2*0.8*F5/(1-E5/20),1)</f>
        <v>27</v>
      </c>
      <c r="E5" s="14">
        <v>2</v>
      </c>
      <c r="F5" s="14">
        <v>1.5</v>
      </c>
      <c r="G5" s="28" t="s">
        <v>1124</v>
      </c>
      <c r="H5" s="14" t="s">
        <v>1128</v>
      </c>
      <c r="I5" s="14" t="str">
        <f t="shared" si="1"/>
        <v>13|27;19|2;21|1.5</v>
      </c>
      <c r="K5" s="2" t="s">
        <v>202</v>
      </c>
      <c r="L5" s="46">
        <v>3</v>
      </c>
      <c r="M5" s="14">
        <v>503</v>
      </c>
      <c r="N5" s="14">
        <v>25</v>
      </c>
      <c r="O5" s="14" t="s">
        <v>1081</v>
      </c>
      <c r="P5" s="14">
        <v>10</v>
      </c>
      <c r="Q5" s="29">
        <v>0.03</v>
      </c>
      <c r="R5" s="14" t="s">
        <v>1165</v>
      </c>
      <c r="S5" s="14" t="s">
        <v>1163</v>
      </c>
      <c r="T5" s="14" t="str">
        <f t="shared" si="0"/>
        <v>15|10;18|3</v>
      </c>
      <c r="Z5" s="46"/>
      <c r="AA5" s="2"/>
      <c r="AB5" s="46"/>
    </row>
    <row r="6" spans="1:28" x14ac:dyDescent="0.15">
      <c r="A6" s="14">
        <v>105</v>
      </c>
      <c r="B6" s="14">
        <v>15</v>
      </c>
      <c r="C6" s="30" t="s">
        <v>306</v>
      </c>
      <c r="D6" s="14">
        <f t="shared" ref="D6:D21" si="2">CEILING(B6*2*0.8*F6/(1-E6/20),1)</f>
        <v>60</v>
      </c>
      <c r="E6" s="14">
        <v>4</v>
      </c>
      <c r="F6" s="14">
        <v>2</v>
      </c>
      <c r="G6" s="28" t="s">
        <v>1120</v>
      </c>
      <c r="H6" s="14" t="s">
        <v>1129</v>
      </c>
      <c r="I6" s="14" t="str">
        <f t="shared" si="1"/>
        <v>13|60;19|4;21|2</v>
      </c>
      <c r="K6" s="2" t="s">
        <v>203</v>
      </c>
      <c r="L6" s="46">
        <v>4</v>
      </c>
      <c r="M6" s="14">
        <v>504</v>
      </c>
      <c r="N6" s="14">
        <v>25</v>
      </c>
      <c r="O6" s="14" t="s">
        <v>1084</v>
      </c>
      <c r="P6" s="14">
        <v>8</v>
      </c>
      <c r="Q6" s="29">
        <v>0.04</v>
      </c>
      <c r="R6" s="14" t="s">
        <v>1168</v>
      </c>
      <c r="S6" s="14" t="s">
        <v>1163</v>
      </c>
      <c r="T6" s="14" t="str">
        <f t="shared" si="0"/>
        <v>15|8;18|4</v>
      </c>
      <c r="Z6" s="46"/>
      <c r="AA6" s="2"/>
      <c r="AB6" s="46"/>
    </row>
    <row r="7" spans="1:28" x14ac:dyDescent="0.15">
      <c r="A7" s="14">
        <v>106</v>
      </c>
      <c r="B7" s="14">
        <v>15</v>
      </c>
      <c r="C7" s="14" t="s">
        <v>889</v>
      </c>
      <c r="D7" s="14">
        <f t="shared" si="2"/>
        <v>40</v>
      </c>
      <c r="E7" s="14">
        <v>2</v>
      </c>
      <c r="F7" s="14">
        <v>1.5</v>
      </c>
      <c r="G7" s="28" t="s">
        <v>1125</v>
      </c>
      <c r="H7" s="14" t="s">
        <v>1130</v>
      </c>
      <c r="I7" s="14" t="str">
        <f t="shared" si="1"/>
        <v>13|40;19|2;21|1.5</v>
      </c>
      <c r="K7" s="2" t="s">
        <v>204</v>
      </c>
      <c r="L7" s="46">
        <v>5</v>
      </c>
      <c r="M7" s="14">
        <v>505</v>
      </c>
      <c r="N7" s="14">
        <v>30</v>
      </c>
      <c r="O7" s="14" t="s">
        <v>881</v>
      </c>
      <c r="P7" s="14">
        <v>12</v>
      </c>
      <c r="Q7" s="29">
        <v>0.03</v>
      </c>
      <c r="R7" s="14" t="s">
        <v>1166</v>
      </c>
      <c r="S7" s="14" t="s">
        <v>1163</v>
      </c>
      <c r="T7" s="14" t="str">
        <f t="shared" si="0"/>
        <v>15|12;18|3</v>
      </c>
      <c r="Z7" s="46"/>
      <c r="AA7" s="2"/>
      <c r="AB7" s="46"/>
    </row>
    <row r="8" spans="1:28" x14ac:dyDescent="0.15">
      <c r="A8" s="14">
        <v>107</v>
      </c>
      <c r="B8" s="14">
        <v>20</v>
      </c>
      <c r="C8" s="14" t="s">
        <v>307</v>
      </c>
      <c r="D8" s="14">
        <f t="shared" si="2"/>
        <v>72</v>
      </c>
      <c r="E8" s="14">
        <v>2</v>
      </c>
      <c r="F8" s="14">
        <v>2</v>
      </c>
      <c r="G8" s="28" t="s">
        <v>1131</v>
      </c>
      <c r="H8" s="14" t="s">
        <v>1132</v>
      </c>
      <c r="I8" s="14" t="str">
        <f t="shared" si="1"/>
        <v>13|72;19|2;21|2</v>
      </c>
      <c r="K8" s="2" t="s">
        <v>153</v>
      </c>
      <c r="L8" s="46">
        <v>6</v>
      </c>
      <c r="M8" s="14">
        <v>506</v>
      </c>
      <c r="N8" s="14">
        <v>35</v>
      </c>
      <c r="O8" s="14" t="s">
        <v>1069</v>
      </c>
      <c r="P8" s="14">
        <v>11</v>
      </c>
      <c r="Q8" s="29">
        <v>0.03</v>
      </c>
      <c r="R8" s="14" t="s">
        <v>1160</v>
      </c>
      <c r="S8" s="14" t="s">
        <v>1163</v>
      </c>
      <c r="T8" s="14" t="str">
        <f t="shared" si="0"/>
        <v>15|11;18|3</v>
      </c>
      <c r="Z8" s="46"/>
      <c r="AA8" s="2"/>
      <c r="AB8" s="46"/>
    </row>
    <row r="9" spans="1:28" x14ac:dyDescent="0.15">
      <c r="A9" s="14">
        <v>108</v>
      </c>
      <c r="B9" s="14">
        <v>25</v>
      </c>
      <c r="C9" s="14" t="s">
        <v>893</v>
      </c>
      <c r="D9" s="14">
        <f t="shared" si="2"/>
        <v>104</v>
      </c>
      <c r="E9" s="14">
        <v>3</v>
      </c>
      <c r="F9" s="14">
        <v>2.2000000000000002</v>
      </c>
      <c r="G9" s="28" t="s">
        <v>1121</v>
      </c>
      <c r="H9" s="14" t="s">
        <v>1133</v>
      </c>
      <c r="I9" s="14" t="str">
        <f t="shared" si="1"/>
        <v>13|104;19|3;21|2.2</v>
      </c>
      <c r="K9" s="2" t="s">
        <v>205</v>
      </c>
      <c r="L9" s="46">
        <v>7</v>
      </c>
      <c r="M9" s="14">
        <v>507</v>
      </c>
      <c r="N9" s="14">
        <v>40</v>
      </c>
      <c r="O9" s="14" t="s">
        <v>884</v>
      </c>
      <c r="P9" s="14">
        <v>15</v>
      </c>
      <c r="Q9" s="29">
        <v>0.04</v>
      </c>
      <c r="R9" s="14" t="s">
        <v>1161</v>
      </c>
      <c r="S9" s="14" t="s">
        <v>1163</v>
      </c>
      <c r="T9" s="14" t="str">
        <f t="shared" si="0"/>
        <v>15|15;18|4</v>
      </c>
      <c r="Z9" s="46"/>
      <c r="AA9" s="2"/>
      <c r="AB9" s="46"/>
    </row>
    <row r="10" spans="1:28" x14ac:dyDescent="0.15">
      <c r="A10" s="14">
        <v>109</v>
      </c>
      <c r="B10" s="14">
        <v>30</v>
      </c>
      <c r="C10" s="14" t="s">
        <v>308</v>
      </c>
      <c r="D10" s="14">
        <f t="shared" si="2"/>
        <v>125</v>
      </c>
      <c r="E10" s="14">
        <v>3</v>
      </c>
      <c r="F10" s="14">
        <v>2.2000000000000002</v>
      </c>
      <c r="G10" s="28" t="s">
        <v>1367</v>
      </c>
      <c r="H10" s="14" t="s">
        <v>1132</v>
      </c>
      <c r="I10" s="14" t="str">
        <f t="shared" si="1"/>
        <v>13|125;19|3;21|2.2</v>
      </c>
      <c r="K10" s="2" t="s">
        <v>206</v>
      </c>
      <c r="L10" s="46">
        <v>8</v>
      </c>
      <c r="M10" s="14">
        <v>508</v>
      </c>
      <c r="N10" s="14">
        <v>45</v>
      </c>
      <c r="O10" s="14" t="s">
        <v>1090</v>
      </c>
      <c r="P10" s="14">
        <v>14</v>
      </c>
      <c r="Q10" s="29">
        <v>0.04</v>
      </c>
      <c r="R10" s="14" t="s">
        <v>1167</v>
      </c>
      <c r="S10" s="14" t="s">
        <v>1163</v>
      </c>
      <c r="T10" s="14" t="str">
        <f t="shared" si="0"/>
        <v>15|14;18|4</v>
      </c>
      <c r="U10" s="14" t="s">
        <v>1059</v>
      </c>
      <c r="V10" s="14" t="s">
        <v>1050</v>
      </c>
      <c r="W10" s="14" t="s">
        <v>129</v>
      </c>
      <c r="Z10" s="46"/>
      <c r="AA10" s="2"/>
      <c r="AB10" s="46"/>
    </row>
    <row r="11" spans="1:28" ht="19" x14ac:dyDescent="0.25">
      <c r="A11" s="14">
        <v>110</v>
      </c>
      <c r="B11" s="14">
        <v>35</v>
      </c>
      <c r="C11" s="22" t="s">
        <v>985</v>
      </c>
      <c r="D11" s="14">
        <f t="shared" si="2"/>
        <v>94</v>
      </c>
      <c r="E11" s="14">
        <v>2</v>
      </c>
      <c r="F11" s="14">
        <v>1.5</v>
      </c>
      <c r="G11" s="33" t="s">
        <v>1373</v>
      </c>
      <c r="H11" s="14" t="s">
        <v>1134</v>
      </c>
      <c r="I11" s="14" t="str">
        <f t="shared" si="1"/>
        <v>13|94;19|2;21|1.5</v>
      </c>
      <c r="K11" s="2" t="s">
        <v>207</v>
      </c>
      <c r="L11" s="46">
        <v>9</v>
      </c>
      <c r="M11" s="14">
        <v>509</v>
      </c>
      <c r="N11" s="14">
        <v>50</v>
      </c>
      <c r="O11" s="14" t="s">
        <v>887</v>
      </c>
      <c r="P11" s="14">
        <v>19</v>
      </c>
      <c r="Q11" s="29">
        <v>0.04</v>
      </c>
      <c r="R11" s="14" t="s">
        <v>1179</v>
      </c>
      <c r="S11" s="14" t="s">
        <v>1163</v>
      </c>
      <c r="T11" s="14" t="str">
        <f t="shared" si="0"/>
        <v>15|19;18|4</v>
      </c>
      <c r="U11" s="14" t="s">
        <v>1060</v>
      </c>
      <c r="V11" s="14" t="s">
        <v>1061</v>
      </c>
      <c r="W11" s="14" t="s">
        <v>1070</v>
      </c>
      <c r="Z11" s="46"/>
      <c r="AA11" s="2"/>
      <c r="AB11" s="46"/>
    </row>
    <row r="12" spans="1:28" x14ac:dyDescent="0.15">
      <c r="A12" s="14">
        <v>111</v>
      </c>
      <c r="B12" s="14">
        <v>35</v>
      </c>
      <c r="C12" s="14" t="s">
        <v>309</v>
      </c>
      <c r="D12" s="14">
        <f t="shared" si="2"/>
        <v>94</v>
      </c>
      <c r="E12" s="14">
        <v>2</v>
      </c>
      <c r="F12" s="14">
        <v>1.5</v>
      </c>
      <c r="G12" s="33" t="s">
        <v>1366</v>
      </c>
      <c r="H12" s="14" t="s">
        <v>1128</v>
      </c>
      <c r="I12" s="14" t="str">
        <f t="shared" si="1"/>
        <v>13|94;19|2;21|1.5</v>
      </c>
      <c r="K12" s="2" t="s">
        <v>208</v>
      </c>
      <c r="L12" s="46">
        <v>10</v>
      </c>
      <c r="M12" s="14">
        <v>510</v>
      </c>
      <c r="N12" s="14">
        <v>55</v>
      </c>
      <c r="O12" s="14" t="s">
        <v>1085</v>
      </c>
      <c r="P12" s="14">
        <v>17</v>
      </c>
      <c r="Q12" s="29">
        <v>0.06</v>
      </c>
      <c r="R12" s="14" t="s">
        <v>1169</v>
      </c>
      <c r="S12" s="14" t="s">
        <v>1163</v>
      </c>
      <c r="T12" s="14" t="str">
        <f t="shared" si="0"/>
        <v>15|17;18|6</v>
      </c>
      <c r="Z12" s="46"/>
      <c r="AA12" s="2"/>
      <c r="AB12" s="46"/>
    </row>
    <row r="13" spans="1:28" x14ac:dyDescent="0.15">
      <c r="A13" s="14">
        <v>112</v>
      </c>
      <c r="B13" s="14">
        <v>40</v>
      </c>
      <c r="C13" s="14" t="s">
        <v>310</v>
      </c>
      <c r="D13" s="14">
        <f t="shared" si="2"/>
        <v>107</v>
      </c>
      <c r="E13" s="14">
        <v>2</v>
      </c>
      <c r="F13" s="14">
        <v>1.5</v>
      </c>
      <c r="G13" s="33" t="s">
        <v>1375</v>
      </c>
      <c r="H13" s="14" t="s">
        <v>1135</v>
      </c>
      <c r="I13" s="14" t="str">
        <f t="shared" si="1"/>
        <v>13|107;19|2;21|1.5</v>
      </c>
      <c r="K13" s="2" t="s">
        <v>209</v>
      </c>
      <c r="L13" s="46">
        <v>11</v>
      </c>
      <c r="M13" s="14">
        <v>511</v>
      </c>
      <c r="N13" s="14">
        <v>60</v>
      </c>
      <c r="O13" s="14" t="s">
        <v>1065</v>
      </c>
      <c r="P13" s="14">
        <v>23</v>
      </c>
      <c r="Q13" s="29">
        <v>0.05</v>
      </c>
      <c r="R13" s="14" t="s">
        <v>1328</v>
      </c>
      <c r="S13" s="14" t="s">
        <v>1163</v>
      </c>
      <c r="T13" s="14" t="str">
        <f t="shared" si="0"/>
        <v>15|23;18|5</v>
      </c>
      <c r="Z13" s="46"/>
      <c r="AA13" s="2"/>
      <c r="AB13" s="46"/>
    </row>
    <row r="14" spans="1:28" x14ac:dyDescent="0.15">
      <c r="A14" s="14">
        <v>114</v>
      </c>
      <c r="B14" s="14">
        <v>45</v>
      </c>
      <c r="C14" s="14" t="s">
        <v>1089</v>
      </c>
      <c r="D14" s="14">
        <f t="shared" si="2"/>
        <v>120</v>
      </c>
      <c r="E14" s="14">
        <v>2</v>
      </c>
      <c r="F14" s="14">
        <v>1.5</v>
      </c>
      <c r="G14" s="33" t="s">
        <v>1368</v>
      </c>
      <c r="H14" s="14" t="s">
        <v>1369</v>
      </c>
      <c r="I14" s="14" t="str">
        <f t="shared" si="1"/>
        <v>13|120;19|2;21|1.5</v>
      </c>
      <c r="K14" s="2" t="s">
        <v>210</v>
      </c>
      <c r="L14" s="46">
        <v>12</v>
      </c>
      <c r="M14" s="14">
        <v>512</v>
      </c>
      <c r="N14" s="14">
        <v>70</v>
      </c>
      <c r="O14" s="14" t="s">
        <v>356</v>
      </c>
      <c r="P14" s="14">
        <v>27</v>
      </c>
      <c r="Q14" s="29">
        <v>0.05</v>
      </c>
      <c r="R14" s="14" t="s">
        <v>1162</v>
      </c>
      <c r="S14" s="14" t="s">
        <v>1163</v>
      </c>
      <c r="T14" s="14" t="str">
        <f t="shared" si="0"/>
        <v>15|27;18|5</v>
      </c>
      <c r="Z14" s="46"/>
      <c r="AA14" s="2"/>
      <c r="AB14" s="46"/>
    </row>
    <row r="15" spans="1:28" x14ac:dyDescent="0.15">
      <c r="A15" s="14">
        <v>115</v>
      </c>
      <c r="B15" s="14">
        <v>45</v>
      </c>
      <c r="C15" s="14" t="s">
        <v>897</v>
      </c>
      <c r="D15" s="14">
        <f t="shared" si="2"/>
        <v>160</v>
      </c>
      <c r="E15" s="14">
        <v>2</v>
      </c>
      <c r="F15" s="14">
        <v>2</v>
      </c>
      <c r="G15" s="33" t="s">
        <v>1370</v>
      </c>
      <c r="H15" s="14" t="s">
        <v>1136</v>
      </c>
      <c r="I15" s="14" t="str">
        <f t="shared" si="1"/>
        <v>13|160;19|2;21|2</v>
      </c>
      <c r="K15" s="2" t="s">
        <v>211</v>
      </c>
      <c r="L15" s="46">
        <v>13</v>
      </c>
      <c r="S15" s="29"/>
      <c r="Z15" s="46"/>
      <c r="AA15" s="2"/>
      <c r="AB15" s="46"/>
    </row>
    <row r="16" spans="1:28" x14ac:dyDescent="0.15">
      <c r="A16" s="14">
        <v>116</v>
      </c>
      <c r="B16" s="14">
        <v>50</v>
      </c>
      <c r="C16" s="14" t="s">
        <v>1043</v>
      </c>
      <c r="D16" s="14">
        <f t="shared" si="2"/>
        <v>160</v>
      </c>
      <c r="E16" s="14">
        <v>2</v>
      </c>
      <c r="F16" s="14">
        <v>1.8</v>
      </c>
      <c r="G16" s="33" t="s">
        <v>1371</v>
      </c>
      <c r="H16" s="14" t="s">
        <v>1130</v>
      </c>
      <c r="I16" s="14" t="str">
        <f t="shared" si="1"/>
        <v>13|160;19|2;21|1.8</v>
      </c>
      <c r="K16" s="2" t="s">
        <v>212</v>
      </c>
      <c r="L16" s="46">
        <v>14</v>
      </c>
      <c r="Z16" s="46"/>
      <c r="AA16" s="2"/>
      <c r="AB16" s="46"/>
    </row>
    <row r="17" spans="1:28" x14ac:dyDescent="0.15">
      <c r="A17" s="14">
        <v>117</v>
      </c>
      <c r="B17" s="14">
        <v>55</v>
      </c>
      <c r="C17" s="14" t="s">
        <v>896</v>
      </c>
      <c r="D17" s="14">
        <f t="shared" si="2"/>
        <v>220</v>
      </c>
      <c r="E17" s="14">
        <v>4</v>
      </c>
      <c r="F17" s="14">
        <v>2</v>
      </c>
      <c r="G17" s="33" t="s">
        <v>1372</v>
      </c>
      <c r="H17" s="14" t="s">
        <v>1137</v>
      </c>
      <c r="I17" s="14" t="str">
        <f t="shared" si="1"/>
        <v>13|220;19|4;21|2</v>
      </c>
      <c r="K17" s="2" t="s">
        <v>213</v>
      </c>
      <c r="L17" s="46">
        <v>15</v>
      </c>
      <c r="Z17" s="46"/>
      <c r="AA17" s="2"/>
      <c r="AB17" s="46"/>
    </row>
    <row r="18" spans="1:28" x14ac:dyDescent="0.15">
      <c r="A18" s="14">
        <v>118</v>
      </c>
      <c r="B18" s="14">
        <v>60</v>
      </c>
      <c r="C18" s="14" t="s">
        <v>898</v>
      </c>
      <c r="D18" s="14">
        <f t="shared" si="2"/>
        <v>139</v>
      </c>
      <c r="E18" s="14">
        <v>2</v>
      </c>
      <c r="F18" s="14">
        <v>1.3</v>
      </c>
      <c r="G18" s="33" t="s">
        <v>1374</v>
      </c>
      <c r="H18" s="14" t="s">
        <v>1128</v>
      </c>
      <c r="I18" s="14" t="str">
        <f t="shared" si="1"/>
        <v>13|139;19|2;21|1.3</v>
      </c>
      <c r="K18" s="2" t="s">
        <v>214</v>
      </c>
      <c r="L18" s="46">
        <v>16</v>
      </c>
      <c r="O18" s="14" t="s">
        <v>1039</v>
      </c>
      <c r="S18" s="29"/>
      <c r="Z18" s="46"/>
      <c r="AA18" s="2"/>
      <c r="AB18" s="46"/>
    </row>
    <row r="19" spans="1:28" x14ac:dyDescent="0.15">
      <c r="A19" s="14">
        <v>119</v>
      </c>
      <c r="B19" s="14">
        <v>65</v>
      </c>
      <c r="C19" s="14" t="s">
        <v>1092</v>
      </c>
      <c r="D19" s="14">
        <f t="shared" si="2"/>
        <v>110</v>
      </c>
      <c r="E19" s="14">
        <v>1</v>
      </c>
      <c r="F19" s="14">
        <v>1</v>
      </c>
      <c r="G19" s="33" t="s">
        <v>1245</v>
      </c>
      <c r="H19" s="14" t="s">
        <v>1393</v>
      </c>
      <c r="I19" s="14" t="str">
        <f t="shared" si="1"/>
        <v>13|110;19|1;21|1</v>
      </c>
      <c r="K19" s="2" t="s">
        <v>215</v>
      </c>
      <c r="L19" s="46">
        <v>17</v>
      </c>
      <c r="M19" s="14">
        <v>600</v>
      </c>
      <c r="N19" s="14">
        <v>5</v>
      </c>
      <c r="O19" s="14" t="s">
        <v>894</v>
      </c>
      <c r="P19" s="14">
        <v>4</v>
      </c>
      <c r="Q19" s="29">
        <v>0.01</v>
      </c>
      <c r="R19" s="14" t="s">
        <v>1171</v>
      </c>
      <c r="S19" s="14" t="s">
        <v>1183</v>
      </c>
      <c r="T19" s="14" t="str">
        <f t="shared" si="0"/>
        <v>15|4;18|1</v>
      </c>
      <c r="Z19" s="46"/>
      <c r="AA19" s="2"/>
      <c r="AB19" s="46"/>
    </row>
    <row r="20" spans="1:28" x14ac:dyDescent="0.15">
      <c r="A20" s="14">
        <v>120</v>
      </c>
      <c r="B20" s="14">
        <v>65</v>
      </c>
      <c r="C20" s="14" t="s">
        <v>1404</v>
      </c>
      <c r="D20" s="14">
        <f t="shared" si="2"/>
        <v>245</v>
      </c>
      <c r="E20" s="14">
        <v>3</v>
      </c>
      <c r="F20" s="14">
        <v>2</v>
      </c>
      <c r="G20" s="28" t="s">
        <v>1307</v>
      </c>
      <c r="H20" s="14" t="s">
        <v>1308</v>
      </c>
      <c r="I20" s="14" t="str">
        <f t="shared" si="1"/>
        <v>13|245;19|3;21|2</v>
      </c>
      <c r="K20" s="2" t="s">
        <v>216</v>
      </c>
      <c r="L20" s="46">
        <v>18</v>
      </c>
      <c r="M20" s="14">
        <v>601</v>
      </c>
      <c r="N20" s="14">
        <v>15</v>
      </c>
      <c r="O20" s="14" t="s">
        <v>1063</v>
      </c>
      <c r="P20" s="14">
        <v>11</v>
      </c>
      <c r="Q20" s="29">
        <v>0.03</v>
      </c>
      <c r="R20" s="14" t="s">
        <v>1172</v>
      </c>
      <c r="S20" s="14" t="s">
        <v>1183</v>
      </c>
      <c r="T20" s="14" t="str">
        <f t="shared" si="0"/>
        <v>15|11;18|3</v>
      </c>
      <c r="Z20" s="46"/>
      <c r="AA20" s="2"/>
      <c r="AB20" s="46"/>
    </row>
    <row r="21" spans="1:28" x14ac:dyDescent="0.15">
      <c r="A21" s="14">
        <v>121</v>
      </c>
      <c r="B21" s="14">
        <v>35</v>
      </c>
      <c r="C21" s="14" t="s">
        <v>1394</v>
      </c>
      <c r="D21" s="14">
        <f t="shared" si="2"/>
        <v>59</v>
      </c>
      <c r="E21" s="14">
        <v>1</v>
      </c>
      <c r="F21" s="14">
        <v>1</v>
      </c>
      <c r="G21" s="28" t="s">
        <v>1395</v>
      </c>
      <c r="H21" s="14" t="s">
        <v>1396</v>
      </c>
      <c r="I21" s="14" t="str">
        <f t="shared" si="1"/>
        <v>13|59;19|1;21|1</v>
      </c>
      <c r="K21" s="2" t="s">
        <v>217</v>
      </c>
      <c r="L21" s="46">
        <v>19</v>
      </c>
      <c r="M21" s="14">
        <v>602</v>
      </c>
      <c r="N21" s="14">
        <v>20</v>
      </c>
      <c r="O21" s="14" t="s">
        <v>891</v>
      </c>
      <c r="P21" s="14">
        <v>18</v>
      </c>
      <c r="Q21" s="29">
        <v>0.03</v>
      </c>
      <c r="R21" s="14" t="s">
        <v>1173</v>
      </c>
      <c r="S21" s="14" t="s">
        <v>1183</v>
      </c>
      <c r="T21" s="14" t="str">
        <f t="shared" si="0"/>
        <v>15|18;18|3</v>
      </c>
      <c r="Z21" s="46"/>
      <c r="AA21" s="2"/>
      <c r="AB21" s="46"/>
    </row>
    <row r="22" spans="1:28" x14ac:dyDescent="0.15">
      <c r="K22" s="2" t="s">
        <v>218</v>
      </c>
      <c r="L22" s="46">
        <v>20</v>
      </c>
      <c r="M22" s="14">
        <v>603</v>
      </c>
      <c r="N22" s="14">
        <v>25</v>
      </c>
      <c r="O22" s="14" t="s">
        <v>1082</v>
      </c>
      <c r="P22" s="14">
        <v>22</v>
      </c>
      <c r="Q22" s="29">
        <v>0.04</v>
      </c>
      <c r="R22" s="14" t="s">
        <v>1174</v>
      </c>
      <c r="S22" s="14" t="s">
        <v>1183</v>
      </c>
      <c r="T22" s="14" t="str">
        <f t="shared" si="0"/>
        <v>15|22;18|4</v>
      </c>
      <c r="Z22" s="46"/>
      <c r="AA22" s="2"/>
      <c r="AB22" s="46"/>
    </row>
    <row r="23" spans="1:28" x14ac:dyDescent="0.15">
      <c r="D23" s="14">
        <v>14</v>
      </c>
      <c r="E23" s="14">
        <v>20</v>
      </c>
      <c r="F23" s="14">
        <v>22</v>
      </c>
      <c r="K23" s="2" t="s">
        <v>219</v>
      </c>
      <c r="L23" s="46">
        <v>21</v>
      </c>
      <c r="M23" s="14">
        <v>604</v>
      </c>
      <c r="N23" s="14">
        <v>25</v>
      </c>
      <c r="O23" s="14" t="s">
        <v>1083</v>
      </c>
      <c r="P23" s="14">
        <v>19</v>
      </c>
      <c r="Q23" s="29">
        <v>0.06</v>
      </c>
      <c r="R23" s="14" t="s">
        <v>1175</v>
      </c>
      <c r="S23" s="14" t="s">
        <v>1183</v>
      </c>
      <c r="T23" s="14" t="str">
        <f t="shared" si="0"/>
        <v>15|19;18|6</v>
      </c>
      <c r="Z23" s="46"/>
      <c r="AA23" s="2"/>
      <c r="AB23" s="46"/>
    </row>
    <row r="24" spans="1:28" x14ac:dyDescent="0.15">
      <c r="C24" s="14" t="s">
        <v>1036</v>
      </c>
      <c r="D24" s="14" t="s">
        <v>1079</v>
      </c>
      <c r="E24" s="14" t="s">
        <v>1078</v>
      </c>
      <c r="F24" s="14" t="s">
        <v>1080</v>
      </c>
      <c r="K24" s="2" t="s">
        <v>220</v>
      </c>
      <c r="L24" s="46">
        <v>22</v>
      </c>
      <c r="M24" s="14">
        <v>605</v>
      </c>
      <c r="N24" s="14">
        <v>30</v>
      </c>
      <c r="O24" s="14" t="s">
        <v>875</v>
      </c>
      <c r="P24" s="14">
        <v>26</v>
      </c>
      <c r="Q24" s="29">
        <v>0.05</v>
      </c>
      <c r="R24" s="14" t="s">
        <v>1176</v>
      </c>
      <c r="S24" s="14" t="s">
        <v>1183</v>
      </c>
      <c r="T24" s="14" t="str">
        <f t="shared" si="0"/>
        <v>15|26;18|5</v>
      </c>
      <c r="Z24" s="46"/>
      <c r="AA24" s="2"/>
      <c r="AB24" s="46"/>
    </row>
    <row r="25" spans="1:28" x14ac:dyDescent="0.15">
      <c r="A25" s="14">
        <v>200</v>
      </c>
      <c r="B25" s="14">
        <v>5</v>
      </c>
      <c r="C25" s="14" t="s">
        <v>872</v>
      </c>
      <c r="D25" s="14">
        <f>CEILING(B25*2*0.8/G25,1)</f>
        <v>9</v>
      </c>
      <c r="E25" s="14">
        <v>14</v>
      </c>
      <c r="F25" s="14">
        <v>3</v>
      </c>
      <c r="G25" s="28">
        <f>E25/F25/5</f>
        <v>0.93333333333333335</v>
      </c>
      <c r="H25" s="14" t="s">
        <v>1138</v>
      </c>
      <c r="I25" s="14" t="s">
        <v>1145</v>
      </c>
      <c r="J25" s="42" t="str">
        <f>$D$23&amp;"|"&amp;D25&amp;";"&amp;$E$23&amp;"|"&amp;E25&amp;";"&amp;$F$23&amp;"|"&amp;F25</f>
        <v>14|9;20|14;22|3</v>
      </c>
      <c r="K25" s="2" t="s">
        <v>221</v>
      </c>
      <c r="L25" s="46">
        <v>23</v>
      </c>
      <c r="M25" s="14">
        <v>606</v>
      </c>
      <c r="N25" s="14">
        <v>35</v>
      </c>
      <c r="O25" s="14" t="s">
        <v>1068</v>
      </c>
      <c r="P25" s="14">
        <v>25</v>
      </c>
      <c r="Q25" s="29">
        <v>0.08</v>
      </c>
      <c r="R25" s="14" t="s">
        <v>1182</v>
      </c>
      <c r="S25" s="14" t="s">
        <v>1183</v>
      </c>
      <c r="T25" s="14" t="str">
        <f t="shared" si="0"/>
        <v>15|25;18|8</v>
      </c>
      <c r="Z25" s="46"/>
      <c r="AA25" s="2"/>
      <c r="AB25" s="46"/>
    </row>
    <row r="26" spans="1:28" x14ac:dyDescent="0.15">
      <c r="A26" s="14">
        <v>201</v>
      </c>
      <c r="B26" s="14">
        <v>10</v>
      </c>
      <c r="C26" s="14" t="s">
        <v>877</v>
      </c>
      <c r="D26" s="14">
        <f t="shared" ref="D26:D32" si="3">CEILING(B26*2*0.8/G26,1)</f>
        <v>16</v>
      </c>
      <c r="E26" s="14">
        <v>15</v>
      </c>
      <c r="F26" s="14">
        <v>3</v>
      </c>
      <c r="G26" s="28">
        <f t="shared" ref="G26:G32" si="4">E26/F26/5</f>
        <v>1</v>
      </c>
      <c r="H26" s="14" t="s">
        <v>1139</v>
      </c>
      <c r="I26" s="14" t="s">
        <v>1146</v>
      </c>
      <c r="J26" s="42" t="str">
        <f t="shared" ref="J26:J32" si="5">$D$23&amp;"|"&amp;D26&amp;";"&amp;$E$23&amp;"|"&amp;E26&amp;";"&amp;$F$23&amp;"|"&amp;F26</f>
        <v>14|16;20|15;22|3</v>
      </c>
      <c r="K26" s="7" t="s">
        <v>1571</v>
      </c>
      <c r="L26" s="7">
        <v>24</v>
      </c>
      <c r="M26" s="14">
        <v>607</v>
      </c>
      <c r="N26" s="14">
        <v>40</v>
      </c>
      <c r="O26" s="14" t="s">
        <v>888</v>
      </c>
      <c r="P26" s="14">
        <v>35</v>
      </c>
      <c r="Q26" s="29">
        <v>0.06</v>
      </c>
      <c r="R26" s="14" t="s">
        <v>1177</v>
      </c>
      <c r="S26" s="14" t="s">
        <v>1183</v>
      </c>
      <c r="T26" s="14" t="str">
        <f t="shared" si="0"/>
        <v>15|35;18|6</v>
      </c>
      <c r="Z26" s="46"/>
      <c r="AA26" s="2"/>
      <c r="AB26" s="46"/>
    </row>
    <row r="27" spans="1:28" x14ac:dyDescent="0.15">
      <c r="A27" s="14">
        <v>202</v>
      </c>
      <c r="B27" s="14">
        <v>15</v>
      </c>
      <c r="C27" s="14" t="s">
        <v>1042</v>
      </c>
      <c r="D27" s="14">
        <f t="shared" si="3"/>
        <v>22</v>
      </c>
      <c r="E27" s="14">
        <v>17</v>
      </c>
      <c r="F27" s="14">
        <v>3</v>
      </c>
      <c r="G27" s="28">
        <f t="shared" si="4"/>
        <v>1.1333333333333333</v>
      </c>
      <c r="H27" s="14" t="s">
        <v>1140</v>
      </c>
      <c r="I27" s="14" t="s">
        <v>1145</v>
      </c>
      <c r="J27" s="42" t="str">
        <f t="shared" si="5"/>
        <v>14|22;20|17;22|3</v>
      </c>
      <c r="K27" s="7" t="s">
        <v>1895</v>
      </c>
      <c r="L27" s="7">
        <v>25</v>
      </c>
      <c r="M27" s="14">
        <v>608</v>
      </c>
      <c r="N27" s="14">
        <v>45</v>
      </c>
      <c r="O27" s="14" t="s">
        <v>1091</v>
      </c>
      <c r="P27" s="14">
        <v>33</v>
      </c>
      <c r="Q27" s="29">
        <v>0.1</v>
      </c>
      <c r="R27" s="14" t="s">
        <v>1178</v>
      </c>
      <c r="S27" s="14" t="s">
        <v>1183</v>
      </c>
      <c r="T27" s="14" t="str">
        <f t="shared" si="0"/>
        <v>15|33;18|10</v>
      </c>
      <c r="Z27" s="7"/>
      <c r="AA27" s="7"/>
      <c r="AB27" s="46"/>
    </row>
    <row r="28" spans="1:28" x14ac:dyDescent="0.15">
      <c r="A28" s="14">
        <v>203</v>
      </c>
      <c r="B28" s="14">
        <v>20</v>
      </c>
      <c r="C28" s="14" t="s">
        <v>869</v>
      </c>
      <c r="D28" s="14">
        <f t="shared" si="3"/>
        <v>27</v>
      </c>
      <c r="E28" s="14">
        <v>12</v>
      </c>
      <c r="F28" s="14">
        <v>2</v>
      </c>
      <c r="G28" s="28">
        <f t="shared" si="4"/>
        <v>1.2</v>
      </c>
      <c r="H28" s="14" t="s">
        <v>1144</v>
      </c>
      <c r="I28" s="14" t="s">
        <v>1147</v>
      </c>
      <c r="J28" s="42" t="str">
        <f t="shared" si="5"/>
        <v>14|27;20|12;22|2</v>
      </c>
      <c r="K28" s="7" t="s">
        <v>1896</v>
      </c>
      <c r="L28" s="7">
        <v>26</v>
      </c>
      <c r="M28" s="14">
        <v>609</v>
      </c>
      <c r="N28" s="14">
        <v>50</v>
      </c>
      <c r="O28" s="14" t="s">
        <v>1064</v>
      </c>
      <c r="P28" s="14">
        <v>44</v>
      </c>
      <c r="Q28" s="29">
        <v>0.08</v>
      </c>
      <c r="R28" s="14" t="s">
        <v>1180</v>
      </c>
      <c r="S28" s="14" t="s">
        <v>1183</v>
      </c>
      <c r="T28" s="14" t="str">
        <f t="shared" si="0"/>
        <v>15|44;18|8</v>
      </c>
      <c r="Z28" s="7"/>
      <c r="AA28" s="7"/>
      <c r="AB28" s="46"/>
    </row>
    <row r="29" spans="1:28" x14ac:dyDescent="0.15">
      <c r="A29" s="14">
        <v>204</v>
      </c>
      <c r="B29" s="14">
        <v>25</v>
      </c>
      <c r="C29" s="14" t="s">
        <v>1243</v>
      </c>
      <c r="D29" s="14">
        <f t="shared" si="3"/>
        <v>24</v>
      </c>
      <c r="E29" s="14">
        <v>13</v>
      </c>
      <c r="F29" s="14">
        <v>1.5</v>
      </c>
      <c r="G29" s="28">
        <f t="shared" si="4"/>
        <v>1.7333333333333332</v>
      </c>
      <c r="H29" s="14" t="s">
        <v>1142</v>
      </c>
      <c r="I29" s="14" t="s">
        <v>1147</v>
      </c>
      <c r="J29" s="42" t="str">
        <f t="shared" si="5"/>
        <v>14|24;20|13;22|1.5</v>
      </c>
      <c r="K29" s="7" t="s">
        <v>1897</v>
      </c>
      <c r="L29" s="7">
        <v>27</v>
      </c>
      <c r="M29" s="14">
        <v>610</v>
      </c>
      <c r="N29" s="14">
        <v>55</v>
      </c>
      <c r="O29" s="14" t="s">
        <v>1302</v>
      </c>
      <c r="P29" s="14">
        <v>44</v>
      </c>
      <c r="Q29" s="29">
        <v>0.1</v>
      </c>
      <c r="R29" s="14" t="s">
        <v>1303</v>
      </c>
      <c r="S29" s="14" t="s">
        <v>1304</v>
      </c>
      <c r="T29" s="14" t="str">
        <f t="shared" si="0"/>
        <v>15|44;18|10</v>
      </c>
      <c r="Z29" s="7"/>
      <c r="AA29" s="7"/>
      <c r="AB29" s="46"/>
    </row>
    <row r="30" spans="1:28" x14ac:dyDescent="0.15">
      <c r="A30" s="14">
        <v>205</v>
      </c>
      <c r="B30" s="31">
        <v>30</v>
      </c>
      <c r="C30" s="14" t="s">
        <v>1044</v>
      </c>
      <c r="D30" s="14">
        <f t="shared" si="3"/>
        <v>37</v>
      </c>
      <c r="E30" s="14">
        <v>13</v>
      </c>
      <c r="F30" s="14">
        <v>2</v>
      </c>
      <c r="G30" s="28">
        <f t="shared" si="4"/>
        <v>1.3</v>
      </c>
      <c r="H30" s="14" t="s">
        <v>1143</v>
      </c>
      <c r="I30" s="14" t="s">
        <v>1147</v>
      </c>
      <c r="J30" s="42" t="str">
        <f t="shared" si="5"/>
        <v>14|37;20|13;22|2</v>
      </c>
      <c r="K30" s="7" t="s">
        <v>1898</v>
      </c>
      <c r="L30" s="7">
        <v>28</v>
      </c>
      <c r="M30" s="14">
        <v>611</v>
      </c>
      <c r="N30" s="14">
        <v>55</v>
      </c>
      <c r="O30" s="14" t="s">
        <v>1087</v>
      </c>
      <c r="P30" s="14">
        <v>40</v>
      </c>
      <c r="Q30" s="29">
        <v>0.12</v>
      </c>
      <c r="R30" s="14" t="s">
        <v>1181</v>
      </c>
      <c r="S30" s="14" t="s">
        <v>1183</v>
      </c>
      <c r="T30" s="14" t="str">
        <f t="shared" si="0"/>
        <v>15|40;18|12</v>
      </c>
      <c r="Z30" s="7"/>
      <c r="AA30" s="7"/>
      <c r="AB30" s="46"/>
    </row>
    <row r="31" spans="1:28" x14ac:dyDescent="0.15">
      <c r="A31" s="14">
        <v>206</v>
      </c>
      <c r="B31" s="14">
        <v>40</v>
      </c>
      <c r="C31" s="14" t="s">
        <v>1046</v>
      </c>
      <c r="D31" s="14">
        <f t="shared" si="3"/>
        <v>48</v>
      </c>
      <c r="E31" s="14">
        <v>20</v>
      </c>
      <c r="F31" s="14">
        <v>3</v>
      </c>
      <c r="G31" s="28">
        <f t="shared" si="4"/>
        <v>1.3333333333333335</v>
      </c>
      <c r="H31" s="14" t="s">
        <v>1141</v>
      </c>
      <c r="I31" s="14" t="s">
        <v>1145</v>
      </c>
      <c r="J31" s="42" t="str">
        <f t="shared" si="5"/>
        <v>14|48;20|20;22|3</v>
      </c>
      <c r="M31" s="14">
        <v>612</v>
      </c>
      <c r="N31" s="14">
        <v>60</v>
      </c>
      <c r="O31" s="14" t="s">
        <v>1086</v>
      </c>
      <c r="P31" s="14">
        <v>53</v>
      </c>
      <c r="Q31" s="29">
        <v>0.1</v>
      </c>
      <c r="R31" s="14" t="s">
        <v>1329</v>
      </c>
      <c r="S31" s="14" t="s">
        <v>1183</v>
      </c>
      <c r="T31" s="14" t="str">
        <f>$P$1&amp;"|"&amp;P31&amp;";"&amp;$Q$1&amp;"|"&amp;Q31*100</f>
        <v>15|53;18|10</v>
      </c>
      <c r="Z31" s="7"/>
      <c r="AA31" s="7"/>
      <c r="AB31" s="46"/>
    </row>
    <row r="32" spans="1:28" x14ac:dyDescent="0.15">
      <c r="A32" s="14">
        <v>207</v>
      </c>
      <c r="B32" s="14">
        <v>50</v>
      </c>
      <c r="C32" s="14" t="s">
        <v>1045</v>
      </c>
      <c r="D32" s="14">
        <f t="shared" si="3"/>
        <v>34</v>
      </c>
      <c r="E32" s="14">
        <v>12</v>
      </c>
      <c r="F32" s="14">
        <v>1</v>
      </c>
      <c r="G32" s="28">
        <f t="shared" si="4"/>
        <v>2.4</v>
      </c>
      <c r="H32" s="14" t="s">
        <v>1244</v>
      </c>
      <c r="I32" s="14" t="s">
        <v>1148</v>
      </c>
      <c r="J32" s="42" t="str">
        <f t="shared" si="5"/>
        <v>14|34;20|12;22|1</v>
      </c>
      <c r="M32" s="14">
        <v>613</v>
      </c>
      <c r="N32" s="14">
        <v>70</v>
      </c>
      <c r="O32" s="14" t="s">
        <v>895</v>
      </c>
      <c r="P32" s="14">
        <v>62</v>
      </c>
      <c r="Q32" s="29">
        <v>0.12</v>
      </c>
      <c r="R32" s="14" t="s">
        <v>1170</v>
      </c>
      <c r="S32" s="14" t="s">
        <v>1183</v>
      </c>
      <c r="T32" s="14" t="str">
        <f t="shared" si="0"/>
        <v>15|62;18|12</v>
      </c>
    </row>
    <row r="33" spans="1:20" x14ac:dyDescent="0.15">
      <c r="D33" s="14">
        <v>24</v>
      </c>
    </row>
    <row r="34" spans="1:20" x14ac:dyDescent="0.15">
      <c r="B34" s="28"/>
      <c r="C34" s="14" t="s">
        <v>1037</v>
      </c>
      <c r="D34" s="14" t="s">
        <v>1093</v>
      </c>
      <c r="E34" s="14" t="s">
        <v>1094</v>
      </c>
      <c r="F34" s="14" t="s">
        <v>1078</v>
      </c>
      <c r="G34" s="28" t="s">
        <v>1080</v>
      </c>
    </row>
    <row r="35" spans="1:20" x14ac:dyDescent="0.15">
      <c r="A35" s="14">
        <v>300</v>
      </c>
      <c r="B35" s="28" t="s">
        <v>1076</v>
      </c>
      <c r="C35" s="14" t="s">
        <v>1048</v>
      </c>
      <c r="D35" s="14">
        <v>50</v>
      </c>
      <c r="E35" s="14">
        <v>20</v>
      </c>
      <c r="F35" s="14">
        <v>20</v>
      </c>
      <c r="G35" s="28">
        <v>3</v>
      </c>
      <c r="H35" s="14" t="s">
        <v>1150</v>
      </c>
      <c r="I35" s="14" t="str">
        <f>$D$33&amp;"|"&amp;D35</f>
        <v>24|50</v>
      </c>
    </row>
    <row r="36" spans="1:20" x14ac:dyDescent="0.15">
      <c r="A36" s="14">
        <v>301</v>
      </c>
      <c r="B36" s="28" t="s">
        <v>1073</v>
      </c>
      <c r="C36" s="14" t="s">
        <v>1047</v>
      </c>
      <c r="D36" s="14">
        <v>100</v>
      </c>
      <c r="E36" s="14">
        <v>20</v>
      </c>
      <c r="F36" s="14">
        <v>20</v>
      </c>
      <c r="G36" s="28">
        <v>3</v>
      </c>
      <c r="H36" s="14" t="s">
        <v>1149</v>
      </c>
      <c r="I36" s="14" t="str">
        <f>$D$33&amp;"|"&amp;D36</f>
        <v>24|100</v>
      </c>
      <c r="O36" s="14" t="s">
        <v>129</v>
      </c>
      <c r="P36" s="14" t="s">
        <v>524</v>
      </c>
      <c r="Q36" s="14" t="s">
        <v>1101</v>
      </c>
    </row>
    <row r="37" spans="1:20" x14ac:dyDescent="0.15">
      <c r="A37" s="14">
        <v>302</v>
      </c>
      <c r="B37" s="28" t="s">
        <v>1074</v>
      </c>
      <c r="C37" s="14" t="s">
        <v>1072</v>
      </c>
      <c r="D37" s="14">
        <v>200</v>
      </c>
      <c r="E37" s="14">
        <v>20</v>
      </c>
      <c r="F37" s="14">
        <v>20</v>
      </c>
      <c r="G37" s="28">
        <v>3</v>
      </c>
      <c r="H37" s="14" t="s">
        <v>1331</v>
      </c>
      <c r="I37" s="14" t="str">
        <f>$D$33&amp;"|"&amp;D37</f>
        <v>24|200</v>
      </c>
      <c r="M37" s="14">
        <v>700</v>
      </c>
      <c r="O37" s="14" t="s">
        <v>1066</v>
      </c>
      <c r="P37" s="14">
        <v>1</v>
      </c>
      <c r="R37" s="14" t="s">
        <v>1184</v>
      </c>
      <c r="S37" s="14" t="s">
        <v>1191</v>
      </c>
      <c r="T37" s="14" t="str">
        <f>23&amp;"|"&amp;P37&amp;";"&amp;$Q$1&amp;"|"&amp;Q37*100</f>
        <v>23|1;18|0</v>
      </c>
    </row>
    <row r="38" spans="1:20" x14ac:dyDescent="0.15">
      <c r="A38" s="14">
        <v>303</v>
      </c>
      <c r="B38" s="28" t="s">
        <v>1075</v>
      </c>
      <c r="C38" s="14" t="s">
        <v>1049</v>
      </c>
      <c r="D38" s="14">
        <v>500</v>
      </c>
      <c r="E38" s="14">
        <v>20</v>
      </c>
      <c r="F38" s="14">
        <v>20</v>
      </c>
      <c r="G38" s="28">
        <v>3</v>
      </c>
      <c r="H38" s="14" t="s">
        <v>1330</v>
      </c>
      <c r="I38" s="14" t="str">
        <f>$D$33&amp;"|"&amp;D38</f>
        <v>24|500</v>
      </c>
      <c r="M38" s="14">
        <v>701</v>
      </c>
      <c r="O38" s="14" t="s">
        <v>1067</v>
      </c>
      <c r="P38" s="14">
        <v>2</v>
      </c>
      <c r="Q38" s="29">
        <v>0.01</v>
      </c>
      <c r="R38" s="14" t="s">
        <v>1185</v>
      </c>
      <c r="S38" s="14" t="s">
        <v>1191</v>
      </c>
      <c r="T38" s="14" t="str">
        <f t="shared" ref="T38:T43" si="6">23&amp;"|"&amp;P38&amp;";"&amp;$Q$1&amp;"|"&amp;Q38*100</f>
        <v>23|2;18|1</v>
      </c>
    </row>
    <row r="39" spans="1:20" x14ac:dyDescent="0.15">
      <c r="A39" s="14">
        <v>304</v>
      </c>
      <c r="B39" s="28"/>
      <c r="C39" s="14" t="s">
        <v>1688</v>
      </c>
      <c r="D39" s="14">
        <v>50</v>
      </c>
      <c r="H39" s="14" t="s">
        <v>1689</v>
      </c>
      <c r="I39" s="14" t="str">
        <f>$D$33&amp;"|"&amp;D39</f>
        <v>24|50</v>
      </c>
      <c r="M39" s="14">
        <v>702</v>
      </c>
      <c r="O39" s="14" t="s">
        <v>876</v>
      </c>
      <c r="P39" s="14">
        <v>2</v>
      </c>
      <c r="Q39" s="29">
        <v>0.03</v>
      </c>
      <c r="R39" s="14" t="s">
        <v>1186</v>
      </c>
      <c r="S39" s="14" t="s">
        <v>1191</v>
      </c>
      <c r="T39" s="14" t="str">
        <f t="shared" si="6"/>
        <v>23|2;18|3</v>
      </c>
    </row>
    <row r="40" spans="1:20" x14ac:dyDescent="0.15">
      <c r="M40" s="14">
        <v>703</v>
      </c>
      <c r="O40" s="14" t="s">
        <v>879</v>
      </c>
      <c r="P40" s="14">
        <v>4</v>
      </c>
      <c r="Q40" s="29">
        <v>0.03</v>
      </c>
      <c r="R40" s="14" t="s">
        <v>1187</v>
      </c>
      <c r="S40" s="14" t="s">
        <v>1191</v>
      </c>
      <c r="T40" s="14" t="str">
        <f t="shared" si="6"/>
        <v>23|4;18|3</v>
      </c>
    </row>
    <row r="41" spans="1:20" x14ac:dyDescent="0.15">
      <c r="C41" s="14" t="s">
        <v>1040</v>
      </c>
      <c r="D41" s="14" t="s">
        <v>1107</v>
      </c>
      <c r="M41" s="14">
        <v>704</v>
      </c>
      <c r="O41" s="14" t="s">
        <v>882</v>
      </c>
      <c r="P41" s="14">
        <v>3</v>
      </c>
      <c r="Q41" s="29">
        <v>0.06</v>
      </c>
      <c r="R41" s="14" t="s">
        <v>1188</v>
      </c>
      <c r="S41" s="14" t="s">
        <v>1191</v>
      </c>
      <c r="T41" s="14" t="str">
        <f t="shared" si="6"/>
        <v>23|3;18|6</v>
      </c>
    </row>
    <row r="42" spans="1:20" x14ac:dyDescent="0.15">
      <c r="A42" s="14">
        <v>400</v>
      </c>
      <c r="C42" s="14" t="s">
        <v>1041</v>
      </c>
      <c r="D42" s="29">
        <v>0.05</v>
      </c>
      <c r="H42" s="14" t="s">
        <v>1151</v>
      </c>
      <c r="I42" s="14" t="s">
        <v>1154</v>
      </c>
      <c r="J42" s="28" t="str">
        <f>25&amp;"|"&amp;D42*100</f>
        <v>25|5</v>
      </c>
      <c r="M42" s="14">
        <v>705</v>
      </c>
      <c r="O42" s="14" t="s">
        <v>1071</v>
      </c>
      <c r="P42" s="32">
        <v>5</v>
      </c>
      <c r="Q42" s="29">
        <v>0.1</v>
      </c>
      <c r="R42" s="14" t="s">
        <v>1189</v>
      </c>
      <c r="S42" s="14" t="s">
        <v>1191</v>
      </c>
      <c r="T42" s="14" t="str">
        <f t="shared" si="6"/>
        <v>23|5;18|10</v>
      </c>
    </row>
    <row r="43" spans="1:20" x14ac:dyDescent="0.15">
      <c r="A43" s="14">
        <v>401</v>
      </c>
      <c r="C43" s="14" t="s">
        <v>1152</v>
      </c>
      <c r="D43" s="29">
        <v>7.0000000000000007E-2</v>
      </c>
      <c r="H43" s="14" t="s">
        <v>1153</v>
      </c>
      <c r="I43" s="14" t="s">
        <v>1155</v>
      </c>
      <c r="J43" s="28" t="str">
        <f>25&amp;"|"&amp;D43*100</f>
        <v>25|7</v>
      </c>
      <c r="M43" s="14">
        <v>706</v>
      </c>
      <c r="O43" s="14" t="s">
        <v>1102</v>
      </c>
      <c r="P43" s="32">
        <v>6</v>
      </c>
      <c r="Q43" s="29">
        <v>0.08</v>
      </c>
      <c r="R43" s="14" t="s">
        <v>1190</v>
      </c>
      <c r="S43" s="14" t="s">
        <v>1191</v>
      </c>
      <c r="T43" s="14" t="str">
        <f t="shared" si="6"/>
        <v>23|6;18|8</v>
      </c>
    </row>
    <row r="44" spans="1:20" x14ac:dyDescent="0.15">
      <c r="A44" s="14">
        <v>402</v>
      </c>
      <c r="C44" s="14" t="s">
        <v>1157</v>
      </c>
      <c r="D44" s="29">
        <v>0.1</v>
      </c>
      <c r="H44" s="14" t="s">
        <v>1156</v>
      </c>
      <c r="I44" s="14" t="s">
        <v>1155</v>
      </c>
      <c r="J44" s="28" t="str">
        <f>25&amp;"|"&amp;D44*100</f>
        <v>25|10</v>
      </c>
    </row>
    <row r="45" spans="1:20" x14ac:dyDescent="0.15">
      <c r="A45" s="14">
        <v>403</v>
      </c>
      <c r="C45" s="14" t="s">
        <v>1355</v>
      </c>
      <c r="D45" s="29">
        <v>0.08</v>
      </c>
      <c r="H45" s="14" t="s">
        <v>1357</v>
      </c>
      <c r="I45" s="14" t="s">
        <v>1356</v>
      </c>
      <c r="J45" s="28" t="str">
        <f>25&amp;"|"&amp;D45*100</f>
        <v>25|8</v>
      </c>
      <c r="N45" s="28"/>
      <c r="O45" s="14" t="s">
        <v>1038</v>
      </c>
      <c r="P45" s="14" t="s">
        <v>1098</v>
      </c>
    </row>
    <row r="46" spans="1:20" x14ac:dyDescent="0.15">
      <c r="A46" s="14">
        <v>404</v>
      </c>
      <c r="C46" s="14" t="s">
        <v>1709</v>
      </c>
      <c r="J46" s="28" t="s">
        <v>1358</v>
      </c>
      <c r="M46" s="14">
        <v>800</v>
      </c>
      <c r="N46" s="28" t="s">
        <v>587</v>
      </c>
      <c r="O46" s="14" t="s">
        <v>868</v>
      </c>
      <c r="P46" s="29">
        <v>0.05</v>
      </c>
      <c r="R46" s="14" t="s">
        <v>1192</v>
      </c>
      <c r="S46" s="14" t="s">
        <v>1203</v>
      </c>
    </row>
    <row r="47" spans="1:20" x14ac:dyDescent="0.15">
      <c r="M47" s="14">
        <v>801</v>
      </c>
      <c r="N47" s="28" t="s">
        <v>1050</v>
      </c>
      <c r="O47" s="14" t="s">
        <v>870</v>
      </c>
      <c r="P47" s="29">
        <v>0.05</v>
      </c>
      <c r="R47" s="14" t="s">
        <v>1196</v>
      </c>
      <c r="S47" s="14" t="s">
        <v>1203</v>
      </c>
    </row>
    <row r="48" spans="1:20" x14ac:dyDescent="0.15">
      <c r="M48" s="14">
        <v>802</v>
      </c>
      <c r="N48" s="28" t="s">
        <v>1053</v>
      </c>
      <c r="O48" s="14" t="s">
        <v>873</v>
      </c>
      <c r="P48" s="29">
        <v>0.05</v>
      </c>
      <c r="R48" s="14" t="s">
        <v>1197</v>
      </c>
      <c r="S48" s="14" t="s">
        <v>1203</v>
      </c>
    </row>
    <row r="49" spans="13:19" x14ac:dyDescent="0.15">
      <c r="M49" s="14">
        <v>803</v>
      </c>
      <c r="N49" s="28" t="s">
        <v>1056</v>
      </c>
      <c r="O49" s="14" t="s">
        <v>878</v>
      </c>
      <c r="P49" s="29">
        <v>0.05</v>
      </c>
      <c r="R49" s="14" t="s">
        <v>1193</v>
      </c>
      <c r="S49" s="14" t="s">
        <v>1203</v>
      </c>
    </row>
    <row r="50" spans="13:19" x14ac:dyDescent="0.15">
      <c r="M50" s="14">
        <v>804</v>
      </c>
      <c r="N50" s="28" t="s">
        <v>1051</v>
      </c>
      <c r="O50" s="14" t="s">
        <v>880</v>
      </c>
      <c r="P50" s="32">
        <v>1</v>
      </c>
      <c r="R50" s="14" t="s">
        <v>1198</v>
      </c>
      <c r="S50" s="14" t="s">
        <v>1203</v>
      </c>
    </row>
    <row r="51" spans="13:19" x14ac:dyDescent="0.15">
      <c r="M51" s="14">
        <v>805</v>
      </c>
      <c r="N51" s="28" t="s">
        <v>1052</v>
      </c>
      <c r="O51" s="14" t="s">
        <v>883</v>
      </c>
      <c r="P51" s="32">
        <v>2</v>
      </c>
      <c r="R51" s="14" t="s">
        <v>1199</v>
      </c>
      <c r="S51" s="14" t="s">
        <v>1203</v>
      </c>
    </row>
    <row r="52" spans="13:19" x14ac:dyDescent="0.15">
      <c r="M52" s="14">
        <v>806</v>
      </c>
      <c r="N52" s="28" t="s">
        <v>1050</v>
      </c>
      <c r="O52" s="14" t="s">
        <v>886</v>
      </c>
      <c r="P52" s="29">
        <v>0.05</v>
      </c>
      <c r="R52" s="14" t="s">
        <v>1200</v>
      </c>
      <c r="S52" s="14" t="s">
        <v>1203</v>
      </c>
    </row>
    <row r="53" spans="13:19" x14ac:dyDescent="0.15">
      <c r="M53" s="14">
        <v>807</v>
      </c>
      <c r="N53" s="28" t="s">
        <v>165</v>
      </c>
      <c r="O53" s="14" t="s">
        <v>890</v>
      </c>
      <c r="P53" s="29">
        <v>0.05</v>
      </c>
      <c r="R53" s="14" t="s">
        <v>1194</v>
      </c>
      <c r="S53" s="14" t="s">
        <v>1203</v>
      </c>
    </row>
    <row r="54" spans="13:19" x14ac:dyDescent="0.15">
      <c r="M54" s="14">
        <v>808</v>
      </c>
      <c r="N54" s="28" t="s">
        <v>1055</v>
      </c>
      <c r="O54" s="14" t="s">
        <v>892</v>
      </c>
      <c r="P54" s="29">
        <v>0.05</v>
      </c>
      <c r="R54" s="14" t="s">
        <v>1202</v>
      </c>
      <c r="S54" s="14" t="s">
        <v>1203</v>
      </c>
    </row>
    <row r="55" spans="13:19" x14ac:dyDescent="0.15">
      <c r="M55" s="14">
        <v>809</v>
      </c>
      <c r="N55" s="28" t="s">
        <v>1058</v>
      </c>
      <c r="O55" s="14" t="s">
        <v>1057</v>
      </c>
      <c r="P55" s="14">
        <v>2</v>
      </c>
      <c r="R55" s="14" t="s">
        <v>1195</v>
      </c>
      <c r="S55" s="14" t="s">
        <v>1203</v>
      </c>
    </row>
    <row r="56" spans="13:19" x14ac:dyDescent="0.15">
      <c r="M56" s="14">
        <v>810</v>
      </c>
      <c r="N56" s="28" t="s">
        <v>1054</v>
      </c>
      <c r="O56" s="14" t="s">
        <v>1282</v>
      </c>
      <c r="P56" s="14">
        <v>1</v>
      </c>
      <c r="R56" s="14" t="s">
        <v>1201</v>
      </c>
      <c r="S56" s="14" t="s">
        <v>1203</v>
      </c>
    </row>
    <row r="57" spans="13:19" x14ac:dyDescent="0.15">
      <c r="M57" s="14">
        <v>811</v>
      </c>
      <c r="N57" s="14" t="s">
        <v>1281</v>
      </c>
      <c r="O57" s="14" t="s">
        <v>1280</v>
      </c>
      <c r="P57" s="29">
        <v>0.05</v>
      </c>
      <c r="R57" s="14" t="s">
        <v>1283</v>
      </c>
      <c r="S57" s="14" t="s">
        <v>1203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J43" sqref="J43"/>
    </sheetView>
  </sheetViews>
  <sheetFormatPr baseColWidth="10" defaultRowHeight="15" x14ac:dyDescent="0.15"/>
  <cols>
    <col min="1" max="1" width="21.5" bestFit="1" customWidth="1"/>
    <col min="6" max="6" width="20.5" customWidth="1"/>
    <col min="19" max="19" width="11" customWidth="1"/>
  </cols>
  <sheetData>
    <row r="1" spans="1:17" x14ac:dyDescent="0.15">
      <c r="A1" t="s">
        <v>12</v>
      </c>
      <c r="B1">
        <v>7</v>
      </c>
      <c r="F1" t="s">
        <v>36</v>
      </c>
      <c r="G1">
        <v>100</v>
      </c>
      <c r="L1" t="s">
        <v>90</v>
      </c>
      <c r="N1" t="s">
        <v>196</v>
      </c>
      <c r="O1" s="10" t="s">
        <v>198</v>
      </c>
    </row>
    <row r="2" spans="1:17" x14ac:dyDescent="0.15">
      <c r="A2" t="s">
        <v>10</v>
      </c>
      <c r="B2">
        <v>2</v>
      </c>
      <c r="F2" t="s">
        <v>61</v>
      </c>
      <c r="G2">
        <v>1000</v>
      </c>
      <c r="K2" t="s">
        <v>54</v>
      </c>
      <c r="L2">
        <v>10</v>
      </c>
      <c r="N2" t="s">
        <v>199</v>
      </c>
      <c r="O2" s="10">
        <v>0</v>
      </c>
      <c r="P2" s="2"/>
      <c r="Q2" s="46"/>
    </row>
    <row r="3" spans="1:17" x14ac:dyDescent="0.15">
      <c r="A3" t="s">
        <v>13</v>
      </c>
      <c r="B3">
        <v>2</v>
      </c>
      <c r="F3" t="s">
        <v>37</v>
      </c>
      <c r="G3">
        <f>G2*24</f>
        <v>24000</v>
      </c>
      <c r="K3" t="s">
        <v>55</v>
      </c>
      <c r="L3">
        <v>30</v>
      </c>
      <c r="N3" t="s">
        <v>200</v>
      </c>
      <c r="O3" s="10">
        <v>1</v>
      </c>
      <c r="P3" s="2"/>
      <c r="Q3" s="46"/>
    </row>
    <row r="4" spans="1:17" x14ac:dyDescent="0.15">
      <c r="A4" t="s">
        <v>11</v>
      </c>
      <c r="B4">
        <v>30</v>
      </c>
      <c r="H4" t="s">
        <v>15</v>
      </c>
      <c r="K4" t="s">
        <v>56</v>
      </c>
      <c r="L4">
        <v>100</v>
      </c>
      <c r="N4" t="s">
        <v>201</v>
      </c>
      <c r="O4" s="10">
        <v>2</v>
      </c>
      <c r="P4" s="2"/>
      <c r="Q4" s="46"/>
    </row>
    <row r="5" spans="1:17" x14ac:dyDescent="0.15">
      <c r="A5" t="s">
        <v>14</v>
      </c>
      <c r="B5">
        <f>B1*B2*B3*60*B4</f>
        <v>50400</v>
      </c>
      <c r="F5" t="s">
        <v>38</v>
      </c>
      <c r="G5">
        <f>$G$3*H5</f>
        <v>720</v>
      </c>
      <c r="H5" s="1">
        <v>0.03</v>
      </c>
      <c r="K5" t="s">
        <v>87</v>
      </c>
      <c r="L5">
        <v>400</v>
      </c>
      <c r="N5" t="s">
        <v>202</v>
      </c>
      <c r="O5" s="10">
        <v>3</v>
      </c>
      <c r="P5" s="2"/>
      <c r="Q5" s="46"/>
    </row>
    <row r="6" spans="1:17" x14ac:dyDescent="0.15">
      <c r="C6" t="s">
        <v>15</v>
      </c>
      <c r="F6" t="s">
        <v>44</v>
      </c>
      <c r="G6">
        <f>$G$3*H6</f>
        <v>1440</v>
      </c>
      <c r="H6" s="1">
        <v>0.06</v>
      </c>
      <c r="K6" t="s">
        <v>88</v>
      </c>
      <c r="L6">
        <v>2000</v>
      </c>
      <c r="N6" t="s">
        <v>203</v>
      </c>
      <c r="O6" s="10">
        <v>4</v>
      </c>
      <c r="P6" s="2"/>
      <c r="Q6" s="46"/>
    </row>
    <row r="7" spans="1:17" x14ac:dyDescent="0.15">
      <c r="A7" t="s">
        <v>16</v>
      </c>
      <c r="B7">
        <f>$B$5*C7</f>
        <v>5040</v>
      </c>
      <c r="C7" s="1">
        <v>0.1</v>
      </c>
      <c r="F7" t="s">
        <v>41</v>
      </c>
      <c r="G7">
        <f>$G$3*H7</f>
        <v>3600</v>
      </c>
      <c r="H7" s="1">
        <v>0.15</v>
      </c>
      <c r="N7" t="s">
        <v>204</v>
      </c>
      <c r="O7" s="10">
        <v>5</v>
      </c>
      <c r="P7" s="2"/>
      <c r="Q7" s="46"/>
    </row>
    <row r="8" spans="1:17" x14ac:dyDescent="0.15">
      <c r="A8" t="s">
        <v>17</v>
      </c>
      <c r="B8">
        <f>$B$5*C8</f>
        <v>15120</v>
      </c>
      <c r="C8" s="1">
        <v>0.3</v>
      </c>
      <c r="F8" t="s">
        <v>39</v>
      </c>
      <c r="G8">
        <f>$G$3*H8</f>
        <v>4800</v>
      </c>
      <c r="H8" s="1">
        <v>0.2</v>
      </c>
      <c r="N8" t="s">
        <v>153</v>
      </c>
      <c r="O8" s="10">
        <v>6</v>
      </c>
      <c r="P8" s="2"/>
      <c r="Q8" s="46"/>
    </row>
    <row r="9" spans="1:17" x14ac:dyDescent="0.15">
      <c r="A9" t="s">
        <v>27</v>
      </c>
      <c r="B9">
        <f>$B$5*C9</f>
        <v>5040</v>
      </c>
      <c r="C9" s="1">
        <v>0.1</v>
      </c>
      <c r="F9" t="s">
        <v>40</v>
      </c>
      <c r="G9">
        <f>$G$3*H9</f>
        <v>13440.000000000002</v>
      </c>
      <c r="H9" s="1">
        <f>1-SUM(H5:H8)</f>
        <v>0.56000000000000005</v>
      </c>
      <c r="N9" t="s">
        <v>205</v>
      </c>
      <c r="O9" s="10">
        <v>7</v>
      </c>
      <c r="P9" s="2"/>
      <c r="Q9" s="46"/>
    </row>
    <row r="10" spans="1:17" x14ac:dyDescent="0.15">
      <c r="A10" t="s">
        <v>28</v>
      </c>
      <c r="B10">
        <f>$B$5*C10</f>
        <v>25200</v>
      </c>
      <c r="C10" s="1">
        <f>1-SUM(C7:C9)</f>
        <v>0.5</v>
      </c>
      <c r="N10" t="s">
        <v>206</v>
      </c>
      <c r="O10" s="10">
        <v>8</v>
      </c>
      <c r="P10" s="2"/>
      <c r="Q10" s="46"/>
    </row>
    <row r="11" spans="1:17" x14ac:dyDescent="0.15">
      <c r="N11" t="s">
        <v>207</v>
      </c>
      <c r="O11" s="10">
        <v>9</v>
      </c>
      <c r="P11" s="2"/>
      <c r="Q11" s="46"/>
    </row>
    <row r="12" spans="1:17" x14ac:dyDescent="0.15">
      <c r="A12" t="s">
        <v>18</v>
      </c>
      <c r="B12">
        <v>8</v>
      </c>
      <c r="N12" t="s">
        <v>208</v>
      </c>
      <c r="O12" s="10">
        <v>10</v>
      </c>
      <c r="P12" s="2"/>
      <c r="Q12" s="46"/>
    </row>
    <row r="13" spans="1:17" x14ac:dyDescent="0.15">
      <c r="A13" t="s">
        <v>19</v>
      </c>
      <c r="B13">
        <f>B7/B12</f>
        <v>630</v>
      </c>
      <c r="F13" t="s">
        <v>124</v>
      </c>
      <c r="N13" t="s">
        <v>209</v>
      </c>
      <c r="O13" s="10">
        <v>11</v>
      </c>
      <c r="P13" s="2"/>
      <c r="Q13" s="46"/>
    </row>
    <row r="14" spans="1:17" x14ac:dyDescent="0.15">
      <c r="A14" t="s">
        <v>24</v>
      </c>
      <c r="B14">
        <v>200</v>
      </c>
      <c r="F14" t="s">
        <v>68</v>
      </c>
      <c r="G14">
        <v>1000</v>
      </c>
      <c r="J14" t="s">
        <v>162</v>
      </c>
      <c r="K14" t="s">
        <v>78</v>
      </c>
      <c r="L14" t="s">
        <v>164</v>
      </c>
      <c r="N14" t="s">
        <v>210</v>
      </c>
      <c r="O14" s="10">
        <v>12</v>
      </c>
      <c r="P14" s="2"/>
      <c r="Q14" s="46"/>
    </row>
    <row r="15" spans="1:17" x14ac:dyDescent="0.15">
      <c r="A15" t="s">
        <v>25</v>
      </c>
      <c r="B15">
        <f>B14+B20</f>
        <v>300</v>
      </c>
      <c r="F15" t="s">
        <v>125</v>
      </c>
      <c r="G15">
        <v>2000</v>
      </c>
      <c r="I15" t="s">
        <v>161</v>
      </c>
      <c r="J15">
        <v>1</v>
      </c>
      <c r="K15">
        <v>1</v>
      </c>
      <c r="N15" t="s">
        <v>211</v>
      </c>
      <c r="O15" s="10">
        <v>13</v>
      </c>
      <c r="P15" s="2"/>
      <c r="Q15" s="46"/>
    </row>
    <row r="16" spans="1:17" x14ac:dyDescent="0.15">
      <c r="A16" t="s">
        <v>26</v>
      </c>
      <c r="B16">
        <f>B14*B13</f>
        <v>126000</v>
      </c>
      <c r="F16" t="s">
        <v>126</v>
      </c>
      <c r="G16">
        <v>3000</v>
      </c>
      <c r="I16" t="s">
        <v>163</v>
      </c>
      <c r="L16">
        <v>1</v>
      </c>
      <c r="N16" t="s">
        <v>212</v>
      </c>
      <c r="O16" s="10">
        <v>14</v>
      </c>
      <c r="P16" s="2"/>
      <c r="Q16" s="46"/>
    </row>
    <row r="17" spans="1:17" x14ac:dyDescent="0.15">
      <c r="F17" t="s">
        <v>162</v>
      </c>
      <c r="G17">
        <v>4000</v>
      </c>
      <c r="N17" t="s">
        <v>213</v>
      </c>
      <c r="O17" s="10">
        <v>15</v>
      </c>
      <c r="P17" s="2"/>
      <c r="Q17" s="46"/>
    </row>
    <row r="18" spans="1:17" x14ac:dyDescent="0.15">
      <c r="A18" t="s">
        <v>20</v>
      </c>
      <c r="B18">
        <v>3</v>
      </c>
      <c r="F18" t="s">
        <v>1104</v>
      </c>
      <c r="G18">
        <v>100</v>
      </c>
      <c r="N18" t="s">
        <v>214</v>
      </c>
      <c r="O18" s="10">
        <v>16</v>
      </c>
      <c r="P18" s="2"/>
      <c r="Q18" s="46"/>
    </row>
    <row r="19" spans="1:17" x14ac:dyDescent="0.15">
      <c r="A19" t="s">
        <v>22</v>
      </c>
      <c r="B19">
        <f>B8/B18</f>
        <v>5040</v>
      </c>
      <c r="F19" t="s">
        <v>223</v>
      </c>
      <c r="G19">
        <v>200</v>
      </c>
      <c r="I19" t="s">
        <v>1015</v>
      </c>
      <c r="J19">
        <v>4</v>
      </c>
      <c r="N19" t="s">
        <v>215</v>
      </c>
      <c r="O19" s="10">
        <v>17</v>
      </c>
      <c r="P19" s="2"/>
      <c r="Q19" s="46"/>
    </row>
    <row r="20" spans="1:17" x14ac:dyDescent="0.15">
      <c r="A20" t="s">
        <v>23</v>
      </c>
      <c r="B20">
        <v>100</v>
      </c>
      <c r="F20" t="s">
        <v>1105</v>
      </c>
      <c r="G20">
        <v>300</v>
      </c>
      <c r="I20" t="s">
        <v>1016</v>
      </c>
      <c r="J20">
        <v>1</v>
      </c>
      <c r="N20" t="s">
        <v>216</v>
      </c>
      <c r="O20" s="10">
        <v>18</v>
      </c>
      <c r="P20" s="2"/>
      <c r="Q20" s="46"/>
    </row>
    <row r="21" spans="1:17" x14ac:dyDescent="0.15">
      <c r="A21" t="s">
        <v>29</v>
      </c>
      <c r="B21">
        <f>B20*B19</f>
        <v>504000</v>
      </c>
      <c r="F21" t="s">
        <v>1040</v>
      </c>
      <c r="G21">
        <v>400</v>
      </c>
      <c r="N21" t="s">
        <v>217</v>
      </c>
      <c r="O21" s="10">
        <v>19</v>
      </c>
      <c r="P21" s="2"/>
      <c r="Q21" s="46"/>
    </row>
    <row r="22" spans="1:17" x14ac:dyDescent="0.15">
      <c r="F22" t="s">
        <v>1106</v>
      </c>
      <c r="G22">
        <v>500</v>
      </c>
      <c r="N22" t="s">
        <v>218</v>
      </c>
      <c r="O22" s="10">
        <v>20</v>
      </c>
      <c r="P22" s="2"/>
      <c r="Q22" s="46"/>
    </row>
    <row r="23" spans="1:17" x14ac:dyDescent="0.15">
      <c r="A23" t="s">
        <v>30</v>
      </c>
      <c r="B23">
        <f>B21+B16</f>
        <v>630000</v>
      </c>
      <c r="F23" t="s">
        <v>127</v>
      </c>
      <c r="G23">
        <v>600</v>
      </c>
      <c r="I23" t="s">
        <v>1095</v>
      </c>
      <c r="J23" s="1">
        <v>0.95</v>
      </c>
      <c r="N23" t="s">
        <v>219</v>
      </c>
      <c r="O23" s="10">
        <v>21</v>
      </c>
      <c r="P23" s="2"/>
      <c r="Q23" s="46"/>
    </row>
    <row r="24" spans="1:17" x14ac:dyDescent="0.15">
      <c r="F24" t="s">
        <v>129</v>
      </c>
      <c r="G24">
        <v>700</v>
      </c>
      <c r="I24" t="s">
        <v>1096</v>
      </c>
      <c r="J24" s="1">
        <v>0.85</v>
      </c>
      <c r="N24" t="s">
        <v>220</v>
      </c>
      <c r="O24" s="10">
        <v>22</v>
      </c>
      <c r="P24" s="2"/>
      <c r="Q24" s="46"/>
    </row>
    <row r="25" spans="1:17" x14ac:dyDescent="0.15">
      <c r="F25" t="s">
        <v>130</v>
      </c>
      <c r="G25">
        <v>800</v>
      </c>
      <c r="I25" t="s">
        <v>1097</v>
      </c>
      <c r="J25" s="1">
        <v>0.5</v>
      </c>
      <c r="N25" t="s">
        <v>221</v>
      </c>
      <c r="O25" s="10">
        <v>23</v>
      </c>
      <c r="P25" s="2"/>
      <c r="Q25" s="46"/>
    </row>
    <row r="26" spans="1:17" x14ac:dyDescent="0.15">
      <c r="B26" t="s">
        <v>32</v>
      </c>
      <c r="C26" t="s">
        <v>15</v>
      </c>
      <c r="N26" t="s">
        <v>1571</v>
      </c>
      <c r="O26" s="10">
        <v>24</v>
      </c>
      <c r="P26" s="7"/>
      <c r="Q26" s="7"/>
    </row>
    <row r="27" spans="1:17" x14ac:dyDescent="0.15">
      <c r="A27" t="s">
        <v>31</v>
      </c>
      <c r="B27">
        <f>$B$23*C27</f>
        <v>94500</v>
      </c>
      <c r="C27" s="1">
        <v>0.15</v>
      </c>
      <c r="N27" s="7" t="s">
        <v>1895</v>
      </c>
      <c r="O27" s="7">
        <v>25</v>
      </c>
      <c r="P27" s="7"/>
      <c r="Q27" s="7"/>
    </row>
    <row r="28" spans="1:17" x14ac:dyDescent="0.15">
      <c r="A28" t="s">
        <v>34</v>
      </c>
      <c r="B28">
        <f>$B$23*C28</f>
        <v>94500</v>
      </c>
      <c r="C28" s="1">
        <v>0.15</v>
      </c>
      <c r="I28" t="s">
        <v>1099</v>
      </c>
      <c r="N28" s="7" t="s">
        <v>1896</v>
      </c>
      <c r="O28" s="7">
        <v>26</v>
      </c>
      <c r="P28" s="7"/>
      <c r="Q28" s="7"/>
    </row>
    <row r="29" spans="1:17" x14ac:dyDescent="0.15">
      <c r="A29" t="s">
        <v>33</v>
      </c>
      <c r="B29">
        <f>$B$23*C29</f>
        <v>157500</v>
      </c>
      <c r="C29" s="1">
        <v>0.25</v>
      </c>
      <c r="I29" t="s">
        <v>1100</v>
      </c>
      <c r="J29">
        <v>100</v>
      </c>
      <c r="N29" s="7" t="s">
        <v>1897</v>
      </c>
      <c r="O29" s="7">
        <v>27</v>
      </c>
      <c r="P29" s="7"/>
      <c r="Q29" s="7"/>
    </row>
    <row r="30" spans="1:17" x14ac:dyDescent="0.15">
      <c r="A30" t="s">
        <v>21</v>
      </c>
      <c r="B30">
        <f>$B$23*C30</f>
        <v>189000</v>
      </c>
      <c r="C30" s="1">
        <v>0.3</v>
      </c>
      <c r="I30" t="s">
        <v>1050</v>
      </c>
      <c r="J30">
        <v>100</v>
      </c>
      <c r="N30" s="7" t="s">
        <v>1898</v>
      </c>
      <c r="O30" s="7">
        <v>28</v>
      </c>
      <c r="P30" s="7"/>
      <c r="Q30" s="7"/>
    </row>
    <row r="31" spans="1:17" x14ac:dyDescent="0.15">
      <c r="A31" t="s">
        <v>35</v>
      </c>
      <c r="B31">
        <f>$B$23*C31</f>
        <v>94499.999999999942</v>
      </c>
      <c r="C31" s="1">
        <f>1-SUM(C27:C30)</f>
        <v>0.14999999999999991</v>
      </c>
    </row>
    <row r="35" spans="9:10" x14ac:dyDescent="0.15">
      <c r="I35" t="s">
        <v>1114</v>
      </c>
    </row>
    <row r="36" spans="9:10" x14ac:dyDescent="0.15">
      <c r="I36">
        <v>1</v>
      </c>
      <c r="J36">
        <v>1.1000000000000001</v>
      </c>
    </row>
    <row r="37" spans="9:10" x14ac:dyDescent="0.15">
      <c r="I37">
        <v>4</v>
      </c>
      <c r="J37">
        <v>1.3</v>
      </c>
    </row>
    <row r="38" spans="9:10" x14ac:dyDescent="0.15">
      <c r="I38">
        <v>10</v>
      </c>
      <c r="J38">
        <v>1.6</v>
      </c>
    </row>
    <row r="39" spans="9:10" x14ac:dyDescent="0.15">
      <c r="I39">
        <v>24</v>
      </c>
      <c r="J39">
        <v>2</v>
      </c>
    </row>
    <row r="40" spans="9:10" x14ac:dyDescent="0.15">
      <c r="I40" t="s">
        <v>1115</v>
      </c>
      <c r="J40">
        <v>4</v>
      </c>
    </row>
    <row r="41" spans="9:10" x14ac:dyDescent="0.15">
      <c r="I41" t="s">
        <v>1116</v>
      </c>
      <c r="J41">
        <v>6</v>
      </c>
    </row>
    <row r="42" spans="9:10" x14ac:dyDescent="0.15">
      <c r="I42" t="s">
        <v>1117</v>
      </c>
      <c r="J42">
        <v>10</v>
      </c>
    </row>
    <row r="43" spans="9:10" x14ac:dyDescent="0.15">
      <c r="I43" t="s">
        <v>1118</v>
      </c>
      <c r="J43">
        <v>20</v>
      </c>
    </row>
    <row r="44" spans="9:10" x14ac:dyDescent="0.15">
      <c r="I44" t="s">
        <v>1119</v>
      </c>
      <c r="J44">
        <v>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topLeftCell="A3" workbookViewId="0">
      <selection activeCell="C11" sqref="C11"/>
    </sheetView>
  </sheetViews>
  <sheetFormatPr baseColWidth="10" defaultRowHeight="15" x14ac:dyDescent="0.15"/>
  <cols>
    <col min="1" max="1" width="41.5" bestFit="1" customWidth="1"/>
  </cols>
  <sheetData>
    <row r="2" spans="1:1" x14ac:dyDescent="0.15">
      <c r="A2" t="s">
        <v>170</v>
      </c>
    </row>
    <row r="5" spans="1:1" x14ac:dyDescent="0.15">
      <c r="A5" t="s">
        <v>2081</v>
      </c>
    </row>
    <row r="12" spans="1:1" x14ac:dyDescent="0.15">
      <c r="A12" s="2"/>
    </row>
    <row r="13" spans="1:1" x14ac:dyDescent="0.15">
      <c r="A13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8" sqref="B18"/>
    </sheetView>
  </sheetViews>
  <sheetFormatPr baseColWidth="10" defaultRowHeight="15" x14ac:dyDescent="0.15"/>
  <cols>
    <col min="3" max="3" width="10.5" bestFit="1" customWidth="1"/>
    <col min="4" max="7" width="8.83203125" customWidth="1"/>
    <col min="12" max="12" width="19.5" bestFit="1" customWidth="1"/>
  </cols>
  <sheetData>
    <row r="1" spans="1:13" x14ac:dyDescent="0.15">
      <c r="A1" t="s">
        <v>171</v>
      </c>
      <c r="B1" t="s">
        <v>222</v>
      </c>
      <c r="C1" t="s">
        <v>172</v>
      </c>
      <c r="D1" t="s">
        <v>173</v>
      </c>
      <c r="E1" t="s">
        <v>174</v>
      </c>
      <c r="F1" t="s">
        <v>175</v>
      </c>
      <c r="G1" s="11"/>
      <c r="L1" s="45" t="s">
        <v>195</v>
      </c>
      <c r="M1" s="45" t="s">
        <v>197</v>
      </c>
    </row>
    <row r="2" spans="1:13" x14ac:dyDescent="0.15">
      <c r="D2">
        <v>25</v>
      </c>
      <c r="E2">
        <v>27</v>
      </c>
      <c r="F2">
        <v>19</v>
      </c>
      <c r="L2" s="45" t="s">
        <v>199</v>
      </c>
      <c r="M2" s="45">
        <v>0</v>
      </c>
    </row>
    <row r="3" spans="1:13" x14ac:dyDescent="0.15">
      <c r="A3">
        <v>0</v>
      </c>
      <c r="B3" t="s">
        <v>185</v>
      </c>
      <c r="C3" t="s">
        <v>1220</v>
      </c>
      <c r="D3" s="1">
        <v>0.05</v>
      </c>
      <c r="E3" s="1">
        <v>0</v>
      </c>
      <c r="F3" s="27">
        <v>2</v>
      </c>
      <c r="G3" t="str">
        <f>IF(D3&lt;&gt;0,D$2&amp;"|"&amp;D3,"")</f>
        <v>25|0.05</v>
      </c>
      <c r="H3" t="str">
        <f>IF(E3&lt;&gt;0,E$2&amp;"|"&amp;-E3,"")</f>
        <v/>
      </c>
      <c r="I3" t="str">
        <f t="shared" ref="I3" si="0">IF(F3&lt;&gt;0,F$2&amp;"|"&amp;F3,"")</f>
        <v>19|2</v>
      </c>
      <c r="J3" t="str">
        <f>IF(G3="","",G3)&amp;IF(H3="","",IF(G3="","",";")&amp;H3)&amp;IF(I3="","",IF(AND(H3="",G3=""),"",";")&amp;I3)</f>
        <v>25|0.05;19|2</v>
      </c>
      <c r="L3" s="45" t="s">
        <v>200</v>
      </c>
      <c r="M3" s="45">
        <v>1</v>
      </c>
    </row>
    <row r="4" spans="1:13" x14ac:dyDescent="0.15">
      <c r="A4">
        <v>1</v>
      </c>
      <c r="B4" t="s">
        <v>186</v>
      </c>
      <c r="C4" t="s">
        <v>1221</v>
      </c>
      <c r="D4" s="1">
        <v>0</v>
      </c>
      <c r="E4" s="1">
        <v>-0.2</v>
      </c>
      <c r="F4" s="27">
        <v>0</v>
      </c>
      <c r="G4" t="str">
        <f t="shared" ref="G4:G12" si="1">IF(D4&lt;&gt;0,D$2&amp;"|"&amp;D4,"")</f>
        <v/>
      </c>
      <c r="H4" t="str">
        <f t="shared" ref="H4:H12" si="2">IF(E4&lt;&gt;0,E$2&amp;"|"&amp;-E4,"")</f>
        <v>27|0.2</v>
      </c>
      <c r="I4" t="str">
        <f t="shared" ref="I4:I12" si="3">IF(F4&lt;&gt;0,F$2&amp;"|"&amp;F4,"")</f>
        <v/>
      </c>
      <c r="J4" t="str">
        <f t="shared" ref="J4:J12" si="4">IF(G4="","",G4)&amp;IF(H4="","",IF(G4="","",";")&amp;H4)&amp;IF(I4="","",IF(AND(H4="",G4=""),"",";")&amp;I4)</f>
        <v>27|0.2</v>
      </c>
      <c r="L4" s="45" t="s">
        <v>201</v>
      </c>
      <c r="M4" s="45">
        <v>2</v>
      </c>
    </row>
    <row r="5" spans="1:13" x14ac:dyDescent="0.15">
      <c r="A5">
        <v>2</v>
      </c>
      <c r="B5" t="s">
        <v>187</v>
      </c>
      <c r="C5" t="s">
        <v>1222</v>
      </c>
      <c r="D5" s="1">
        <v>-0.05</v>
      </c>
      <c r="E5" s="1">
        <v>0.1</v>
      </c>
      <c r="F5" s="27">
        <v>0</v>
      </c>
      <c r="G5" t="str">
        <f t="shared" si="1"/>
        <v>25|-0.05</v>
      </c>
      <c r="H5" t="str">
        <f t="shared" si="2"/>
        <v>27|-0.1</v>
      </c>
      <c r="I5" t="str">
        <f t="shared" si="3"/>
        <v/>
      </c>
      <c r="J5" t="str">
        <f t="shared" si="4"/>
        <v>25|-0.05;27|-0.1</v>
      </c>
      <c r="L5" s="45" t="s">
        <v>202</v>
      </c>
      <c r="M5" s="45">
        <v>3</v>
      </c>
    </row>
    <row r="6" spans="1:13" x14ac:dyDescent="0.15">
      <c r="A6">
        <v>3</v>
      </c>
      <c r="B6" t="s">
        <v>188</v>
      </c>
      <c r="C6" t="s">
        <v>1223</v>
      </c>
      <c r="D6" s="1">
        <v>0.05</v>
      </c>
      <c r="E6" s="1">
        <v>-0.1</v>
      </c>
      <c r="F6" s="27">
        <v>1</v>
      </c>
      <c r="G6" t="str">
        <f t="shared" si="1"/>
        <v>25|0.05</v>
      </c>
      <c r="H6" t="str">
        <f t="shared" si="2"/>
        <v>27|0.1</v>
      </c>
      <c r="I6" t="str">
        <f t="shared" si="3"/>
        <v>19|1</v>
      </c>
      <c r="J6" t="str">
        <f t="shared" si="4"/>
        <v>25|0.05;27|0.1;19|1</v>
      </c>
      <c r="L6" s="45" t="s">
        <v>203</v>
      </c>
      <c r="M6" s="45">
        <v>4</v>
      </c>
    </row>
    <row r="7" spans="1:13" x14ac:dyDescent="0.15">
      <c r="A7">
        <v>4</v>
      </c>
      <c r="B7" t="s">
        <v>189</v>
      </c>
      <c r="C7" t="s">
        <v>1224</v>
      </c>
      <c r="D7" s="1">
        <v>0.03</v>
      </c>
      <c r="E7" s="1">
        <v>-0.05</v>
      </c>
      <c r="F7" s="27">
        <v>1</v>
      </c>
      <c r="G7" t="str">
        <f t="shared" si="1"/>
        <v>25|0.03</v>
      </c>
      <c r="H7" t="str">
        <f t="shared" si="2"/>
        <v>27|0.05</v>
      </c>
      <c r="I7" t="str">
        <f t="shared" si="3"/>
        <v>19|1</v>
      </c>
      <c r="J7" t="str">
        <f t="shared" si="4"/>
        <v>25|0.03;27|0.05;19|1</v>
      </c>
      <c r="L7" s="45" t="s">
        <v>204</v>
      </c>
      <c r="M7" s="45">
        <v>5</v>
      </c>
    </row>
    <row r="8" spans="1:13" x14ac:dyDescent="0.15">
      <c r="A8">
        <v>5</v>
      </c>
      <c r="B8" t="s">
        <v>190</v>
      </c>
      <c r="C8" t="s">
        <v>1900</v>
      </c>
      <c r="D8" s="1">
        <v>0.08</v>
      </c>
      <c r="E8" s="1">
        <v>0</v>
      </c>
      <c r="F8" s="27">
        <v>0</v>
      </c>
      <c r="G8" t="str">
        <f t="shared" si="1"/>
        <v>25|0.08</v>
      </c>
      <c r="H8" t="str">
        <f t="shared" si="2"/>
        <v/>
      </c>
      <c r="I8" t="str">
        <f t="shared" si="3"/>
        <v/>
      </c>
      <c r="J8" t="str">
        <f t="shared" si="4"/>
        <v>25|0.08</v>
      </c>
      <c r="L8" s="45" t="s">
        <v>153</v>
      </c>
      <c r="M8" s="45">
        <v>6</v>
      </c>
    </row>
    <row r="9" spans="1:13" x14ac:dyDescent="0.15">
      <c r="A9">
        <v>6</v>
      </c>
      <c r="B9" t="s">
        <v>191</v>
      </c>
      <c r="C9" t="s">
        <v>1225</v>
      </c>
      <c r="D9" s="1">
        <v>0</v>
      </c>
      <c r="E9" s="1">
        <v>0.2</v>
      </c>
      <c r="F9" s="27">
        <v>0</v>
      </c>
      <c r="G9" t="str">
        <f t="shared" si="1"/>
        <v/>
      </c>
      <c r="H9" t="str">
        <f t="shared" si="2"/>
        <v>27|-0.2</v>
      </c>
      <c r="I9" t="str">
        <f t="shared" si="3"/>
        <v/>
      </c>
      <c r="J9" t="str">
        <f t="shared" si="4"/>
        <v>27|-0.2</v>
      </c>
      <c r="L9" s="45" t="s">
        <v>205</v>
      </c>
      <c r="M9" s="45">
        <v>7</v>
      </c>
    </row>
    <row r="10" spans="1:13" x14ac:dyDescent="0.15">
      <c r="A10">
        <v>7</v>
      </c>
      <c r="B10" t="s">
        <v>192</v>
      </c>
      <c r="C10" t="s">
        <v>1226</v>
      </c>
      <c r="D10" s="1">
        <v>0.05</v>
      </c>
      <c r="E10" s="1">
        <v>0.1</v>
      </c>
      <c r="F10" s="27">
        <v>0</v>
      </c>
      <c r="G10" t="str">
        <f t="shared" si="1"/>
        <v>25|0.05</v>
      </c>
      <c r="H10" t="str">
        <f t="shared" si="2"/>
        <v>27|-0.1</v>
      </c>
      <c r="I10" t="str">
        <f t="shared" si="3"/>
        <v/>
      </c>
      <c r="J10" t="str">
        <f t="shared" si="4"/>
        <v>25|0.05;27|-0.1</v>
      </c>
      <c r="L10" s="45" t="s">
        <v>206</v>
      </c>
      <c r="M10" s="45">
        <v>8</v>
      </c>
    </row>
    <row r="11" spans="1:13" x14ac:dyDescent="0.15">
      <c r="A11">
        <v>8</v>
      </c>
      <c r="B11" t="s">
        <v>193</v>
      </c>
      <c r="C11" t="s">
        <v>1899</v>
      </c>
      <c r="D11" s="1">
        <v>-0.05</v>
      </c>
      <c r="E11" s="1">
        <v>-0.2</v>
      </c>
      <c r="F11" s="27">
        <v>0</v>
      </c>
      <c r="G11" t="str">
        <f t="shared" si="1"/>
        <v>25|-0.05</v>
      </c>
      <c r="H11" t="str">
        <f t="shared" si="2"/>
        <v>27|0.2</v>
      </c>
      <c r="I11" t="str">
        <f t="shared" si="3"/>
        <v/>
      </c>
      <c r="J11" t="str">
        <f t="shared" si="4"/>
        <v>25|-0.05;27|0.2</v>
      </c>
      <c r="L11" s="45" t="s">
        <v>207</v>
      </c>
      <c r="M11" s="45">
        <v>9</v>
      </c>
    </row>
    <row r="12" spans="1:13" x14ac:dyDescent="0.15">
      <c r="A12">
        <v>9</v>
      </c>
      <c r="B12" t="s">
        <v>194</v>
      </c>
      <c r="C12" t="s">
        <v>1227</v>
      </c>
      <c r="D12" s="1">
        <v>0.1</v>
      </c>
      <c r="E12" s="1">
        <v>-0.3</v>
      </c>
      <c r="F12" s="27">
        <v>2</v>
      </c>
      <c r="G12" t="str">
        <f t="shared" si="1"/>
        <v>25|0.1</v>
      </c>
      <c r="H12" t="str">
        <f t="shared" si="2"/>
        <v>27|0.3</v>
      </c>
      <c r="I12" t="str">
        <f t="shared" si="3"/>
        <v>19|2</v>
      </c>
      <c r="J12" t="str">
        <f t="shared" si="4"/>
        <v>25|0.1;27|0.3;19|2</v>
      </c>
      <c r="L12" s="45" t="s">
        <v>208</v>
      </c>
      <c r="M12" s="45">
        <v>10</v>
      </c>
    </row>
    <row r="13" spans="1:13" x14ac:dyDescent="0.15">
      <c r="L13" s="45" t="s">
        <v>209</v>
      </c>
      <c r="M13" s="45">
        <v>11</v>
      </c>
    </row>
    <row r="14" spans="1:13" x14ac:dyDescent="0.15">
      <c r="L14" s="45" t="s">
        <v>210</v>
      </c>
      <c r="M14" s="45">
        <v>12</v>
      </c>
    </row>
    <row r="15" spans="1:13" x14ac:dyDescent="0.15">
      <c r="B15" t="s">
        <v>223</v>
      </c>
      <c r="D15">
        <v>26</v>
      </c>
      <c r="E15">
        <v>28</v>
      </c>
      <c r="F15">
        <v>20</v>
      </c>
      <c r="G15" s="11"/>
      <c r="L15" s="45" t="s">
        <v>211</v>
      </c>
      <c r="M15" s="45">
        <v>13</v>
      </c>
    </row>
    <row r="16" spans="1:13" x14ac:dyDescent="0.15">
      <c r="A16">
        <v>0</v>
      </c>
      <c r="B16" t="s">
        <v>177</v>
      </c>
      <c r="C16" t="s">
        <v>1228</v>
      </c>
      <c r="D16" s="1">
        <v>0</v>
      </c>
      <c r="E16" s="1">
        <v>0</v>
      </c>
      <c r="F16">
        <v>2</v>
      </c>
      <c r="G16" t="str">
        <f>IF(D16&lt;&gt;0,D$15&amp;"|"&amp;D16,"")</f>
        <v/>
      </c>
      <c r="H16" t="str">
        <f>IF(E16&lt;&gt;0,E$15&amp;"|"&amp;-E16,"")</f>
        <v/>
      </c>
      <c r="I16" t="str">
        <f t="shared" ref="I16" si="5">IF(F16&lt;&gt;0,F$15&amp;"|"&amp;F16,"")</f>
        <v>20|2</v>
      </c>
      <c r="J16" t="str">
        <f>IF(G16="","",G16)&amp;IF(H16="","",IF(G16="","",";")&amp;H16)&amp;IF(I16="","",IF(AND(H16="",G16=""),"",";")&amp;I16)</f>
        <v>20|2</v>
      </c>
      <c r="L16" s="45" t="s">
        <v>212</v>
      </c>
      <c r="M16" s="45">
        <v>14</v>
      </c>
    </row>
    <row r="17" spans="1:13" x14ac:dyDescent="0.15">
      <c r="A17">
        <v>1</v>
      </c>
      <c r="B17" t="s">
        <v>178</v>
      </c>
      <c r="C17" t="s">
        <v>1229</v>
      </c>
      <c r="D17" s="1">
        <v>0</v>
      </c>
      <c r="E17" s="1">
        <v>-0.2</v>
      </c>
      <c r="F17">
        <v>0</v>
      </c>
      <c r="G17" t="str">
        <f t="shared" ref="G17:G25" si="6">IF(D17&lt;&gt;0,D$15&amp;"|"&amp;D17,"")</f>
        <v/>
      </c>
      <c r="H17" t="str">
        <f t="shared" ref="H17:H25" si="7">IF(E17&lt;&gt;0,E$15&amp;"|"&amp;-E17,"")</f>
        <v>28|0.2</v>
      </c>
      <c r="I17" t="str">
        <f t="shared" ref="I17:I25" si="8">IF(F17&lt;&gt;0,F$15&amp;"|"&amp;F17,"")</f>
        <v/>
      </c>
      <c r="J17" t="str">
        <f t="shared" ref="J17:J25" si="9">IF(G17="","",G17)&amp;IF(H17="","",IF(G17="","",";")&amp;H17)&amp;IF(I17="","",IF(AND(H17="",G17=""),"",";")&amp;I17)</f>
        <v>28|0.2</v>
      </c>
      <c r="L17" s="45" t="s">
        <v>213</v>
      </c>
      <c r="M17" s="45">
        <v>15</v>
      </c>
    </row>
    <row r="18" spans="1:13" x14ac:dyDescent="0.15">
      <c r="A18">
        <v>2</v>
      </c>
      <c r="B18" t="s">
        <v>4634</v>
      </c>
      <c r="C18" t="s">
        <v>1230</v>
      </c>
      <c r="D18" s="1">
        <v>0</v>
      </c>
      <c r="E18" s="1">
        <v>-0.1</v>
      </c>
      <c r="F18">
        <v>1</v>
      </c>
      <c r="G18" t="str">
        <f t="shared" si="6"/>
        <v/>
      </c>
      <c r="H18" t="str">
        <f t="shared" si="7"/>
        <v>28|0.1</v>
      </c>
      <c r="I18" t="str">
        <f t="shared" si="8"/>
        <v>20|1</v>
      </c>
      <c r="J18" t="str">
        <f t="shared" si="9"/>
        <v>28|0.1;20|1</v>
      </c>
      <c r="L18" s="45" t="s">
        <v>214</v>
      </c>
      <c r="M18" s="45">
        <v>16</v>
      </c>
    </row>
    <row r="19" spans="1:13" x14ac:dyDescent="0.15">
      <c r="A19">
        <v>3</v>
      </c>
      <c r="B19" t="s">
        <v>176</v>
      </c>
      <c r="C19" t="s">
        <v>1231</v>
      </c>
      <c r="D19" s="1">
        <v>0.05</v>
      </c>
      <c r="E19" s="1">
        <v>-0.15</v>
      </c>
      <c r="F19">
        <v>1</v>
      </c>
      <c r="G19" t="str">
        <f t="shared" si="6"/>
        <v>26|0.05</v>
      </c>
      <c r="H19" t="str">
        <f t="shared" si="7"/>
        <v>28|0.15</v>
      </c>
      <c r="I19" t="str">
        <f t="shared" si="8"/>
        <v>20|1</v>
      </c>
      <c r="J19" t="str">
        <f t="shared" si="9"/>
        <v>26|0.05;28|0.15;20|1</v>
      </c>
      <c r="L19" s="45" t="s">
        <v>215</v>
      </c>
      <c r="M19" s="45">
        <v>17</v>
      </c>
    </row>
    <row r="20" spans="1:13" x14ac:dyDescent="0.15">
      <c r="A20">
        <v>4</v>
      </c>
      <c r="B20" t="s">
        <v>179</v>
      </c>
      <c r="C20" t="s">
        <v>1232</v>
      </c>
      <c r="D20" s="1">
        <v>0</v>
      </c>
      <c r="E20" s="1">
        <v>-0.1</v>
      </c>
      <c r="F20">
        <v>-3</v>
      </c>
      <c r="G20" t="str">
        <f t="shared" si="6"/>
        <v/>
      </c>
      <c r="H20" t="str">
        <f t="shared" si="7"/>
        <v>28|0.1</v>
      </c>
      <c r="I20" t="str">
        <f t="shared" si="8"/>
        <v>20|-3</v>
      </c>
      <c r="J20" t="str">
        <f t="shared" si="9"/>
        <v>28|0.1;20|-3</v>
      </c>
      <c r="L20" s="45" t="s">
        <v>216</v>
      </c>
      <c r="M20" s="45">
        <v>18</v>
      </c>
    </row>
    <row r="21" spans="1:13" x14ac:dyDescent="0.15">
      <c r="A21">
        <v>5</v>
      </c>
      <c r="B21" t="s">
        <v>180</v>
      </c>
      <c r="C21" t="s">
        <v>1233</v>
      </c>
      <c r="D21" s="1">
        <v>7.0000000000000007E-2</v>
      </c>
      <c r="E21" s="1">
        <v>0</v>
      </c>
      <c r="F21">
        <v>2</v>
      </c>
      <c r="G21" t="str">
        <f t="shared" si="6"/>
        <v>26|0.07</v>
      </c>
      <c r="H21" t="str">
        <f t="shared" si="7"/>
        <v/>
      </c>
      <c r="I21" t="str">
        <f t="shared" si="8"/>
        <v>20|2</v>
      </c>
      <c r="J21" t="str">
        <f t="shared" si="9"/>
        <v>26|0.07;20|2</v>
      </c>
      <c r="L21" s="45" t="s">
        <v>217</v>
      </c>
      <c r="M21" s="45">
        <v>19</v>
      </c>
    </row>
    <row r="22" spans="1:13" x14ac:dyDescent="0.15">
      <c r="A22">
        <v>6</v>
      </c>
      <c r="B22" t="s">
        <v>181</v>
      </c>
      <c r="C22" t="s">
        <v>1234</v>
      </c>
      <c r="D22" s="1">
        <v>0</v>
      </c>
      <c r="E22" s="1">
        <v>-0.1</v>
      </c>
      <c r="F22">
        <v>1</v>
      </c>
      <c r="G22" t="str">
        <f t="shared" si="6"/>
        <v/>
      </c>
      <c r="H22" t="str">
        <f t="shared" si="7"/>
        <v>28|0.1</v>
      </c>
      <c r="I22" t="str">
        <f t="shared" si="8"/>
        <v>20|1</v>
      </c>
      <c r="J22" t="str">
        <f t="shared" si="9"/>
        <v>28|0.1;20|1</v>
      </c>
      <c r="L22" s="45" t="s">
        <v>218</v>
      </c>
      <c r="M22" s="45">
        <v>20</v>
      </c>
    </row>
    <row r="23" spans="1:13" x14ac:dyDescent="0.15">
      <c r="A23">
        <v>7</v>
      </c>
      <c r="B23" t="s">
        <v>182</v>
      </c>
      <c r="C23" t="s">
        <v>1235</v>
      </c>
      <c r="D23" s="1">
        <v>0.1</v>
      </c>
      <c r="E23" s="1">
        <v>-0.3</v>
      </c>
      <c r="F23">
        <v>3</v>
      </c>
      <c r="G23" t="str">
        <f t="shared" si="6"/>
        <v>26|0.1</v>
      </c>
      <c r="H23" t="str">
        <f t="shared" si="7"/>
        <v>28|0.3</v>
      </c>
      <c r="I23" t="str">
        <f t="shared" si="8"/>
        <v>20|3</v>
      </c>
      <c r="J23" t="str">
        <f t="shared" si="9"/>
        <v>26|0.1;28|0.3;20|3</v>
      </c>
      <c r="L23" s="45" t="s">
        <v>219</v>
      </c>
      <c r="M23" s="45">
        <v>21</v>
      </c>
    </row>
    <row r="24" spans="1:13" x14ac:dyDescent="0.15">
      <c r="A24">
        <v>8</v>
      </c>
      <c r="B24" t="s">
        <v>183</v>
      </c>
      <c r="C24" t="s">
        <v>1231</v>
      </c>
      <c r="D24" s="1">
        <v>0.05</v>
      </c>
      <c r="E24" s="1">
        <v>-0.1</v>
      </c>
      <c r="F24">
        <v>-1</v>
      </c>
      <c r="G24" t="str">
        <f t="shared" si="6"/>
        <v>26|0.05</v>
      </c>
      <c r="H24" t="str">
        <f t="shared" si="7"/>
        <v>28|0.1</v>
      </c>
      <c r="I24" t="str">
        <f t="shared" si="8"/>
        <v>20|-1</v>
      </c>
      <c r="J24" t="str">
        <f t="shared" si="9"/>
        <v>26|0.05;28|0.1;20|-1</v>
      </c>
      <c r="L24" s="45" t="s">
        <v>220</v>
      </c>
      <c r="M24" s="45">
        <v>22</v>
      </c>
    </row>
    <row r="25" spans="1:13" x14ac:dyDescent="0.15">
      <c r="A25">
        <v>9</v>
      </c>
      <c r="B25" t="s">
        <v>184</v>
      </c>
      <c r="C25" t="s">
        <v>1236</v>
      </c>
      <c r="D25" s="1">
        <v>0.08</v>
      </c>
      <c r="E25" s="1">
        <v>0</v>
      </c>
      <c r="F25">
        <v>2</v>
      </c>
      <c r="G25" t="str">
        <f t="shared" si="6"/>
        <v>26|0.08</v>
      </c>
      <c r="H25" t="str">
        <f t="shared" si="7"/>
        <v/>
      </c>
      <c r="I25" t="str">
        <f t="shared" si="8"/>
        <v>20|2</v>
      </c>
      <c r="J25" t="str">
        <f t="shared" si="9"/>
        <v>26|0.08;20|2</v>
      </c>
      <c r="L25" s="45" t="s">
        <v>221</v>
      </c>
      <c r="M25" s="45">
        <v>23</v>
      </c>
    </row>
    <row r="26" spans="1:13" x14ac:dyDescent="0.15">
      <c r="L26" s="45" t="s">
        <v>1571</v>
      </c>
      <c r="M26" s="45">
        <v>24</v>
      </c>
    </row>
    <row r="27" spans="1:13" x14ac:dyDescent="0.15">
      <c r="L27" s="45" t="s">
        <v>1895</v>
      </c>
      <c r="M27" s="45">
        <v>25</v>
      </c>
    </row>
    <row r="28" spans="1:13" x14ac:dyDescent="0.15">
      <c r="D28" s="27">
        <v>0</v>
      </c>
      <c r="E28" s="27"/>
      <c r="F28" s="27">
        <v>15</v>
      </c>
      <c r="G28" s="27"/>
      <c r="H28" s="27">
        <v>23</v>
      </c>
      <c r="I28" s="27">
        <v>18</v>
      </c>
      <c r="L28" s="45" t="s">
        <v>1896</v>
      </c>
      <c r="M28" s="45">
        <v>26</v>
      </c>
    </row>
    <row r="29" spans="1:13" x14ac:dyDescent="0.15">
      <c r="D29" t="s">
        <v>1215</v>
      </c>
      <c r="E29" t="s">
        <v>587</v>
      </c>
      <c r="F29" t="s">
        <v>1050</v>
      </c>
      <c r="G29" t="s">
        <v>1214</v>
      </c>
      <c r="H29" t="s">
        <v>524</v>
      </c>
      <c r="I29" t="s">
        <v>1101</v>
      </c>
      <c r="L29" s="45" t="s">
        <v>1897</v>
      </c>
      <c r="M29" s="45">
        <v>27</v>
      </c>
    </row>
    <row r="30" spans="1:13" x14ac:dyDescent="0.15">
      <c r="A30">
        <v>0</v>
      </c>
      <c r="B30" t="s">
        <v>1206</v>
      </c>
      <c r="C30" s="13" t="s">
        <v>496</v>
      </c>
      <c r="D30" s="1">
        <v>-0.2</v>
      </c>
      <c r="E30" s="1">
        <v>-0.3</v>
      </c>
      <c r="F30" s="1">
        <v>-0.1</v>
      </c>
      <c r="G30" s="1">
        <v>0</v>
      </c>
      <c r="H30" s="1">
        <v>0</v>
      </c>
      <c r="I30" s="1">
        <v>0</v>
      </c>
      <c r="J30" s="27"/>
      <c r="L30" s="45" t="s">
        <v>1898</v>
      </c>
      <c r="M30" s="45">
        <v>28</v>
      </c>
    </row>
    <row r="31" spans="1:13" x14ac:dyDescent="0.15">
      <c r="A31">
        <v>1</v>
      </c>
      <c r="B31" t="s">
        <v>1207</v>
      </c>
      <c r="C31" s="13" t="s">
        <v>497</v>
      </c>
      <c r="D31" s="1">
        <v>0</v>
      </c>
      <c r="E31" s="1">
        <v>0</v>
      </c>
      <c r="F31" s="1">
        <v>-0.2</v>
      </c>
      <c r="G31" s="1">
        <v>0.2</v>
      </c>
      <c r="H31" s="1">
        <v>0</v>
      </c>
      <c r="I31" s="1">
        <v>0</v>
      </c>
      <c r="J31" s="27"/>
    </row>
    <row r="32" spans="1:13" x14ac:dyDescent="0.15">
      <c r="A32">
        <v>2</v>
      </c>
      <c r="B32" s="13" t="s">
        <v>1208</v>
      </c>
      <c r="C32" s="13" t="s">
        <v>818</v>
      </c>
      <c r="D32" s="1">
        <v>0.3</v>
      </c>
      <c r="E32" s="1">
        <v>-0.15</v>
      </c>
      <c r="F32" s="1">
        <v>0</v>
      </c>
      <c r="G32">
        <v>0</v>
      </c>
      <c r="H32" s="1">
        <v>0</v>
      </c>
      <c r="I32" s="1">
        <v>0</v>
      </c>
      <c r="J32" s="27"/>
      <c r="K32" s="13"/>
    </row>
    <row r="33" spans="1:11" x14ac:dyDescent="0.15">
      <c r="A33">
        <v>3</v>
      </c>
      <c r="B33" s="13" t="s">
        <v>1209</v>
      </c>
      <c r="C33" s="13" t="s">
        <v>819</v>
      </c>
      <c r="D33" s="1">
        <v>-0.5</v>
      </c>
      <c r="E33" s="1">
        <v>0</v>
      </c>
      <c r="F33" s="1">
        <v>0</v>
      </c>
      <c r="G33" s="1">
        <v>-0.2</v>
      </c>
      <c r="H33" s="1">
        <v>0</v>
      </c>
      <c r="I33" s="1">
        <v>0</v>
      </c>
      <c r="J33" s="27"/>
      <c r="K33" s="13"/>
    </row>
    <row r="34" spans="1:11" x14ac:dyDescent="0.15">
      <c r="A34">
        <v>4</v>
      </c>
      <c r="B34" s="13" t="s">
        <v>1210</v>
      </c>
      <c r="C34" s="13" t="s">
        <v>821</v>
      </c>
      <c r="D34" s="1">
        <v>0</v>
      </c>
      <c r="E34" s="1">
        <v>0.2</v>
      </c>
      <c r="F34" s="1">
        <v>-0.2</v>
      </c>
      <c r="G34" s="1">
        <v>0</v>
      </c>
      <c r="H34" s="1">
        <v>0</v>
      </c>
      <c r="I34" s="1">
        <v>0</v>
      </c>
      <c r="J34" s="27"/>
      <c r="K34" s="13"/>
    </row>
    <row r="35" spans="1:11" x14ac:dyDescent="0.15">
      <c r="A35">
        <v>5</v>
      </c>
      <c r="B35" s="13" t="s">
        <v>1217</v>
      </c>
      <c r="C35" s="13" t="s">
        <v>1216</v>
      </c>
      <c r="D35" s="1">
        <v>0.1</v>
      </c>
      <c r="E35" s="1">
        <v>0.1</v>
      </c>
      <c r="F35" s="1">
        <v>0.1</v>
      </c>
      <c r="G35" s="1">
        <v>0</v>
      </c>
      <c r="H35" s="1">
        <v>0</v>
      </c>
      <c r="I35" s="1">
        <v>0</v>
      </c>
      <c r="J35" s="27"/>
      <c r="K35" s="13"/>
    </row>
    <row r="36" spans="1:11" x14ac:dyDescent="0.15">
      <c r="A36">
        <v>6</v>
      </c>
      <c r="B36" s="13" t="s">
        <v>1211</v>
      </c>
      <c r="C36" s="13" t="s">
        <v>838</v>
      </c>
      <c r="D36" s="1">
        <v>0</v>
      </c>
      <c r="E36" s="1">
        <v>0</v>
      </c>
      <c r="F36" s="1">
        <v>0</v>
      </c>
      <c r="G36" s="1">
        <v>0</v>
      </c>
      <c r="H36" s="1">
        <v>-0.5</v>
      </c>
      <c r="I36" s="1">
        <v>0</v>
      </c>
      <c r="J36" s="27"/>
      <c r="K36" s="13"/>
    </row>
    <row r="37" spans="1:11" x14ac:dyDescent="0.15">
      <c r="A37">
        <v>7</v>
      </c>
      <c r="B37" t="s">
        <v>1212</v>
      </c>
      <c r="C37" s="13" t="s">
        <v>820</v>
      </c>
      <c r="D37" s="1">
        <v>-0.3</v>
      </c>
      <c r="E37" s="1">
        <v>-0.3</v>
      </c>
      <c r="F37" s="1">
        <v>-0.3</v>
      </c>
      <c r="G37" s="1">
        <v>-0.3</v>
      </c>
      <c r="H37" s="1">
        <v>-0.1</v>
      </c>
      <c r="I37" s="1">
        <v>0</v>
      </c>
      <c r="J37" s="27"/>
    </row>
    <row r="38" spans="1:11" x14ac:dyDescent="0.15">
      <c r="A38">
        <v>8</v>
      </c>
      <c r="B38" t="s">
        <v>1213</v>
      </c>
      <c r="C38" s="13" t="s">
        <v>822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27"/>
    </row>
    <row r="39" spans="1:11" ht="16" x14ac:dyDescent="0.2">
      <c r="A39">
        <v>9</v>
      </c>
      <c r="B39" t="s">
        <v>1219</v>
      </c>
      <c r="C39" s="26" t="s">
        <v>1218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</v>
      </c>
      <c r="J39" s="2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J14" sqref="J14"/>
    </sheetView>
  </sheetViews>
  <sheetFormatPr baseColWidth="10" defaultRowHeight="15" x14ac:dyDescent="0.15"/>
  <cols>
    <col min="6" max="6" width="12.5" bestFit="1" customWidth="1"/>
  </cols>
  <sheetData>
    <row r="1" spans="1:17" x14ac:dyDescent="0.15">
      <c r="A1" t="s">
        <v>1108</v>
      </c>
      <c r="B1" t="s">
        <v>1110</v>
      </c>
      <c r="C1" t="s">
        <v>32</v>
      </c>
      <c r="D1" t="s">
        <v>1111</v>
      </c>
      <c r="E1" t="s">
        <v>32</v>
      </c>
      <c r="F1" t="s">
        <v>1109</v>
      </c>
      <c r="G1" t="s">
        <v>1112</v>
      </c>
      <c r="M1" t="s">
        <v>1942</v>
      </c>
      <c r="N1" t="s">
        <v>1943</v>
      </c>
      <c r="O1" t="s">
        <v>1944</v>
      </c>
      <c r="P1" t="s">
        <v>1945</v>
      </c>
      <c r="Q1" t="s">
        <v>1946</v>
      </c>
    </row>
    <row r="2" spans="1:17" x14ac:dyDescent="0.15">
      <c r="A2" t="s">
        <v>257</v>
      </c>
      <c r="B2" t="s">
        <v>257</v>
      </c>
      <c r="C2">
        <v>10</v>
      </c>
      <c r="D2" t="s">
        <v>1113</v>
      </c>
      <c r="E2">
        <v>5</v>
      </c>
      <c r="F2">
        <v>30</v>
      </c>
      <c r="G2">
        <v>300</v>
      </c>
      <c r="H2">
        <f>(4*F2*24+C2*10+E2*10)</f>
        <v>3030</v>
      </c>
      <c r="J2" t="s">
        <v>63</v>
      </c>
      <c r="K2">
        <v>1100</v>
      </c>
      <c r="M2">
        <v>0</v>
      </c>
      <c r="N2" t="str">
        <f>VLOOKUP(B2,J:K,2,FALSE)&amp;"|"&amp;C2&amp;";"&amp;VLOOKUP(D2,J:K,2,FALSE)&amp;"|"&amp;E2</f>
        <v>4101|10;3102|5</v>
      </c>
      <c r="O2">
        <v>2</v>
      </c>
      <c r="P2">
        <f>F2</f>
        <v>30</v>
      </c>
      <c r="Q2" t="str">
        <f>VLOOKUP(A2,J:K,2,FALSE)&amp;"|"&amp;G2</f>
        <v>4101|300</v>
      </c>
    </row>
    <row r="3" spans="1:17" x14ac:dyDescent="0.15">
      <c r="A3" t="s">
        <v>166</v>
      </c>
      <c r="B3" t="s">
        <v>156</v>
      </c>
      <c r="C3">
        <v>80</v>
      </c>
      <c r="D3" t="s">
        <v>78</v>
      </c>
      <c r="E3">
        <v>35</v>
      </c>
      <c r="F3">
        <v>14</v>
      </c>
      <c r="G3">
        <v>250</v>
      </c>
      <c r="H3">
        <f>(4*F3*24+C3*10+E3*10)</f>
        <v>2494</v>
      </c>
      <c r="J3" t="s">
        <v>64</v>
      </c>
      <c r="K3">
        <v>1101</v>
      </c>
      <c r="M3">
        <v>1</v>
      </c>
      <c r="N3" t="str">
        <f>VLOOKUP(B3,J:K,2,FALSE)&amp;"|"&amp;C3&amp;";"&amp;VLOOKUP(D3,J:K,2,FALSE)&amp;"|"&amp;E3</f>
        <v>4104|80;4100|35</v>
      </c>
      <c r="O3">
        <v>2</v>
      </c>
      <c r="P3">
        <f>F3</f>
        <v>14</v>
      </c>
      <c r="Q3" t="str">
        <f>VLOOKUP(A3,J:K,2,FALSE)&amp;"|"&amp;G3</f>
        <v>4209|250</v>
      </c>
    </row>
    <row r="4" spans="1:17" x14ac:dyDescent="0.15">
      <c r="A4" t="s">
        <v>168</v>
      </c>
      <c r="B4" t="s">
        <v>154</v>
      </c>
      <c r="C4">
        <v>80</v>
      </c>
      <c r="D4" t="s">
        <v>78</v>
      </c>
      <c r="E4">
        <v>100</v>
      </c>
      <c r="F4">
        <v>22</v>
      </c>
      <c r="G4">
        <v>390</v>
      </c>
      <c r="H4">
        <f>(4*F4*24+C4*10+E4*10)</f>
        <v>3912</v>
      </c>
      <c r="M4">
        <v>2</v>
      </c>
      <c r="N4" t="str">
        <f>VLOOKUP(B4,J:K,2,FALSE)&amp;"|"&amp;C4&amp;";"&amp;VLOOKUP(D4,J:K,2,FALSE)&amp;"|"&amp;E4</f>
        <v>4101|80;4100|100</v>
      </c>
      <c r="O4">
        <v>2</v>
      </c>
      <c r="P4">
        <f>F4</f>
        <v>22</v>
      </c>
      <c r="Q4" t="str">
        <f>VLOOKUP(A4,J:K,2,FALSE)&amp;"|"&amp;G4</f>
        <v>4210|390</v>
      </c>
    </row>
    <row r="5" spans="1:17" x14ac:dyDescent="0.15">
      <c r="A5" t="s">
        <v>904</v>
      </c>
      <c r="B5" t="s">
        <v>257</v>
      </c>
      <c r="C5">
        <v>150</v>
      </c>
      <c r="D5" t="s">
        <v>78</v>
      </c>
      <c r="E5">
        <v>50</v>
      </c>
      <c r="F5">
        <v>32</v>
      </c>
      <c r="G5">
        <v>500</v>
      </c>
      <c r="H5">
        <f>(4*F5*24+C5*10+E5*10)</f>
        <v>5072</v>
      </c>
      <c r="J5" t="s">
        <v>69</v>
      </c>
      <c r="M5">
        <v>3</v>
      </c>
      <c r="N5" t="str">
        <f>VLOOKUP(B5,J:K,2,FALSE)&amp;"|"&amp;C5&amp;";"&amp;VLOOKUP(D5,J:K,2,FALSE)&amp;"|"&amp;E5</f>
        <v>4101|150;4100|50</v>
      </c>
      <c r="O5">
        <v>2</v>
      </c>
      <c r="P5">
        <f>F5</f>
        <v>32</v>
      </c>
      <c r="Q5" t="str">
        <f>VLOOKUP(A5,J:K,2,FALSE)&amp;"|"&amp;G5</f>
        <v>4208|500</v>
      </c>
    </row>
    <row r="6" spans="1:17" x14ac:dyDescent="0.15">
      <c r="J6" t="s">
        <v>70</v>
      </c>
      <c r="K6">
        <v>2100</v>
      </c>
    </row>
    <row r="7" spans="1:17" x14ac:dyDescent="0.15">
      <c r="J7" t="s">
        <v>71</v>
      </c>
      <c r="K7">
        <v>2101</v>
      </c>
    </row>
    <row r="8" spans="1:17" x14ac:dyDescent="0.15">
      <c r="J8" t="s">
        <v>72</v>
      </c>
      <c r="K8">
        <v>2102</v>
      </c>
    </row>
    <row r="9" spans="1:17" x14ac:dyDescent="0.15">
      <c r="J9" t="s">
        <v>73</v>
      </c>
      <c r="K9">
        <v>2103</v>
      </c>
    </row>
    <row r="10" spans="1:17" x14ac:dyDescent="0.15">
      <c r="J10" t="s">
        <v>76</v>
      </c>
      <c r="K10">
        <v>2104</v>
      </c>
    </row>
    <row r="11" spans="1:17" x14ac:dyDescent="0.15">
      <c r="J11" t="s">
        <v>1678</v>
      </c>
      <c r="K11">
        <v>2105</v>
      </c>
    </row>
    <row r="12" spans="1:17" x14ac:dyDescent="0.15">
      <c r="J12" t="s">
        <v>968</v>
      </c>
      <c r="K12">
        <v>2106</v>
      </c>
    </row>
    <row r="13" spans="1:17" x14ac:dyDescent="0.15">
      <c r="J13" t="s">
        <v>971</v>
      </c>
      <c r="K13">
        <v>2107</v>
      </c>
    </row>
    <row r="14" spans="1:17" x14ac:dyDescent="0.15">
      <c r="J14" t="s">
        <v>1405</v>
      </c>
      <c r="K14">
        <v>2108</v>
      </c>
    </row>
    <row r="15" spans="1:17" x14ac:dyDescent="0.15">
      <c r="J15" t="s">
        <v>86</v>
      </c>
      <c r="K15">
        <v>2109</v>
      </c>
    </row>
    <row r="16" spans="1:17" x14ac:dyDescent="0.15">
      <c r="J16" t="s">
        <v>74</v>
      </c>
      <c r="K16">
        <v>2200</v>
      </c>
    </row>
    <row r="17" spans="10:11" x14ac:dyDescent="0.15">
      <c r="J17" t="s">
        <v>75</v>
      </c>
      <c r="K17">
        <v>2201</v>
      </c>
    </row>
    <row r="18" spans="10:11" x14ac:dyDescent="0.15">
      <c r="J18" t="s">
        <v>831</v>
      </c>
      <c r="K18">
        <v>2202</v>
      </c>
    </row>
    <row r="20" spans="10:11" x14ac:dyDescent="0.15">
      <c r="J20" t="s">
        <v>82</v>
      </c>
      <c r="K20">
        <v>2300</v>
      </c>
    </row>
    <row r="21" spans="10:11" x14ac:dyDescent="0.15">
      <c r="J21" t="s">
        <v>144</v>
      </c>
      <c r="K21">
        <v>2301</v>
      </c>
    </row>
    <row r="22" spans="10:11" x14ac:dyDescent="0.15">
      <c r="J22" t="s">
        <v>1254</v>
      </c>
      <c r="K22">
        <v>2302</v>
      </c>
    </row>
    <row r="23" spans="10:11" x14ac:dyDescent="0.15">
      <c r="J23" t="s">
        <v>1300</v>
      </c>
      <c r="K23">
        <v>2303</v>
      </c>
    </row>
    <row r="25" spans="10:11" x14ac:dyDescent="0.15">
      <c r="J25" t="s">
        <v>143</v>
      </c>
      <c r="K25">
        <v>2400</v>
      </c>
    </row>
    <row r="26" spans="10:11" x14ac:dyDescent="0.15">
      <c r="J26" t="s">
        <v>80</v>
      </c>
      <c r="K26">
        <v>2401</v>
      </c>
    </row>
    <row r="27" spans="10:11" x14ac:dyDescent="0.15">
      <c r="J27" t="s">
        <v>1403</v>
      </c>
      <c r="K27">
        <v>2402</v>
      </c>
    </row>
    <row r="28" spans="10:11" x14ac:dyDescent="0.15">
      <c r="J28" t="s">
        <v>1413</v>
      </c>
      <c r="K28">
        <v>2403</v>
      </c>
    </row>
    <row r="29" spans="10:11" x14ac:dyDescent="0.15">
      <c r="J29" t="s">
        <v>65</v>
      </c>
      <c r="K29">
        <v>2404</v>
      </c>
    </row>
    <row r="30" spans="10:11" x14ac:dyDescent="0.15">
      <c r="J30" t="s">
        <v>1310</v>
      </c>
      <c r="K30">
        <v>2405</v>
      </c>
    </row>
    <row r="31" spans="10:11" x14ac:dyDescent="0.15">
      <c r="J31" t="s">
        <v>1250</v>
      </c>
      <c r="K31">
        <v>2406</v>
      </c>
    </row>
    <row r="32" spans="10:11" x14ac:dyDescent="0.15">
      <c r="J32" t="s">
        <v>1258</v>
      </c>
      <c r="K32">
        <v>2407</v>
      </c>
    </row>
    <row r="33" spans="10:11" x14ac:dyDescent="0.15">
      <c r="J33" t="s">
        <v>1334</v>
      </c>
      <c r="K33">
        <v>2408</v>
      </c>
    </row>
    <row r="34" spans="10:11" x14ac:dyDescent="0.15">
      <c r="J34" t="s">
        <v>1411</v>
      </c>
      <c r="K34">
        <v>2409</v>
      </c>
    </row>
    <row r="36" spans="10:11" x14ac:dyDescent="0.15">
      <c r="J36" t="s">
        <v>81</v>
      </c>
    </row>
    <row r="37" spans="10:11" x14ac:dyDescent="0.15">
      <c r="J37" t="s">
        <v>83</v>
      </c>
      <c r="K37">
        <v>3100</v>
      </c>
    </row>
    <row r="38" spans="10:11" x14ac:dyDescent="0.15">
      <c r="J38" t="s">
        <v>85</v>
      </c>
      <c r="K38">
        <v>3102</v>
      </c>
    </row>
    <row r="39" spans="10:11" x14ac:dyDescent="0.15">
      <c r="J39" t="s">
        <v>836</v>
      </c>
      <c r="K39">
        <v>3103</v>
      </c>
    </row>
    <row r="40" spans="10:11" x14ac:dyDescent="0.15">
      <c r="J40" t="s">
        <v>1451</v>
      </c>
      <c r="K40">
        <v>3104</v>
      </c>
    </row>
    <row r="41" spans="10:11" x14ac:dyDescent="0.15">
      <c r="J41" t="s">
        <v>1454</v>
      </c>
      <c r="K41">
        <v>3105</v>
      </c>
    </row>
    <row r="42" spans="10:11" x14ac:dyDescent="0.15">
      <c r="J42" t="s">
        <v>1455</v>
      </c>
      <c r="K42">
        <v>3106</v>
      </c>
    </row>
    <row r="43" spans="10:11" x14ac:dyDescent="0.15">
      <c r="J43" t="s">
        <v>706</v>
      </c>
      <c r="K43">
        <v>3107</v>
      </c>
    </row>
    <row r="44" spans="10:11" x14ac:dyDescent="0.15">
      <c r="J44" t="s">
        <v>986</v>
      </c>
      <c r="K44">
        <v>3108</v>
      </c>
    </row>
    <row r="45" spans="10:11" x14ac:dyDescent="0.15">
      <c r="J45" t="s">
        <v>984</v>
      </c>
      <c r="K45">
        <v>3109</v>
      </c>
    </row>
    <row r="46" spans="10:11" x14ac:dyDescent="0.15">
      <c r="J46" t="s">
        <v>982</v>
      </c>
      <c r="K46">
        <v>3300</v>
      </c>
    </row>
    <row r="47" spans="10:11" x14ac:dyDescent="0.15">
      <c r="J47" t="s">
        <v>994</v>
      </c>
      <c r="K47">
        <v>3301</v>
      </c>
    </row>
    <row r="48" spans="10:11" x14ac:dyDescent="0.15">
      <c r="J48" t="s">
        <v>996</v>
      </c>
      <c r="K48">
        <v>3302</v>
      </c>
    </row>
    <row r="50" spans="10:11" x14ac:dyDescent="0.15">
      <c r="J50" t="s">
        <v>997</v>
      </c>
      <c r="K50">
        <v>3304</v>
      </c>
    </row>
    <row r="51" spans="10:11" x14ac:dyDescent="0.15">
      <c r="J51" t="s">
        <v>1000</v>
      </c>
      <c r="K51">
        <v>3305</v>
      </c>
    </row>
    <row r="52" spans="10:11" x14ac:dyDescent="0.15">
      <c r="J52" t="s">
        <v>84</v>
      </c>
      <c r="K52">
        <v>3400</v>
      </c>
    </row>
    <row r="53" spans="10:11" x14ac:dyDescent="0.15">
      <c r="J53" t="s">
        <v>91</v>
      </c>
      <c r="K53">
        <v>3401</v>
      </c>
    </row>
    <row r="54" spans="10:11" x14ac:dyDescent="0.15">
      <c r="J54" t="s">
        <v>834</v>
      </c>
      <c r="K54">
        <v>3402</v>
      </c>
    </row>
    <row r="56" spans="10:11" x14ac:dyDescent="0.15">
      <c r="J56" t="s">
        <v>77</v>
      </c>
    </row>
    <row r="57" spans="10:11" x14ac:dyDescent="0.15">
      <c r="J57" t="s">
        <v>78</v>
      </c>
      <c r="K57">
        <v>4100</v>
      </c>
    </row>
    <row r="58" spans="10:11" x14ac:dyDescent="0.15">
      <c r="J58" t="s">
        <v>154</v>
      </c>
      <c r="K58">
        <v>4101</v>
      </c>
    </row>
    <row r="59" spans="10:11" x14ac:dyDescent="0.15">
      <c r="J59" t="s">
        <v>79</v>
      </c>
      <c r="K59">
        <v>4102</v>
      </c>
    </row>
    <row r="60" spans="10:11" x14ac:dyDescent="0.15">
      <c r="J60" t="s">
        <v>89</v>
      </c>
      <c r="K60">
        <v>4103</v>
      </c>
    </row>
    <row r="61" spans="10:11" x14ac:dyDescent="0.15">
      <c r="J61" t="s">
        <v>156</v>
      </c>
      <c r="K61">
        <v>4104</v>
      </c>
    </row>
    <row r="62" spans="10:11" x14ac:dyDescent="0.15">
      <c r="J62" t="s">
        <v>362</v>
      </c>
      <c r="K62">
        <v>4105</v>
      </c>
    </row>
    <row r="63" spans="10:11" x14ac:dyDescent="0.15">
      <c r="J63" t="s">
        <v>160</v>
      </c>
      <c r="K63">
        <v>4106</v>
      </c>
    </row>
    <row r="64" spans="10:11" x14ac:dyDescent="0.15">
      <c r="J64" t="s">
        <v>823</v>
      </c>
      <c r="K64">
        <v>4107</v>
      </c>
    </row>
    <row r="65" spans="10:11" x14ac:dyDescent="0.15">
      <c r="J65" t="s">
        <v>827</v>
      </c>
      <c r="K65">
        <v>4108</v>
      </c>
    </row>
    <row r="66" spans="10:11" x14ac:dyDescent="0.15">
      <c r="J66" t="s">
        <v>840</v>
      </c>
      <c r="K66">
        <v>4109</v>
      </c>
    </row>
    <row r="67" spans="10:11" x14ac:dyDescent="0.15">
      <c r="J67" t="s">
        <v>229</v>
      </c>
      <c r="K67">
        <v>4110</v>
      </c>
    </row>
    <row r="68" spans="10:11" x14ac:dyDescent="0.15">
      <c r="J68" t="s">
        <v>970</v>
      </c>
      <c r="K68">
        <v>4111</v>
      </c>
    </row>
    <row r="69" spans="10:11" x14ac:dyDescent="0.15">
      <c r="J69" t="s">
        <v>829</v>
      </c>
      <c r="K69">
        <v>4112</v>
      </c>
    </row>
    <row r="70" spans="10:11" x14ac:dyDescent="0.15">
      <c r="J70" t="s">
        <v>899</v>
      </c>
      <c r="K70">
        <v>4200</v>
      </c>
    </row>
    <row r="71" spans="10:11" x14ac:dyDescent="0.15">
      <c r="J71" t="s">
        <v>900</v>
      </c>
      <c r="K71">
        <v>4201</v>
      </c>
    </row>
    <row r="72" spans="10:11" x14ac:dyDescent="0.15">
      <c r="J72" t="s">
        <v>903</v>
      </c>
      <c r="K72">
        <v>4202</v>
      </c>
    </row>
    <row r="73" spans="10:11" x14ac:dyDescent="0.15">
      <c r="J73" t="s">
        <v>1381</v>
      </c>
      <c r="K73">
        <v>4203</v>
      </c>
    </row>
    <row r="74" spans="10:11" x14ac:dyDescent="0.15">
      <c r="J74" t="s">
        <v>1023</v>
      </c>
      <c r="K74">
        <v>4204</v>
      </c>
    </row>
    <row r="75" spans="10:11" x14ac:dyDescent="0.15">
      <c r="J75" t="s">
        <v>1024</v>
      </c>
      <c r="K75">
        <v>4205</v>
      </c>
    </row>
    <row r="76" spans="10:11" x14ac:dyDescent="0.15">
      <c r="J76" t="s">
        <v>1025</v>
      </c>
      <c r="K76">
        <v>4206</v>
      </c>
    </row>
    <row r="77" spans="10:11" x14ac:dyDescent="0.15">
      <c r="J77" t="s">
        <v>901</v>
      </c>
      <c r="K77">
        <v>4207</v>
      </c>
    </row>
    <row r="78" spans="10:11" x14ac:dyDescent="0.15">
      <c r="J78" t="s">
        <v>904</v>
      </c>
      <c r="K78">
        <v>4208</v>
      </c>
    </row>
    <row r="79" spans="10:11" x14ac:dyDescent="0.15">
      <c r="J79" t="s">
        <v>166</v>
      </c>
      <c r="K79">
        <v>4209</v>
      </c>
    </row>
    <row r="80" spans="10:11" x14ac:dyDescent="0.15">
      <c r="J80" t="s">
        <v>168</v>
      </c>
      <c r="K80">
        <v>4210</v>
      </c>
    </row>
    <row r="81" spans="10:11" x14ac:dyDescent="0.15">
      <c r="J81" t="s">
        <v>1031</v>
      </c>
      <c r="K81">
        <v>4211</v>
      </c>
    </row>
    <row r="82" spans="10:11" x14ac:dyDescent="0.15">
      <c r="J82" t="s">
        <v>1377</v>
      </c>
      <c r="K82">
        <v>4212</v>
      </c>
    </row>
    <row r="83" spans="10:11" x14ac:dyDescent="0.15">
      <c r="J83" t="s">
        <v>1384</v>
      </c>
      <c r="K83">
        <v>4213</v>
      </c>
    </row>
    <row r="84" spans="10:11" x14ac:dyDescent="0.15">
      <c r="J84" t="s">
        <v>1386</v>
      </c>
      <c r="K84">
        <v>4213</v>
      </c>
    </row>
    <row r="85" spans="10:11" x14ac:dyDescent="0.15">
      <c r="J85" t="s">
        <v>905</v>
      </c>
      <c r="K85">
        <v>4300</v>
      </c>
    </row>
    <row r="86" spans="10:11" x14ac:dyDescent="0.15">
      <c r="J86" t="s">
        <v>1483</v>
      </c>
      <c r="K86">
        <v>4301</v>
      </c>
    </row>
    <row r="87" spans="10:11" x14ac:dyDescent="0.15">
      <c r="J87" t="s">
        <v>907</v>
      </c>
      <c r="K87">
        <v>4302</v>
      </c>
    </row>
    <row r="88" spans="10:11" x14ac:dyDescent="0.15">
      <c r="J88" t="s">
        <v>1029</v>
      </c>
      <c r="K88">
        <v>4303</v>
      </c>
    </row>
    <row r="89" spans="10:11" x14ac:dyDescent="0.15">
      <c r="J89" t="s">
        <v>1033</v>
      </c>
      <c r="K89">
        <v>4304</v>
      </c>
    </row>
    <row r="90" spans="10:11" x14ac:dyDescent="0.15">
      <c r="J90" t="s">
        <v>1388</v>
      </c>
      <c r="K90">
        <v>4304</v>
      </c>
    </row>
    <row r="91" spans="10:11" x14ac:dyDescent="0.15">
      <c r="J91" t="s">
        <v>100</v>
      </c>
      <c r="K91">
        <v>4214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5"/>
  <sheetViews>
    <sheetView topLeftCell="A11" workbookViewId="0">
      <selection activeCell="I675" sqref="I675"/>
    </sheetView>
  </sheetViews>
  <sheetFormatPr baseColWidth="10" defaultRowHeight="15" x14ac:dyDescent="0.15"/>
  <sheetData>
    <row r="1" spans="2:21" x14ac:dyDescent="0.15">
      <c r="B1" t="s">
        <v>2363</v>
      </c>
      <c r="C1" t="s">
        <v>2364</v>
      </c>
      <c r="E1" t="s">
        <v>1835</v>
      </c>
      <c r="F1" t="s">
        <v>2689</v>
      </c>
      <c r="H1" t="s">
        <v>3512</v>
      </c>
      <c r="I1" t="s">
        <v>3513</v>
      </c>
    </row>
    <row r="2" spans="2:21" x14ac:dyDescent="0.15">
      <c r="B2" t="s">
        <v>2365</v>
      </c>
      <c r="C2" t="s">
        <v>2366</v>
      </c>
      <c r="E2" t="s">
        <v>2687</v>
      </c>
      <c r="F2" t="s">
        <v>2688</v>
      </c>
      <c r="H2" t="s">
        <v>3514</v>
      </c>
      <c r="I2" t="s">
        <v>3515</v>
      </c>
    </row>
    <row r="3" spans="2:21" x14ac:dyDescent="0.15">
      <c r="B3" t="s">
        <v>2367</v>
      </c>
      <c r="C3" t="s">
        <v>2368</v>
      </c>
      <c r="E3" t="s">
        <v>2690</v>
      </c>
      <c r="F3" t="s">
        <v>2691</v>
      </c>
      <c r="H3" t="s">
        <v>3516</v>
      </c>
      <c r="I3" t="s">
        <v>3517</v>
      </c>
    </row>
    <row r="4" spans="2:21" x14ac:dyDescent="0.15">
      <c r="B4" t="s">
        <v>2375</v>
      </c>
      <c r="C4" t="s">
        <v>2376</v>
      </c>
      <c r="E4" t="s">
        <v>2692</v>
      </c>
      <c r="F4" t="s">
        <v>2693</v>
      </c>
      <c r="H4" t="s">
        <v>3942</v>
      </c>
      <c r="I4" t="s">
        <v>3943</v>
      </c>
    </row>
    <row r="5" spans="2:21" x14ac:dyDescent="0.15">
      <c r="B5" t="s">
        <v>2377</v>
      </c>
      <c r="C5" t="s">
        <v>2378</v>
      </c>
      <c r="E5" t="s">
        <v>2694</v>
      </c>
      <c r="F5" t="s">
        <v>2695</v>
      </c>
      <c r="H5" t="s">
        <v>4110</v>
      </c>
      <c r="I5" t="s">
        <v>4111</v>
      </c>
    </row>
    <row r="6" spans="2:21" x14ac:dyDescent="0.15">
      <c r="B6" t="s">
        <v>2371</v>
      </c>
      <c r="C6" t="s">
        <v>2372</v>
      </c>
      <c r="E6" t="s">
        <v>2698</v>
      </c>
      <c r="F6" t="s">
        <v>2699</v>
      </c>
      <c r="H6" t="s">
        <v>4112</v>
      </c>
      <c r="I6" t="s">
        <v>4113</v>
      </c>
    </row>
    <row r="7" spans="2:21" x14ac:dyDescent="0.15">
      <c r="B7" t="s">
        <v>2373</v>
      </c>
      <c r="C7" t="s">
        <v>2374</v>
      </c>
      <c r="E7" t="s">
        <v>2700</v>
      </c>
      <c r="F7" t="s">
        <v>2701</v>
      </c>
      <c r="H7" t="s">
        <v>4114</v>
      </c>
      <c r="I7" t="s">
        <v>4115</v>
      </c>
      <c r="K7" t="s">
        <v>1863</v>
      </c>
      <c r="L7" t="s">
        <v>1858</v>
      </c>
      <c r="Q7" t="s">
        <v>1847</v>
      </c>
      <c r="S7" t="s">
        <v>1848</v>
      </c>
      <c r="U7" t="s">
        <v>1849</v>
      </c>
    </row>
    <row r="8" spans="2:21" x14ac:dyDescent="0.15">
      <c r="B8" t="s">
        <v>2379</v>
      </c>
      <c r="C8" t="s">
        <v>2380</v>
      </c>
      <c r="E8" t="s">
        <v>2696</v>
      </c>
      <c r="F8" t="s">
        <v>2697</v>
      </c>
      <c r="H8" t="s">
        <v>3701</v>
      </c>
      <c r="I8" t="s">
        <v>3702</v>
      </c>
      <c r="Q8" t="s">
        <v>1850</v>
      </c>
      <c r="U8" t="s">
        <v>1849</v>
      </c>
    </row>
    <row r="9" spans="2:21" x14ac:dyDescent="0.15">
      <c r="B9" t="s">
        <v>2369</v>
      </c>
      <c r="C9" t="s">
        <v>2370</v>
      </c>
      <c r="E9" t="s">
        <v>2702</v>
      </c>
      <c r="F9" t="s">
        <v>2703</v>
      </c>
      <c r="H9" t="s">
        <v>3703</v>
      </c>
      <c r="I9" t="s">
        <v>3704</v>
      </c>
      <c r="Q9" t="s">
        <v>1851</v>
      </c>
      <c r="U9" t="s">
        <v>1849</v>
      </c>
    </row>
    <row r="10" spans="2:21" x14ac:dyDescent="0.15">
      <c r="B10" t="s">
        <v>2381</v>
      </c>
      <c r="C10" t="s">
        <v>2382</v>
      </c>
      <c r="E10" t="s">
        <v>2704</v>
      </c>
      <c r="F10" t="s">
        <v>2705</v>
      </c>
      <c r="H10" t="s">
        <v>3735</v>
      </c>
      <c r="I10" t="s">
        <v>3736</v>
      </c>
      <c r="Q10" t="s">
        <v>1852</v>
      </c>
      <c r="U10" t="s">
        <v>1849</v>
      </c>
    </row>
    <row r="11" spans="2:21" x14ac:dyDescent="0.15">
      <c r="B11" t="s">
        <v>2383</v>
      </c>
      <c r="C11" t="s">
        <v>2384</v>
      </c>
      <c r="E11" t="s">
        <v>2706</v>
      </c>
      <c r="F11" t="s">
        <v>2707</v>
      </c>
      <c r="H11" t="s">
        <v>3737</v>
      </c>
      <c r="I11" t="s">
        <v>3738</v>
      </c>
      <c r="Q11" t="s">
        <v>1853</v>
      </c>
      <c r="U11" t="s">
        <v>1849</v>
      </c>
    </row>
    <row r="12" spans="2:21" x14ac:dyDescent="0.15">
      <c r="B12" t="s">
        <v>2385</v>
      </c>
      <c r="C12" t="s">
        <v>2386</v>
      </c>
      <c r="E12" t="s">
        <v>2708</v>
      </c>
      <c r="F12" t="s">
        <v>2709</v>
      </c>
      <c r="H12" t="s">
        <v>3705</v>
      </c>
      <c r="I12" t="s">
        <v>3706</v>
      </c>
      <c r="Q12" t="s">
        <v>1854</v>
      </c>
      <c r="U12" t="s">
        <v>1849</v>
      </c>
    </row>
    <row r="13" spans="2:21" x14ac:dyDescent="0.15">
      <c r="B13" t="s">
        <v>2387</v>
      </c>
      <c r="C13" t="s">
        <v>2388</v>
      </c>
      <c r="E13" t="s">
        <v>2711</v>
      </c>
      <c r="F13" t="s">
        <v>2712</v>
      </c>
      <c r="H13" t="s">
        <v>3944</v>
      </c>
      <c r="I13" t="s">
        <v>3945</v>
      </c>
      <c r="Q13" t="s">
        <v>1855</v>
      </c>
      <c r="U13" t="s">
        <v>1849</v>
      </c>
    </row>
    <row r="14" spans="2:21" x14ac:dyDescent="0.15">
      <c r="B14" t="s">
        <v>2389</v>
      </c>
      <c r="C14" t="s">
        <v>2390</v>
      </c>
      <c r="E14" t="s">
        <v>1836</v>
      </c>
      <c r="F14" t="s">
        <v>2710</v>
      </c>
      <c r="H14" t="s">
        <v>3401</v>
      </c>
      <c r="I14" t="s">
        <v>3402</v>
      </c>
      <c r="Q14" t="s">
        <v>1856</v>
      </c>
      <c r="U14" t="s">
        <v>1849</v>
      </c>
    </row>
    <row r="15" spans="2:21" x14ac:dyDescent="0.15">
      <c r="B15" t="s">
        <v>2391</v>
      </c>
      <c r="C15" t="s">
        <v>2392</v>
      </c>
      <c r="E15" t="s">
        <v>2713</v>
      </c>
      <c r="F15" t="s">
        <v>2714</v>
      </c>
      <c r="H15" t="s">
        <v>3739</v>
      </c>
      <c r="I15" t="s">
        <v>3740</v>
      </c>
      <c r="Q15" t="s">
        <v>1857</v>
      </c>
      <c r="S15" t="s">
        <v>1858</v>
      </c>
      <c r="U15" t="s">
        <v>1849</v>
      </c>
    </row>
    <row r="16" spans="2:21" x14ac:dyDescent="0.15">
      <c r="B16" t="s">
        <v>2393</v>
      </c>
      <c r="C16" t="s">
        <v>2394</v>
      </c>
      <c r="E16" t="s">
        <v>2715</v>
      </c>
      <c r="F16" t="s">
        <v>2716</v>
      </c>
      <c r="H16" t="s">
        <v>4116</v>
      </c>
      <c r="I16" t="s">
        <v>4117</v>
      </c>
      <c r="Q16" t="s">
        <v>1859</v>
      </c>
      <c r="U16" t="s">
        <v>1849</v>
      </c>
    </row>
    <row r="17" spans="2:21" x14ac:dyDescent="0.15">
      <c r="B17" t="s">
        <v>2395</v>
      </c>
      <c r="C17" t="s">
        <v>2396</v>
      </c>
      <c r="E17" t="s">
        <v>2717</v>
      </c>
      <c r="F17" t="s">
        <v>2718</v>
      </c>
      <c r="H17" t="s">
        <v>3741</v>
      </c>
      <c r="I17" t="s">
        <v>3742</v>
      </c>
      <c r="Q17" t="s">
        <v>1860</v>
      </c>
      <c r="U17" t="s">
        <v>1849</v>
      </c>
    </row>
    <row r="18" spans="2:21" x14ac:dyDescent="0.15">
      <c r="B18" t="s">
        <v>2397</v>
      </c>
      <c r="C18" t="s">
        <v>2398</v>
      </c>
      <c r="E18" t="s">
        <v>2719</v>
      </c>
      <c r="F18" t="s">
        <v>2720</v>
      </c>
      <c r="H18" t="s">
        <v>3743</v>
      </c>
      <c r="I18" t="s">
        <v>3744</v>
      </c>
      <c r="Q18" t="s">
        <v>1861</v>
      </c>
      <c r="U18" t="s">
        <v>1849</v>
      </c>
    </row>
    <row r="19" spans="2:21" x14ac:dyDescent="0.15">
      <c r="B19" t="s">
        <v>2399</v>
      </c>
      <c r="C19" t="s">
        <v>2400</v>
      </c>
      <c r="E19" t="s">
        <v>2721</v>
      </c>
      <c r="F19" t="s">
        <v>2722</v>
      </c>
      <c r="H19" t="s">
        <v>3518</v>
      </c>
      <c r="I19" t="s">
        <v>3519</v>
      </c>
      <c r="Q19" t="s">
        <v>287</v>
      </c>
      <c r="U19" t="s">
        <v>1849</v>
      </c>
    </row>
    <row r="20" spans="2:21" x14ac:dyDescent="0.15">
      <c r="B20" t="s">
        <v>2401</v>
      </c>
      <c r="C20" t="s">
        <v>2402</v>
      </c>
      <c r="E20" t="s">
        <v>2728</v>
      </c>
      <c r="F20" t="s">
        <v>2729</v>
      </c>
      <c r="H20" t="s">
        <v>3745</v>
      </c>
      <c r="I20" t="s">
        <v>3746</v>
      </c>
      <c r="Q20" t="s">
        <v>1862</v>
      </c>
      <c r="U20" t="s">
        <v>1849</v>
      </c>
    </row>
    <row r="21" spans="2:21" x14ac:dyDescent="0.15">
      <c r="B21" t="s">
        <v>2403</v>
      </c>
      <c r="C21" t="s">
        <v>2404</v>
      </c>
      <c r="E21" t="s">
        <v>2723</v>
      </c>
      <c r="F21" t="s">
        <v>2724</v>
      </c>
      <c r="H21" t="s">
        <v>3427</v>
      </c>
      <c r="I21" t="s">
        <v>3428</v>
      </c>
      <c r="U21" t="s">
        <v>1849</v>
      </c>
    </row>
    <row r="22" spans="2:21" x14ac:dyDescent="0.15">
      <c r="B22" t="s">
        <v>2405</v>
      </c>
      <c r="C22" t="s">
        <v>2406</v>
      </c>
      <c r="E22" t="s">
        <v>2725</v>
      </c>
      <c r="F22" t="s">
        <v>2726</v>
      </c>
      <c r="H22" t="s">
        <v>3187</v>
      </c>
      <c r="I22" t="s">
        <v>3188</v>
      </c>
    </row>
    <row r="23" spans="2:21" x14ac:dyDescent="0.15">
      <c r="B23" t="s">
        <v>2407</v>
      </c>
      <c r="C23" t="s">
        <v>2408</v>
      </c>
      <c r="E23" t="s">
        <v>2727</v>
      </c>
      <c r="F23" t="s">
        <v>2726</v>
      </c>
      <c r="H23" t="s">
        <v>4118</v>
      </c>
      <c r="I23" t="s">
        <v>4119</v>
      </c>
    </row>
    <row r="24" spans="2:21" x14ac:dyDescent="0.15">
      <c r="B24" t="s">
        <v>2409</v>
      </c>
      <c r="C24" t="s">
        <v>2410</v>
      </c>
      <c r="E24" t="s">
        <v>2732</v>
      </c>
      <c r="F24" t="s">
        <v>2733</v>
      </c>
      <c r="H24" t="s">
        <v>3225</v>
      </c>
      <c r="I24" t="s">
        <v>3226</v>
      </c>
      <c r="K24" t="s">
        <v>1864</v>
      </c>
      <c r="L24" t="s">
        <v>1865</v>
      </c>
      <c r="M24" t="s">
        <v>1881</v>
      </c>
    </row>
    <row r="25" spans="2:21" x14ac:dyDescent="0.15">
      <c r="B25" t="s">
        <v>2411</v>
      </c>
      <c r="C25" t="s">
        <v>2412</v>
      </c>
      <c r="E25" t="s">
        <v>2730</v>
      </c>
      <c r="F25" t="s">
        <v>2731</v>
      </c>
      <c r="H25" t="s">
        <v>3663</v>
      </c>
      <c r="I25" t="s">
        <v>3664</v>
      </c>
      <c r="M25" t="s">
        <v>1882</v>
      </c>
      <c r="N25" t="s">
        <v>1883</v>
      </c>
    </row>
    <row r="26" spans="2:21" x14ac:dyDescent="0.15">
      <c r="B26" t="s">
        <v>2413</v>
      </c>
      <c r="C26" t="s">
        <v>2414</v>
      </c>
      <c r="E26" t="s">
        <v>2734</v>
      </c>
      <c r="F26" t="s">
        <v>2735</v>
      </c>
      <c r="H26" t="s">
        <v>4120</v>
      </c>
      <c r="I26" t="s">
        <v>4121</v>
      </c>
      <c r="M26" t="s">
        <v>1884</v>
      </c>
    </row>
    <row r="27" spans="2:21" x14ac:dyDescent="0.15">
      <c r="B27" t="s">
        <v>2415</v>
      </c>
      <c r="C27" t="s">
        <v>2416</v>
      </c>
      <c r="E27" t="s">
        <v>2736</v>
      </c>
      <c r="F27" t="s">
        <v>2737</v>
      </c>
      <c r="H27" t="s">
        <v>4122</v>
      </c>
      <c r="I27" t="s">
        <v>4123</v>
      </c>
      <c r="M27" t="s">
        <v>1885</v>
      </c>
    </row>
    <row r="28" spans="2:21" x14ac:dyDescent="0.15">
      <c r="B28" t="s">
        <v>2417</v>
      </c>
      <c r="C28" t="s">
        <v>2418</v>
      </c>
      <c r="E28" t="s">
        <v>1837</v>
      </c>
      <c r="F28" t="s">
        <v>2738</v>
      </c>
      <c r="H28" t="s">
        <v>4124</v>
      </c>
      <c r="I28" t="s">
        <v>4125</v>
      </c>
      <c r="M28" t="s">
        <v>1886</v>
      </c>
    </row>
    <row r="29" spans="2:21" x14ac:dyDescent="0.15">
      <c r="B29" t="s">
        <v>2419</v>
      </c>
      <c r="C29" t="s">
        <v>2420</v>
      </c>
      <c r="E29" t="s">
        <v>2739</v>
      </c>
      <c r="F29" t="s">
        <v>2740</v>
      </c>
      <c r="H29" t="s">
        <v>3946</v>
      </c>
      <c r="I29" t="s">
        <v>3947</v>
      </c>
    </row>
    <row r="30" spans="2:21" x14ac:dyDescent="0.15">
      <c r="B30" t="s">
        <v>2421</v>
      </c>
      <c r="C30" t="s">
        <v>2422</v>
      </c>
      <c r="E30" t="s">
        <v>2741</v>
      </c>
      <c r="F30" t="s">
        <v>2742</v>
      </c>
      <c r="H30" t="s">
        <v>3948</v>
      </c>
      <c r="I30" t="s">
        <v>3949</v>
      </c>
    </row>
    <row r="31" spans="2:21" x14ac:dyDescent="0.15">
      <c r="B31" t="s">
        <v>2423</v>
      </c>
      <c r="C31" t="s">
        <v>2424</v>
      </c>
      <c r="E31" t="s">
        <v>2743</v>
      </c>
      <c r="F31" t="s">
        <v>2744</v>
      </c>
      <c r="H31" t="s">
        <v>3316</v>
      </c>
      <c r="I31" t="s">
        <v>3317</v>
      </c>
      <c r="K31" t="s">
        <v>1863</v>
      </c>
      <c r="L31" t="s">
        <v>1880</v>
      </c>
    </row>
    <row r="32" spans="2:21" x14ac:dyDescent="0.15">
      <c r="B32" t="s">
        <v>2425</v>
      </c>
      <c r="C32" t="s">
        <v>2426</v>
      </c>
      <c r="E32" t="s">
        <v>2745</v>
      </c>
      <c r="F32" t="s">
        <v>2746</v>
      </c>
      <c r="H32" t="s">
        <v>4126</v>
      </c>
      <c r="I32" t="s">
        <v>4127</v>
      </c>
    </row>
    <row r="33" spans="2:9" x14ac:dyDescent="0.15">
      <c r="B33" t="s">
        <v>2427</v>
      </c>
      <c r="C33" t="s">
        <v>2428</v>
      </c>
      <c r="E33" t="s">
        <v>2747</v>
      </c>
      <c r="F33" t="s">
        <v>2748</v>
      </c>
      <c r="H33" t="s">
        <v>4128</v>
      </c>
      <c r="I33" t="s">
        <v>4129</v>
      </c>
    </row>
    <row r="34" spans="2:9" x14ac:dyDescent="0.15">
      <c r="B34" t="s">
        <v>2429</v>
      </c>
      <c r="C34" t="s">
        <v>2430</v>
      </c>
      <c r="E34" t="s">
        <v>2749</v>
      </c>
      <c r="F34" t="s">
        <v>2750</v>
      </c>
      <c r="H34" t="s">
        <v>3950</v>
      </c>
      <c r="I34" t="s">
        <v>3951</v>
      </c>
    </row>
    <row r="35" spans="2:9" x14ac:dyDescent="0.15">
      <c r="B35" t="s">
        <v>2439</v>
      </c>
      <c r="C35" t="s">
        <v>2440</v>
      </c>
      <c r="E35" t="s">
        <v>2751</v>
      </c>
      <c r="F35" t="s">
        <v>2752</v>
      </c>
      <c r="H35" t="s">
        <v>4130</v>
      </c>
      <c r="I35" t="s">
        <v>4131</v>
      </c>
    </row>
    <row r="36" spans="2:9" x14ac:dyDescent="0.15">
      <c r="B36" t="s">
        <v>2431</v>
      </c>
      <c r="C36" t="s">
        <v>2432</v>
      </c>
      <c r="E36" t="s">
        <v>2753</v>
      </c>
      <c r="F36" t="s">
        <v>2754</v>
      </c>
      <c r="H36" t="s">
        <v>4132</v>
      </c>
      <c r="I36" t="s">
        <v>4133</v>
      </c>
    </row>
    <row r="37" spans="2:9" x14ac:dyDescent="0.15">
      <c r="B37" t="s">
        <v>2441</v>
      </c>
      <c r="C37" t="s">
        <v>2442</v>
      </c>
      <c r="E37" t="s">
        <v>2755</v>
      </c>
      <c r="F37" t="s">
        <v>2756</v>
      </c>
      <c r="H37" t="s">
        <v>4134</v>
      </c>
      <c r="I37" t="s">
        <v>4135</v>
      </c>
    </row>
    <row r="38" spans="2:9" x14ac:dyDescent="0.15">
      <c r="B38" t="s">
        <v>2433</v>
      </c>
      <c r="C38" t="s">
        <v>2434</v>
      </c>
      <c r="E38" t="s">
        <v>2757</v>
      </c>
      <c r="F38" t="s">
        <v>2758</v>
      </c>
      <c r="H38" t="s">
        <v>3227</v>
      </c>
      <c r="I38" t="s">
        <v>3228</v>
      </c>
    </row>
    <row r="39" spans="2:9" x14ac:dyDescent="0.15">
      <c r="B39" t="s">
        <v>2435</v>
      </c>
      <c r="C39" t="s">
        <v>2436</v>
      </c>
      <c r="E39" t="s">
        <v>2759</v>
      </c>
      <c r="F39" t="s">
        <v>2760</v>
      </c>
      <c r="H39" t="s">
        <v>3221</v>
      </c>
      <c r="I39" t="s">
        <v>3222</v>
      </c>
    </row>
    <row r="40" spans="2:9" x14ac:dyDescent="0.15">
      <c r="B40" t="s">
        <v>2437</v>
      </c>
      <c r="C40" t="s">
        <v>2438</v>
      </c>
      <c r="E40" t="s">
        <v>2761</v>
      </c>
      <c r="F40" t="s">
        <v>2762</v>
      </c>
      <c r="H40" t="s">
        <v>3665</v>
      </c>
      <c r="I40" t="s">
        <v>3666</v>
      </c>
    </row>
    <row r="41" spans="2:9" x14ac:dyDescent="0.15">
      <c r="B41" t="s">
        <v>2443</v>
      </c>
      <c r="C41" t="s">
        <v>2444</v>
      </c>
      <c r="E41" t="s">
        <v>2763</v>
      </c>
      <c r="F41" t="s">
        <v>2764</v>
      </c>
      <c r="H41" t="s">
        <v>3837</v>
      </c>
      <c r="I41" t="s">
        <v>3838</v>
      </c>
    </row>
    <row r="42" spans="2:9" x14ac:dyDescent="0.15">
      <c r="B42" t="s">
        <v>2445</v>
      </c>
      <c r="C42" t="s">
        <v>2446</v>
      </c>
      <c r="E42" t="s">
        <v>2767</v>
      </c>
      <c r="F42" t="s">
        <v>2768</v>
      </c>
      <c r="H42" t="s">
        <v>3520</v>
      </c>
      <c r="I42" t="s">
        <v>3521</v>
      </c>
    </row>
    <row r="43" spans="2:9" x14ac:dyDescent="0.15">
      <c r="B43" t="s">
        <v>2447</v>
      </c>
      <c r="C43" t="s">
        <v>2448</v>
      </c>
      <c r="E43" t="s">
        <v>2765</v>
      </c>
      <c r="F43" t="s">
        <v>2766</v>
      </c>
      <c r="H43" t="s">
        <v>3747</v>
      </c>
      <c r="I43" t="s">
        <v>3748</v>
      </c>
    </row>
    <row r="44" spans="2:9" x14ac:dyDescent="0.15">
      <c r="B44" t="s">
        <v>2449</v>
      </c>
      <c r="C44" t="s">
        <v>2450</v>
      </c>
      <c r="E44" t="s">
        <v>2769</v>
      </c>
      <c r="F44" t="s">
        <v>2770</v>
      </c>
      <c r="H44" t="s">
        <v>4136</v>
      </c>
      <c r="I44" t="s">
        <v>4137</v>
      </c>
    </row>
    <row r="45" spans="2:9" x14ac:dyDescent="0.15">
      <c r="B45" t="s">
        <v>2451</v>
      </c>
      <c r="C45" t="s">
        <v>2452</v>
      </c>
      <c r="E45" t="s">
        <v>2771</v>
      </c>
      <c r="F45" t="s">
        <v>2772</v>
      </c>
      <c r="H45" t="s">
        <v>4138</v>
      </c>
      <c r="I45" t="s">
        <v>4139</v>
      </c>
    </row>
    <row r="46" spans="2:9" x14ac:dyDescent="0.15">
      <c r="B46" t="s">
        <v>2453</v>
      </c>
      <c r="C46" t="s">
        <v>2454</v>
      </c>
      <c r="E46" t="s">
        <v>2773</v>
      </c>
      <c r="F46" t="s">
        <v>2774</v>
      </c>
      <c r="H46" t="s">
        <v>3640</v>
      </c>
      <c r="I46" t="s">
        <v>3641</v>
      </c>
    </row>
    <row r="47" spans="2:9" x14ac:dyDescent="0.15">
      <c r="B47" t="s">
        <v>2455</v>
      </c>
      <c r="C47" t="s">
        <v>2456</v>
      </c>
      <c r="E47" t="s">
        <v>2775</v>
      </c>
      <c r="F47" t="s">
        <v>2776</v>
      </c>
      <c r="H47" t="s">
        <v>3195</v>
      </c>
      <c r="I47" t="s">
        <v>3196</v>
      </c>
    </row>
    <row r="48" spans="2:9" x14ac:dyDescent="0.15">
      <c r="B48" t="s">
        <v>2457</v>
      </c>
      <c r="C48" t="s">
        <v>2458</v>
      </c>
      <c r="E48" t="s">
        <v>2779</v>
      </c>
      <c r="F48" t="s">
        <v>2780</v>
      </c>
      <c r="H48" t="s">
        <v>3318</v>
      </c>
      <c r="I48" t="s">
        <v>3319</v>
      </c>
    </row>
    <row r="49" spans="2:9" x14ac:dyDescent="0.15">
      <c r="B49" t="s">
        <v>2459</v>
      </c>
      <c r="C49" t="s">
        <v>2460</v>
      </c>
      <c r="E49" t="s">
        <v>2781</v>
      </c>
      <c r="F49" t="s">
        <v>2782</v>
      </c>
      <c r="H49" t="s">
        <v>3215</v>
      </c>
      <c r="I49" t="s">
        <v>3216</v>
      </c>
    </row>
    <row r="50" spans="2:9" x14ac:dyDescent="0.15">
      <c r="B50" t="s">
        <v>2461</v>
      </c>
      <c r="C50" t="s">
        <v>2462</v>
      </c>
      <c r="E50" t="s">
        <v>2777</v>
      </c>
      <c r="F50" t="s">
        <v>2778</v>
      </c>
      <c r="H50" t="s">
        <v>3522</v>
      </c>
      <c r="I50" t="s">
        <v>3523</v>
      </c>
    </row>
    <row r="51" spans="2:9" x14ac:dyDescent="0.15">
      <c r="B51" t="s">
        <v>2463</v>
      </c>
      <c r="C51" t="s">
        <v>2464</v>
      </c>
      <c r="E51" t="s">
        <v>2783</v>
      </c>
      <c r="F51" t="s">
        <v>2784</v>
      </c>
      <c r="H51" t="s">
        <v>3320</v>
      </c>
      <c r="I51" t="s">
        <v>3321</v>
      </c>
    </row>
    <row r="52" spans="2:9" x14ac:dyDescent="0.15">
      <c r="B52" t="s">
        <v>2465</v>
      </c>
      <c r="C52" t="s">
        <v>2466</v>
      </c>
      <c r="E52" t="s">
        <v>2785</v>
      </c>
      <c r="F52" t="s">
        <v>2786</v>
      </c>
      <c r="H52" t="s">
        <v>3322</v>
      </c>
      <c r="I52" t="s">
        <v>3323</v>
      </c>
    </row>
    <row r="53" spans="2:9" x14ac:dyDescent="0.15">
      <c r="B53" t="s">
        <v>2467</v>
      </c>
      <c r="C53" t="s">
        <v>2468</v>
      </c>
      <c r="E53" t="s">
        <v>2787</v>
      </c>
      <c r="F53" t="s">
        <v>2788</v>
      </c>
      <c r="H53" t="s">
        <v>3642</v>
      </c>
      <c r="I53" t="s">
        <v>3643</v>
      </c>
    </row>
    <row r="54" spans="2:9" x14ac:dyDescent="0.15">
      <c r="B54" t="s">
        <v>2469</v>
      </c>
      <c r="C54" t="s">
        <v>2470</v>
      </c>
      <c r="E54" t="s">
        <v>2789</v>
      </c>
      <c r="F54" t="s">
        <v>2790</v>
      </c>
      <c r="H54" t="s">
        <v>3749</v>
      </c>
      <c r="I54" t="s">
        <v>3750</v>
      </c>
    </row>
    <row r="55" spans="2:9" x14ac:dyDescent="0.15">
      <c r="B55" t="s">
        <v>2471</v>
      </c>
      <c r="C55" t="s">
        <v>2472</v>
      </c>
      <c r="E55" t="s">
        <v>2791</v>
      </c>
      <c r="F55" t="s">
        <v>2792</v>
      </c>
      <c r="H55" t="s">
        <v>4140</v>
      </c>
      <c r="I55" t="s">
        <v>4141</v>
      </c>
    </row>
    <row r="56" spans="2:9" x14ac:dyDescent="0.15">
      <c r="B56" t="s">
        <v>2473</v>
      </c>
      <c r="C56" t="s">
        <v>2474</v>
      </c>
      <c r="E56" t="s">
        <v>2793</v>
      </c>
      <c r="F56" t="s">
        <v>2794</v>
      </c>
      <c r="H56" t="s">
        <v>3843</v>
      </c>
      <c r="I56" t="s">
        <v>3844</v>
      </c>
    </row>
    <row r="57" spans="2:9" x14ac:dyDescent="0.15">
      <c r="B57" t="s">
        <v>2475</v>
      </c>
      <c r="C57" t="s">
        <v>2476</v>
      </c>
      <c r="E57" t="s">
        <v>2795</v>
      </c>
      <c r="F57" t="s">
        <v>2796</v>
      </c>
      <c r="H57" t="s">
        <v>4142</v>
      </c>
      <c r="I57" t="s">
        <v>4143</v>
      </c>
    </row>
    <row r="58" spans="2:9" x14ac:dyDescent="0.15">
      <c r="B58" t="s">
        <v>2477</v>
      </c>
      <c r="C58" t="s">
        <v>2478</v>
      </c>
      <c r="E58" t="s">
        <v>2797</v>
      </c>
      <c r="F58" t="s">
        <v>2798</v>
      </c>
      <c r="H58" t="s">
        <v>4144</v>
      </c>
      <c r="I58" t="s">
        <v>4145</v>
      </c>
    </row>
    <row r="59" spans="2:9" x14ac:dyDescent="0.15">
      <c r="B59" t="s">
        <v>2479</v>
      </c>
      <c r="C59" t="s">
        <v>2480</v>
      </c>
      <c r="E59" t="s">
        <v>2799</v>
      </c>
      <c r="F59" t="s">
        <v>2800</v>
      </c>
      <c r="H59" t="s">
        <v>3952</v>
      </c>
      <c r="I59" t="s">
        <v>3953</v>
      </c>
    </row>
    <row r="60" spans="2:9" x14ac:dyDescent="0.15">
      <c r="B60" t="s">
        <v>2481</v>
      </c>
      <c r="C60" t="s">
        <v>2482</v>
      </c>
      <c r="E60" t="s">
        <v>2801</v>
      </c>
      <c r="F60" t="s">
        <v>2802</v>
      </c>
      <c r="H60" t="s">
        <v>3954</v>
      </c>
      <c r="I60" t="s">
        <v>3955</v>
      </c>
    </row>
    <row r="61" spans="2:9" x14ac:dyDescent="0.15">
      <c r="B61" t="s">
        <v>2483</v>
      </c>
      <c r="C61" t="s">
        <v>2484</v>
      </c>
      <c r="E61" t="s">
        <v>2803</v>
      </c>
      <c r="F61" t="s">
        <v>2804</v>
      </c>
      <c r="H61" t="s">
        <v>3956</v>
      </c>
      <c r="I61" t="s">
        <v>3957</v>
      </c>
    </row>
    <row r="62" spans="2:9" x14ac:dyDescent="0.15">
      <c r="B62" t="s">
        <v>2491</v>
      </c>
      <c r="C62" t="s">
        <v>2492</v>
      </c>
      <c r="E62" t="s">
        <v>2805</v>
      </c>
      <c r="F62" t="s">
        <v>2806</v>
      </c>
      <c r="H62" t="s">
        <v>4146</v>
      </c>
      <c r="I62" t="s">
        <v>4147</v>
      </c>
    </row>
    <row r="63" spans="2:9" x14ac:dyDescent="0.15">
      <c r="B63" t="s">
        <v>2489</v>
      </c>
      <c r="C63" t="s">
        <v>2490</v>
      </c>
      <c r="E63" t="s">
        <v>2807</v>
      </c>
      <c r="F63" t="s">
        <v>2808</v>
      </c>
      <c r="H63" t="s">
        <v>3667</v>
      </c>
      <c r="I63" t="s">
        <v>3668</v>
      </c>
    </row>
    <row r="64" spans="2:9" x14ac:dyDescent="0.15">
      <c r="B64" t="s">
        <v>2485</v>
      </c>
      <c r="C64" t="s">
        <v>2486</v>
      </c>
      <c r="E64" t="s">
        <v>1457</v>
      </c>
      <c r="F64" t="s">
        <v>2809</v>
      </c>
      <c r="H64" t="s">
        <v>4148</v>
      </c>
      <c r="I64" t="s">
        <v>4149</v>
      </c>
    </row>
    <row r="65" spans="2:9" x14ac:dyDescent="0.15">
      <c r="B65" t="s">
        <v>2487</v>
      </c>
      <c r="C65" t="s">
        <v>2488</v>
      </c>
      <c r="E65" t="s">
        <v>1838</v>
      </c>
      <c r="F65" t="s">
        <v>2810</v>
      </c>
      <c r="H65" t="s">
        <v>3189</v>
      </c>
      <c r="I65" t="s">
        <v>3190</v>
      </c>
    </row>
    <row r="66" spans="2:9" x14ac:dyDescent="0.15">
      <c r="B66" t="s">
        <v>2495</v>
      </c>
      <c r="C66" t="s">
        <v>2496</v>
      </c>
      <c r="E66" t="s">
        <v>2811</v>
      </c>
      <c r="F66" t="s">
        <v>2812</v>
      </c>
      <c r="H66" t="s">
        <v>3669</v>
      </c>
      <c r="I66" t="s">
        <v>3670</v>
      </c>
    </row>
    <row r="67" spans="2:9" x14ac:dyDescent="0.15">
      <c r="B67" t="s">
        <v>2493</v>
      </c>
      <c r="C67" t="s">
        <v>2494</v>
      </c>
      <c r="E67" t="s">
        <v>2813</v>
      </c>
      <c r="F67" t="s">
        <v>2814</v>
      </c>
      <c r="H67" t="s">
        <v>4150</v>
      </c>
      <c r="I67" t="s">
        <v>4151</v>
      </c>
    </row>
    <row r="68" spans="2:9" x14ac:dyDescent="0.15">
      <c r="B68" t="s">
        <v>2497</v>
      </c>
      <c r="C68" t="s">
        <v>2498</v>
      </c>
      <c r="E68" t="s">
        <v>2815</v>
      </c>
      <c r="F68" t="s">
        <v>2816</v>
      </c>
      <c r="H68" t="s">
        <v>3213</v>
      </c>
      <c r="I68" t="s">
        <v>3214</v>
      </c>
    </row>
    <row r="69" spans="2:9" x14ac:dyDescent="0.15">
      <c r="B69" t="s">
        <v>2499</v>
      </c>
      <c r="C69" t="s">
        <v>2500</v>
      </c>
      <c r="E69" t="s">
        <v>2817</v>
      </c>
      <c r="F69" t="s">
        <v>2818</v>
      </c>
      <c r="H69" t="s">
        <v>4152</v>
      </c>
      <c r="I69" t="s">
        <v>4153</v>
      </c>
    </row>
    <row r="70" spans="2:9" x14ac:dyDescent="0.15">
      <c r="B70" t="s">
        <v>2501</v>
      </c>
      <c r="C70" t="s">
        <v>2502</v>
      </c>
      <c r="E70" t="s">
        <v>2819</v>
      </c>
      <c r="F70" t="s">
        <v>2820</v>
      </c>
      <c r="H70" t="s">
        <v>3751</v>
      </c>
      <c r="I70" t="s">
        <v>3752</v>
      </c>
    </row>
    <row r="71" spans="2:9" x14ac:dyDescent="0.15">
      <c r="B71" t="s">
        <v>2503</v>
      </c>
      <c r="C71" t="s">
        <v>2504</v>
      </c>
      <c r="E71" t="s">
        <v>2821</v>
      </c>
      <c r="F71" t="s">
        <v>2822</v>
      </c>
      <c r="H71" t="s">
        <v>4154</v>
      </c>
      <c r="I71" t="s">
        <v>4155</v>
      </c>
    </row>
    <row r="72" spans="2:9" x14ac:dyDescent="0.15">
      <c r="B72" t="s">
        <v>2505</v>
      </c>
      <c r="C72" t="s">
        <v>2506</v>
      </c>
      <c r="E72" t="s">
        <v>2823</v>
      </c>
      <c r="F72" t="s">
        <v>2824</v>
      </c>
      <c r="H72" t="s">
        <v>3753</v>
      </c>
      <c r="I72" t="s">
        <v>3754</v>
      </c>
    </row>
    <row r="73" spans="2:9" x14ac:dyDescent="0.15">
      <c r="B73" t="s">
        <v>2507</v>
      </c>
      <c r="C73" t="s">
        <v>2508</v>
      </c>
      <c r="E73" t="s">
        <v>1839</v>
      </c>
      <c r="F73" t="s">
        <v>2825</v>
      </c>
      <c r="H73" t="s">
        <v>3958</v>
      </c>
      <c r="I73" t="s">
        <v>3959</v>
      </c>
    </row>
    <row r="74" spans="2:9" x14ac:dyDescent="0.15">
      <c r="B74" t="s">
        <v>2509</v>
      </c>
      <c r="C74" t="s">
        <v>2510</v>
      </c>
      <c r="E74" t="s">
        <v>2826</v>
      </c>
      <c r="F74" t="s">
        <v>2827</v>
      </c>
      <c r="H74" t="s">
        <v>4156</v>
      </c>
      <c r="I74" t="s">
        <v>4157</v>
      </c>
    </row>
    <row r="75" spans="2:9" x14ac:dyDescent="0.15">
      <c r="B75" t="s">
        <v>2511</v>
      </c>
      <c r="C75" t="s">
        <v>2512</v>
      </c>
      <c r="E75" t="s">
        <v>2828</v>
      </c>
      <c r="F75" t="s">
        <v>2829</v>
      </c>
      <c r="H75" t="s">
        <v>3644</v>
      </c>
      <c r="I75" t="s">
        <v>3645</v>
      </c>
    </row>
    <row r="76" spans="2:9" x14ac:dyDescent="0.15">
      <c r="B76" t="s">
        <v>2513</v>
      </c>
      <c r="C76" t="s">
        <v>2514</v>
      </c>
      <c r="E76" t="s">
        <v>2830</v>
      </c>
      <c r="F76" t="s">
        <v>2831</v>
      </c>
      <c r="H76" t="s">
        <v>3324</v>
      </c>
      <c r="I76" t="s">
        <v>3325</v>
      </c>
    </row>
    <row r="77" spans="2:9" x14ac:dyDescent="0.15">
      <c r="B77" t="s">
        <v>2515</v>
      </c>
      <c r="C77" t="s">
        <v>2516</v>
      </c>
      <c r="E77" t="s">
        <v>2832</v>
      </c>
      <c r="F77" t="s">
        <v>2833</v>
      </c>
      <c r="H77" t="s">
        <v>3524</v>
      </c>
      <c r="I77" t="s">
        <v>3525</v>
      </c>
    </row>
    <row r="78" spans="2:9" x14ac:dyDescent="0.15">
      <c r="B78" t="s">
        <v>2517</v>
      </c>
      <c r="C78" t="s">
        <v>2518</v>
      </c>
      <c r="E78" t="s">
        <v>2834</v>
      </c>
      <c r="F78" t="s">
        <v>2835</v>
      </c>
      <c r="H78" t="s">
        <v>3960</v>
      </c>
      <c r="I78" t="s">
        <v>3961</v>
      </c>
    </row>
    <row r="79" spans="2:9" x14ac:dyDescent="0.15">
      <c r="B79" t="s">
        <v>2519</v>
      </c>
      <c r="C79" t="s">
        <v>2520</v>
      </c>
      <c r="E79" t="s">
        <v>2836</v>
      </c>
      <c r="F79" t="s">
        <v>2837</v>
      </c>
      <c r="H79" t="s">
        <v>3429</v>
      </c>
      <c r="I79" t="s">
        <v>3430</v>
      </c>
    </row>
    <row r="80" spans="2:9" x14ac:dyDescent="0.15">
      <c r="B80" t="s">
        <v>2521</v>
      </c>
      <c r="C80" t="s">
        <v>2522</v>
      </c>
      <c r="E80" t="s">
        <v>2838</v>
      </c>
      <c r="F80" t="s">
        <v>2839</v>
      </c>
      <c r="H80" t="s">
        <v>3326</v>
      </c>
      <c r="I80" t="s">
        <v>3327</v>
      </c>
    </row>
    <row r="81" spans="2:9" x14ac:dyDescent="0.15">
      <c r="B81" t="s">
        <v>2523</v>
      </c>
      <c r="C81" t="s">
        <v>2524</v>
      </c>
      <c r="E81" t="s">
        <v>2840</v>
      </c>
      <c r="F81" t="s">
        <v>2841</v>
      </c>
      <c r="H81" t="s">
        <v>3962</v>
      </c>
      <c r="I81" t="s">
        <v>3963</v>
      </c>
    </row>
    <row r="82" spans="2:9" x14ac:dyDescent="0.15">
      <c r="B82" t="s">
        <v>2525</v>
      </c>
      <c r="C82" t="s">
        <v>2526</v>
      </c>
      <c r="E82" t="s">
        <v>2842</v>
      </c>
      <c r="F82" t="s">
        <v>2843</v>
      </c>
      <c r="H82" t="s">
        <v>4158</v>
      </c>
      <c r="I82" t="s">
        <v>4159</v>
      </c>
    </row>
    <row r="83" spans="2:9" x14ac:dyDescent="0.15">
      <c r="B83" t="s">
        <v>2527</v>
      </c>
      <c r="C83" t="s">
        <v>2528</v>
      </c>
      <c r="E83" t="s">
        <v>2844</v>
      </c>
      <c r="F83" t="s">
        <v>2845</v>
      </c>
      <c r="H83" t="s">
        <v>3964</v>
      </c>
      <c r="I83" t="s">
        <v>3965</v>
      </c>
    </row>
    <row r="84" spans="2:9" x14ac:dyDescent="0.15">
      <c r="B84" t="s">
        <v>2529</v>
      </c>
      <c r="C84" t="s">
        <v>2530</v>
      </c>
      <c r="E84" t="s">
        <v>2853</v>
      </c>
      <c r="F84" t="s">
        <v>2854</v>
      </c>
      <c r="H84" t="s">
        <v>3217</v>
      </c>
      <c r="I84" t="s">
        <v>3218</v>
      </c>
    </row>
    <row r="85" spans="2:9" x14ac:dyDescent="0.15">
      <c r="B85" t="s">
        <v>2531</v>
      </c>
      <c r="C85" t="s">
        <v>2532</v>
      </c>
      <c r="E85" t="s">
        <v>2846</v>
      </c>
      <c r="F85" t="s">
        <v>2847</v>
      </c>
      <c r="H85" t="s">
        <v>3431</v>
      </c>
      <c r="I85" t="s">
        <v>3432</v>
      </c>
    </row>
    <row r="86" spans="2:9" x14ac:dyDescent="0.15">
      <c r="B86" t="s">
        <v>2533</v>
      </c>
      <c r="C86" t="s">
        <v>2534</v>
      </c>
      <c r="E86" t="s">
        <v>1840</v>
      </c>
      <c r="F86" t="s">
        <v>2848</v>
      </c>
      <c r="H86" t="s">
        <v>3433</v>
      </c>
      <c r="I86" t="s">
        <v>3434</v>
      </c>
    </row>
    <row r="87" spans="2:9" x14ac:dyDescent="0.15">
      <c r="B87" t="s">
        <v>2535</v>
      </c>
      <c r="C87" t="s">
        <v>2536</v>
      </c>
      <c r="E87" t="s">
        <v>2849</v>
      </c>
      <c r="F87" t="s">
        <v>2850</v>
      </c>
      <c r="H87" t="s">
        <v>3435</v>
      </c>
      <c r="I87" t="s">
        <v>3436</v>
      </c>
    </row>
    <row r="88" spans="2:9" x14ac:dyDescent="0.15">
      <c r="B88" t="s">
        <v>2537</v>
      </c>
      <c r="C88" t="s">
        <v>2538</v>
      </c>
      <c r="E88" t="s">
        <v>2851</v>
      </c>
      <c r="F88" t="s">
        <v>2852</v>
      </c>
      <c r="H88" t="s">
        <v>3966</v>
      </c>
      <c r="I88" t="s">
        <v>3967</v>
      </c>
    </row>
    <row r="89" spans="2:9" x14ac:dyDescent="0.15">
      <c r="B89" t="s">
        <v>2539</v>
      </c>
      <c r="C89" t="s">
        <v>2540</v>
      </c>
      <c r="E89" t="s">
        <v>2855</v>
      </c>
      <c r="F89" t="s">
        <v>2856</v>
      </c>
      <c r="H89" t="s">
        <v>4160</v>
      </c>
      <c r="I89" t="s">
        <v>4161</v>
      </c>
    </row>
    <row r="90" spans="2:9" x14ac:dyDescent="0.15">
      <c r="B90" t="s">
        <v>1120</v>
      </c>
      <c r="C90" t="s">
        <v>2541</v>
      </c>
      <c r="E90" t="s">
        <v>2857</v>
      </c>
      <c r="F90" t="s">
        <v>2858</v>
      </c>
      <c r="H90" t="s">
        <v>4162</v>
      </c>
      <c r="I90" t="s">
        <v>4163</v>
      </c>
    </row>
    <row r="91" spans="2:9" x14ac:dyDescent="0.15">
      <c r="B91" t="s">
        <v>2542</v>
      </c>
      <c r="C91" t="s">
        <v>2543</v>
      </c>
      <c r="E91" t="s">
        <v>2859</v>
      </c>
      <c r="F91" t="s">
        <v>2860</v>
      </c>
      <c r="H91" t="s">
        <v>4164</v>
      </c>
      <c r="I91" t="s">
        <v>4165</v>
      </c>
    </row>
    <row r="92" spans="2:9" x14ac:dyDescent="0.15">
      <c r="B92" t="s">
        <v>2544</v>
      </c>
      <c r="C92" t="s">
        <v>2545</v>
      </c>
      <c r="E92" t="s">
        <v>2861</v>
      </c>
      <c r="F92" t="s">
        <v>2862</v>
      </c>
      <c r="H92" t="s">
        <v>4166</v>
      </c>
      <c r="I92" t="s">
        <v>4167</v>
      </c>
    </row>
    <row r="93" spans="2:9" x14ac:dyDescent="0.15">
      <c r="B93" t="s">
        <v>1842</v>
      </c>
      <c r="C93" t="s">
        <v>2546</v>
      </c>
      <c r="E93" t="s">
        <v>2863</v>
      </c>
      <c r="F93" t="s">
        <v>2864</v>
      </c>
      <c r="H93" t="s">
        <v>4168</v>
      </c>
      <c r="I93" t="s">
        <v>4169</v>
      </c>
    </row>
    <row r="94" spans="2:9" x14ac:dyDescent="0.15">
      <c r="B94" t="s">
        <v>2547</v>
      </c>
      <c r="C94" t="s">
        <v>2548</v>
      </c>
      <c r="E94" t="s">
        <v>2865</v>
      </c>
      <c r="F94" t="s">
        <v>2866</v>
      </c>
      <c r="H94" t="s">
        <v>4170</v>
      </c>
      <c r="I94" t="s">
        <v>4171</v>
      </c>
    </row>
    <row r="95" spans="2:9" x14ac:dyDescent="0.15">
      <c r="B95" t="s">
        <v>2549</v>
      </c>
      <c r="C95" t="s">
        <v>2550</v>
      </c>
      <c r="E95" t="s">
        <v>2867</v>
      </c>
      <c r="F95" t="s">
        <v>2868</v>
      </c>
      <c r="H95" t="s">
        <v>3755</v>
      </c>
      <c r="I95" t="s">
        <v>3756</v>
      </c>
    </row>
    <row r="96" spans="2:9" x14ac:dyDescent="0.15">
      <c r="B96" t="s">
        <v>2551</v>
      </c>
      <c r="C96" t="s">
        <v>2552</v>
      </c>
      <c r="E96" t="s">
        <v>2869</v>
      </c>
      <c r="F96" t="s">
        <v>2870</v>
      </c>
      <c r="H96" t="s">
        <v>4172</v>
      </c>
      <c r="I96" t="s">
        <v>4173</v>
      </c>
    </row>
    <row r="97" spans="2:9" x14ac:dyDescent="0.15">
      <c r="B97" t="s">
        <v>2553</v>
      </c>
      <c r="C97" t="s">
        <v>2554</v>
      </c>
      <c r="E97" t="s">
        <v>2871</v>
      </c>
      <c r="F97" t="s">
        <v>2872</v>
      </c>
      <c r="H97" t="s">
        <v>4174</v>
      </c>
      <c r="I97" t="s">
        <v>4175</v>
      </c>
    </row>
    <row r="98" spans="2:9" x14ac:dyDescent="0.15">
      <c r="B98" t="s">
        <v>2555</v>
      </c>
      <c r="C98" t="s">
        <v>2556</v>
      </c>
      <c r="E98" t="s">
        <v>2873</v>
      </c>
      <c r="F98" t="s">
        <v>2874</v>
      </c>
      <c r="H98" t="s">
        <v>3757</v>
      </c>
      <c r="I98" t="s">
        <v>3758</v>
      </c>
    </row>
    <row r="99" spans="2:9" x14ac:dyDescent="0.15">
      <c r="B99" t="s">
        <v>2557</v>
      </c>
      <c r="C99" t="s">
        <v>2558</v>
      </c>
      <c r="E99" t="s">
        <v>2875</v>
      </c>
      <c r="F99" t="s">
        <v>2876</v>
      </c>
      <c r="H99" t="s">
        <v>3437</v>
      </c>
      <c r="I99" t="s">
        <v>3438</v>
      </c>
    </row>
    <row r="100" spans="2:9" x14ac:dyDescent="0.15">
      <c r="B100" t="s">
        <v>2559</v>
      </c>
      <c r="C100" t="s">
        <v>2560</v>
      </c>
      <c r="E100" t="s">
        <v>2879</v>
      </c>
      <c r="F100" t="s">
        <v>2880</v>
      </c>
      <c r="H100" t="s">
        <v>3328</v>
      </c>
      <c r="I100" t="s">
        <v>3329</v>
      </c>
    </row>
    <row r="101" spans="2:9" x14ac:dyDescent="0.15">
      <c r="B101" t="s">
        <v>2561</v>
      </c>
      <c r="C101" t="s">
        <v>2562</v>
      </c>
      <c r="E101" t="s">
        <v>2877</v>
      </c>
      <c r="F101" t="s">
        <v>2878</v>
      </c>
      <c r="H101" t="s">
        <v>3191</v>
      </c>
      <c r="I101" t="s">
        <v>3192</v>
      </c>
    </row>
    <row r="102" spans="2:9" x14ac:dyDescent="0.15">
      <c r="B102" t="s">
        <v>2563</v>
      </c>
      <c r="C102" t="s">
        <v>2564</v>
      </c>
      <c r="E102" t="s">
        <v>2881</v>
      </c>
      <c r="F102" t="s">
        <v>2882</v>
      </c>
      <c r="H102" t="s">
        <v>3229</v>
      </c>
      <c r="I102" t="s">
        <v>3230</v>
      </c>
    </row>
    <row r="103" spans="2:9" x14ac:dyDescent="0.15">
      <c r="B103" t="s">
        <v>2565</v>
      </c>
      <c r="C103" t="s">
        <v>2566</v>
      </c>
      <c r="E103" t="s">
        <v>2883</v>
      </c>
      <c r="F103" t="s">
        <v>2884</v>
      </c>
      <c r="H103" t="s">
        <v>3646</v>
      </c>
      <c r="I103" t="s">
        <v>3647</v>
      </c>
    </row>
    <row r="104" spans="2:9" x14ac:dyDescent="0.15">
      <c r="B104" t="s">
        <v>2567</v>
      </c>
      <c r="C104" t="s">
        <v>2568</v>
      </c>
      <c r="E104" t="s">
        <v>2885</v>
      </c>
      <c r="F104" t="s">
        <v>2886</v>
      </c>
      <c r="H104" t="s">
        <v>3759</v>
      </c>
      <c r="I104" t="s">
        <v>3760</v>
      </c>
    </row>
    <row r="105" spans="2:9" x14ac:dyDescent="0.15">
      <c r="B105" t="s">
        <v>2569</v>
      </c>
      <c r="C105" t="s">
        <v>2570</v>
      </c>
      <c r="E105" t="s">
        <v>2887</v>
      </c>
      <c r="F105" t="s">
        <v>2888</v>
      </c>
      <c r="H105" t="s">
        <v>3968</v>
      </c>
      <c r="I105" t="s">
        <v>3969</v>
      </c>
    </row>
    <row r="106" spans="2:9" x14ac:dyDescent="0.15">
      <c r="B106" t="s">
        <v>2571</v>
      </c>
      <c r="C106" t="s">
        <v>2572</v>
      </c>
      <c r="E106" t="s">
        <v>2889</v>
      </c>
      <c r="F106" t="s">
        <v>2890</v>
      </c>
      <c r="H106" t="s">
        <v>4176</v>
      </c>
      <c r="I106" t="s">
        <v>3210</v>
      </c>
    </row>
    <row r="107" spans="2:9" x14ac:dyDescent="0.15">
      <c r="B107" t="s">
        <v>2573</v>
      </c>
      <c r="C107" t="s">
        <v>2574</v>
      </c>
      <c r="E107" t="s">
        <v>2891</v>
      </c>
      <c r="F107" t="s">
        <v>2892</v>
      </c>
      <c r="H107" t="s">
        <v>3330</v>
      </c>
      <c r="I107" t="s">
        <v>3331</v>
      </c>
    </row>
    <row r="108" spans="2:9" x14ac:dyDescent="0.15">
      <c r="B108" t="s">
        <v>2575</v>
      </c>
      <c r="C108" t="s">
        <v>2576</v>
      </c>
      <c r="E108" t="s">
        <v>2897</v>
      </c>
      <c r="F108" t="s">
        <v>2898</v>
      </c>
      <c r="H108" t="s">
        <v>3332</v>
      </c>
      <c r="I108" t="s">
        <v>3333</v>
      </c>
    </row>
    <row r="109" spans="2:9" x14ac:dyDescent="0.15">
      <c r="B109" t="s">
        <v>2577</v>
      </c>
      <c r="C109" t="s">
        <v>2578</v>
      </c>
      <c r="E109" t="s">
        <v>2899</v>
      </c>
      <c r="F109" t="s">
        <v>2900</v>
      </c>
      <c r="H109" t="s">
        <v>3970</v>
      </c>
      <c r="I109" t="s">
        <v>3971</v>
      </c>
    </row>
    <row r="110" spans="2:9" x14ac:dyDescent="0.15">
      <c r="B110" t="s">
        <v>2579</v>
      </c>
      <c r="C110" t="s">
        <v>2580</v>
      </c>
      <c r="E110" t="s">
        <v>2893</v>
      </c>
      <c r="F110" t="s">
        <v>2894</v>
      </c>
      <c r="H110" t="s">
        <v>3231</v>
      </c>
      <c r="I110" t="s">
        <v>3232</v>
      </c>
    </row>
    <row r="111" spans="2:9" x14ac:dyDescent="0.15">
      <c r="B111" t="s">
        <v>2581</v>
      </c>
      <c r="C111" t="s">
        <v>2582</v>
      </c>
      <c r="E111" t="s">
        <v>2895</v>
      </c>
      <c r="F111" t="s">
        <v>2896</v>
      </c>
      <c r="H111" t="s">
        <v>3231</v>
      </c>
      <c r="I111" t="s">
        <v>3232</v>
      </c>
    </row>
    <row r="112" spans="2:9" x14ac:dyDescent="0.15">
      <c r="B112" t="s">
        <v>2583</v>
      </c>
      <c r="C112" t="s">
        <v>2584</v>
      </c>
      <c r="E112" t="s">
        <v>2901</v>
      </c>
      <c r="F112" t="s">
        <v>2902</v>
      </c>
      <c r="H112" t="s">
        <v>3233</v>
      </c>
      <c r="I112" t="s">
        <v>3234</v>
      </c>
    </row>
    <row r="113" spans="2:9" x14ac:dyDescent="0.15">
      <c r="B113" t="s">
        <v>2585</v>
      </c>
      <c r="C113" t="s">
        <v>2586</v>
      </c>
      <c r="E113" t="s">
        <v>2905</v>
      </c>
      <c r="F113" t="s">
        <v>2906</v>
      </c>
      <c r="H113" t="s">
        <v>3972</v>
      </c>
      <c r="I113" t="s">
        <v>3973</v>
      </c>
    </row>
    <row r="114" spans="2:9" x14ac:dyDescent="0.15">
      <c r="B114" t="s">
        <v>1843</v>
      </c>
      <c r="C114" t="s">
        <v>2587</v>
      </c>
      <c r="E114" t="s">
        <v>2907</v>
      </c>
      <c r="F114" t="s">
        <v>2908</v>
      </c>
      <c r="H114" t="s">
        <v>3974</v>
      </c>
      <c r="I114" t="s">
        <v>3975</v>
      </c>
    </row>
    <row r="115" spans="2:9" x14ac:dyDescent="0.15">
      <c r="B115" t="s">
        <v>2588</v>
      </c>
      <c r="C115" t="s">
        <v>2589</v>
      </c>
      <c r="E115" t="s">
        <v>2903</v>
      </c>
      <c r="F115" t="s">
        <v>2904</v>
      </c>
      <c r="H115" t="s">
        <v>4177</v>
      </c>
      <c r="I115" t="s">
        <v>4178</v>
      </c>
    </row>
    <row r="116" spans="2:9" x14ac:dyDescent="0.15">
      <c r="B116" t="s">
        <v>2591</v>
      </c>
      <c r="C116" t="s">
        <v>2592</v>
      </c>
      <c r="E116" t="s">
        <v>2909</v>
      </c>
      <c r="F116" t="s">
        <v>2910</v>
      </c>
      <c r="H116" t="s">
        <v>3976</v>
      </c>
      <c r="I116" t="s">
        <v>3977</v>
      </c>
    </row>
    <row r="117" spans="2:9" x14ac:dyDescent="0.15">
      <c r="B117" t="s">
        <v>1844</v>
      </c>
      <c r="C117" t="s">
        <v>2590</v>
      </c>
      <c r="E117" t="s">
        <v>2911</v>
      </c>
      <c r="F117" t="s">
        <v>2912</v>
      </c>
      <c r="H117" t="s">
        <v>3978</v>
      </c>
      <c r="I117" t="s">
        <v>3979</v>
      </c>
    </row>
    <row r="118" spans="2:9" x14ac:dyDescent="0.15">
      <c r="B118" t="s">
        <v>2593</v>
      </c>
      <c r="C118" t="s">
        <v>2594</v>
      </c>
      <c r="E118" t="s">
        <v>2913</v>
      </c>
      <c r="F118" t="s">
        <v>2914</v>
      </c>
      <c r="H118" t="s">
        <v>4100</v>
      </c>
      <c r="I118" t="s">
        <v>4101</v>
      </c>
    </row>
    <row r="119" spans="2:9" x14ac:dyDescent="0.15">
      <c r="B119" t="s">
        <v>2595</v>
      </c>
      <c r="C119" t="s">
        <v>2596</v>
      </c>
      <c r="E119" t="s">
        <v>2915</v>
      </c>
      <c r="F119" t="s">
        <v>2916</v>
      </c>
      <c r="H119" t="s">
        <v>3334</v>
      </c>
      <c r="I119" t="s">
        <v>3335</v>
      </c>
    </row>
    <row r="120" spans="2:9" x14ac:dyDescent="0.15">
      <c r="B120" t="s">
        <v>2597</v>
      </c>
      <c r="C120" t="s">
        <v>2598</v>
      </c>
      <c r="E120" t="s">
        <v>2917</v>
      </c>
      <c r="F120" t="s">
        <v>2918</v>
      </c>
      <c r="H120" t="s">
        <v>4179</v>
      </c>
      <c r="I120" t="s">
        <v>4180</v>
      </c>
    </row>
    <row r="121" spans="2:9" x14ac:dyDescent="0.15">
      <c r="B121" t="s">
        <v>2599</v>
      </c>
      <c r="C121" t="s">
        <v>2600</v>
      </c>
      <c r="E121" t="s">
        <v>2919</v>
      </c>
      <c r="F121" t="s">
        <v>2920</v>
      </c>
      <c r="H121" t="s">
        <v>3209</v>
      </c>
      <c r="I121" t="s">
        <v>3210</v>
      </c>
    </row>
    <row r="122" spans="2:9" x14ac:dyDescent="0.15">
      <c r="B122" t="s">
        <v>2601</v>
      </c>
      <c r="C122" t="s">
        <v>2602</v>
      </c>
      <c r="E122" t="s">
        <v>2924</v>
      </c>
      <c r="F122" t="s">
        <v>2925</v>
      </c>
      <c r="H122" t="s">
        <v>3980</v>
      </c>
      <c r="I122" t="s">
        <v>3981</v>
      </c>
    </row>
    <row r="123" spans="2:9" x14ac:dyDescent="0.15">
      <c r="B123" t="s">
        <v>2603</v>
      </c>
      <c r="C123" t="s">
        <v>2604</v>
      </c>
      <c r="E123" t="s">
        <v>2926</v>
      </c>
      <c r="F123" t="s">
        <v>2927</v>
      </c>
      <c r="H123" t="s">
        <v>3295</v>
      </c>
      <c r="I123" t="s">
        <v>3296</v>
      </c>
    </row>
    <row r="124" spans="2:9" x14ac:dyDescent="0.15">
      <c r="B124" t="s">
        <v>2605</v>
      </c>
      <c r="C124" t="s">
        <v>2606</v>
      </c>
      <c r="E124" t="s">
        <v>2921</v>
      </c>
      <c r="F124" t="s">
        <v>2922</v>
      </c>
      <c r="H124" t="s">
        <v>3295</v>
      </c>
      <c r="I124" t="s">
        <v>3296</v>
      </c>
    </row>
    <row r="125" spans="2:9" x14ac:dyDescent="0.15">
      <c r="B125" t="s">
        <v>2607</v>
      </c>
      <c r="C125" t="s">
        <v>2608</v>
      </c>
      <c r="E125" t="s">
        <v>2923</v>
      </c>
      <c r="F125" t="s">
        <v>2514</v>
      </c>
      <c r="H125" t="s">
        <v>3336</v>
      </c>
      <c r="I125" t="s">
        <v>3337</v>
      </c>
    </row>
    <row r="126" spans="2:9" x14ac:dyDescent="0.15">
      <c r="B126" t="s">
        <v>2609</v>
      </c>
      <c r="C126" t="s">
        <v>2610</v>
      </c>
      <c r="E126" t="s">
        <v>2928</v>
      </c>
      <c r="F126" t="s">
        <v>2929</v>
      </c>
      <c r="H126" t="s">
        <v>3761</v>
      </c>
      <c r="I126" t="s">
        <v>3762</v>
      </c>
    </row>
    <row r="127" spans="2:9" x14ac:dyDescent="0.15">
      <c r="B127" t="s">
        <v>2611</v>
      </c>
      <c r="C127" t="s">
        <v>2612</v>
      </c>
      <c r="E127" t="s">
        <v>2930</v>
      </c>
      <c r="F127" t="s">
        <v>2931</v>
      </c>
      <c r="H127" t="s">
        <v>4181</v>
      </c>
      <c r="I127" t="s">
        <v>4182</v>
      </c>
    </row>
    <row r="128" spans="2:9" x14ac:dyDescent="0.15">
      <c r="B128" t="s">
        <v>2613</v>
      </c>
      <c r="C128" t="s">
        <v>2614</v>
      </c>
      <c r="E128" t="s">
        <v>2932</v>
      </c>
      <c r="F128" t="s">
        <v>2933</v>
      </c>
      <c r="H128" t="s">
        <v>3235</v>
      </c>
      <c r="I128" t="s">
        <v>3236</v>
      </c>
    </row>
    <row r="129" spans="2:9" x14ac:dyDescent="0.15">
      <c r="B129" t="s">
        <v>2615</v>
      </c>
      <c r="C129" t="s">
        <v>2616</v>
      </c>
      <c r="E129" t="s">
        <v>2934</v>
      </c>
      <c r="F129" t="s">
        <v>2935</v>
      </c>
      <c r="H129" t="s">
        <v>3338</v>
      </c>
      <c r="I129" t="s">
        <v>3339</v>
      </c>
    </row>
    <row r="130" spans="2:9" x14ac:dyDescent="0.15">
      <c r="B130" t="s">
        <v>2617</v>
      </c>
      <c r="C130" t="s">
        <v>2618</v>
      </c>
      <c r="E130" t="s">
        <v>2936</v>
      </c>
      <c r="F130" t="s">
        <v>2937</v>
      </c>
      <c r="H130" t="s">
        <v>3237</v>
      </c>
      <c r="I130" t="s">
        <v>3238</v>
      </c>
    </row>
    <row r="131" spans="2:9" x14ac:dyDescent="0.15">
      <c r="B131" t="s">
        <v>2619</v>
      </c>
      <c r="C131" t="s">
        <v>2620</v>
      </c>
      <c r="E131" t="s">
        <v>2938</v>
      </c>
      <c r="F131" t="s">
        <v>2939</v>
      </c>
      <c r="H131" t="s">
        <v>3239</v>
      </c>
      <c r="I131" t="s">
        <v>3240</v>
      </c>
    </row>
    <row r="132" spans="2:9" x14ac:dyDescent="0.15">
      <c r="B132" t="s">
        <v>1479</v>
      </c>
      <c r="C132" t="s">
        <v>2621</v>
      </c>
      <c r="E132" t="s">
        <v>2940</v>
      </c>
      <c r="F132" t="s">
        <v>2941</v>
      </c>
      <c r="H132" t="s">
        <v>3982</v>
      </c>
      <c r="I132" t="s">
        <v>3983</v>
      </c>
    </row>
    <row r="133" spans="2:9" x14ac:dyDescent="0.15">
      <c r="B133" t="s">
        <v>2622</v>
      </c>
      <c r="C133" t="s">
        <v>2623</v>
      </c>
      <c r="E133" t="s">
        <v>2942</v>
      </c>
      <c r="F133" t="s">
        <v>2943</v>
      </c>
      <c r="H133" t="s">
        <v>3671</v>
      </c>
      <c r="I133" t="s">
        <v>3672</v>
      </c>
    </row>
    <row r="134" spans="2:9" x14ac:dyDescent="0.15">
      <c r="B134" t="s">
        <v>2624</v>
      </c>
      <c r="C134" t="s">
        <v>2625</v>
      </c>
      <c r="E134" t="s">
        <v>2944</v>
      </c>
      <c r="F134" t="s">
        <v>2945</v>
      </c>
      <c r="H134" t="s">
        <v>3340</v>
      </c>
      <c r="I134" t="s">
        <v>3341</v>
      </c>
    </row>
    <row r="135" spans="2:9" x14ac:dyDescent="0.15">
      <c r="B135" t="s">
        <v>2626</v>
      </c>
      <c r="C135" t="s">
        <v>2627</v>
      </c>
      <c r="E135" t="s">
        <v>2946</v>
      </c>
      <c r="F135" t="s">
        <v>2947</v>
      </c>
      <c r="H135" t="s">
        <v>3763</v>
      </c>
      <c r="I135" t="s">
        <v>3764</v>
      </c>
    </row>
    <row r="136" spans="2:9" x14ac:dyDescent="0.15">
      <c r="B136" t="s">
        <v>2628</v>
      </c>
      <c r="C136" t="s">
        <v>2629</v>
      </c>
      <c r="E136" t="s">
        <v>2948</v>
      </c>
      <c r="F136" t="s">
        <v>2949</v>
      </c>
      <c r="H136" t="s">
        <v>3223</v>
      </c>
      <c r="I136" t="s">
        <v>3224</v>
      </c>
    </row>
    <row r="137" spans="2:9" x14ac:dyDescent="0.15">
      <c r="B137" t="s">
        <v>2630</v>
      </c>
      <c r="C137" t="s">
        <v>2631</v>
      </c>
      <c r="E137" t="s">
        <v>2950</v>
      </c>
      <c r="F137" t="s">
        <v>2951</v>
      </c>
      <c r="H137" t="s">
        <v>3285</v>
      </c>
      <c r="I137" t="s">
        <v>3286</v>
      </c>
    </row>
    <row r="138" spans="2:9" x14ac:dyDescent="0.15">
      <c r="B138" t="s">
        <v>2632</v>
      </c>
      <c r="C138" t="s">
        <v>2633</v>
      </c>
      <c r="E138" t="s">
        <v>2952</v>
      </c>
      <c r="F138" t="s">
        <v>2953</v>
      </c>
      <c r="H138" t="s">
        <v>3439</v>
      </c>
      <c r="I138" t="s">
        <v>3440</v>
      </c>
    </row>
    <row r="139" spans="2:9" x14ac:dyDescent="0.15">
      <c r="B139" t="s">
        <v>2634</v>
      </c>
      <c r="C139" t="s">
        <v>2635</v>
      </c>
      <c r="E139" t="s">
        <v>2954</v>
      </c>
      <c r="F139" t="s">
        <v>2955</v>
      </c>
      <c r="H139" t="s">
        <v>3293</v>
      </c>
      <c r="I139" t="s">
        <v>3294</v>
      </c>
    </row>
    <row r="140" spans="2:9" x14ac:dyDescent="0.15">
      <c r="B140" t="s">
        <v>2636</v>
      </c>
      <c r="C140" t="s">
        <v>2637</v>
      </c>
      <c r="E140" t="s">
        <v>2956</v>
      </c>
      <c r="F140" t="s">
        <v>2957</v>
      </c>
      <c r="H140" t="s">
        <v>4183</v>
      </c>
      <c r="I140" t="s">
        <v>4184</v>
      </c>
    </row>
    <row r="141" spans="2:9" x14ac:dyDescent="0.15">
      <c r="B141" t="s">
        <v>2638</v>
      </c>
      <c r="C141" t="s">
        <v>2637</v>
      </c>
      <c r="E141" t="s">
        <v>2958</v>
      </c>
      <c r="F141" t="s">
        <v>2959</v>
      </c>
      <c r="H141" t="s">
        <v>4185</v>
      </c>
      <c r="I141" t="s">
        <v>4186</v>
      </c>
    </row>
    <row r="142" spans="2:9" x14ac:dyDescent="0.15">
      <c r="B142" t="s">
        <v>2639</v>
      </c>
      <c r="C142" t="s">
        <v>2640</v>
      </c>
      <c r="E142" t="s">
        <v>2961</v>
      </c>
      <c r="F142" t="s">
        <v>2962</v>
      </c>
      <c r="H142" t="s">
        <v>3673</v>
      </c>
      <c r="I142" t="s">
        <v>3674</v>
      </c>
    </row>
    <row r="143" spans="2:9" x14ac:dyDescent="0.15">
      <c r="B143" t="s">
        <v>2641</v>
      </c>
      <c r="C143" t="s">
        <v>2642</v>
      </c>
      <c r="E143" t="s">
        <v>2960</v>
      </c>
      <c r="F143" t="s">
        <v>2774</v>
      </c>
      <c r="H143" t="s">
        <v>3441</v>
      </c>
      <c r="I143" t="s">
        <v>3442</v>
      </c>
    </row>
    <row r="144" spans="2:9" x14ac:dyDescent="0.15">
      <c r="B144" t="s">
        <v>2643</v>
      </c>
      <c r="C144" t="s">
        <v>2644</v>
      </c>
      <c r="E144" t="s">
        <v>2963</v>
      </c>
      <c r="F144" t="s">
        <v>2772</v>
      </c>
      <c r="H144" t="s">
        <v>3984</v>
      </c>
      <c r="I144" t="s">
        <v>3985</v>
      </c>
    </row>
    <row r="145" spans="2:9" x14ac:dyDescent="0.15">
      <c r="B145" t="s">
        <v>2645</v>
      </c>
      <c r="C145" t="s">
        <v>2646</v>
      </c>
      <c r="E145" t="s">
        <v>2964</v>
      </c>
      <c r="F145" t="s">
        <v>2965</v>
      </c>
      <c r="H145" t="s">
        <v>3526</v>
      </c>
      <c r="I145" t="s">
        <v>3527</v>
      </c>
    </row>
    <row r="146" spans="2:9" x14ac:dyDescent="0.15">
      <c r="B146" t="s">
        <v>2647</v>
      </c>
      <c r="C146" t="s">
        <v>2648</v>
      </c>
      <c r="E146" t="s">
        <v>2966</v>
      </c>
      <c r="F146" t="s">
        <v>2967</v>
      </c>
      <c r="H146" t="s">
        <v>3241</v>
      </c>
      <c r="I146" t="s">
        <v>3242</v>
      </c>
    </row>
    <row r="147" spans="2:9" x14ac:dyDescent="0.15">
      <c r="B147" t="s">
        <v>2649</v>
      </c>
      <c r="C147" t="s">
        <v>2650</v>
      </c>
      <c r="E147" t="s">
        <v>2968</v>
      </c>
      <c r="F147" t="s">
        <v>2768</v>
      </c>
      <c r="H147" t="s">
        <v>3765</v>
      </c>
      <c r="I147" t="s">
        <v>3766</v>
      </c>
    </row>
    <row r="148" spans="2:9" x14ac:dyDescent="0.15">
      <c r="B148" t="s">
        <v>2651</v>
      </c>
      <c r="C148" t="s">
        <v>2652</v>
      </c>
      <c r="E148" t="s">
        <v>2969</v>
      </c>
      <c r="F148" t="s">
        <v>2970</v>
      </c>
      <c r="H148" t="s">
        <v>3243</v>
      </c>
      <c r="I148" t="s">
        <v>3244</v>
      </c>
    </row>
    <row r="149" spans="2:9" x14ac:dyDescent="0.15">
      <c r="B149" t="s">
        <v>2653</v>
      </c>
      <c r="C149" t="s">
        <v>2654</v>
      </c>
      <c r="E149" t="s">
        <v>2971</v>
      </c>
      <c r="F149" t="s">
        <v>2972</v>
      </c>
      <c r="H149" t="s">
        <v>4187</v>
      </c>
      <c r="I149" t="s">
        <v>4188</v>
      </c>
    </row>
    <row r="150" spans="2:9" x14ac:dyDescent="0.15">
      <c r="B150" t="s">
        <v>2655</v>
      </c>
      <c r="C150" t="s">
        <v>2656</v>
      </c>
      <c r="E150" t="s">
        <v>1841</v>
      </c>
      <c r="F150" t="s">
        <v>2973</v>
      </c>
      <c r="H150" t="s">
        <v>3245</v>
      </c>
      <c r="I150" t="s">
        <v>3246</v>
      </c>
    </row>
    <row r="151" spans="2:9" x14ac:dyDescent="0.15">
      <c r="B151" t="s">
        <v>2657</v>
      </c>
      <c r="C151" t="s">
        <v>2658</v>
      </c>
      <c r="E151" t="s">
        <v>2974</v>
      </c>
      <c r="F151" t="s">
        <v>2975</v>
      </c>
      <c r="H151" t="s">
        <v>3767</v>
      </c>
      <c r="I151" t="s">
        <v>3768</v>
      </c>
    </row>
    <row r="152" spans="2:9" x14ac:dyDescent="0.15">
      <c r="B152" t="s">
        <v>2659</v>
      </c>
      <c r="C152" t="s">
        <v>2660</v>
      </c>
      <c r="E152" t="s">
        <v>2978</v>
      </c>
      <c r="F152" t="s">
        <v>2979</v>
      </c>
      <c r="H152" t="s">
        <v>3297</v>
      </c>
      <c r="I152" t="s">
        <v>3298</v>
      </c>
    </row>
    <row r="153" spans="2:9" x14ac:dyDescent="0.15">
      <c r="B153" t="s">
        <v>2667</v>
      </c>
      <c r="C153" t="s">
        <v>2668</v>
      </c>
      <c r="E153" t="s">
        <v>2980</v>
      </c>
      <c r="F153" t="s">
        <v>2981</v>
      </c>
      <c r="H153" t="s">
        <v>4189</v>
      </c>
      <c r="I153" t="s">
        <v>4190</v>
      </c>
    </row>
    <row r="154" spans="2:9" x14ac:dyDescent="0.15">
      <c r="B154" t="s">
        <v>2661</v>
      </c>
      <c r="C154" t="s">
        <v>2662</v>
      </c>
      <c r="E154" t="s">
        <v>2982</v>
      </c>
      <c r="F154" t="s">
        <v>2983</v>
      </c>
      <c r="H154" t="s">
        <v>4191</v>
      </c>
      <c r="I154" t="s">
        <v>4192</v>
      </c>
    </row>
    <row r="155" spans="2:9" x14ac:dyDescent="0.15">
      <c r="B155" t="s">
        <v>2665</v>
      </c>
      <c r="C155" t="s">
        <v>2666</v>
      </c>
      <c r="E155" t="s">
        <v>2984</v>
      </c>
      <c r="F155" t="s">
        <v>2985</v>
      </c>
      <c r="H155" t="s">
        <v>3314</v>
      </c>
      <c r="I155" t="s">
        <v>3315</v>
      </c>
    </row>
    <row r="156" spans="2:9" x14ac:dyDescent="0.15">
      <c r="B156" t="s">
        <v>2663</v>
      </c>
      <c r="C156" t="s">
        <v>2664</v>
      </c>
      <c r="E156" t="s">
        <v>2986</v>
      </c>
      <c r="F156" t="s">
        <v>2987</v>
      </c>
      <c r="H156" t="s">
        <v>3443</v>
      </c>
      <c r="I156" t="s">
        <v>3444</v>
      </c>
    </row>
    <row r="157" spans="2:9" x14ac:dyDescent="0.15">
      <c r="B157" t="s">
        <v>2669</v>
      </c>
      <c r="C157" t="s">
        <v>2670</v>
      </c>
      <c r="E157" t="s">
        <v>2988</v>
      </c>
      <c r="F157" t="s">
        <v>2989</v>
      </c>
      <c r="H157" t="s">
        <v>3392</v>
      </c>
      <c r="I157" t="s">
        <v>3393</v>
      </c>
    </row>
    <row r="158" spans="2:9" x14ac:dyDescent="0.15">
      <c r="B158" t="s">
        <v>2671</v>
      </c>
      <c r="C158" t="s">
        <v>2672</v>
      </c>
      <c r="E158" t="s">
        <v>2990</v>
      </c>
      <c r="F158" t="s">
        <v>2991</v>
      </c>
      <c r="H158" t="s">
        <v>3399</v>
      </c>
      <c r="I158" t="s">
        <v>3400</v>
      </c>
    </row>
    <row r="159" spans="2:9" x14ac:dyDescent="0.15">
      <c r="B159" t="s">
        <v>2673</v>
      </c>
      <c r="C159" t="s">
        <v>2674</v>
      </c>
      <c r="E159" t="s">
        <v>2992</v>
      </c>
      <c r="F159" t="s">
        <v>2993</v>
      </c>
      <c r="H159" t="s">
        <v>3986</v>
      </c>
      <c r="I159" t="s">
        <v>3987</v>
      </c>
    </row>
    <row r="160" spans="2:9" x14ac:dyDescent="0.15">
      <c r="B160" t="s">
        <v>2675</v>
      </c>
      <c r="C160" t="s">
        <v>2676</v>
      </c>
      <c r="E160" t="s">
        <v>2996</v>
      </c>
      <c r="F160" t="s">
        <v>2997</v>
      </c>
      <c r="H160" t="s">
        <v>3729</v>
      </c>
      <c r="I160" t="s">
        <v>3730</v>
      </c>
    </row>
    <row r="161" spans="2:9" x14ac:dyDescent="0.15">
      <c r="B161" t="s">
        <v>2677</v>
      </c>
      <c r="C161" t="s">
        <v>2678</v>
      </c>
      <c r="E161" t="s">
        <v>2994</v>
      </c>
      <c r="F161" t="s">
        <v>2995</v>
      </c>
      <c r="H161" t="s">
        <v>3707</v>
      </c>
      <c r="I161" t="s">
        <v>3708</v>
      </c>
    </row>
    <row r="162" spans="2:9" x14ac:dyDescent="0.15">
      <c r="B162" t="s">
        <v>2679</v>
      </c>
      <c r="C162" t="s">
        <v>2680</v>
      </c>
      <c r="E162" t="s">
        <v>2998</v>
      </c>
      <c r="F162" t="s">
        <v>2999</v>
      </c>
      <c r="H162" t="s">
        <v>4193</v>
      </c>
      <c r="I162" t="s">
        <v>4194</v>
      </c>
    </row>
    <row r="163" spans="2:9" x14ac:dyDescent="0.15">
      <c r="B163" t="s">
        <v>2681</v>
      </c>
      <c r="C163" t="s">
        <v>2682</v>
      </c>
      <c r="E163" t="s">
        <v>2976</v>
      </c>
      <c r="F163" t="s">
        <v>2977</v>
      </c>
      <c r="H163" t="s">
        <v>3988</v>
      </c>
      <c r="I163" t="s">
        <v>3989</v>
      </c>
    </row>
    <row r="164" spans="2:9" x14ac:dyDescent="0.15">
      <c r="B164" t="s">
        <v>2683</v>
      </c>
      <c r="C164" t="s">
        <v>2684</v>
      </c>
      <c r="E164" t="s">
        <v>3000</v>
      </c>
      <c r="F164" t="s">
        <v>3001</v>
      </c>
      <c r="H164" t="s">
        <v>3845</v>
      </c>
      <c r="I164" t="s">
        <v>3846</v>
      </c>
    </row>
    <row r="165" spans="2:9" x14ac:dyDescent="0.15">
      <c r="B165" t="s">
        <v>2685</v>
      </c>
      <c r="C165" t="s">
        <v>2686</v>
      </c>
      <c r="E165" t="s">
        <v>3002</v>
      </c>
      <c r="F165" t="s">
        <v>3003</v>
      </c>
      <c r="H165" t="s">
        <v>3675</v>
      </c>
      <c r="I165" t="s">
        <v>3676</v>
      </c>
    </row>
    <row r="166" spans="2:9" x14ac:dyDescent="0.15">
      <c r="E166" t="s">
        <v>3004</v>
      </c>
      <c r="F166" t="s">
        <v>3005</v>
      </c>
      <c r="H166" t="s">
        <v>3769</v>
      </c>
      <c r="I166" t="s">
        <v>3770</v>
      </c>
    </row>
    <row r="167" spans="2:9" x14ac:dyDescent="0.15">
      <c r="E167" t="s">
        <v>3006</v>
      </c>
      <c r="F167" t="s">
        <v>3007</v>
      </c>
      <c r="H167" t="s">
        <v>3990</v>
      </c>
      <c r="I167" t="s">
        <v>3991</v>
      </c>
    </row>
    <row r="168" spans="2:9" x14ac:dyDescent="0.15">
      <c r="E168" t="s">
        <v>3008</v>
      </c>
      <c r="F168" t="s">
        <v>3009</v>
      </c>
      <c r="H168" t="s">
        <v>3403</v>
      </c>
      <c r="I168" t="s">
        <v>3404</v>
      </c>
    </row>
    <row r="169" spans="2:9" x14ac:dyDescent="0.15">
      <c r="E169" t="s">
        <v>3010</v>
      </c>
      <c r="F169" t="s">
        <v>3011</v>
      </c>
      <c r="H169" t="s">
        <v>4195</v>
      </c>
      <c r="I169" t="s">
        <v>4196</v>
      </c>
    </row>
    <row r="170" spans="2:9" x14ac:dyDescent="0.15">
      <c r="E170" t="s">
        <v>3012</v>
      </c>
      <c r="F170" t="s">
        <v>3013</v>
      </c>
      <c r="H170" t="s">
        <v>3507</v>
      </c>
      <c r="I170" t="s">
        <v>3508</v>
      </c>
    </row>
    <row r="171" spans="2:9" x14ac:dyDescent="0.15">
      <c r="B171" t="s">
        <v>366</v>
      </c>
      <c r="C171" t="s">
        <v>366</v>
      </c>
      <c r="E171" t="s">
        <v>3014</v>
      </c>
      <c r="F171" t="s">
        <v>3015</v>
      </c>
      <c r="H171" t="s">
        <v>3509</v>
      </c>
      <c r="I171" t="s">
        <v>3508</v>
      </c>
    </row>
    <row r="172" spans="2:9" x14ac:dyDescent="0.15">
      <c r="B172" t="s">
        <v>366</v>
      </c>
      <c r="C172" t="s">
        <v>366</v>
      </c>
      <c r="E172" t="s">
        <v>3016</v>
      </c>
      <c r="F172" t="s">
        <v>3017</v>
      </c>
      <c r="H172" t="s">
        <v>3510</v>
      </c>
      <c r="I172" t="s">
        <v>3511</v>
      </c>
    </row>
    <row r="173" spans="2:9" x14ac:dyDescent="0.15">
      <c r="B173" t="s">
        <v>366</v>
      </c>
      <c r="C173" t="s">
        <v>366</v>
      </c>
      <c r="E173" t="s">
        <v>3018</v>
      </c>
      <c r="F173" t="s">
        <v>3019</v>
      </c>
      <c r="H173" t="s">
        <v>3634</v>
      </c>
      <c r="I173" t="s">
        <v>3635</v>
      </c>
    </row>
    <row r="174" spans="2:9" x14ac:dyDescent="0.15">
      <c r="E174" t="s">
        <v>3020</v>
      </c>
      <c r="F174" t="s">
        <v>3021</v>
      </c>
      <c r="H174" t="s">
        <v>3992</v>
      </c>
      <c r="I174" t="s">
        <v>3993</v>
      </c>
    </row>
    <row r="175" spans="2:9" x14ac:dyDescent="0.15">
      <c r="E175" t="s">
        <v>3022</v>
      </c>
      <c r="F175" t="s">
        <v>3023</v>
      </c>
      <c r="H175" t="s">
        <v>3287</v>
      </c>
      <c r="I175" t="s">
        <v>3288</v>
      </c>
    </row>
    <row r="176" spans="2:9" x14ac:dyDescent="0.15">
      <c r="E176" t="s">
        <v>3024</v>
      </c>
      <c r="F176" t="s">
        <v>3025</v>
      </c>
      <c r="H176" t="s">
        <v>3994</v>
      </c>
      <c r="I176" t="s">
        <v>3995</v>
      </c>
    </row>
    <row r="177" spans="5:9" x14ac:dyDescent="0.15">
      <c r="E177" t="s">
        <v>3026</v>
      </c>
      <c r="F177" t="s">
        <v>3027</v>
      </c>
      <c r="H177" t="s">
        <v>2437</v>
      </c>
      <c r="I177" t="s">
        <v>2438</v>
      </c>
    </row>
    <row r="178" spans="5:9" x14ac:dyDescent="0.15">
      <c r="E178" t="s">
        <v>3028</v>
      </c>
      <c r="F178" t="s">
        <v>3029</v>
      </c>
      <c r="H178" t="s">
        <v>4197</v>
      </c>
      <c r="I178" t="s">
        <v>4198</v>
      </c>
    </row>
    <row r="179" spans="5:9" x14ac:dyDescent="0.15">
      <c r="E179" t="s">
        <v>3030</v>
      </c>
      <c r="F179" t="s">
        <v>3031</v>
      </c>
      <c r="H179" t="s">
        <v>3445</v>
      </c>
      <c r="I179" t="s">
        <v>3446</v>
      </c>
    </row>
    <row r="180" spans="5:9" x14ac:dyDescent="0.15">
      <c r="E180" t="s">
        <v>3032</v>
      </c>
      <c r="F180" t="s">
        <v>3033</v>
      </c>
      <c r="H180" t="s">
        <v>4199</v>
      </c>
      <c r="I180" t="s">
        <v>4200</v>
      </c>
    </row>
    <row r="181" spans="5:9" x14ac:dyDescent="0.15">
      <c r="E181" t="s">
        <v>3034</v>
      </c>
      <c r="F181" t="s">
        <v>3035</v>
      </c>
      <c r="H181" t="s">
        <v>4201</v>
      </c>
      <c r="I181" t="s">
        <v>4202</v>
      </c>
    </row>
    <row r="182" spans="5:9" x14ac:dyDescent="0.15">
      <c r="E182" t="s">
        <v>3036</v>
      </c>
      <c r="F182" t="s">
        <v>3037</v>
      </c>
      <c r="H182" t="s">
        <v>4203</v>
      </c>
      <c r="I182" t="s">
        <v>4204</v>
      </c>
    </row>
    <row r="183" spans="5:9" x14ac:dyDescent="0.15">
      <c r="E183" t="s">
        <v>3038</v>
      </c>
      <c r="F183" t="s">
        <v>3039</v>
      </c>
      <c r="H183" t="s">
        <v>4205</v>
      </c>
      <c r="I183" t="s">
        <v>4206</v>
      </c>
    </row>
    <row r="184" spans="5:9" x14ac:dyDescent="0.15">
      <c r="E184" t="s">
        <v>3040</v>
      </c>
      <c r="F184" t="s">
        <v>3041</v>
      </c>
      <c r="H184" t="s">
        <v>3996</v>
      </c>
      <c r="I184" t="s">
        <v>3997</v>
      </c>
    </row>
    <row r="185" spans="5:9" x14ac:dyDescent="0.15">
      <c r="E185" t="s">
        <v>3042</v>
      </c>
      <c r="F185" t="s">
        <v>3043</v>
      </c>
      <c r="H185" t="s">
        <v>3447</v>
      </c>
      <c r="I185" t="s">
        <v>3448</v>
      </c>
    </row>
    <row r="186" spans="5:9" x14ac:dyDescent="0.15">
      <c r="E186" t="s">
        <v>3044</v>
      </c>
      <c r="F186" t="s">
        <v>3045</v>
      </c>
      <c r="H186" t="s">
        <v>3661</v>
      </c>
      <c r="I186" t="s">
        <v>3662</v>
      </c>
    </row>
    <row r="187" spans="5:9" x14ac:dyDescent="0.15">
      <c r="E187" t="s">
        <v>3046</v>
      </c>
      <c r="F187" t="s">
        <v>3047</v>
      </c>
      <c r="H187" t="s">
        <v>3528</v>
      </c>
      <c r="I187" t="s">
        <v>3529</v>
      </c>
    </row>
    <row r="188" spans="5:9" x14ac:dyDescent="0.15">
      <c r="E188" t="s">
        <v>3048</v>
      </c>
      <c r="F188" t="s">
        <v>3049</v>
      </c>
      <c r="H188" t="s">
        <v>3689</v>
      </c>
      <c r="I188" t="s">
        <v>3690</v>
      </c>
    </row>
    <row r="189" spans="5:9" x14ac:dyDescent="0.15">
      <c r="E189" t="s">
        <v>3050</v>
      </c>
      <c r="F189" t="s">
        <v>3051</v>
      </c>
      <c r="H189" t="s">
        <v>3699</v>
      </c>
      <c r="I189" t="s">
        <v>3700</v>
      </c>
    </row>
    <row r="190" spans="5:9" x14ac:dyDescent="0.15">
      <c r="E190" t="s">
        <v>3052</v>
      </c>
      <c r="F190" t="s">
        <v>3053</v>
      </c>
      <c r="H190" t="s">
        <v>3677</v>
      </c>
      <c r="I190" t="s">
        <v>3678</v>
      </c>
    </row>
    <row r="191" spans="5:9" x14ac:dyDescent="0.15">
      <c r="E191" t="s">
        <v>3054</v>
      </c>
      <c r="F191" t="s">
        <v>3055</v>
      </c>
      <c r="H191" t="s">
        <v>3919</v>
      </c>
      <c r="I191" t="s">
        <v>3920</v>
      </c>
    </row>
    <row r="192" spans="5:9" x14ac:dyDescent="0.15">
      <c r="E192" t="s">
        <v>3056</v>
      </c>
      <c r="F192" t="s">
        <v>3057</v>
      </c>
      <c r="H192" t="s">
        <v>3449</v>
      </c>
      <c r="I192" t="s">
        <v>3450</v>
      </c>
    </row>
    <row r="193" spans="5:9" x14ac:dyDescent="0.15">
      <c r="E193" t="s">
        <v>3058</v>
      </c>
      <c r="F193" t="s">
        <v>3059</v>
      </c>
      <c r="H193" t="s">
        <v>3530</v>
      </c>
      <c r="I193" t="s">
        <v>3531</v>
      </c>
    </row>
    <row r="194" spans="5:9" x14ac:dyDescent="0.15">
      <c r="E194" t="s">
        <v>3060</v>
      </c>
      <c r="F194" t="s">
        <v>3061</v>
      </c>
      <c r="H194" t="s">
        <v>3451</v>
      </c>
      <c r="I194" t="s">
        <v>3452</v>
      </c>
    </row>
    <row r="195" spans="5:9" x14ac:dyDescent="0.15">
      <c r="E195" t="s">
        <v>3062</v>
      </c>
      <c r="F195" t="s">
        <v>3063</v>
      </c>
      <c r="H195" t="s">
        <v>3532</v>
      </c>
      <c r="I195" t="s">
        <v>3533</v>
      </c>
    </row>
    <row r="196" spans="5:9" x14ac:dyDescent="0.15">
      <c r="E196" t="s">
        <v>3064</v>
      </c>
      <c r="F196" t="s">
        <v>3065</v>
      </c>
      <c r="H196" t="s">
        <v>3733</v>
      </c>
      <c r="I196" t="s">
        <v>3734</v>
      </c>
    </row>
    <row r="197" spans="5:9" x14ac:dyDescent="0.15">
      <c r="E197" t="s">
        <v>3066</v>
      </c>
      <c r="F197" t="s">
        <v>3067</v>
      </c>
      <c r="H197" t="s">
        <v>3998</v>
      </c>
      <c r="I197" t="s">
        <v>3999</v>
      </c>
    </row>
    <row r="198" spans="5:9" x14ac:dyDescent="0.15">
      <c r="E198" t="s">
        <v>3068</v>
      </c>
      <c r="F198" t="s">
        <v>3069</v>
      </c>
      <c r="H198" t="s">
        <v>3835</v>
      </c>
      <c r="I198" t="s">
        <v>3836</v>
      </c>
    </row>
    <row r="199" spans="5:9" x14ac:dyDescent="0.15">
      <c r="E199" t="s">
        <v>3070</v>
      </c>
      <c r="F199" t="s">
        <v>3071</v>
      </c>
      <c r="H199" t="s">
        <v>4207</v>
      </c>
      <c r="I199" t="s">
        <v>4208</v>
      </c>
    </row>
    <row r="200" spans="5:9" x14ac:dyDescent="0.15">
      <c r="E200" t="s">
        <v>3072</v>
      </c>
      <c r="F200" t="s">
        <v>3073</v>
      </c>
      <c r="H200" t="s">
        <v>4209</v>
      </c>
      <c r="I200" t="s">
        <v>4210</v>
      </c>
    </row>
    <row r="201" spans="5:9" x14ac:dyDescent="0.15">
      <c r="E201" t="s">
        <v>3074</v>
      </c>
      <c r="F201" t="s">
        <v>3075</v>
      </c>
      <c r="H201" t="s">
        <v>4211</v>
      </c>
      <c r="I201" t="s">
        <v>4212</v>
      </c>
    </row>
    <row r="202" spans="5:9" x14ac:dyDescent="0.15">
      <c r="E202" t="s">
        <v>3076</v>
      </c>
      <c r="F202" t="s">
        <v>3077</v>
      </c>
      <c r="H202" t="s">
        <v>3534</v>
      </c>
      <c r="I202" t="s">
        <v>3535</v>
      </c>
    </row>
    <row r="203" spans="5:9" x14ac:dyDescent="0.15">
      <c r="E203" t="s">
        <v>3078</v>
      </c>
      <c r="F203" t="s">
        <v>3079</v>
      </c>
      <c r="H203" t="s">
        <v>4213</v>
      </c>
      <c r="I203" t="s">
        <v>4214</v>
      </c>
    </row>
    <row r="204" spans="5:9" x14ac:dyDescent="0.15">
      <c r="E204" t="s">
        <v>3080</v>
      </c>
      <c r="F204" t="s">
        <v>3081</v>
      </c>
      <c r="H204" t="s">
        <v>3405</v>
      </c>
      <c r="I204" t="s">
        <v>3406</v>
      </c>
    </row>
    <row r="205" spans="5:9" x14ac:dyDescent="0.15">
      <c r="E205" t="s">
        <v>3082</v>
      </c>
      <c r="F205" t="s">
        <v>3083</v>
      </c>
      <c r="H205" t="s">
        <v>4215</v>
      </c>
      <c r="I205" t="s">
        <v>4216</v>
      </c>
    </row>
    <row r="206" spans="5:9" x14ac:dyDescent="0.15">
      <c r="E206" t="s">
        <v>2597</v>
      </c>
      <c r="F206" t="s">
        <v>2598</v>
      </c>
      <c r="H206" t="s">
        <v>4000</v>
      </c>
      <c r="I206" t="s">
        <v>4001</v>
      </c>
    </row>
    <row r="207" spans="5:9" x14ac:dyDescent="0.15">
      <c r="E207" t="s">
        <v>3084</v>
      </c>
      <c r="F207" t="s">
        <v>3085</v>
      </c>
      <c r="H207" t="s">
        <v>4217</v>
      </c>
      <c r="I207" t="s">
        <v>4218</v>
      </c>
    </row>
    <row r="208" spans="5:9" x14ac:dyDescent="0.15">
      <c r="E208" t="s">
        <v>3086</v>
      </c>
      <c r="F208" t="s">
        <v>3087</v>
      </c>
      <c r="H208" t="s">
        <v>3342</v>
      </c>
      <c r="I208" t="s">
        <v>3343</v>
      </c>
    </row>
    <row r="209" spans="5:9" x14ac:dyDescent="0.15">
      <c r="E209" t="s">
        <v>3088</v>
      </c>
      <c r="F209" t="s">
        <v>3089</v>
      </c>
      <c r="H209" t="s">
        <v>3771</v>
      </c>
      <c r="I209" t="s">
        <v>3772</v>
      </c>
    </row>
    <row r="210" spans="5:9" x14ac:dyDescent="0.15">
      <c r="E210" t="s">
        <v>3090</v>
      </c>
      <c r="F210" t="s">
        <v>3091</v>
      </c>
      <c r="H210" t="s">
        <v>3841</v>
      </c>
      <c r="I210" t="s">
        <v>3842</v>
      </c>
    </row>
    <row r="211" spans="5:9" x14ac:dyDescent="0.15">
      <c r="E211" t="s">
        <v>3092</v>
      </c>
      <c r="F211" t="s">
        <v>3093</v>
      </c>
      <c r="H211" t="s">
        <v>4219</v>
      </c>
      <c r="I211" t="s">
        <v>4220</v>
      </c>
    </row>
    <row r="212" spans="5:9" x14ac:dyDescent="0.15">
      <c r="E212" t="s">
        <v>3094</v>
      </c>
      <c r="F212" t="s">
        <v>3095</v>
      </c>
      <c r="H212" t="s">
        <v>4221</v>
      </c>
      <c r="I212" t="s">
        <v>4222</v>
      </c>
    </row>
    <row r="213" spans="5:9" x14ac:dyDescent="0.15">
      <c r="E213" t="s">
        <v>1845</v>
      </c>
      <c r="F213" t="s">
        <v>3096</v>
      </c>
      <c r="H213" t="s">
        <v>3917</v>
      </c>
      <c r="I213" t="s">
        <v>3918</v>
      </c>
    </row>
    <row r="214" spans="5:9" x14ac:dyDescent="0.15">
      <c r="E214" t="s">
        <v>3097</v>
      </c>
      <c r="F214" t="s">
        <v>3098</v>
      </c>
      <c r="H214" t="s">
        <v>4223</v>
      </c>
      <c r="I214" t="s">
        <v>4224</v>
      </c>
    </row>
    <row r="215" spans="5:9" x14ac:dyDescent="0.15">
      <c r="E215" t="s">
        <v>3099</v>
      </c>
      <c r="F215" t="s">
        <v>3100</v>
      </c>
      <c r="H215" t="s">
        <v>3453</v>
      </c>
      <c r="I215" t="s">
        <v>3454</v>
      </c>
    </row>
    <row r="216" spans="5:9" x14ac:dyDescent="0.15">
      <c r="E216" t="s">
        <v>3101</v>
      </c>
      <c r="F216" t="s">
        <v>3102</v>
      </c>
      <c r="H216" t="s">
        <v>4225</v>
      </c>
      <c r="I216" t="s">
        <v>4226</v>
      </c>
    </row>
    <row r="217" spans="5:9" x14ac:dyDescent="0.15">
      <c r="E217" t="s">
        <v>3103</v>
      </c>
      <c r="F217" t="s">
        <v>3104</v>
      </c>
      <c r="H217" t="s">
        <v>4002</v>
      </c>
      <c r="I217" t="s">
        <v>4003</v>
      </c>
    </row>
    <row r="218" spans="5:9" x14ac:dyDescent="0.15">
      <c r="E218" t="s">
        <v>3105</v>
      </c>
      <c r="F218" t="s">
        <v>3106</v>
      </c>
      <c r="H218" t="s">
        <v>4227</v>
      </c>
      <c r="I218" t="s">
        <v>4228</v>
      </c>
    </row>
    <row r="219" spans="5:9" x14ac:dyDescent="0.15">
      <c r="E219" t="s">
        <v>3109</v>
      </c>
      <c r="F219" t="s">
        <v>3110</v>
      </c>
      <c r="H219" t="s">
        <v>3455</v>
      </c>
      <c r="I219" t="s">
        <v>3456</v>
      </c>
    </row>
    <row r="220" spans="5:9" x14ac:dyDescent="0.15">
      <c r="E220" t="s">
        <v>3107</v>
      </c>
      <c r="F220" t="s">
        <v>3108</v>
      </c>
      <c r="H220" t="s">
        <v>4229</v>
      </c>
      <c r="I220" t="s">
        <v>4230</v>
      </c>
    </row>
    <row r="221" spans="5:9" x14ac:dyDescent="0.15">
      <c r="E221" t="s">
        <v>3111</v>
      </c>
      <c r="F221" t="s">
        <v>3112</v>
      </c>
      <c r="H221" t="s">
        <v>3536</v>
      </c>
      <c r="I221" t="s">
        <v>3537</v>
      </c>
    </row>
    <row r="222" spans="5:9" x14ac:dyDescent="0.15">
      <c r="E222" t="s">
        <v>3113</v>
      </c>
      <c r="F222" t="s">
        <v>3114</v>
      </c>
      <c r="H222" t="s">
        <v>3940</v>
      </c>
      <c r="I222" t="s">
        <v>3941</v>
      </c>
    </row>
    <row r="223" spans="5:9" x14ac:dyDescent="0.15">
      <c r="E223" t="s">
        <v>3117</v>
      </c>
      <c r="F223" t="s">
        <v>3118</v>
      </c>
      <c r="H223" t="s">
        <v>4098</v>
      </c>
      <c r="I223" t="s">
        <v>4099</v>
      </c>
    </row>
    <row r="224" spans="5:9" x14ac:dyDescent="0.15">
      <c r="E224" t="s">
        <v>3115</v>
      </c>
      <c r="F224" t="s">
        <v>3116</v>
      </c>
      <c r="H224" t="s">
        <v>4102</v>
      </c>
      <c r="I224" t="s">
        <v>4103</v>
      </c>
    </row>
    <row r="225" spans="5:9" x14ac:dyDescent="0.15">
      <c r="E225" t="s">
        <v>3119</v>
      </c>
      <c r="F225" t="s">
        <v>3120</v>
      </c>
      <c r="H225" t="s">
        <v>3773</v>
      </c>
      <c r="I225" t="s">
        <v>3774</v>
      </c>
    </row>
    <row r="226" spans="5:9" x14ac:dyDescent="0.15">
      <c r="E226" t="s">
        <v>3121</v>
      </c>
      <c r="F226" t="s">
        <v>3122</v>
      </c>
      <c r="H226" t="s">
        <v>4231</v>
      </c>
      <c r="I226" t="s">
        <v>4232</v>
      </c>
    </row>
    <row r="227" spans="5:9" x14ac:dyDescent="0.15">
      <c r="E227" t="s">
        <v>3123</v>
      </c>
      <c r="F227" t="s">
        <v>3124</v>
      </c>
      <c r="H227" t="s">
        <v>3775</v>
      </c>
      <c r="I227" t="s">
        <v>3776</v>
      </c>
    </row>
    <row r="228" spans="5:9" x14ac:dyDescent="0.15">
      <c r="E228" t="s">
        <v>3125</v>
      </c>
      <c r="F228" t="s">
        <v>3126</v>
      </c>
      <c r="H228" t="s">
        <v>4233</v>
      </c>
      <c r="I228" t="s">
        <v>4234</v>
      </c>
    </row>
    <row r="229" spans="5:9" x14ac:dyDescent="0.15">
      <c r="E229" t="s">
        <v>3127</v>
      </c>
      <c r="F229" t="s">
        <v>3128</v>
      </c>
      <c r="H229" t="s">
        <v>3679</v>
      </c>
      <c r="I229" t="s">
        <v>3680</v>
      </c>
    </row>
    <row r="230" spans="5:9" x14ac:dyDescent="0.15">
      <c r="E230" t="s">
        <v>3129</v>
      </c>
      <c r="F230" t="s">
        <v>3126</v>
      </c>
      <c r="H230" t="s">
        <v>3777</v>
      </c>
      <c r="I230" t="s">
        <v>3778</v>
      </c>
    </row>
    <row r="231" spans="5:9" x14ac:dyDescent="0.15">
      <c r="E231" t="s">
        <v>1846</v>
      </c>
      <c r="F231" t="s">
        <v>3130</v>
      </c>
      <c r="H231" t="s">
        <v>4235</v>
      </c>
      <c r="I231" t="s">
        <v>4236</v>
      </c>
    </row>
    <row r="232" spans="5:9" x14ac:dyDescent="0.15">
      <c r="E232" t="s">
        <v>3131</v>
      </c>
      <c r="F232" t="s">
        <v>3132</v>
      </c>
      <c r="H232" t="s">
        <v>4237</v>
      </c>
      <c r="I232" t="s">
        <v>4238</v>
      </c>
    </row>
    <row r="233" spans="5:9" x14ac:dyDescent="0.15">
      <c r="E233" t="s">
        <v>3133</v>
      </c>
      <c r="F233" t="s">
        <v>3134</v>
      </c>
      <c r="H233" t="s">
        <v>4239</v>
      </c>
      <c r="I233" t="s">
        <v>4240</v>
      </c>
    </row>
    <row r="234" spans="5:9" x14ac:dyDescent="0.15">
      <c r="E234" t="s">
        <v>3135</v>
      </c>
      <c r="F234" t="s">
        <v>3136</v>
      </c>
      <c r="H234" t="s">
        <v>4241</v>
      </c>
      <c r="I234" t="s">
        <v>4242</v>
      </c>
    </row>
    <row r="235" spans="5:9" x14ac:dyDescent="0.15">
      <c r="E235" t="s">
        <v>3137</v>
      </c>
      <c r="F235" t="s">
        <v>3138</v>
      </c>
      <c r="H235" t="s">
        <v>3306</v>
      </c>
      <c r="I235" t="s">
        <v>3307</v>
      </c>
    </row>
    <row r="236" spans="5:9" x14ac:dyDescent="0.15">
      <c r="E236" t="s">
        <v>3139</v>
      </c>
      <c r="F236" t="s">
        <v>3140</v>
      </c>
      <c r="H236" t="s">
        <v>4243</v>
      </c>
      <c r="I236" t="s">
        <v>4244</v>
      </c>
    </row>
    <row r="237" spans="5:9" x14ac:dyDescent="0.15">
      <c r="E237" t="s">
        <v>3141</v>
      </c>
      <c r="F237" t="s">
        <v>3142</v>
      </c>
      <c r="H237" t="s">
        <v>4245</v>
      </c>
      <c r="I237" t="s">
        <v>4246</v>
      </c>
    </row>
    <row r="238" spans="5:9" x14ac:dyDescent="0.15">
      <c r="E238" t="s">
        <v>3143</v>
      </c>
      <c r="F238" t="s">
        <v>3144</v>
      </c>
      <c r="H238" t="s">
        <v>4004</v>
      </c>
      <c r="I238" t="s">
        <v>4005</v>
      </c>
    </row>
    <row r="239" spans="5:9" x14ac:dyDescent="0.15">
      <c r="E239" t="s">
        <v>3145</v>
      </c>
      <c r="F239" t="s">
        <v>3146</v>
      </c>
      <c r="H239" t="s">
        <v>3538</v>
      </c>
      <c r="I239" t="s">
        <v>3539</v>
      </c>
    </row>
    <row r="240" spans="5:9" x14ac:dyDescent="0.15">
      <c r="E240" t="s">
        <v>3147</v>
      </c>
      <c r="F240" t="s">
        <v>3148</v>
      </c>
      <c r="H240" t="s">
        <v>4006</v>
      </c>
      <c r="I240" t="s">
        <v>4007</v>
      </c>
    </row>
    <row r="241" spans="5:9" x14ac:dyDescent="0.15">
      <c r="E241" t="s">
        <v>3151</v>
      </c>
      <c r="F241" t="s">
        <v>3152</v>
      </c>
      <c r="H241" t="s">
        <v>4247</v>
      </c>
      <c r="I241" t="s">
        <v>4248</v>
      </c>
    </row>
    <row r="242" spans="5:9" x14ac:dyDescent="0.15">
      <c r="E242" t="s">
        <v>3149</v>
      </c>
      <c r="F242" t="s">
        <v>3150</v>
      </c>
      <c r="H242" t="s">
        <v>4249</v>
      </c>
      <c r="I242" t="s">
        <v>4250</v>
      </c>
    </row>
    <row r="243" spans="5:9" x14ac:dyDescent="0.15">
      <c r="E243" t="s">
        <v>3153</v>
      </c>
      <c r="F243" t="s">
        <v>3154</v>
      </c>
      <c r="H243" t="s">
        <v>3247</v>
      </c>
      <c r="I243" t="s">
        <v>3248</v>
      </c>
    </row>
    <row r="244" spans="5:9" x14ac:dyDescent="0.15">
      <c r="E244" t="s">
        <v>3155</v>
      </c>
      <c r="F244" t="s">
        <v>3156</v>
      </c>
      <c r="H244" t="s">
        <v>3540</v>
      </c>
      <c r="I244" t="s">
        <v>3541</v>
      </c>
    </row>
    <row r="245" spans="5:9" x14ac:dyDescent="0.15">
      <c r="E245" t="s">
        <v>3157</v>
      </c>
      <c r="F245" t="s">
        <v>3158</v>
      </c>
      <c r="H245" t="s">
        <v>4251</v>
      </c>
      <c r="I245" t="s">
        <v>4252</v>
      </c>
    </row>
    <row r="246" spans="5:9" x14ac:dyDescent="0.15">
      <c r="E246" t="s">
        <v>3159</v>
      </c>
      <c r="F246" t="s">
        <v>3160</v>
      </c>
      <c r="H246" t="s">
        <v>3344</v>
      </c>
      <c r="I246" t="s">
        <v>3345</v>
      </c>
    </row>
    <row r="247" spans="5:9" x14ac:dyDescent="0.15">
      <c r="E247" t="s">
        <v>3161</v>
      </c>
      <c r="F247" t="s">
        <v>3162</v>
      </c>
      <c r="H247" t="s">
        <v>3249</v>
      </c>
      <c r="I247" t="s">
        <v>3250</v>
      </c>
    </row>
    <row r="248" spans="5:9" x14ac:dyDescent="0.15">
      <c r="E248" t="s">
        <v>3163</v>
      </c>
      <c r="F248" t="s">
        <v>3164</v>
      </c>
      <c r="H248" t="s">
        <v>3691</v>
      </c>
      <c r="I248" t="s">
        <v>3692</v>
      </c>
    </row>
    <row r="249" spans="5:9" x14ac:dyDescent="0.15">
      <c r="E249" t="s">
        <v>3165</v>
      </c>
      <c r="F249" t="s">
        <v>3166</v>
      </c>
      <c r="H249" t="s">
        <v>3542</v>
      </c>
      <c r="I249" t="s">
        <v>3543</v>
      </c>
    </row>
    <row r="250" spans="5:9" x14ac:dyDescent="0.15">
      <c r="E250" t="s">
        <v>3167</v>
      </c>
      <c r="F250" t="s">
        <v>3168</v>
      </c>
      <c r="H250" t="s">
        <v>4253</v>
      </c>
      <c r="I250" t="s">
        <v>4254</v>
      </c>
    </row>
    <row r="251" spans="5:9" x14ac:dyDescent="0.15">
      <c r="E251" t="s">
        <v>3169</v>
      </c>
      <c r="F251" t="s">
        <v>3170</v>
      </c>
      <c r="H251" t="s">
        <v>3544</v>
      </c>
      <c r="I251" t="s">
        <v>3545</v>
      </c>
    </row>
    <row r="252" spans="5:9" x14ac:dyDescent="0.15">
      <c r="E252" t="s">
        <v>3171</v>
      </c>
      <c r="F252" t="s">
        <v>3172</v>
      </c>
      <c r="H252" t="s">
        <v>3546</v>
      </c>
      <c r="I252" t="s">
        <v>3547</v>
      </c>
    </row>
    <row r="253" spans="5:9" x14ac:dyDescent="0.15">
      <c r="E253" t="s">
        <v>3173</v>
      </c>
      <c r="F253" t="s">
        <v>3174</v>
      </c>
      <c r="H253" t="s">
        <v>3457</v>
      </c>
      <c r="I253" t="s">
        <v>3458</v>
      </c>
    </row>
    <row r="254" spans="5:9" x14ac:dyDescent="0.15">
      <c r="E254" t="s">
        <v>3175</v>
      </c>
      <c r="F254" t="s">
        <v>3176</v>
      </c>
      <c r="H254" t="s">
        <v>3847</v>
      </c>
      <c r="I254" t="s">
        <v>3848</v>
      </c>
    </row>
    <row r="255" spans="5:9" x14ac:dyDescent="0.15">
      <c r="E255" t="s">
        <v>3177</v>
      </c>
      <c r="F255" t="s">
        <v>3178</v>
      </c>
      <c r="H255" t="s">
        <v>3849</v>
      </c>
      <c r="I255" t="s">
        <v>3850</v>
      </c>
    </row>
    <row r="256" spans="5:9" x14ac:dyDescent="0.15">
      <c r="E256" t="s">
        <v>3179</v>
      </c>
      <c r="F256" t="s">
        <v>3180</v>
      </c>
      <c r="H256" t="s">
        <v>4255</v>
      </c>
      <c r="I256" t="s">
        <v>4256</v>
      </c>
    </row>
    <row r="257" spans="8:9" x14ac:dyDescent="0.15">
      <c r="H257" t="s">
        <v>4257</v>
      </c>
      <c r="I257" t="s">
        <v>4258</v>
      </c>
    </row>
    <row r="258" spans="8:9" x14ac:dyDescent="0.15">
      <c r="H258" t="s">
        <v>3548</v>
      </c>
      <c r="I258" t="s">
        <v>3549</v>
      </c>
    </row>
    <row r="259" spans="8:9" x14ac:dyDescent="0.15">
      <c r="H259" t="s">
        <v>3346</v>
      </c>
      <c r="I259" t="s">
        <v>3347</v>
      </c>
    </row>
    <row r="260" spans="8:9" x14ac:dyDescent="0.15">
      <c r="H260" t="s">
        <v>4008</v>
      </c>
      <c r="I260" t="s">
        <v>4009</v>
      </c>
    </row>
    <row r="261" spans="8:9" x14ac:dyDescent="0.15">
      <c r="H261" t="s">
        <v>4259</v>
      </c>
      <c r="I261" t="s">
        <v>4260</v>
      </c>
    </row>
    <row r="262" spans="8:9" x14ac:dyDescent="0.15">
      <c r="H262" t="s">
        <v>3851</v>
      </c>
      <c r="I262" t="s">
        <v>3852</v>
      </c>
    </row>
    <row r="263" spans="8:9" x14ac:dyDescent="0.15">
      <c r="H263" t="s">
        <v>4261</v>
      </c>
      <c r="I263" t="s">
        <v>4262</v>
      </c>
    </row>
    <row r="264" spans="8:9" x14ac:dyDescent="0.15">
      <c r="H264" t="s">
        <v>3550</v>
      </c>
      <c r="I264" t="s">
        <v>3551</v>
      </c>
    </row>
    <row r="265" spans="8:9" x14ac:dyDescent="0.15">
      <c r="H265" t="s">
        <v>3552</v>
      </c>
      <c r="I265" t="s">
        <v>3553</v>
      </c>
    </row>
    <row r="266" spans="8:9" x14ac:dyDescent="0.15">
      <c r="H266" t="s">
        <v>3554</v>
      </c>
      <c r="I266" t="s">
        <v>3555</v>
      </c>
    </row>
    <row r="267" spans="8:9" x14ac:dyDescent="0.15">
      <c r="H267" t="s">
        <v>3459</v>
      </c>
      <c r="I267" t="s">
        <v>3460</v>
      </c>
    </row>
    <row r="268" spans="8:9" x14ac:dyDescent="0.15">
      <c r="H268" t="s">
        <v>4263</v>
      </c>
      <c r="I268" t="s">
        <v>4264</v>
      </c>
    </row>
    <row r="269" spans="8:9" x14ac:dyDescent="0.15">
      <c r="H269" t="s">
        <v>4010</v>
      </c>
      <c r="I269" t="s">
        <v>4011</v>
      </c>
    </row>
    <row r="270" spans="8:9" x14ac:dyDescent="0.15">
      <c r="H270" t="s">
        <v>3556</v>
      </c>
      <c r="I270" t="s">
        <v>3557</v>
      </c>
    </row>
    <row r="271" spans="8:9" x14ac:dyDescent="0.15">
      <c r="H271" t="s">
        <v>4265</v>
      </c>
      <c r="I271" t="s">
        <v>4266</v>
      </c>
    </row>
    <row r="272" spans="8:9" x14ac:dyDescent="0.15">
      <c r="H272" t="s">
        <v>3251</v>
      </c>
      <c r="I272" t="s">
        <v>3252</v>
      </c>
    </row>
    <row r="273" spans="8:9" x14ac:dyDescent="0.15">
      <c r="H273" t="s">
        <v>3779</v>
      </c>
      <c r="I273" t="s">
        <v>3780</v>
      </c>
    </row>
    <row r="274" spans="8:9" x14ac:dyDescent="0.15">
      <c r="H274" t="s">
        <v>4267</v>
      </c>
      <c r="I274" t="s">
        <v>4268</v>
      </c>
    </row>
    <row r="275" spans="8:9" x14ac:dyDescent="0.15">
      <c r="H275" t="s">
        <v>4269</v>
      </c>
      <c r="I275" t="s">
        <v>4270</v>
      </c>
    </row>
    <row r="276" spans="8:9" x14ac:dyDescent="0.15">
      <c r="H276" t="s">
        <v>3461</v>
      </c>
      <c r="I276" t="s">
        <v>3462</v>
      </c>
    </row>
    <row r="277" spans="8:9" x14ac:dyDescent="0.15">
      <c r="H277" t="s">
        <v>3781</v>
      </c>
      <c r="I277" t="s">
        <v>3782</v>
      </c>
    </row>
    <row r="278" spans="8:9" x14ac:dyDescent="0.15">
      <c r="H278" t="s">
        <v>4012</v>
      </c>
      <c r="I278" t="s">
        <v>4013</v>
      </c>
    </row>
    <row r="279" spans="8:9" x14ac:dyDescent="0.15">
      <c r="H279" t="s">
        <v>4271</v>
      </c>
      <c r="I279" t="s">
        <v>4272</v>
      </c>
    </row>
    <row r="280" spans="8:9" x14ac:dyDescent="0.15">
      <c r="H280" t="s">
        <v>3853</v>
      </c>
      <c r="I280" t="s">
        <v>3854</v>
      </c>
    </row>
    <row r="281" spans="8:9" x14ac:dyDescent="0.15">
      <c r="H281" t="s">
        <v>4273</v>
      </c>
      <c r="I281" t="s">
        <v>4274</v>
      </c>
    </row>
    <row r="282" spans="8:9" x14ac:dyDescent="0.15">
      <c r="H282" t="s">
        <v>4275</v>
      </c>
      <c r="I282" t="s">
        <v>4276</v>
      </c>
    </row>
    <row r="283" spans="8:9" x14ac:dyDescent="0.15">
      <c r="H283" t="s">
        <v>4277</v>
      </c>
      <c r="I283" t="s">
        <v>4278</v>
      </c>
    </row>
    <row r="284" spans="8:9" x14ac:dyDescent="0.15">
      <c r="H284" t="s">
        <v>3253</v>
      </c>
      <c r="I284" t="s">
        <v>3254</v>
      </c>
    </row>
    <row r="285" spans="8:9" x14ac:dyDescent="0.15">
      <c r="H285" t="s">
        <v>4279</v>
      </c>
      <c r="I285" t="s">
        <v>4280</v>
      </c>
    </row>
    <row r="286" spans="8:9" x14ac:dyDescent="0.15">
      <c r="H286" t="s">
        <v>3348</v>
      </c>
      <c r="I286" t="s">
        <v>3349</v>
      </c>
    </row>
    <row r="287" spans="8:9" x14ac:dyDescent="0.15">
      <c r="H287" t="s">
        <v>4281</v>
      </c>
      <c r="I287" t="s">
        <v>4282</v>
      </c>
    </row>
    <row r="288" spans="8:9" x14ac:dyDescent="0.15">
      <c r="H288" t="s">
        <v>3855</v>
      </c>
      <c r="I288" t="s">
        <v>3856</v>
      </c>
    </row>
    <row r="289" spans="8:9" x14ac:dyDescent="0.15">
      <c r="H289" t="s">
        <v>3463</v>
      </c>
      <c r="I289" t="s">
        <v>3464</v>
      </c>
    </row>
    <row r="290" spans="8:9" x14ac:dyDescent="0.15">
      <c r="H290" t="s">
        <v>3783</v>
      </c>
      <c r="I290" t="s">
        <v>3784</v>
      </c>
    </row>
    <row r="291" spans="8:9" x14ac:dyDescent="0.15">
      <c r="H291" t="s">
        <v>3681</v>
      </c>
      <c r="I291" t="s">
        <v>3682</v>
      </c>
    </row>
    <row r="292" spans="8:9" x14ac:dyDescent="0.15">
      <c r="H292" t="s">
        <v>3350</v>
      </c>
      <c r="I292" t="s">
        <v>3351</v>
      </c>
    </row>
    <row r="293" spans="8:9" x14ac:dyDescent="0.15">
      <c r="H293" t="s">
        <v>3558</v>
      </c>
      <c r="I293" t="s">
        <v>3559</v>
      </c>
    </row>
    <row r="294" spans="8:9" x14ac:dyDescent="0.15">
      <c r="H294" t="s">
        <v>3465</v>
      </c>
      <c r="I294" t="s">
        <v>3466</v>
      </c>
    </row>
    <row r="295" spans="8:9" x14ac:dyDescent="0.15">
      <c r="H295" t="s">
        <v>3857</v>
      </c>
      <c r="I295" t="s">
        <v>3858</v>
      </c>
    </row>
    <row r="296" spans="8:9" x14ac:dyDescent="0.15">
      <c r="H296" t="s">
        <v>3859</v>
      </c>
      <c r="I296" t="s">
        <v>3860</v>
      </c>
    </row>
    <row r="297" spans="8:9" x14ac:dyDescent="0.15">
      <c r="H297" t="s">
        <v>3560</v>
      </c>
      <c r="I297" t="s">
        <v>3561</v>
      </c>
    </row>
    <row r="298" spans="8:9" x14ac:dyDescent="0.15">
      <c r="H298" t="s">
        <v>3183</v>
      </c>
      <c r="I298" t="s">
        <v>3184</v>
      </c>
    </row>
    <row r="299" spans="8:9" x14ac:dyDescent="0.15">
      <c r="H299" t="s">
        <v>3467</v>
      </c>
      <c r="I299" t="s">
        <v>3468</v>
      </c>
    </row>
    <row r="300" spans="8:9" x14ac:dyDescent="0.15">
      <c r="H300" t="s">
        <v>4283</v>
      </c>
      <c r="I300" t="s">
        <v>4284</v>
      </c>
    </row>
    <row r="301" spans="8:9" x14ac:dyDescent="0.15">
      <c r="H301" t="s">
        <v>4285</v>
      </c>
      <c r="I301" t="s">
        <v>4286</v>
      </c>
    </row>
    <row r="302" spans="8:9" x14ac:dyDescent="0.15">
      <c r="H302" t="s">
        <v>4287</v>
      </c>
      <c r="I302" t="s">
        <v>4288</v>
      </c>
    </row>
    <row r="303" spans="8:9" x14ac:dyDescent="0.15">
      <c r="H303" t="s">
        <v>3932</v>
      </c>
      <c r="I303" t="s">
        <v>3933</v>
      </c>
    </row>
    <row r="304" spans="8:9" x14ac:dyDescent="0.15">
      <c r="H304" t="s">
        <v>3562</v>
      </c>
      <c r="I304" t="s">
        <v>3563</v>
      </c>
    </row>
    <row r="305" spans="8:9" x14ac:dyDescent="0.15">
      <c r="H305" t="s">
        <v>3861</v>
      </c>
      <c r="I305" t="s">
        <v>3862</v>
      </c>
    </row>
    <row r="306" spans="8:9" x14ac:dyDescent="0.15">
      <c r="H306" t="s">
        <v>3564</v>
      </c>
      <c r="I306" t="s">
        <v>3565</v>
      </c>
    </row>
    <row r="307" spans="8:9" x14ac:dyDescent="0.15">
      <c r="H307" t="s">
        <v>3566</v>
      </c>
      <c r="I307" t="s">
        <v>3567</v>
      </c>
    </row>
    <row r="308" spans="8:9" x14ac:dyDescent="0.15">
      <c r="H308" t="s">
        <v>3709</v>
      </c>
      <c r="I308" t="s">
        <v>3710</v>
      </c>
    </row>
    <row r="309" spans="8:9" x14ac:dyDescent="0.15">
      <c r="H309" t="s">
        <v>3863</v>
      </c>
      <c r="I309" t="s">
        <v>3864</v>
      </c>
    </row>
    <row r="310" spans="8:9" x14ac:dyDescent="0.15">
      <c r="H310" t="s">
        <v>3865</v>
      </c>
      <c r="I310" t="s">
        <v>3866</v>
      </c>
    </row>
    <row r="311" spans="8:9" x14ac:dyDescent="0.15">
      <c r="H311" t="s">
        <v>3469</v>
      </c>
      <c r="I311" t="s">
        <v>3470</v>
      </c>
    </row>
    <row r="312" spans="8:9" x14ac:dyDescent="0.15">
      <c r="H312" t="s">
        <v>3289</v>
      </c>
      <c r="I312" t="s">
        <v>3290</v>
      </c>
    </row>
    <row r="313" spans="8:9" x14ac:dyDescent="0.15">
      <c r="H313" t="s">
        <v>3867</v>
      </c>
      <c r="I313" t="s">
        <v>3868</v>
      </c>
    </row>
    <row r="314" spans="8:9" x14ac:dyDescent="0.15">
      <c r="H314" t="s">
        <v>3568</v>
      </c>
      <c r="I314" t="s">
        <v>3569</v>
      </c>
    </row>
    <row r="315" spans="8:9" x14ac:dyDescent="0.15">
      <c r="H315" t="s">
        <v>3407</v>
      </c>
      <c r="I315" t="s">
        <v>3408</v>
      </c>
    </row>
    <row r="316" spans="8:9" x14ac:dyDescent="0.15">
      <c r="H316" t="s">
        <v>3731</v>
      </c>
      <c r="I316" t="s">
        <v>3732</v>
      </c>
    </row>
    <row r="317" spans="8:9" x14ac:dyDescent="0.15">
      <c r="H317" t="s">
        <v>3471</v>
      </c>
      <c r="I317" t="s">
        <v>3472</v>
      </c>
    </row>
    <row r="318" spans="8:9" x14ac:dyDescent="0.15">
      <c r="H318" t="s">
        <v>3785</v>
      </c>
      <c r="I318" t="s">
        <v>3786</v>
      </c>
    </row>
    <row r="319" spans="8:9" x14ac:dyDescent="0.15">
      <c r="H319" t="s">
        <v>4014</v>
      </c>
      <c r="I319" t="s">
        <v>4015</v>
      </c>
    </row>
    <row r="320" spans="8:9" x14ac:dyDescent="0.15">
      <c r="H320" t="s">
        <v>3693</v>
      </c>
      <c r="I320" t="s">
        <v>3694</v>
      </c>
    </row>
    <row r="321" spans="8:9" x14ac:dyDescent="0.15">
      <c r="H321" t="s">
        <v>3921</v>
      </c>
      <c r="I321" t="s">
        <v>3922</v>
      </c>
    </row>
    <row r="322" spans="8:9" x14ac:dyDescent="0.15">
      <c r="H322" t="s">
        <v>4289</v>
      </c>
      <c r="I322" t="s">
        <v>4290</v>
      </c>
    </row>
    <row r="323" spans="8:9" x14ac:dyDescent="0.15">
      <c r="H323" t="s">
        <v>4291</v>
      </c>
      <c r="I323" t="s">
        <v>4292</v>
      </c>
    </row>
    <row r="324" spans="8:9" x14ac:dyDescent="0.15">
      <c r="H324" t="s">
        <v>4022</v>
      </c>
      <c r="I324" t="s">
        <v>4023</v>
      </c>
    </row>
    <row r="325" spans="8:9" x14ac:dyDescent="0.15">
      <c r="H325" t="s">
        <v>4016</v>
      </c>
      <c r="I325" t="s">
        <v>4017</v>
      </c>
    </row>
    <row r="326" spans="8:9" x14ac:dyDescent="0.15">
      <c r="H326" t="s">
        <v>4018</v>
      </c>
      <c r="I326" t="s">
        <v>4019</v>
      </c>
    </row>
    <row r="327" spans="8:9" x14ac:dyDescent="0.15">
      <c r="H327" t="s">
        <v>3869</v>
      </c>
      <c r="I327" t="s">
        <v>3870</v>
      </c>
    </row>
    <row r="328" spans="8:9" x14ac:dyDescent="0.15">
      <c r="H328" t="s">
        <v>4293</v>
      </c>
      <c r="I328" t="s">
        <v>4294</v>
      </c>
    </row>
    <row r="329" spans="8:9" x14ac:dyDescent="0.15">
      <c r="H329" t="s">
        <v>3409</v>
      </c>
      <c r="I329" t="s">
        <v>3410</v>
      </c>
    </row>
    <row r="330" spans="8:9" x14ac:dyDescent="0.15">
      <c r="H330" t="s">
        <v>4295</v>
      </c>
      <c r="I330" t="s">
        <v>4296</v>
      </c>
    </row>
    <row r="331" spans="8:9" x14ac:dyDescent="0.15">
      <c r="H331" t="s">
        <v>4020</v>
      </c>
      <c r="I331" t="s">
        <v>4021</v>
      </c>
    </row>
    <row r="332" spans="8:9" x14ac:dyDescent="0.15">
      <c r="H332" t="s">
        <v>3648</v>
      </c>
      <c r="I332" t="s">
        <v>3649</v>
      </c>
    </row>
    <row r="333" spans="8:9" x14ac:dyDescent="0.15">
      <c r="H333" t="s">
        <v>3255</v>
      </c>
      <c r="I333" t="s">
        <v>3256</v>
      </c>
    </row>
    <row r="334" spans="8:9" x14ac:dyDescent="0.15">
      <c r="H334" t="s">
        <v>3411</v>
      </c>
      <c r="I334" t="s">
        <v>3412</v>
      </c>
    </row>
    <row r="335" spans="8:9" x14ac:dyDescent="0.15">
      <c r="H335" t="s">
        <v>3923</v>
      </c>
      <c r="I335" t="s">
        <v>3924</v>
      </c>
    </row>
    <row r="336" spans="8:9" x14ac:dyDescent="0.15">
      <c r="H336" t="s">
        <v>4024</v>
      </c>
      <c r="I336" t="s">
        <v>4025</v>
      </c>
    </row>
    <row r="337" spans="8:9" x14ac:dyDescent="0.15">
      <c r="H337" t="s">
        <v>4026</v>
      </c>
      <c r="I337" t="s">
        <v>4027</v>
      </c>
    </row>
    <row r="338" spans="8:9" x14ac:dyDescent="0.15">
      <c r="H338" t="s">
        <v>3473</v>
      </c>
      <c r="I338" t="s">
        <v>3474</v>
      </c>
    </row>
    <row r="339" spans="8:9" x14ac:dyDescent="0.15">
      <c r="H339" t="s">
        <v>4028</v>
      </c>
      <c r="I339" t="s">
        <v>4029</v>
      </c>
    </row>
    <row r="340" spans="8:9" x14ac:dyDescent="0.15">
      <c r="H340" t="s">
        <v>4297</v>
      </c>
      <c r="I340" t="s">
        <v>4298</v>
      </c>
    </row>
    <row r="341" spans="8:9" x14ac:dyDescent="0.15">
      <c r="H341" t="s">
        <v>3570</v>
      </c>
      <c r="I341" t="s">
        <v>3571</v>
      </c>
    </row>
    <row r="342" spans="8:9" x14ac:dyDescent="0.15">
      <c r="H342" t="s">
        <v>4299</v>
      </c>
      <c r="I342" t="s">
        <v>4300</v>
      </c>
    </row>
    <row r="343" spans="8:9" x14ac:dyDescent="0.15">
      <c r="H343" t="s">
        <v>3925</v>
      </c>
      <c r="I343" t="s">
        <v>3926</v>
      </c>
    </row>
    <row r="344" spans="8:9" x14ac:dyDescent="0.15">
      <c r="H344" t="s">
        <v>4030</v>
      </c>
      <c r="I344" t="s">
        <v>4031</v>
      </c>
    </row>
    <row r="345" spans="8:9" x14ac:dyDescent="0.15">
      <c r="H345" t="s">
        <v>4104</v>
      </c>
      <c r="I345" t="s">
        <v>4105</v>
      </c>
    </row>
    <row r="346" spans="8:9" x14ac:dyDescent="0.15">
      <c r="H346" t="s">
        <v>3413</v>
      </c>
      <c r="I346" t="s">
        <v>3414</v>
      </c>
    </row>
    <row r="347" spans="8:9" x14ac:dyDescent="0.15">
      <c r="H347" t="s">
        <v>3257</v>
      </c>
      <c r="I347" t="s">
        <v>3258</v>
      </c>
    </row>
    <row r="348" spans="8:9" x14ac:dyDescent="0.15">
      <c r="H348" t="s">
        <v>4301</v>
      </c>
      <c r="I348" t="s">
        <v>4302</v>
      </c>
    </row>
    <row r="349" spans="8:9" x14ac:dyDescent="0.15">
      <c r="H349" t="s">
        <v>4303</v>
      </c>
      <c r="I349" t="s">
        <v>4304</v>
      </c>
    </row>
    <row r="350" spans="8:9" x14ac:dyDescent="0.15">
      <c r="H350" t="s">
        <v>4305</v>
      </c>
      <c r="I350" t="s">
        <v>4306</v>
      </c>
    </row>
    <row r="351" spans="8:9" x14ac:dyDescent="0.15">
      <c r="H351" t="s">
        <v>3193</v>
      </c>
      <c r="I351" t="s">
        <v>3194</v>
      </c>
    </row>
    <row r="352" spans="8:9" x14ac:dyDescent="0.15">
      <c r="H352" t="s">
        <v>4307</v>
      </c>
      <c r="I352" t="s">
        <v>4308</v>
      </c>
    </row>
    <row r="353" spans="8:9" x14ac:dyDescent="0.15">
      <c r="H353" t="s">
        <v>4032</v>
      </c>
      <c r="I353" t="s">
        <v>4033</v>
      </c>
    </row>
    <row r="354" spans="8:9" x14ac:dyDescent="0.15">
      <c r="H354" t="s">
        <v>4309</v>
      </c>
      <c r="I354" t="s">
        <v>4310</v>
      </c>
    </row>
    <row r="355" spans="8:9" x14ac:dyDescent="0.15">
      <c r="H355" t="s">
        <v>4311</v>
      </c>
      <c r="I355" t="s">
        <v>4312</v>
      </c>
    </row>
    <row r="356" spans="8:9" x14ac:dyDescent="0.15">
      <c r="H356" t="s">
        <v>4313</v>
      </c>
      <c r="I356" t="s">
        <v>4314</v>
      </c>
    </row>
    <row r="357" spans="8:9" x14ac:dyDescent="0.15">
      <c r="H357" t="s">
        <v>4034</v>
      </c>
      <c r="I357" t="s">
        <v>4035</v>
      </c>
    </row>
    <row r="358" spans="8:9" x14ac:dyDescent="0.15">
      <c r="H358" t="s">
        <v>4315</v>
      </c>
      <c r="I358" t="s">
        <v>4316</v>
      </c>
    </row>
    <row r="359" spans="8:9" x14ac:dyDescent="0.15">
      <c r="H359" t="s">
        <v>3259</v>
      </c>
      <c r="I359" t="s">
        <v>3260</v>
      </c>
    </row>
    <row r="360" spans="8:9" x14ac:dyDescent="0.15">
      <c r="H360" t="s">
        <v>3871</v>
      </c>
      <c r="I360" t="s">
        <v>3872</v>
      </c>
    </row>
    <row r="361" spans="8:9" x14ac:dyDescent="0.15">
      <c r="H361" t="s">
        <v>4317</v>
      </c>
      <c r="I361" t="s">
        <v>4318</v>
      </c>
    </row>
    <row r="362" spans="8:9" x14ac:dyDescent="0.15">
      <c r="H362" t="s">
        <v>3787</v>
      </c>
      <c r="I362" t="s">
        <v>3788</v>
      </c>
    </row>
    <row r="363" spans="8:9" x14ac:dyDescent="0.15">
      <c r="H363" t="s">
        <v>3475</v>
      </c>
      <c r="I363" t="s">
        <v>3476</v>
      </c>
    </row>
    <row r="364" spans="8:9" x14ac:dyDescent="0.15">
      <c r="H364" t="s">
        <v>4319</v>
      </c>
      <c r="I364" t="s">
        <v>4320</v>
      </c>
    </row>
    <row r="365" spans="8:9" x14ac:dyDescent="0.15">
      <c r="H365" t="s">
        <v>4321</v>
      </c>
      <c r="I365" t="s">
        <v>4322</v>
      </c>
    </row>
    <row r="366" spans="8:9" x14ac:dyDescent="0.15">
      <c r="H366" t="s">
        <v>3572</v>
      </c>
      <c r="I366" t="s">
        <v>3573</v>
      </c>
    </row>
    <row r="367" spans="8:9" x14ac:dyDescent="0.15">
      <c r="H367" t="s">
        <v>4323</v>
      </c>
      <c r="I367" t="s">
        <v>4324</v>
      </c>
    </row>
    <row r="368" spans="8:9" x14ac:dyDescent="0.15">
      <c r="H368" t="s">
        <v>3789</v>
      </c>
      <c r="I368" t="s">
        <v>3790</v>
      </c>
    </row>
    <row r="369" spans="8:9" x14ac:dyDescent="0.15">
      <c r="H369" t="s">
        <v>3477</v>
      </c>
      <c r="I369" t="s">
        <v>3478</v>
      </c>
    </row>
    <row r="370" spans="8:9" x14ac:dyDescent="0.15">
      <c r="H370" t="s">
        <v>3791</v>
      </c>
      <c r="I370" t="s">
        <v>3792</v>
      </c>
    </row>
    <row r="371" spans="8:9" x14ac:dyDescent="0.15">
      <c r="H371" t="s">
        <v>4325</v>
      </c>
      <c r="I371" t="s">
        <v>4326</v>
      </c>
    </row>
    <row r="372" spans="8:9" x14ac:dyDescent="0.15">
      <c r="H372" t="s">
        <v>4327</v>
      </c>
      <c r="I372" t="s">
        <v>4328</v>
      </c>
    </row>
    <row r="373" spans="8:9" x14ac:dyDescent="0.15">
      <c r="H373" t="s">
        <v>3352</v>
      </c>
      <c r="I373" t="s">
        <v>3353</v>
      </c>
    </row>
    <row r="374" spans="8:9" x14ac:dyDescent="0.15">
      <c r="H374" t="s">
        <v>4329</v>
      </c>
      <c r="I374" t="s">
        <v>4330</v>
      </c>
    </row>
    <row r="375" spans="8:9" x14ac:dyDescent="0.15">
      <c r="H375" t="s">
        <v>3479</v>
      </c>
      <c r="I375" t="s">
        <v>3480</v>
      </c>
    </row>
    <row r="376" spans="8:9" x14ac:dyDescent="0.15">
      <c r="H376" t="s">
        <v>3354</v>
      </c>
      <c r="I376" t="s">
        <v>3355</v>
      </c>
    </row>
    <row r="377" spans="8:9" x14ac:dyDescent="0.15">
      <c r="H377" t="s">
        <v>3695</v>
      </c>
      <c r="I377" t="s">
        <v>3696</v>
      </c>
    </row>
    <row r="378" spans="8:9" x14ac:dyDescent="0.15">
      <c r="H378" t="s">
        <v>3873</v>
      </c>
      <c r="I378" t="s">
        <v>3874</v>
      </c>
    </row>
    <row r="379" spans="8:9" x14ac:dyDescent="0.15">
      <c r="H379" t="s">
        <v>3356</v>
      </c>
      <c r="I379" t="s">
        <v>3357</v>
      </c>
    </row>
    <row r="380" spans="8:9" x14ac:dyDescent="0.15">
      <c r="H380" t="s">
        <v>3356</v>
      </c>
      <c r="I380" t="s">
        <v>3650</v>
      </c>
    </row>
    <row r="381" spans="8:9" x14ac:dyDescent="0.15">
      <c r="H381" t="s">
        <v>4036</v>
      </c>
      <c r="I381" t="s">
        <v>4037</v>
      </c>
    </row>
    <row r="382" spans="8:9" x14ac:dyDescent="0.15">
      <c r="H382" t="s">
        <v>3574</v>
      </c>
      <c r="I382" t="s">
        <v>3575</v>
      </c>
    </row>
    <row r="383" spans="8:9" x14ac:dyDescent="0.15">
      <c r="H383" t="s">
        <v>3875</v>
      </c>
      <c r="I383" t="s">
        <v>3876</v>
      </c>
    </row>
    <row r="384" spans="8:9" x14ac:dyDescent="0.15">
      <c r="H384" t="s">
        <v>3358</v>
      </c>
      <c r="I384" t="s">
        <v>3359</v>
      </c>
    </row>
    <row r="385" spans="8:9" x14ac:dyDescent="0.15">
      <c r="H385" t="s">
        <v>3793</v>
      </c>
      <c r="I385" t="s">
        <v>3794</v>
      </c>
    </row>
    <row r="386" spans="8:9" x14ac:dyDescent="0.15">
      <c r="H386" t="s">
        <v>4038</v>
      </c>
      <c r="I386" t="s">
        <v>4039</v>
      </c>
    </row>
    <row r="387" spans="8:9" x14ac:dyDescent="0.15">
      <c r="H387" t="s">
        <v>3576</v>
      </c>
      <c r="I387" t="s">
        <v>3577</v>
      </c>
    </row>
    <row r="388" spans="8:9" x14ac:dyDescent="0.15">
      <c r="H388" t="s">
        <v>4040</v>
      </c>
      <c r="I388" t="s">
        <v>4041</v>
      </c>
    </row>
    <row r="389" spans="8:9" x14ac:dyDescent="0.15">
      <c r="H389" t="s">
        <v>3578</v>
      </c>
      <c r="I389" t="s">
        <v>3579</v>
      </c>
    </row>
    <row r="390" spans="8:9" x14ac:dyDescent="0.15">
      <c r="H390" t="s">
        <v>3839</v>
      </c>
      <c r="I390" t="s">
        <v>3840</v>
      </c>
    </row>
    <row r="391" spans="8:9" x14ac:dyDescent="0.15">
      <c r="H391" t="s">
        <v>3360</v>
      </c>
      <c r="I391" t="s">
        <v>3361</v>
      </c>
    </row>
    <row r="392" spans="8:9" x14ac:dyDescent="0.15">
      <c r="H392" t="s">
        <v>3795</v>
      </c>
      <c r="I392" t="s">
        <v>3796</v>
      </c>
    </row>
    <row r="393" spans="8:9" x14ac:dyDescent="0.15">
      <c r="H393" t="s">
        <v>3362</v>
      </c>
      <c r="I393" t="s">
        <v>3363</v>
      </c>
    </row>
    <row r="394" spans="8:9" x14ac:dyDescent="0.15">
      <c r="H394" t="s">
        <v>3261</v>
      </c>
      <c r="I394" t="s">
        <v>3262</v>
      </c>
    </row>
    <row r="395" spans="8:9" x14ac:dyDescent="0.15">
      <c r="H395" t="s">
        <v>3711</v>
      </c>
      <c r="I395" t="s">
        <v>3712</v>
      </c>
    </row>
    <row r="396" spans="8:9" x14ac:dyDescent="0.15">
      <c r="H396" t="s">
        <v>4331</v>
      </c>
      <c r="I396" t="s">
        <v>4332</v>
      </c>
    </row>
    <row r="397" spans="8:9" x14ac:dyDescent="0.15">
      <c r="H397" t="s">
        <v>4333</v>
      </c>
      <c r="I397" t="s">
        <v>4334</v>
      </c>
    </row>
    <row r="398" spans="8:9" x14ac:dyDescent="0.15">
      <c r="H398" t="s">
        <v>3580</v>
      </c>
      <c r="I398" t="s">
        <v>3581</v>
      </c>
    </row>
    <row r="399" spans="8:9" x14ac:dyDescent="0.15">
      <c r="H399" t="s">
        <v>4335</v>
      </c>
      <c r="I399" t="s">
        <v>4336</v>
      </c>
    </row>
    <row r="400" spans="8:9" x14ac:dyDescent="0.15">
      <c r="H400" t="s">
        <v>3185</v>
      </c>
      <c r="I400" t="s">
        <v>3186</v>
      </c>
    </row>
    <row r="401" spans="8:9" x14ac:dyDescent="0.15">
      <c r="H401" t="s">
        <v>4337</v>
      </c>
      <c r="I401" t="s">
        <v>4338</v>
      </c>
    </row>
    <row r="402" spans="8:9" x14ac:dyDescent="0.15">
      <c r="H402" t="s">
        <v>4339</v>
      </c>
      <c r="I402" t="s">
        <v>4340</v>
      </c>
    </row>
    <row r="403" spans="8:9" x14ac:dyDescent="0.15">
      <c r="H403" t="s">
        <v>3364</v>
      </c>
      <c r="I403" t="s">
        <v>3365</v>
      </c>
    </row>
    <row r="404" spans="8:9" x14ac:dyDescent="0.15">
      <c r="H404" t="s">
        <v>4042</v>
      </c>
      <c r="I404" t="s">
        <v>4043</v>
      </c>
    </row>
    <row r="405" spans="8:9" x14ac:dyDescent="0.15">
      <c r="H405" t="s">
        <v>4341</v>
      </c>
      <c r="I405" t="s">
        <v>4342</v>
      </c>
    </row>
    <row r="406" spans="8:9" x14ac:dyDescent="0.15">
      <c r="H406" t="s">
        <v>4044</v>
      </c>
      <c r="I406" t="s">
        <v>4045</v>
      </c>
    </row>
    <row r="407" spans="8:9" x14ac:dyDescent="0.15">
      <c r="H407" t="s">
        <v>3415</v>
      </c>
      <c r="I407" t="s">
        <v>3416</v>
      </c>
    </row>
    <row r="408" spans="8:9" x14ac:dyDescent="0.15">
      <c r="H408" t="s">
        <v>4343</v>
      </c>
      <c r="I408" t="s">
        <v>4344</v>
      </c>
    </row>
    <row r="409" spans="8:9" x14ac:dyDescent="0.15">
      <c r="H409" t="s">
        <v>3797</v>
      </c>
      <c r="I409" t="s">
        <v>3798</v>
      </c>
    </row>
    <row r="410" spans="8:9" x14ac:dyDescent="0.15">
      <c r="H410" t="s">
        <v>3799</v>
      </c>
      <c r="I410" t="s">
        <v>3800</v>
      </c>
    </row>
    <row r="411" spans="8:9" x14ac:dyDescent="0.15">
      <c r="H411" t="s">
        <v>3877</v>
      </c>
      <c r="I411" t="s">
        <v>3878</v>
      </c>
    </row>
    <row r="412" spans="8:9" x14ac:dyDescent="0.15">
      <c r="H412" t="s">
        <v>3582</v>
      </c>
      <c r="I412" t="s">
        <v>3583</v>
      </c>
    </row>
    <row r="413" spans="8:9" x14ac:dyDescent="0.15">
      <c r="H413" t="s">
        <v>4345</v>
      </c>
      <c r="I413" t="s">
        <v>4346</v>
      </c>
    </row>
    <row r="414" spans="8:9" x14ac:dyDescent="0.15">
      <c r="H414" t="s">
        <v>3584</v>
      </c>
      <c r="I414" t="s">
        <v>3585</v>
      </c>
    </row>
    <row r="415" spans="8:9" x14ac:dyDescent="0.15">
      <c r="H415" t="s">
        <v>4046</v>
      </c>
      <c r="I415" t="s">
        <v>4047</v>
      </c>
    </row>
    <row r="416" spans="8:9" x14ac:dyDescent="0.15">
      <c r="H416" t="s">
        <v>4347</v>
      </c>
      <c r="I416" t="s">
        <v>4348</v>
      </c>
    </row>
    <row r="417" spans="2:9" x14ac:dyDescent="0.15">
      <c r="H417" t="s">
        <v>3586</v>
      </c>
      <c r="I417" t="s">
        <v>3587</v>
      </c>
    </row>
    <row r="418" spans="2:9" x14ac:dyDescent="0.15">
      <c r="H418" t="s">
        <v>3481</v>
      </c>
      <c r="I418" t="s">
        <v>3482</v>
      </c>
    </row>
    <row r="419" spans="2:9" x14ac:dyDescent="0.15">
      <c r="H419" t="s">
        <v>3483</v>
      </c>
      <c r="I419" t="s">
        <v>3484</v>
      </c>
    </row>
    <row r="420" spans="2:9" x14ac:dyDescent="0.15">
      <c r="H420" t="s">
        <v>3485</v>
      </c>
      <c r="I420" t="s">
        <v>3486</v>
      </c>
    </row>
    <row r="421" spans="2:9" x14ac:dyDescent="0.15">
      <c r="H421" t="s">
        <v>4349</v>
      </c>
      <c r="I421" t="s">
        <v>4350</v>
      </c>
    </row>
    <row r="422" spans="2:9" x14ac:dyDescent="0.15">
      <c r="H422" t="s">
        <v>4351</v>
      </c>
      <c r="I422" t="s">
        <v>4352</v>
      </c>
    </row>
    <row r="423" spans="2:9" x14ac:dyDescent="0.15">
      <c r="H423" t="s">
        <v>4353</v>
      </c>
      <c r="I423" t="s">
        <v>4354</v>
      </c>
    </row>
    <row r="424" spans="2:9" x14ac:dyDescent="0.15">
      <c r="H424" t="s">
        <v>4355</v>
      </c>
      <c r="I424" t="s">
        <v>4356</v>
      </c>
    </row>
    <row r="425" spans="2:9" x14ac:dyDescent="0.15">
      <c r="H425" t="s">
        <v>3366</v>
      </c>
      <c r="I425" t="s">
        <v>3367</v>
      </c>
    </row>
    <row r="426" spans="2:9" x14ac:dyDescent="0.15">
      <c r="H426" t="s">
        <v>4048</v>
      </c>
      <c r="I426" t="s">
        <v>4049</v>
      </c>
    </row>
    <row r="427" spans="2:9" x14ac:dyDescent="0.15">
      <c r="H427" t="s">
        <v>3368</v>
      </c>
      <c r="I427" t="s">
        <v>3369</v>
      </c>
    </row>
    <row r="428" spans="2:9" x14ac:dyDescent="0.15">
      <c r="H428" t="s">
        <v>3487</v>
      </c>
      <c r="I428" t="s">
        <v>3488</v>
      </c>
    </row>
    <row r="429" spans="2:9" x14ac:dyDescent="0.15">
      <c r="H429" t="s">
        <v>3588</v>
      </c>
      <c r="I429" t="s">
        <v>3589</v>
      </c>
    </row>
    <row r="430" spans="2:9" x14ac:dyDescent="0.15">
      <c r="H430" t="s">
        <v>4357</v>
      </c>
      <c r="I430" t="s">
        <v>4358</v>
      </c>
    </row>
    <row r="431" spans="2:9" x14ac:dyDescent="0.15">
      <c r="B431" t="s">
        <v>366</v>
      </c>
      <c r="C431" t="s">
        <v>366</v>
      </c>
      <c r="H431" t="s">
        <v>3370</v>
      </c>
      <c r="I431" t="s">
        <v>3371</v>
      </c>
    </row>
    <row r="432" spans="2:9" x14ac:dyDescent="0.15">
      <c r="B432" t="s">
        <v>366</v>
      </c>
      <c r="C432" t="s">
        <v>366</v>
      </c>
      <c r="H432" t="s">
        <v>3372</v>
      </c>
      <c r="I432" t="s">
        <v>3373</v>
      </c>
    </row>
    <row r="433" spans="2:9" x14ac:dyDescent="0.15">
      <c r="B433" t="s">
        <v>366</v>
      </c>
      <c r="H433" t="s">
        <v>3590</v>
      </c>
      <c r="I433" t="s">
        <v>3591</v>
      </c>
    </row>
    <row r="434" spans="2:9" x14ac:dyDescent="0.15">
      <c r="B434" t="s">
        <v>366</v>
      </c>
      <c r="C434" t="s">
        <v>366</v>
      </c>
      <c r="H434" t="s">
        <v>3879</v>
      </c>
      <c r="I434" t="s">
        <v>3880</v>
      </c>
    </row>
    <row r="435" spans="2:9" x14ac:dyDescent="0.15">
      <c r="B435" t="s">
        <v>366</v>
      </c>
      <c r="C435" t="s">
        <v>366</v>
      </c>
      <c r="H435" t="s">
        <v>4359</v>
      </c>
      <c r="I435" t="s">
        <v>4360</v>
      </c>
    </row>
    <row r="436" spans="2:9" x14ac:dyDescent="0.15">
      <c r="B436" t="s">
        <v>366</v>
      </c>
      <c r="C436" t="s">
        <v>366</v>
      </c>
      <c r="H436" t="s">
        <v>3592</v>
      </c>
      <c r="I436" t="s">
        <v>3593</v>
      </c>
    </row>
    <row r="437" spans="2:9" x14ac:dyDescent="0.15">
      <c r="H437" t="s">
        <v>3594</v>
      </c>
      <c r="I437" t="s">
        <v>3595</v>
      </c>
    </row>
    <row r="438" spans="2:9" x14ac:dyDescent="0.15">
      <c r="H438" t="s">
        <v>3489</v>
      </c>
      <c r="I438" t="s">
        <v>3490</v>
      </c>
    </row>
    <row r="439" spans="2:9" x14ac:dyDescent="0.15">
      <c r="H439" t="s">
        <v>3881</v>
      </c>
      <c r="I439" t="s">
        <v>3882</v>
      </c>
    </row>
    <row r="440" spans="2:9" x14ac:dyDescent="0.15">
      <c r="H440" t="s">
        <v>4106</v>
      </c>
      <c r="I440" t="s">
        <v>4107</v>
      </c>
    </row>
    <row r="441" spans="2:9" x14ac:dyDescent="0.15">
      <c r="H441" t="s">
        <v>4050</v>
      </c>
      <c r="I441" t="s">
        <v>4051</v>
      </c>
    </row>
    <row r="442" spans="2:9" x14ac:dyDescent="0.15">
      <c r="H442" t="s">
        <v>4052</v>
      </c>
      <c r="I442" t="s">
        <v>4053</v>
      </c>
    </row>
    <row r="443" spans="2:9" x14ac:dyDescent="0.15">
      <c r="H443" t="s">
        <v>3801</v>
      </c>
      <c r="I443" t="s">
        <v>3802</v>
      </c>
    </row>
    <row r="444" spans="2:9" x14ac:dyDescent="0.15">
      <c r="H444" t="s">
        <v>3651</v>
      </c>
      <c r="I444" t="s">
        <v>3652</v>
      </c>
    </row>
    <row r="445" spans="2:9" x14ac:dyDescent="0.15">
      <c r="H445" t="s">
        <v>3803</v>
      </c>
      <c r="I445" t="s">
        <v>3804</v>
      </c>
    </row>
    <row r="446" spans="2:9" x14ac:dyDescent="0.15">
      <c r="H446" t="s">
        <v>3394</v>
      </c>
      <c r="I446" t="s">
        <v>3395</v>
      </c>
    </row>
    <row r="447" spans="2:9" x14ac:dyDescent="0.15">
      <c r="H447" t="s">
        <v>4363</v>
      </c>
      <c r="I447" t="s">
        <v>4364</v>
      </c>
    </row>
    <row r="448" spans="2:9" x14ac:dyDescent="0.15">
      <c r="H448" t="s">
        <v>3374</v>
      </c>
      <c r="I448" t="s">
        <v>3375</v>
      </c>
    </row>
    <row r="449" spans="8:9" x14ac:dyDescent="0.15">
      <c r="H449" t="s">
        <v>3491</v>
      </c>
      <c r="I449" t="s">
        <v>3492</v>
      </c>
    </row>
    <row r="450" spans="8:9" x14ac:dyDescent="0.15">
      <c r="H450" t="s">
        <v>3417</v>
      </c>
      <c r="I450" t="s">
        <v>3418</v>
      </c>
    </row>
    <row r="451" spans="8:9" x14ac:dyDescent="0.15">
      <c r="H451" t="s">
        <v>4365</v>
      </c>
      <c r="I451" t="s">
        <v>4366</v>
      </c>
    </row>
    <row r="452" spans="8:9" x14ac:dyDescent="0.15">
      <c r="H452" t="s">
        <v>3883</v>
      </c>
      <c r="I452" t="s">
        <v>3884</v>
      </c>
    </row>
    <row r="453" spans="8:9" x14ac:dyDescent="0.15">
      <c r="H453" t="s">
        <v>4054</v>
      </c>
      <c r="I453" t="s">
        <v>4055</v>
      </c>
    </row>
    <row r="454" spans="8:9" x14ac:dyDescent="0.15">
      <c r="H454" t="s">
        <v>4367</v>
      </c>
      <c r="I454" t="s">
        <v>4368</v>
      </c>
    </row>
    <row r="455" spans="8:9" x14ac:dyDescent="0.15">
      <c r="H455" t="s">
        <v>3805</v>
      </c>
      <c r="I455" t="s">
        <v>3806</v>
      </c>
    </row>
    <row r="456" spans="8:9" x14ac:dyDescent="0.15">
      <c r="H456" t="s">
        <v>3376</v>
      </c>
      <c r="I456" t="s">
        <v>3377</v>
      </c>
    </row>
    <row r="457" spans="8:9" x14ac:dyDescent="0.15">
      <c r="H457" t="s">
        <v>3885</v>
      </c>
      <c r="I457" t="s">
        <v>3886</v>
      </c>
    </row>
    <row r="458" spans="8:9" x14ac:dyDescent="0.15">
      <c r="H458" t="s">
        <v>4056</v>
      </c>
      <c r="I458" t="s">
        <v>4057</v>
      </c>
    </row>
    <row r="459" spans="8:9" x14ac:dyDescent="0.15">
      <c r="H459" t="s">
        <v>4361</v>
      </c>
      <c r="I459" t="s">
        <v>4362</v>
      </c>
    </row>
    <row r="460" spans="8:9" x14ac:dyDescent="0.15">
      <c r="H460" t="s">
        <v>4369</v>
      </c>
      <c r="I460" t="s">
        <v>4370</v>
      </c>
    </row>
    <row r="461" spans="8:9" x14ac:dyDescent="0.15">
      <c r="H461" t="s">
        <v>3263</v>
      </c>
      <c r="I461" t="s">
        <v>3264</v>
      </c>
    </row>
    <row r="462" spans="8:9" x14ac:dyDescent="0.15">
      <c r="H462" t="s">
        <v>4371</v>
      </c>
      <c r="I462" t="s">
        <v>4372</v>
      </c>
    </row>
    <row r="463" spans="8:9" x14ac:dyDescent="0.15">
      <c r="H463" t="s">
        <v>4373</v>
      </c>
      <c r="I463" t="s">
        <v>4374</v>
      </c>
    </row>
    <row r="464" spans="8:9" x14ac:dyDescent="0.15">
      <c r="H464" t="s">
        <v>4375</v>
      </c>
      <c r="I464" t="s">
        <v>4376</v>
      </c>
    </row>
    <row r="465" spans="8:9" x14ac:dyDescent="0.15">
      <c r="H465" t="s">
        <v>4377</v>
      </c>
      <c r="I465" t="s">
        <v>4378</v>
      </c>
    </row>
    <row r="466" spans="8:9" x14ac:dyDescent="0.15">
      <c r="H466" t="s">
        <v>3378</v>
      </c>
      <c r="I466" t="s">
        <v>3379</v>
      </c>
    </row>
    <row r="467" spans="8:9" x14ac:dyDescent="0.15">
      <c r="H467" t="s">
        <v>4379</v>
      </c>
      <c r="I467" t="s">
        <v>4380</v>
      </c>
    </row>
    <row r="468" spans="8:9" x14ac:dyDescent="0.15">
      <c r="H468" t="s">
        <v>4058</v>
      </c>
      <c r="I468" t="s">
        <v>4059</v>
      </c>
    </row>
    <row r="469" spans="8:9" x14ac:dyDescent="0.15">
      <c r="H469" t="s">
        <v>4381</v>
      </c>
      <c r="I469" t="s">
        <v>4382</v>
      </c>
    </row>
    <row r="470" spans="8:9" x14ac:dyDescent="0.15">
      <c r="H470" t="s">
        <v>3887</v>
      </c>
      <c r="I470" t="s">
        <v>3888</v>
      </c>
    </row>
    <row r="471" spans="8:9" x14ac:dyDescent="0.15">
      <c r="H471" t="s">
        <v>3889</v>
      </c>
      <c r="I471" t="s">
        <v>3890</v>
      </c>
    </row>
    <row r="472" spans="8:9" x14ac:dyDescent="0.15">
      <c r="H472" t="s">
        <v>4383</v>
      </c>
      <c r="I472" t="s">
        <v>4384</v>
      </c>
    </row>
    <row r="473" spans="8:9" x14ac:dyDescent="0.15">
      <c r="H473" t="s">
        <v>4393</v>
      </c>
      <c r="I473" t="s">
        <v>4394</v>
      </c>
    </row>
    <row r="474" spans="8:9" x14ac:dyDescent="0.15">
      <c r="H474" t="s">
        <v>4060</v>
      </c>
      <c r="I474" t="s">
        <v>4061</v>
      </c>
    </row>
    <row r="475" spans="8:9" x14ac:dyDescent="0.15">
      <c r="H475" t="s">
        <v>4385</v>
      </c>
      <c r="I475" t="s">
        <v>4386</v>
      </c>
    </row>
    <row r="476" spans="8:9" x14ac:dyDescent="0.15">
      <c r="H476" t="s">
        <v>4108</v>
      </c>
      <c r="I476" t="s">
        <v>4109</v>
      </c>
    </row>
    <row r="477" spans="8:9" x14ac:dyDescent="0.15">
      <c r="H477" t="s">
        <v>4395</v>
      </c>
      <c r="I477" t="s">
        <v>4396</v>
      </c>
    </row>
    <row r="478" spans="8:9" x14ac:dyDescent="0.15">
      <c r="H478" t="s">
        <v>4397</v>
      </c>
      <c r="I478" t="s">
        <v>4398</v>
      </c>
    </row>
    <row r="479" spans="8:9" x14ac:dyDescent="0.15">
      <c r="H479" t="s">
        <v>4062</v>
      </c>
      <c r="I479" t="s">
        <v>4063</v>
      </c>
    </row>
    <row r="480" spans="8:9" x14ac:dyDescent="0.15">
      <c r="H480" t="s">
        <v>3308</v>
      </c>
      <c r="I480" t="s">
        <v>3309</v>
      </c>
    </row>
    <row r="481" spans="8:9" x14ac:dyDescent="0.15">
      <c r="H481" t="s">
        <v>3396</v>
      </c>
      <c r="I481" t="s">
        <v>3397</v>
      </c>
    </row>
    <row r="482" spans="8:9" x14ac:dyDescent="0.15">
      <c r="H482" t="s">
        <v>3398</v>
      </c>
      <c r="I482" t="s">
        <v>3182</v>
      </c>
    </row>
    <row r="483" spans="8:9" x14ac:dyDescent="0.15">
      <c r="H483" t="s">
        <v>4399</v>
      </c>
      <c r="I483" t="s">
        <v>4400</v>
      </c>
    </row>
    <row r="484" spans="8:9" x14ac:dyDescent="0.15">
      <c r="H484" t="s">
        <v>4401</v>
      </c>
      <c r="I484" t="s">
        <v>4402</v>
      </c>
    </row>
    <row r="485" spans="8:9" x14ac:dyDescent="0.15">
      <c r="H485" t="s">
        <v>3713</v>
      </c>
      <c r="I485" t="s">
        <v>3714</v>
      </c>
    </row>
    <row r="486" spans="8:9" x14ac:dyDescent="0.15">
      <c r="H486" t="s">
        <v>3636</v>
      </c>
      <c r="I486" t="s">
        <v>3637</v>
      </c>
    </row>
    <row r="487" spans="8:9" x14ac:dyDescent="0.15">
      <c r="H487" t="s">
        <v>3636</v>
      </c>
      <c r="I487" t="s">
        <v>4403</v>
      </c>
    </row>
    <row r="488" spans="8:9" x14ac:dyDescent="0.15">
      <c r="H488" t="s">
        <v>4387</v>
      </c>
      <c r="I488" t="s">
        <v>4388</v>
      </c>
    </row>
    <row r="489" spans="8:9" x14ac:dyDescent="0.15">
      <c r="H489" t="s">
        <v>4389</v>
      </c>
      <c r="I489" t="s">
        <v>4390</v>
      </c>
    </row>
    <row r="490" spans="8:9" x14ac:dyDescent="0.15">
      <c r="H490" t="s">
        <v>3715</v>
      </c>
      <c r="I490" t="s">
        <v>3716</v>
      </c>
    </row>
    <row r="491" spans="8:9" x14ac:dyDescent="0.15">
      <c r="H491" t="s">
        <v>4064</v>
      </c>
      <c r="I491" t="s">
        <v>4065</v>
      </c>
    </row>
    <row r="492" spans="8:9" x14ac:dyDescent="0.15">
      <c r="H492" t="s">
        <v>4391</v>
      </c>
      <c r="I492" t="s">
        <v>4392</v>
      </c>
    </row>
    <row r="493" spans="8:9" x14ac:dyDescent="0.15">
      <c r="H493" t="s">
        <v>3891</v>
      </c>
      <c r="I493" t="s">
        <v>3892</v>
      </c>
    </row>
    <row r="494" spans="8:9" x14ac:dyDescent="0.15">
      <c r="H494" t="s">
        <v>3181</v>
      </c>
      <c r="I494" t="s">
        <v>3182</v>
      </c>
    </row>
    <row r="495" spans="8:9" x14ac:dyDescent="0.15">
      <c r="H495" t="s">
        <v>3380</v>
      </c>
      <c r="I495" t="s">
        <v>3381</v>
      </c>
    </row>
    <row r="496" spans="8:9" x14ac:dyDescent="0.15">
      <c r="H496" t="s">
        <v>3380</v>
      </c>
      <c r="I496" t="s">
        <v>3381</v>
      </c>
    </row>
    <row r="497" spans="8:9" x14ac:dyDescent="0.15">
      <c r="H497" t="s">
        <v>4066</v>
      </c>
      <c r="I497" t="s">
        <v>4067</v>
      </c>
    </row>
    <row r="498" spans="8:9" x14ac:dyDescent="0.15">
      <c r="H498" t="s">
        <v>3265</v>
      </c>
      <c r="I498" t="s">
        <v>3266</v>
      </c>
    </row>
    <row r="499" spans="8:9" x14ac:dyDescent="0.15">
      <c r="H499" t="s">
        <v>3382</v>
      </c>
      <c r="I499" t="s">
        <v>3383</v>
      </c>
    </row>
    <row r="500" spans="8:9" x14ac:dyDescent="0.15">
      <c r="H500" t="s">
        <v>3653</v>
      </c>
      <c r="I500" t="s">
        <v>3654</v>
      </c>
    </row>
    <row r="501" spans="8:9" x14ac:dyDescent="0.15">
      <c r="H501" t="s">
        <v>3310</v>
      </c>
      <c r="I501" t="s">
        <v>3311</v>
      </c>
    </row>
    <row r="502" spans="8:9" x14ac:dyDescent="0.15">
      <c r="H502" t="s">
        <v>4404</v>
      </c>
      <c r="I502" t="s">
        <v>4405</v>
      </c>
    </row>
    <row r="503" spans="8:9" x14ac:dyDescent="0.15">
      <c r="H503" t="s">
        <v>4406</v>
      </c>
      <c r="I503" t="s">
        <v>4407</v>
      </c>
    </row>
    <row r="504" spans="8:9" x14ac:dyDescent="0.15">
      <c r="H504" t="s">
        <v>4408</v>
      </c>
      <c r="I504" t="s">
        <v>4409</v>
      </c>
    </row>
    <row r="505" spans="8:9" x14ac:dyDescent="0.15">
      <c r="H505" t="s">
        <v>3312</v>
      </c>
      <c r="I505" t="s">
        <v>3313</v>
      </c>
    </row>
    <row r="506" spans="8:9" x14ac:dyDescent="0.15">
      <c r="H506" t="s">
        <v>4068</v>
      </c>
      <c r="I506" t="s">
        <v>4069</v>
      </c>
    </row>
    <row r="507" spans="8:9" x14ac:dyDescent="0.15">
      <c r="H507" t="s">
        <v>3267</v>
      </c>
      <c r="I507" t="s">
        <v>3268</v>
      </c>
    </row>
    <row r="508" spans="8:9" x14ac:dyDescent="0.15">
      <c r="H508" t="s">
        <v>3893</v>
      </c>
      <c r="I508" t="s">
        <v>3894</v>
      </c>
    </row>
    <row r="509" spans="8:9" x14ac:dyDescent="0.15">
      <c r="H509" t="s">
        <v>4410</v>
      </c>
      <c r="I509" t="s">
        <v>4411</v>
      </c>
    </row>
    <row r="510" spans="8:9" x14ac:dyDescent="0.15">
      <c r="H510" t="s">
        <v>4412</v>
      </c>
      <c r="I510" t="s">
        <v>4413</v>
      </c>
    </row>
    <row r="511" spans="8:9" x14ac:dyDescent="0.15">
      <c r="H511" t="s">
        <v>4414</v>
      </c>
      <c r="I511" t="s">
        <v>4415</v>
      </c>
    </row>
    <row r="512" spans="8:9" x14ac:dyDescent="0.15">
      <c r="H512" t="s">
        <v>3596</v>
      </c>
      <c r="I512" t="s">
        <v>3597</v>
      </c>
    </row>
    <row r="513" spans="8:9" x14ac:dyDescent="0.15">
      <c r="H513" t="s">
        <v>3717</v>
      </c>
      <c r="I513" t="s">
        <v>3718</v>
      </c>
    </row>
    <row r="514" spans="8:9" x14ac:dyDescent="0.15">
      <c r="H514" t="s">
        <v>3895</v>
      </c>
      <c r="I514" t="s">
        <v>3896</v>
      </c>
    </row>
    <row r="515" spans="8:9" x14ac:dyDescent="0.15">
      <c r="H515" t="s">
        <v>4416</v>
      </c>
      <c r="I515" t="s">
        <v>4417</v>
      </c>
    </row>
    <row r="516" spans="8:9" x14ac:dyDescent="0.15">
      <c r="H516" t="s">
        <v>3493</v>
      </c>
      <c r="I516" t="s">
        <v>3494</v>
      </c>
    </row>
    <row r="517" spans="8:9" x14ac:dyDescent="0.15">
      <c r="H517" t="s">
        <v>3897</v>
      </c>
      <c r="I517" t="s">
        <v>3898</v>
      </c>
    </row>
    <row r="518" spans="8:9" x14ac:dyDescent="0.15">
      <c r="H518" t="s">
        <v>4418</v>
      </c>
      <c r="I518" t="s">
        <v>4419</v>
      </c>
    </row>
    <row r="519" spans="8:9" x14ac:dyDescent="0.15">
      <c r="H519" t="s">
        <v>3807</v>
      </c>
      <c r="I519" t="s">
        <v>3808</v>
      </c>
    </row>
    <row r="520" spans="8:9" x14ac:dyDescent="0.15">
      <c r="H520" t="s">
        <v>4420</v>
      </c>
      <c r="I520" t="s">
        <v>4421</v>
      </c>
    </row>
    <row r="521" spans="8:9" x14ac:dyDescent="0.15">
      <c r="H521" t="s">
        <v>3299</v>
      </c>
      <c r="I521" t="s">
        <v>3300</v>
      </c>
    </row>
    <row r="522" spans="8:9" x14ac:dyDescent="0.15">
      <c r="H522" t="s">
        <v>3655</v>
      </c>
      <c r="I522" t="s">
        <v>3656</v>
      </c>
    </row>
    <row r="523" spans="8:9" x14ac:dyDescent="0.15">
      <c r="H523" t="s">
        <v>4070</v>
      </c>
      <c r="I523" t="s">
        <v>4071</v>
      </c>
    </row>
    <row r="524" spans="8:9" x14ac:dyDescent="0.15">
      <c r="H524" t="s">
        <v>4422</v>
      </c>
      <c r="I524" t="s">
        <v>4423</v>
      </c>
    </row>
    <row r="525" spans="8:9" x14ac:dyDescent="0.15">
      <c r="H525" t="s">
        <v>3598</v>
      </c>
      <c r="I525" t="s">
        <v>3599</v>
      </c>
    </row>
    <row r="526" spans="8:9" x14ac:dyDescent="0.15">
      <c r="H526" t="s">
        <v>3600</v>
      </c>
      <c r="I526" t="s">
        <v>3601</v>
      </c>
    </row>
    <row r="527" spans="8:9" x14ac:dyDescent="0.15">
      <c r="H527" t="s">
        <v>3602</v>
      </c>
      <c r="I527" t="s">
        <v>3603</v>
      </c>
    </row>
    <row r="528" spans="8:9" x14ac:dyDescent="0.15">
      <c r="H528" t="s">
        <v>3809</v>
      </c>
      <c r="I528" t="s">
        <v>3810</v>
      </c>
    </row>
    <row r="529" spans="8:9" x14ac:dyDescent="0.15">
      <c r="H529" t="s">
        <v>4072</v>
      </c>
      <c r="I529" t="s">
        <v>4073</v>
      </c>
    </row>
    <row r="530" spans="8:9" x14ac:dyDescent="0.15">
      <c r="H530" t="s">
        <v>3638</v>
      </c>
      <c r="I530" t="s">
        <v>3639</v>
      </c>
    </row>
    <row r="531" spans="8:9" x14ac:dyDescent="0.15">
      <c r="H531" t="s">
        <v>3419</v>
      </c>
      <c r="I531" t="s">
        <v>3420</v>
      </c>
    </row>
    <row r="532" spans="8:9" x14ac:dyDescent="0.15">
      <c r="H532" t="s">
        <v>4424</v>
      </c>
      <c r="I532" t="s">
        <v>4425</v>
      </c>
    </row>
    <row r="533" spans="8:9" x14ac:dyDescent="0.15">
      <c r="H533" t="s">
        <v>3811</v>
      </c>
      <c r="I533" t="s">
        <v>3812</v>
      </c>
    </row>
    <row r="534" spans="8:9" x14ac:dyDescent="0.15">
      <c r="H534" t="s">
        <v>4426</v>
      </c>
      <c r="I534" t="s">
        <v>4427</v>
      </c>
    </row>
    <row r="535" spans="8:9" x14ac:dyDescent="0.15">
      <c r="H535" t="s">
        <v>4074</v>
      </c>
      <c r="I535" t="s">
        <v>4075</v>
      </c>
    </row>
    <row r="536" spans="8:9" x14ac:dyDescent="0.15">
      <c r="H536" t="s">
        <v>3604</v>
      </c>
      <c r="I536" t="s">
        <v>3605</v>
      </c>
    </row>
    <row r="537" spans="8:9" x14ac:dyDescent="0.15">
      <c r="H537" t="s">
        <v>4428</v>
      </c>
      <c r="I537" t="s">
        <v>4429</v>
      </c>
    </row>
    <row r="538" spans="8:9" x14ac:dyDescent="0.15">
      <c r="H538" t="s">
        <v>4430</v>
      </c>
      <c r="I538" t="s">
        <v>4431</v>
      </c>
    </row>
    <row r="539" spans="8:9" x14ac:dyDescent="0.15">
      <c r="H539" t="s">
        <v>3719</v>
      </c>
      <c r="I539" t="s">
        <v>3720</v>
      </c>
    </row>
    <row r="540" spans="8:9" x14ac:dyDescent="0.15">
      <c r="H540" t="s">
        <v>3813</v>
      </c>
      <c r="I540" t="s">
        <v>3814</v>
      </c>
    </row>
    <row r="541" spans="8:9" x14ac:dyDescent="0.15">
      <c r="H541" t="s">
        <v>3899</v>
      </c>
      <c r="I541" t="s">
        <v>3900</v>
      </c>
    </row>
    <row r="542" spans="8:9" x14ac:dyDescent="0.15">
      <c r="H542" t="s">
        <v>3606</v>
      </c>
      <c r="I542" t="s">
        <v>3607</v>
      </c>
    </row>
    <row r="543" spans="8:9" x14ac:dyDescent="0.15">
      <c r="H543" t="s">
        <v>3697</v>
      </c>
      <c r="I543" t="s">
        <v>3698</v>
      </c>
    </row>
    <row r="544" spans="8:9" x14ac:dyDescent="0.15">
      <c r="H544" t="s">
        <v>3721</v>
      </c>
      <c r="I544" t="s">
        <v>3722</v>
      </c>
    </row>
    <row r="545" spans="8:9" x14ac:dyDescent="0.15">
      <c r="H545" t="s">
        <v>3657</v>
      </c>
      <c r="I545" t="s">
        <v>3658</v>
      </c>
    </row>
    <row r="546" spans="8:9" x14ac:dyDescent="0.15">
      <c r="H546" t="s">
        <v>3269</v>
      </c>
      <c r="I546" t="s">
        <v>3270</v>
      </c>
    </row>
    <row r="547" spans="8:9" x14ac:dyDescent="0.15">
      <c r="H547" t="s">
        <v>3815</v>
      </c>
      <c r="I547" t="s">
        <v>3816</v>
      </c>
    </row>
    <row r="548" spans="8:9" x14ac:dyDescent="0.15">
      <c r="H548" t="s">
        <v>3659</v>
      </c>
      <c r="I548" t="s">
        <v>3660</v>
      </c>
    </row>
    <row r="549" spans="8:9" x14ac:dyDescent="0.15">
      <c r="H549" t="s">
        <v>3817</v>
      </c>
      <c r="I549" t="s">
        <v>3818</v>
      </c>
    </row>
    <row r="550" spans="8:9" x14ac:dyDescent="0.15">
      <c r="H550" t="s">
        <v>4432</v>
      </c>
      <c r="I550" t="s">
        <v>3112</v>
      </c>
    </row>
    <row r="551" spans="8:9" x14ac:dyDescent="0.15">
      <c r="H551" t="s">
        <v>4432</v>
      </c>
      <c r="I551" t="s">
        <v>4433</v>
      </c>
    </row>
    <row r="552" spans="8:9" x14ac:dyDescent="0.15">
      <c r="H552" t="s">
        <v>3197</v>
      </c>
      <c r="I552" t="s">
        <v>3198</v>
      </c>
    </row>
    <row r="553" spans="8:9" x14ac:dyDescent="0.15">
      <c r="H553" t="s">
        <v>3197</v>
      </c>
      <c r="I553" t="s">
        <v>3198</v>
      </c>
    </row>
    <row r="554" spans="8:9" x14ac:dyDescent="0.15">
      <c r="H554" t="s">
        <v>3199</v>
      </c>
      <c r="I554" t="s">
        <v>3200</v>
      </c>
    </row>
    <row r="555" spans="8:9" x14ac:dyDescent="0.15">
      <c r="H555" t="s">
        <v>3201</v>
      </c>
      <c r="I555" t="s">
        <v>3202</v>
      </c>
    </row>
    <row r="556" spans="8:9" x14ac:dyDescent="0.15">
      <c r="H556" t="s">
        <v>3203</v>
      </c>
      <c r="I556" t="s">
        <v>3204</v>
      </c>
    </row>
    <row r="557" spans="8:9" x14ac:dyDescent="0.15">
      <c r="H557" t="s">
        <v>3384</v>
      </c>
      <c r="I557" t="s">
        <v>3385</v>
      </c>
    </row>
    <row r="558" spans="8:9" x14ac:dyDescent="0.15">
      <c r="H558" t="s">
        <v>3301</v>
      </c>
      <c r="I558" t="s">
        <v>3302</v>
      </c>
    </row>
    <row r="559" spans="8:9" x14ac:dyDescent="0.15">
      <c r="H559" t="s">
        <v>3819</v>
      </c>
      <c r="I559" t="s">
        <v>3820</v>
      </c>
    </row>
    <row r="560" spans="8:9" x14ac:dyDescent="0.15">
      <c r="H560" t="s">
        <v>3386</v>
      </c>
      <c r="I560" t="s">
        <v>3387</v>
      </c>
    </row>
    <row r="561" spans="8:9" x14ac:dyDescent="0.15">
      <c r="H561" t="s">
        <v>3219</v>
      </c>
      <c r="I561" t="s">
        <v>3220</v>
      </c>
    </row>
    <row r="562" spans="8:9" x14ac:dyDescent="0.15">
      <c r="H562" t="s">
        <v>3271</v>
      </c>
      <c r="I562" t="s">
        <v>3272</v>
      </c>
    </row>
    <row r="563" spans="8:9" x14ac:dyDescent="0.15">
      <c r="H563" t="s">
        <v>4434</v>
      </c>
      <c r="I563" t="s">
        <v>4435</v>
      </c>
    </row>
    <row r="564" spans="8:9" x14ac:dyDescent="0.15">
      <c r="H564" t="s">
        <v>4436</v>
      </c>
      <c r="I564" t="s">
        <v>4437</v>
      </c>
    </row>
    <row r="565" spans="8:9" x14ac:dyDescent="0.15">
      <c r="H565" t="s">
        <v>3495</v>
      </c>
      <c r="I565" t="s">
        <v>3496</v>
      </c>
    </row>
    <row r="566" spans="8:9" x14ac:dyDescent="0.15">
      <c r="H566" t="s">
        <v>4438</v>
      </c>
      <c r="I566" t="s">
        <v>4439</v>
      </c>
    </row>
    <row r="567" spans="8:9" x14ac:dyDescent="0.15">
      <c r="H567" t="s">
        <v>4440</v>
      </c>
      <c r="I567" t="s">
        <v>4441</v>
      </c>
    </row>
    <row r="568" spans="8:9" x14ac:dyDescent="0.15">
      <c r="H568" t="s">
        <v>4442</v>
      </c>
      <c r="I568" t="s">
        <v>4443</v>
      </c>
    </row>
    <row r="569" spans="8:9" x14ac:dyDescent="0.15">
      <c r="H569" t="s">
        <v>4076</v>
      </c>
      <c r="I569" t="s">
        <v>4077</v>
      </c>
    </row>
    <row r="570" spans="8:9" x14ac:dyDescent="0.15">
      <c r="H570" t="s">
        <v>3821</v>
      </c>
      <c r="I570" t="s">
        <v>3822</v>
      </c>
    </row>
    <row r="571" spans="8:9" x14ac:dyDescent="0.15">
      <c r="H571" t="s">
        <v>4444</v>
      </c>
      <c r="I571" t="s">
        <v>4445</v>
      </c>
    </row>
    <row r="572" spans="8:9" x14ac:dyDescent="0.15">
      <c r="H572" t="s">
        <v>4446</v>
      </c>
      <c r="I572" t="s">
        <v>4447</v>
      </c>
    </row>
    <row r="573" spans="8:9" x14ac:dyDescent="0.15">
      <c r="H573" t="s">
        <v>4448</v>
      </c>
      <c r="I573" t="s">
        <v>4449</v>
      </c>
    </row>
    <row r="574" spans="8:9" x14ac:dyDescent="0.15">
      <c r="H574" t="s">
        <v>3723</v>
      </c>
      <c r="I574" t="s">
        <v>3724</v>
      </c>
    </row>
    <row r="575" spans="8:9" x14ac:dyDescent="0.15">
      <c r="H575" t="s">
        <v>3608</v>
      </c>
      <c r="I575" t="s">
        <v>3609</v>
      </c>
    </row>
    <row r="576" spans="8:9" x14ac:dyDescent="0.15">
      <c r="H576" t="s">
        <v>3610</v>
      </c>
      <c r="I576" t="s">
        <v>3611</v>
      </c>
    </row>
    <row r="577" spans="8:9" x14ac:dyDescent="0.15">
      <c r="H577" t="s">
        <v>3612</v>
      </c>
      <c r="I577" t="s">
        <v>3613</v>
      </c>
    </row>
    <row r="578" spans="8:9" x14ac:dyDescent="0.15">
      <c r="H578" t="s">
        <v>3683</v>
      </c>
      <c r="I578" t="s">
        <v>3684</v>
      </c>
    </row>
    <row r="579" spans="8:9" x14ac:dyDescent="0.15">
      <c r="H579" t="s">
        <v>3614</v>
      </c>
      <c r="I579" t="s">
        <v>3615</v>
      </c>
    </row>
    <row r="580" spans="8:9" x14ac:dyDescent="0.15">
      <c r="H580" t="s">
        <v>3901</v>
      </c>
      <c r="I580" t="s">
        <v>3902</v>
      </c>
    </row>
    <row r="581" spans="8:9" x14ac:dyDescent="0.15">
      <c r="H581" t="s">
        <v>3823</v>
      </c>
      <c r="I581" t="s">
        <v>3824</v>
      </c>
    </row>
    <row r="582" spans="8:9" x14ac:dyDescent="0.15">
      <c r="H582" t="s">
        <v>3616</v>
      </c>
      <c r="I582" t="s">
        <v>3617</v>
      </c>
    </row>
    <row r="583" spans="8:9" x14ac:dyDescent="0.15">
      <c r="H583" t="s">
        <v>4450</v>
      </c>
      <c r="I583" t="s">
        <v>4451</v>
      </c>
    </row>
    <row r="584" spans="8:9" x14ac:dyDescent="0.15">
      <c r="H584" t="s">
        <v>4452</v>
      </c>
      <c r="I584" t="s">
        <v>4453</v>
      </c>
    </row>
    <row r="585" spans="8:9" x14ac:dyDescent="0.15">
      <c r="H585" t="s">
        <v>4078</v>
      </c>
      <c r="I585" t="s">
        <v>4079</v>
      </c>
    </row>
    <row r="586" spans="8:9" x14ac:dyDescent="0.15">
      <c r="H586" t="s">
        <v>4454</v>
      </c>
      <c r="I586" t="s">
        <v>4455</v>
      </c>
    </row>
    <row r="587" spans="8:9" x14ac:dyDescent="0.15">
      <c r="H587" t="s">
        <v>4456</v>
      </c>
      <c r="I587" t="s">
        <v>4457</v>
      </c>
    </row>
    <row r="588" spans="8:9" x14ac:dyDescent="0.15">
      <c r="H588" t="s">
        <v>4080</v>
      </c>
      <c r="I588" t="s">
        <v>4081</v>
      </c>
    </row>
    <row r="589" spans="8:9" x14ac:dyDescent="0.15">
      <c r="H589" t="s">
        <v>4082</v>
      </c>
      <c r="I589" t="s">
        <v>4083</v>
      </c>
    </row>
    <row r="590" spans="8:9" x14ac:dyDescent="0.15">
      <c r="H590" t="s">
        <v>4084</v>
      </c>
      <c r="I590" t="s">
        <v>4085</v>
      </c>
    </row>
    <row r="591" spans="8:9" x14ac:dyDescent="0.15">
      <c r="H591" t="s">
        <v>3497</v>
      </c>
      <c r="I591" t="s">
        <v>3498</v>
      </c>
    </row>
    <row r="592" spans="8:9" x14ac:dyDescent="0.15">
      <c r="H592" t="s">
        <v>3499</v>
      </c>
      <c r="I592" t="s">
        <v>3500</v>
      </c>
    </row>
    <row r="593" spans="8:9" x14ac:dyDescent="0.15">
      <c r="H593" t="s">
        <v>2651</v>
      </c>
      <c r="I593" t="s">
        <v>3931</v>
      </c>
    </row>
    <row r="594" spans="8:9" x14ac:dyDescent="0.15">
      <c r="H594" t="s">
        <v>4458</v>
      </c>
      <c r="I594" t="s">
        <v>4459</v>
      </c>
    </row>
    <row r="595" spans="8:9" x14ac:dyDescent="0.15">
      <c r="H595" t="s">
        <v>3618</v>
      </c>
      <c r="I595" t="s">
        <v>3619</v>
      </c>
    </row>
    <row r="596" spans="8:9" x14ac:dyDescent="0.15">
      <c r="H596" t="s">
        <v>4460</v>
      </c>
      <c r="I596" t="s">
        <v>4461</v>
      </c>
    </row>
    <row r="597" spans="8:9" x14ac:dyDescent="0.15">
      <c r="H597" t="s">
        <v>4462</v>
      </c>
      <c r="I597" t="s">
        <v>4463</v>
      </c>
    </row>
    <row r="598" spans="8:9" x14ac:dyDescent="0.15">
      <c r="H598" t="s">
        <v>4464</v>
      </c>
      <c r="I598" t="s">
        <v>4465</v>
      </c>
    </row>
    <row r="599" spans="8:9" x14ac:dyDescent="0.15">
      <c r="H599" t="s">
        <v>3421</v>
      </c>
      <c r="I599" t="s">
        <v>3422</v>
      </c>
    </row>
    <row r="600" spans="8:9" x14ac:dyDescent="0.15">
      <c r="H600" t="s">
        <v>4466</v>
      </c>
      <c r="I600" t="s">
        <v>4467</v>
      </c>
    </row>
    <row r="601" spans="8:9" x14ac:dyDescent="0.15">
      <c r="H601" t="s">
        <v>4468</v>
      </c>
      <c r="I601" t="s">
        <v>4469</v>
      </c>
    </row>
    <row r="602" spans="8:9" x14ac:dyDescent="0.15">
      <c r="H602" t="s">
        <v>4086</v>
      </c>
      <c r="I602" t="s">
        <v>4087</v>
      </c>
    </row>
    <row r="603" spans="8:9" x14ac:dyDescent="0.15">
      <c r="H603" t="s">
        <v>4470</v>
      </c>
      <c r="I603" t="s">
        <v>4471</v>
      </c>
    </row>
    <row r="604" spans="8:9" x14ac:dyDescent="0.15">
      <c r="H604" t="s">
        <v>3620</v>
      </c>
      <c r="I604" t="s">
        <v>3621</v>
      </c>
    </row>
    <row r="605" spans="8:9" x14ac:dyDescent="0.15">
      <c r="H605" t="s">
        <v>3622</v>
      </c>
      <c r="I605" t="s">
        <v>3623</v>
      </c>
    </row>
    <row r="606" spans="8:9" x14ac:dyDescent="0.15">
      <c r="H606" t="s">
        <v>3725</v>
      </c>
      <c r="I606" t="s">
        <v>3726</v>
      </c>
    </row>
    <row r="607" spans="8:9" x14ac:dyDescent="0.15">
      <c r="H607" t="s">
        <v>4472</v>
      </c>
      <c r="I607" t="s">
        <v>4473</v>
      </c>
    </row>
    <row r="608" spans="8:9" x14ac:dyDescent="0.15">
      <c r="H608" t="s">
        <v>4474</v>
      </c>
      <c r="I608" t="s">
        <v>4475</v>
      </c>
    </row>
    <row r="609" spans="8:9" x14ac:dyDescent="0.15">
      <c r="H609" t="s">
        <v>3927</v>
      </c>
      <c r="I609" t="s">
        <v>3928</v>
      </c>
    </row>
    <row r="610" spans="8:9" x14ac:dyDescent="0.15">
      <c r="H610" t="s">
        <v>3624</v>
      </c>
      <c r="I610" t="s">
        <v>3625</v>
      </c>
    </row>
    <row r="611" spans="8:9" x14ac:dyDescent="0.15">
      <c r="H611" t="s">
        <v>4476</v>
      </c>
      <c r="I611" t="s">
        <v>4477</v>
      </c>
    </row>
    <row r="612" spans="8:9" x14ac:dyDescent="0.15">
      <c r="H612" t="s">
        <v>3273</v>
      </c>
      <c r="I612" t="s">
        <v>3274</v>
      </c>
    </row>
    <row r="613" spans="8:9" x14ac:dyDescent="0.15">
      <c r="H613" t="s">
        <v>3275</v>
      </c>
      <c r="I613" t="s">
        <v>3276</v>
      </c>
    </row>
    <row r="614" spans="8:9" x14ac:dyDescent="0.15">
      <c r="H614" t="s">
        <v>3903</v>
      </c>
      <c r="I614" t="s">
        <v>3904</v>
      </c>
    </row>
    <row r="615" spans="8:9" x14ac:dyDescent="0.15">
      <c r="H615" t="s">
        <v>3388</v>
      </c>
      <c r="I615" t="s">
        <v>3389</v>
      </c>
    </row>
    <row r="616" spans="8:9" x14ac:dyDescent="0.15">
      <c r="H616" t="s">
        <v>4478</v>
      </c>
      <c r="I616" t="s">
        <v>4479</v>
      </c>
    </row>
    <row r="617" spans="8:9" x14ac:dyDescent="0.15">
      <c r="H617" t="s">
        <v>3825</v>
      </c>
      <c r="I617" t="s">
        <v>3826</v>
      </c>
    </row>
    <row r="618" spans="8:9" x14ac:dyDescent="0.15">
      <c r="H618" t="s">
        <v>4480</v>
      </c>
      <c r="I618" t="s">
        <v>4481</v>
      </c>
    </row>
    <row r="619" spans="8:9" x14ac:dyDescent="0.15">
      <c r="H619" t="s">
        <v>4482</v>
      </c>
      <c r="I619" t="s">
        <v>4483</v>
      </c>
    </row>
    <row r="620" spans="8:9" x14ac:dyDescent="0.15">
      <c r="H620" t="s">
        <v>4484</v>
      </c>
      <c r="I620" t="s">
        <v>4485</v>
      </c>
    </row>
    <row r="621" spans="8:9" x14ac:dyDescent="0.15">
      <c r="H621" t="s">
        <v>3685</v>
      </c>
      <c r="I621" t="s">
        <v>3686</v>
      </c>
    </row>
    <row r="622" spans="8:9" x14ac:dyDescent="0.15">
      <c r="H622" t="s">
        <v>3934</v>
      </c>
      <c r="I622" t="s">
        <v>3935</v>
      </c>
    </row>
    <row r="623" spans="8:9" x14ac:dyDescent="0.15">
      <c r="H623" t="s">
        <v>4486</v>
      </c>
      <c r="I623" t="s">
        <v>4487</v>
      </c>
    </row>
    <row r="624" spans="8:9" x14ac:dyDescent="0.15">
      <c r="H624" t="s">
        <v>3291</v>
      </c>
      <c r="I624" t="s">
        <v>3292</v>
      </c>
    </row>
    <row r="625" spans="8:9" x14ac:dyDescent="0.15">
      <c r="H625" t="s">
        <v>4488</v>
      </c>
      <c r="I625" t="s">
        <v>4489</v>
      </c>
    </row>
    <row r="626" spans="8:9" x14ac:dyDescent="0.15">
      <c r="H626" t="s">
        <v>3626</v>
      </c>
      <c r="I626" t="s">
        <v>3627</v>
      </c>
    </row>
    <row r="627" spans="8:9" x14ac:dyDescent="0.15">
      <c r="H627" t="s">
        <v>4490</v>
      </c>
      <c r="I627" t="s">
        <v>4491</v>
      </c>
    </row>
    <row r="628" spans="8:9" x14ac:dyDescent="0.15">
      <c r="H628" t="s">
        <v>3277</v>
      </c>
      <c r="I628" t="s">
        <v>3278</v>
      </c>
    </row>
    <row r="629" spans="8:9" x14ac:dyDescent="0.15">
      <c r="H629" t="s">
        <v>3905</v>
      </c>
      <c r="I629" t="s">
        <v>3906</v>
      </c>
    </row>
    <row r="630" spans="8:9" x14ac:dyDescent="0.15">
      <c r="H630" t="s">
        <v>3279</v>
      </c>
      <c r="I630" t="s">
        <v>3280</v>
      </c>
    </row>
    <row r="631" spans="8:9" x14ac:dyDescent="0.15">
      <c r="H631" t="s">
        <v>3501</v>
      </c>
      <c r="I631" t="s">
        <v>3502</v>
      </c>
    </row>
    <row r="632" spans="8:9" x14ac:dyDescent="0.15">
      <c r="H632" t="s">
        <v>3907</v>
      </c>
      <c r="I632" t="s">
        <v>3908</v>
      </c>
    </row>
    <row r="633" spans="8:9" x14ac:dyDescent="0.15">
      <c r="H633" t="s">
        <v>4492</v>
      </c>
      <c r="I633" t="s">
        <v>4493</v>
      </c>
    </row>
    <row r="634" spans="8:9" x14ac:dyDescent="0.15">
      <c r="H634" t="s">
        <v>3909</v>
      </c>
      <c r="I634" t="s">
        <v>3910</v>
      </c>
    </row>
    <row r="635" spans="8:9" x14ac:dyDescent="0.15">
      <c r="H635" t="s">
        <v>4494</v>
      </c>
      <c r="I635" t="s">
        <v>4495</v>
      </c>
    </row>
    <row r="636" spans="8:9" x14ac:dyDescent="0.15">
      <c r="H636" t="s">
        <v>3827</v>
      </c>
      <c r="I636" t="s">
        <v>3828</v>
      </c>
    </row>
    <row r="637" spans="8:9" x14ac:dyDescent="0.15">
      <c r="H637" t="s">
        <v>4496</v>
      </c>
      <c r="I637" t="s">
        <v>4497</v>
      </c>
    </row>
    <row r="638" spans="8:9" x14ac:dyDescent="0.15">
      <c r="H638" t="s">
        <v>4088</v>
      </c>
      <c r="I638" t="s">
        <v>4089</v>
      </c>
    </row>
    <row r="639" spans="8:9" x14ac:dyDescent="0.15">
      <c r="H639" t="s">
        <v>3503</v>
      </c>
      <c r="I639" t="s">
        <v>3504</v>
      </c>
    </row>
    <row r="640" spans="8:9" x14ac:dyDescent="0.15">
      <c r="H640" t="s">
        <v>4090</v>
      </c>
      <c r="I640" t="s">
        <v>4091</v>
      </c>
    </row>
    <row r="641" spans="8:9" x14ac:dyDescent="0.15">
      <c r="H641" t="s">
        <v>4092</v>
      </c>
      <c r="I641" t="s">
        <v>4093</v>
      </c>
    </row>
    <row r="642" spans="8:9" x14ac:dyDescent="0.15">
      <c r="H642" t="s">
        <v>4498</v>
      </c>
      <c r="I642" t="s">
        <v>4499</v>
      </c>
    </row>
    <row r="643" spans="8:9" x14ac:dyDescent="0.15">
      <c r="H643" t="s">
        <v>4094</v>
      </c>
      <c r="I643" t="s">
        <v>4095</v>
      </c>
    </row>
    <row r="644" spans="8:9" x14ac:dyDescent="0.15">
      <c r="H644" t="s">
        <v>4500</v>
      </c>
      <c r="I644" t="s">
        <v>4501</v>
      </c>
    </row>
    <row r="645" spans="8:9" x14ac:dyDescent="0.15">
      <c r="H645" t="s">
        <v>3628</v>
      </c>
      <c r="I645" t="s">
        <v>3629</v>
      </c>
    </row>
    <row r="646" spans="8:9" x14ac:dyDescent="0.15">
      <c r="H646" t="s">
        <v>3303</v>
      </c>
      <c r="I646" t="s">
        <v>3304</v>
      </c>
    </row>
    <row r="647" spans="8:9" x14ac:dyDescent="0.15">
      <c r="H647" t="s">
        <v>3303</v>
      </c>
      <c r="I647" t="s">
        <v>3305</v>
      </c>
    </row>
    <row r="648" spans="8:9" x14ac:dyDescent="0.15">
      <c r="H648" t="s">
        <v>3911</v>
      </c>
      <c r="I648" t="s">
        <v>3912</v>
      </c>
    </row>
    <row r="649" spans="8:9" x14ac:dyDescent="0.15">
      <c r="H649" t="s">
        <v>3936</v>
      </c>
      <c r="I649" t="s">
        <v>3937</v>
      </c>
    </row>
    <row r="650" spans="8:9" x14ac:dyDescent="0.15">
      <c r="H650" t="s">
        <v>4502</v>
      </c>
      <c r="I650" t="s">
        <v>4503</v>
      </c>
    </row>
    <row r="651" spans="8:9" x14ac:dyDescent="0.15">
      <c r="H651" t="s">
        <v>4504</v>
      </c>
      <c r="I651" t="s">
        <v>4505</v>
      </c>
    </row>
    <row r="652" spans="8:9" x14ac:dyDescent="0.15">
      <c r="H652" t="s">
        <v>3205</v>
      </c>
      <c r="I652" t="s">
        <v>3206</v>
      </c>
    </row>
    <row r="653" spans="8:9" x14ac:dyDescent="0.15">
      <c r="H653" t="s">
        <v>3938</v>
      </c>
      <c r="I653" t="s">
        <v>3939</v>
      </c>
    </row>
    <row r="654" spans="8:9" x14ac:dyDescent="0.15">
      <c r="H654" t="s">
        <v>3913</v>
      </c>
      <c r="I654" t="s">
        <v>3914</v>
      </c>
    </row>
    <row r="655" spans="8:9" x14ac:dyDescent="0.15">
      <c r="H655" t="s">
        <v>3281</v>
      </c>
      <c r="I655" t="s">
        <v>3282</v>
      </c>
    </row>
    <row r="656" spans="8:9" x14ac:dyDescent="0.15">
      <c r="H656" t="s">
        <v>3829</v>
      </c>
      <c r="I656" t="s">
        <v>3830</v>
      </c>
    </row>
    <row r="657" spans="8:9" x14ac:dyDescent="0.15">
      <c r="H657" t="s">
        <v>3283</v>
      </c>
      <c r="I657" t="s">
        <v>3284</v>
      </c>
    </row>
    <row r="658" spans="8:9" x14ac:dyDescent="0.15">
      <c r="H658" t="s">
        <v>3929</v>
      </c>
      <c r="I658" t="s">
        <v>3930</v>
      </c>
    </row>
    <row r="659" spans="8:9" x14ac:dyDescent="0.15">
      <c r="H659" t="s">
        <v>3505</v>
      </c>
      <c r="I659" t="s">
        <v>3506</v>
      </c>
    </row>
    <row r="660" spans="8:9" x14ac:dyDescent="0.15">
      <c r="H660" t="s">
        <v>3630</v>
      </c>
      <c r="I660" t="s">
        <v>3631</v>
      </c>
    </row>
    <row r="661" spans="8:9" x14ac:dyDescent="0.15">
      <c r="H661" t="s">
        <v>4096</v>
      </c>
      <c r="I661" t="s">
        <v>4097</v>
      </c>
    </row>
    <row r="662" spans="8:9" x14ac:dyDescent="0.15">
      <c r="H662" t="s">
        <v>3163</v>
      </c>
      <c r="I662" t="s">
        <v>3164</v>
      </c>
    </row>
    <row r="663" spans="8:9" x14ac:dyDescent="0.15">
      <c r="H663" t="s">
        <v>3831</v>
      </c>
      <c r="I663" t="s">
        <v>3832</v>
      </c>
    </row>
    <row r="664" spans="8:9" x14ac:dyDescent="0.15">
      <c r="H664" t="s">
        <v>3390</v>
      </c>
      <c r="I664" t="s">
        <v>3391</v>
      </c>
    </row>
    <row r="665" spans="8:9" x14ac:dyDescent="0.15">
      <c r="H665" t="s">
        <v>3833</v>
      </c>
      <c r="I665" t="s">
        <v>3834</v>
      </c>
    </row>
    <row r="666" spans="8:9" x14ac:dyDescent="0.15">
      <c r="H666" t="s">
        <v>3632</v>
      </c>
      <c r="I666" t="s">
        <v>3633</v>
      </c>
    </row>
    <row r="667" spans="8:9" x14ac:dyDescent="0.15">
      <c r="H667" t="s">
        <v>3727</v>
      </c>
      <c r="I667" t="s">
        <v>3728</v>
      </c>
    </row>
    <row r="668" spans="8:9" x14ac:dyDescent="0.15">
      <c r="H668" t="s">
        <v>3687</v>
      </c>
      <c r="I668" t="s">
        <v>3688</v>
      </c>
    </row>
    <row r="669" spans="8:9" x14ac:dyDescent="0.15">
      <c r="H669" t="s">
        <v>3915</v>
      </c>
      <c r="I669" t="s">
        <v>3916</v>
      </c>
    </row>
    <row r="670" spans="8:9" x14ac:dyDescent="0.15">
      <c r="H670" t="s">
        <v>4506</v>
      </c>
      <c r="I670" t="s">
        <v>4507</v>
      </c>
    </row>
    <row r="671" spans="8:9" x14ac:dyDescent="0.15">
      <c r="H671" t="s">
        <v>3423</v>
      </c>
      <c r="I671" t="s">
        <v>3424</v>
      </c>
    </row>
    <row r="672" spans="8:9" x14ac:dyDescent="0.15">
      <c r="H672" t="s">
        <v>4508</v>
      </c>
      <c r="I672" t="s">
        <v>4509</v>
      </c>
    </row>
    <row r="673" spans="8:9" x14ac:dyDescent="0.15">
      <c r="H673" t="s">
        <v>3425</v>
      </c>
      <c r="I673" t="s">
        <v>3426</v>
      </c>
    </row>
    <row r="674" spans="8:9" x14ac:dyDescent="0.15">
      <c r="H674" t="s">
        <v>3207</v>
      </c>
      <c r="I674" t="s">
        <v>3208</v>
      </c>
    </row>
    <row r="675" spans="8:9" x14ac:dyDescent="0.15">
      <c r="H675" t="s">
        <v>3211</v>
      </c>
      <c r="I675" t="s">
        <v>3212</v>
      </c>
    </row>
    <row r="678" spans="8:9" x14ac:dyDescent="0.15">
      <c r="I678" t="s">
        <v>366</v>
      </c>
    </row>
    <row r="679" spans="8:9" x14ac:dyDescent="0.15">
      <c r="I679" t="s">
        <v>366</v>
      </c>
    </row>
    <row r="680" spans="8:9" x14ac:dyDescent="0.15">
      <c r="I680" t="s">
        <v>366</v>
      </c>
    </row>
    <row r="681" spans="8:9" x14ac:dyDescent="0.15">
      <c r="I681" t="s">
        <v>366</v>
      </c>
    </row>
    <row r="685" spans="8:9" x14ac:dyDescent="0.15">
      <c r="I685" t="s">
        <v>366</v>
      </c>
    </row>
  </sheetData>
  <sortState ref="H1:I686">
    <sortCondition ref="H1:H6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5"/>
  <sheetViews>
    <sheetView tabSelected="1" topLeftCell="K1" workbookViewId="0">
      <pane ySplit="1" topLeftCell="A81" activePane="bottomLeft" state="frozen"/>
      <selection activeCell="AD1" sqref="AD1"/>
      <selection pane="bottomLeft" activeCell="U93" sqref="U93"/>
    </sheetView>
  </sheetViews>
  <sheetFormatPr baseColWidth="10" defaultRowHeight="15" x14ac:dyDescent="0.15"/>
  <cols>
    <col min="1" max="26" width="10.83203125" style="13"/>
    <col min="28" max="41" width="10.83203125" style="13"/>
    <col min="42" max="52" width="6.33203125" style="13" customWidth="1"/>
    <col min="53" max="64" width="7.1640625" style="13" customWidth="1"/>
    <col min="65" max="16384" width="10.83203125" style="13"/>
  </cols>
  <sheetData>
    <row r="1" spans="1:64" x14ac:dyDescent="0.15">
      <c r="Y1" t="s">
        <v>498</v>
      </c>
      <c r="Z1" t="s">
        <v>4725</v>
      </c>
      <c r="AA1" t="s">
        <v>4771</v>
      </c>
      <c r="AP1" s="13" t="s">
        <v>367</v>
      </c>
      <c r="AQ1" s="13" t="s">
        <v>368</v>
      </c>
      <c r="AR1" s="13" t="s">
        <v>369</v>
      </c>
      <c r="AS1" s="13" t="s">
        <v>370</v>
      </c>
      <c r="AT1" s="13" t="s">
        <v>371</v>
      </c>
      <c r="AU1" s="13" t="s">
        <v>372</v>
      </c>
      <c r="AV1" s="13" t="s">
        <v>373</v>
      </c>
      <c r="AW1" s="13" t="s">
        <v>374</v>
      </c>
      <c r="AX1" s="13" t="s">
        <v>375</v>
      </c>
      <c r="AY1" s="13" t="s">
        <v>376</v>
      </c>
      <c r="AZ1" s="13" t="s">
        <v>377</v>
      </c>
      <c r="BA1" s="13" t="s">
        <v>378</v>
      </c>
      <c r="BB1" s="13" t="s">
        <v>379</v>
      </c>
      <c r="BC1" s="13" t="s">
        <v>380</v>
      </c>
      <c r="BD1" s="13" t="s">
        <v>381</v>
      </c>
      <c r="BE1" s="13" t="s">
        <v>382</v>
      </c>
      <c r="BF1" s="13" t="s">
        <v>383</v>
      </c>
      <c r="BG1" s="13" t="s">
        <v>384</v>
      </c>
      <c r="BH1" s="13" t="s">
        <v>385</v>
      </c>
      <c r="BI1" s="13" t="s">
        <v>386</v>
      </c>
      <c r="BJ1" s="13" t="s">
        <v>388</v>
      </c>
      <c r="BK1" s="13" t="s">
        <v>389</v>
      </c>
      <c r="BL1" s="60" t="s">
        <v>4772</v>
      </c>
    </row>
    <row r="2" spans="1:64" x14ac:dyDescent="0.15">
      <c r="C2" s="13" t="str">
        <f t="shared" ref="C2:J2" si="0">VLOOKUP(C3,$O:$P,2,FALSE())</f>
        <v>肥料</v>
      </c>
      <c r="D2" s="13" t="str">
        <f t="shared" si="0"/>
        <v>树皮</v>
      </c>
      <c r="E2" s="13" t="str">
        <f t="shared" si="0"/>
        <v>鲤鱼</v>
      </c>
      <c r="F2" s="13" t="str">
        <f t="shared" si="0"/>
        <v>花</v>
      </c>
      <c r="G2" s="13" t="str">
        <f t="shared" si="0"/>
        <v>种子</v>
      </c>
      <c r="H2" s="13" t="str">
        <f t="shared" si="0"/>
        <v>野菜</v>
      </c>
      <c r="I2" s="13" t="str">
        <f t="shared" si="0"/>
        <v>浆果</v>
      </c>
      <c r="J2" s="13" t="str">
        <f t="shared" si="0"/>
        <v>木材</v>
      </c>
      <c r="K2" s="13" t="s">
        <v>834</v>
      </c>
      <c r="N2" s="13" t="s">
        <v>4775</v>
      </c>
      <c r="Y2">
        <v>100</v>
      </c>
      <c r="Z2" t="s">
        <v>4512</v>
      </c>
      <c r="AA2">
        <v>4102</v>
      </c>
      <c r="AB2" s="13">
        <v>2102</v>
      </c>
      <c r="AF2" s="13" t="str">
        <f>IF(AA2&gt;0,VLOOKUP(AA2,$O:$P,2,FALSE),"")</f>
        <v>生肉</v>
      </c>
      <c r="AG2" s="13" t="str">
        <f t="shared" ref="AG2:AJ2" si="1">IF(AB2&gt;0,VLOOKUP(AB2,$O:$P,2,FALSE),"")</f>
        <v>毛皮</v>
      </c>
      <c r="AH2" s="13" t="str">
        <f t="shared" si="1"/>
        <v/>
      </c>
      <c r="AI2" s="13" t="str">
        <f t="shared" si="1"/>
        <v/>
      </c>
      <c r="AJ2" s="13" t="str">
        <f t="shared" si="1"/>
        <v/>
      </c>
      <c r="AP2" s="13">
        <v>250</v>
      </c>
      <c r="AQ2" s="13">
        <v>400</v>
      </c>
      <c r="AR2" s="13">
        <v>200</v>
      </c>
      <c r="AS2" s="13">
        <v>150</v>
      </c>
      <c r="AT2" s="13">
        <v>100</v>
      </c>
      <c r="AU2" s="13">
        <v>150</v>
      </c>
      <c r="AV2" s="13">
        <v>150</v>
      </c>
      <c r="AW2" s="13">
        <v>100</v>
      </c>
      <c r="AX2" s="13">
        <v>100</v>
      </c>
      <c r="AY2" s="13">
        <v>100</v>
      </c>
      <c r="AZ2" s="13">
        <v>80</v>
      </c>
      <c r="BA2" s="13">
        <v>60</v>
      </c>
      <c r="BB2" s="13">
        <v>120</v>
      </c>
      <c r="BC2" s="13">
        <v>30</v>
      </c>
      <c r="BD2" s="13">
        <v>120</v>
      </c>
      <c r="BE2" s="13">
        <v>90</v>
      </c>
      <c r="BF2" s="13">
        <v>40</v>
      </c>
      <c r="BG2" s="13">
        <v>80</v>
      </c>
      <c r="BH2" s="13">
        <v>100</v>
      </c>
      <c r="BI2" s="13">
        <v>30</v>
      </c>
      <c r="BJ2" s="13">
        <v>50</v>
      </c>
      <c r="BK2" s="13">
        <v>60</v>
      </c>
      <c r="BL2" s="60">
        <v>1000</v>
      </c>
    </row>
    <row r="3" spans="1:64" x14ac:dyDescent="0.15">
      <c r="A3">
        <v>1</v>
      </c>
      <c r="B3" t="s">
        <v>367</v>
      </c>
      <c r="C3" s="13">
        <v>3102</v>
      </c>
      <c r="D3" s="13">
        <v>2103</v>
      </c>
      <c r="E3" s="13">
        <v>4105</v>
      </c>
      <c r="F3" s="13">
        <v>4110</v>
      </c>
      <c r="G3" s="13">
        <v>4101</v>
      </c>
      <c r="H3" s="13">
        <v>4103</v>
      </c>
      <c r="I3" s="13">
        <v>4104</v>
      </c>
      <c r="J3" s="13">
        <v>1100</v>
      </c>
      <c r="K3" s="13">
        <v>3402</v>
      </c>
      <c r="N3" s="13">
        <f>COUNTIFS($AF$2:$AJ$215,P3)</f>
        <v>0</v>
      </c>
      <c r="O3" s="13">
        <v>100</v>
      </c>
      <c r="P3" s="13" t="s">
        <v>1484</v>
      </c>
      <c r="Q3" s="13">
        <v>1100</v>
      </c>
      <c r="T3" s="13" t="str">
        <f>IF(Q3&gt;0,VLOOKUP(Q3,$O:$P,2,FALSE),"")</f>
        <v>木材</v>
      </c>
      <c r="U3" s="13" t="str">
        <f t="shared" ref="U3:V3" si="2">IF(R3&gt;0,VLOOKUP(R3,$O:$P,2,FALSE),"")</f>
        <v/>
      </c>
      <c r="V3" s="13" t="str">
        <f t="shared" si="2"/>
        <v/>
      </c>
      <c r="Y3">
        <v>101</v>
      </c>
      <c r="Z3" t="s">
        <v>4513</v>
      </c>
      <c r="AA3">
        <v>4102</v>
      </c>
      <c r="AB3" s="13">
        <v>2102</v>
      </c>
      <c r="AF3" s="13" t="str">
        <f t="shared" ref="AF3:AF43" si="3">IF(AA3&gt;0,VLOOKUP(AA3,$O:$P,2,FALSE),"")</f>
        <v>生肉</v>
      </c>
      <c r="AG3" s="13" t="str">
        <f t="shared" ref="AG3:AG43" si="4">IF(AB3&gt;0,VLOOKUP(AB3,$O:$P,2,FALSE),"")</f>
        <v>毛皮</v>
      </c>
      <c r="AH3" s="13" t="str">
        <f t="shared" ref="AH3:AH43" si="5">IF(AC3&gt;0,VLOOKUP(AC3,$O:$P,2,FALSE),"")</f>
        <v/>
      </c>
      <c r="AI3" s="13" t="str">
        <f t="shared" ref="AI3:AI43" si="6">IF(AD3&gt;0,VLOOKUP(AD3,$O:$P,2,FALSE),"")</f>
        <v/>
      </c>
      <c r="AJ3" s="13" t="str">
        <f t="shared" ref="AJ3:AJ43" si="7">IF(AE3&gt;0,VLOOKUP(AE3,$O:$P,2,FALSE),"")</f>
        <v/>
      </c>
      <c r="AP3" s="13">
        <f>SUM(AP4:AP51)</f>
        <v>9</v>
      </c>
      <c r="AQ3" s="13">
        <f t="shared" ref="AQ3:BL3" si="8">SUM(AQ4:AQ51)</f>
        <v>10</v>
      </c>
      <c r="AR3" s="13">
        <f t="shared" si="8"/>
        <v>9</v>
      </c>
      <c r="AS3" s="13">
        <f t="shared" si="8"/>
        <v>7</v>
      </c>
      <c r="AT3" s="13">
        <f t="shared" si="8"/>
        <v>8</v>
      </c>
      <c r="AU3" s="13">
        <f t="shared" si="8"/>
        <v>11</v>
      </c>
      <c r="AV3" s="13">
        <f t="shared" si="8"/>
        <v>6</v>
      </c>
      <c r="AW3" s="13">
        <f t="shared" si="8"/>
        <v>11</v>
      </c>
      <c r="AX3" s="13">
        <f t="shared" si="8"/>
        <v>11</v>
      </c>
      <c r="AY3" s="13">
        <f t="shared" si="8"/>
        <v>11</v>
      </c>
      <c r="AZ3" s="13">
        <f t="shared" si="8"/>
        <v>12</v>
      </c>
      <c r="BA3" s="13">
        <f t="shared" si="8"/>
        <v>8</v>
      </c>
      <c r="BB3" s="13">
        <f t="shared" si="8"/>
        <v>9</v>
      </c>
      <c r="BC3" s="13">
        <f t="shared" si="8"/>
        <v>5</v>
      </c>
      <c r="BD3" s="13">
        <f t="shared" si="8"/>
        <v>11</v>
      </c>
      <c r="BE3" s="13">
        <f t="shared" si="8"/>
        <v>10</v>
      </c>
      <c r="BF3" s="13">
        <f t="shared" si="8"/>
        <v>5</v>
      </c>
      <c r="BG3" s="13">
        <f t="shared" si="8"/>
        <v>12</v>
      </c>
      <c r="BH3" s="13">
        <f t="shared" si="8"/>
        <v>11</v>
      </c>
      <c r="BI3" s="13">
        <f t="shared" si="8"/>
        <v>3</v>
      </c>
      <c r="BJ3" s="13">
        <f t="shared" si="8"/>
        <v>6</v>
      </c>
      <c r="BK3" s="13">
        <f t="shared" si="8"/>
        <v>7</v>
      </c>
      <c r="BL3" s="13">
        <f t="shared" si="8"/>
        <v>30</v>
      </c>
    </row>
    <row r="4" spans="1:64" x14ac:dyDescent="0.15">
      <c r="A4">
        <v>2</v>
      </c>
      <c r="B4" t="s">
        <v>368</v>
      </c>
      <c r="C4" s="13">
        <v>3102</v>
      </c>
      <c r="D4" s="13">
        <v>2103</v>
      </c>
      <c r="E4" s="13">
        <v>4104</v>
      </c>
      <c r="F4" s="13">
        <v>4110</v>
      </c>
      <c r="G4" s="13">
        <v>2102</v>
      </c>
      <c r="H4" s="13">
        <v>4101</v>
      </c>
      <c r="I4" s="13">
        <v>4103</v>
      </c>
      <c r="J4" s="13">
        <v>1100</v>
      </c>
      <c r="K4" s="13">
        <v>3402</v>
      </c>
      <c r="N4" s="13">
        <f t="shared" ref="N4:N67" si="9">COUNTIFS($AF$2:$AJ$215,P4)</f>
        <v>0</v>
      </c>
      <c r="O4" s="13">
        <v>101</v>
      </c>
      <c r="P4" s="13" t="s">
        <v>1485</v>
      </c>
      <c r="Q4" s="13">
        <v>2100</v>
      </c>
      <c r="T4" s="13" t="str">
        <f t="shared" ref="T4:T28" si="10">IF(Q4&gt;0,VLOOKUP(Q4,$O:$P,2,FALSE),"")</f>
        <v>骨头</v>
      </c>
      <c r="U4" s="13" t="str">
        <f t="shared" ref="U4:U28" si="11">IF(R4&gt;0,VLOOKUP(R4,$O:$P,2,FALSE),"")</f>
        <v/>
      </c>
      <c r="V4" s="13" t="str">
        <f t="shared" ref="V4:V28" si="12">IF(S4&gt;0,VLOOKUP(S4,$O:$P,2,FALSE),"")</f>
        <v/>
      </c>
      <c r="Y4">
        <v>102</v>
      </c>
      <c r="Z4" t="s">
        <v>4514</v>
      </c>
      <c r="AA4">
        <v>4102</v>
      </c>
      <c r="AB4" s="13">
        <v>2102</v>
      </c>
      <c r="AF4" s="13" t="str">
        <f t="shared" si="3"/>
        <v>生肉</v>
      </c>
      <c r="AG4" s="13" t="str">
        <f t="shared" si="4"/>
        <v>毛皮</v>
      </c>
      <c r="AH4" s="13" t="str">
        <f t="shared" si="5"/>
        <v/>
      </c>
      <c r="AI4" s="13" t="str">
        <f t="shared" si="6"/>
        <v/>
      </c>
      <c r="AJ4" s="13" t="str">
        <f t="shared" si="7"/>
        <v/>
      </c>
      <c r="AO4" s="13" t="s">
        <v>4661</v>
      </c>
    </row>
    <row r="5" spans="1:64" x14ac:dyDescent="0.15">
      <c r="A5">
        <v>3</v>
      </c>
      <c r="B5" t="s">
        <v>369</v>
      </c>
      <c r="C5" s="13">
        <v>2200</v>
      </c>
      <c r="D5" s="13">
        <v>2201</v>
      </c>
      <c r="E5" s="13">
        <v>1101</v>
      </c>
      <c r="F5" s="13">
        <v>4110</v>
      </c>
      <c r="G5" s="13">
        <v>4101</v>
      </c>
      <c r="H5" s="13">
        <v>4103</v>
      </c>
      <c r="I5" s="13">
        <v>1100</v>
      </c>
      <c r="K5" s="13">
        <v>3402</v>
      </c>
      <c r="N5" s="13">
        <f t="shared" si="9"/>
        <v>13</v>
      </c>
      <c r="O5" s="13">
        <v>103</v>
      </c>
      <c r="P5" s="13" t="s">
        <v>1339</v>
      </c>
      <c r="Q5" s="13">
        <v>1100</v>
      </c>
      <c r="R5" s="13">
        <v>2200</v>
      </c>
      <c r="T5" s="13" t="str">
        <f t="shared" si="10"/>
        <v>木材</v>
      </c>
      <c r="U5" s="13" t="str">
        <f t="shared" si="11"/>
        <v>铁矿</v>
      </c>
      <c r="V5" s="13" t="str">
        <f t="shared" si="12"/>
        <v/>
      </c>
      <c r="Y5">
        <v>103</v>
      </c>
      <c r="Z5" t="s">
        <v>4515</v>
      </c>
      <c r="AA5">
        <v>4102</v>
      </c>
      <c r="AB5" s="13">
        <v>2101</v>
      </c>
      <c r="AF5" s="13" t="str">
        <f t="shared" si="3"/>
        <v>生肉</v>
      </c>
      <c r="AG5" s="13" t="str">
        <f t="shared" si="4"/>
        <v>羽毛</v>
      </c>
      <c r="AH5" s="13" t="str">
        <f t="shared" si="5"/>
        <v/>
      </c>
      <c r="AI5" s="13" t="str">
        <f t="shared" si="6"/>
        <v/>
      </c>
      <c r="AJ5" s="13" t="str">
        <f t="shared" si="7"/>
        <v/>
      </c>
      <c r="AN5" s="13">
        <f>SUM(AP5:BL5)</f>
        <v>0</v>
      </c>
      <c r="AO5" s="13" t="s">
        <v>4662</v>
      </c>
    </row>
    <row r="6" spans="1:64" x14ac:dyDescent="0.15">
      <c r="A6">
        <v>4</v>
      </c>
      <c r="B6" t="s">
        <v>370</v>
      </c>
      <c r="C6" s="13">
        <v>3103</v>
      </c>
      <c r="D6" s="13">
        <v>3102</v>
      </c>
      <c r="E6" s="13">
        <v>1100</v>
      </c>
      <c r="K6" s="13">
        <v>3402</v>
      </c>
      <c r="N6" s="13">
        <f t="shared" si="9"/>
        <v>3</v>
      </c>
      <c r="O6" s="13">
        <v>105</v>
      </c>
      <c r="P6" s="13" t="s">
        <v>1461</v>
      </c>
      <c r="Q6" s="13">
        <v>1100</v>
      </c>
      <c r="R6" s="13">
        <v>2200</v>
      </c>
      <c r="T6" s="13" t="str">
        <f t="shared" si="10"/>
        <v>木材</v>
      </c>
      <c r="U6" s="13" t="str">
        <f t="shared" si="11"/>
        <v>铁矿</v>
      </c>
      <c r="V6" s="13" t="str">
        <f t="shared" si="12"/>
        <v/>
      </c>
      <c r="Y6">
        <v>104</v>
      </c>
      <c r="Z6" t="s">
        <v>4516</v>
      </c>
      <c r="AA6">
        <v>4102</v>
      </c>
      <c r="AB6" s="13">
        <v>2105</v>
      </c>
      <c r="AF6" s="13" t="str">
        <f t="shared" si="3"/>
        <v>生肉</v>
      </c>
      <c r="AG6" s="13" t="str">
        <f t="shared" si="4"/>
        <v>蛇皮</v>
      </c>
      <c r="AH6" s="13" t="str">
        <f t="shared" si="5"/>
        <v/>
      </c>
      <c r="AI6" s="13" t="str">
        <f t="shared" si="6"/>
        <v/>
      </c>
      <c r="AJ6" s="13" t="str">
        <f t="shared" si="7"/>
        <v/>
      </c>
      <c r="AN6" s="13">
        <f t="shared" ref="AN6:AN49" si="13">SUM(AP6:BL6)</f>
        <v>9</v>
      </c>
      <c r="AO6" s="13" t="s">
        <v>4663</v>
      </c>
      <c r="AP6" s="13">
        <v>1</v>
      </c>
      <c r="AR6" s="13">
        <v>1</v>
      </c>
      <c r="AU6" s="13">
        <v>1</v>
      </c>
      <c r="BA6" s="13">
        <v>1</v>
      </c>
      <c r="BE6" s="13">
        <v>1</v>
      </c>
      <c r="BG6" s="13">
        <v>1</v>
      </c>
      <c r="BH6" s="13">
        <v>1</v>
      </c>
      <c r="BI6" s="13">
        <v>1</v>
      </c>
      <c r="BL6" s="13">
        <v>1</v>
      </c>
    </row>
    <row r="7" spans="1:64" x14ac:dyDescent="0.15">
      <c r="A7">
        <v>5</v>
      </c>
      <c r="B7" t="s">
        <v>371</v>
      </c>
      <c r="C7" s="13">
        <v>3102</v>
      </c>
      <c r="D7" s="13">
        <v>4101</v>
      </c>
      <c r="E7" s="13">
        <v>1100</v>
      </c>
      <c r="K7" s="13">
        <v>3402</v>
      </c>
      <c r="N7" s="13">
        <f t="shared" si="9"/>
        <v>10</v>
      </c>
      <c r="O7" s="13">
        <v>106</v>
      </c>
      <c r="P7" s="13" t="s">
        <v>889</v>
      </c>
      <c r="Q7" s="13">
        <v>2201</v>
      </c>
      <c r="R7" s="13">
        <v>2200</v>
      </c>
      <c r="T7" s="13" t="str">
        <f t="shared" si="10"/>
        <v>铜矿</v>
      </c>
      <c r="U7" s="13" t="str">
        <f t="shared" si="11"/>
        <v>铁矿</v>
      </c>
      <c r="V7" s="13" t="str">
        <f t="shared" si="12"/>
        <v/>
      </c>
      <c r="Y7">
        <v>105</v>
      </c>
      <c r="Z7" t="s">
        <v>4517</v>
      </c>
      <c r="AA7">
        <v>4102</v>
      </c>
      <c r="AB7" s="13">
        <v>2101</v>
      </c>
      <c r="AF7" s="13" t="str">
        <f t="shared" si="3"/>
        <v>生肉</v>
      </c>
      <c r="AG7" s="13" t="str">
        <f t="shared" si="4"/>
        <v>羽毛</v>
      </c>
      <c r="AH7" s="13" t="str">
        <f t="shared" si="5"/>
        <v/>
      </c>
      <c r="AI7" s="13" t="str">
        <f t="shared" si="6"/>
        <v/>
      </c>
      <c r="AJ7" s="13" t="str">
        <f t="shared" si="7"/>
        <v/>
      </c>
      <c r="AN7" s="13">
        <f t="shared" si="13"/>
        <v>10</v>
      </c>
      <c r="AO7" s="13" t="s">
        <v>4664</v>
      </c>
      <c r="AQ7" s="13">
        <v>1</v>
      </c>
      <c r="AR7" s="13">
        <v>1</v>
      </c>
      <c r="BB7" s="13">
        <v>1</v>
      </c>
      <c r="BC7" s="13">
        <v>1</v>
      </c>
      <c r="BE7" s="13">
        <v>1</v>
      </c>
      <c r="BG7" s="13">
        <v>1</v>
      </c>
      <c r="BH7" s="13">
        <v>1</v>
      </c>
      <c r="BJ7" s="13">
        <v>1</v>
      </c>
      <c r="BK7" s="13">
        <v>1</v>
      </c>
      <c r="BL7" s="13">
        <v>1</v>
      </c>
    </row>
    <row r="8" spans="1:64" x14ac:dyDescent="0.15">
      <c r="A8">
        <v>6</v>
      </c>
      <c r="B8" t="s">
        <v>372</v>
      </c>
      <c r="C8" s="13">
        <v>2200</v>
      </c>
      <c r="D8" s="13">
        <v>2201</v>
      </c>
      <c r="E8" s="13">
        <v>1101</v>
      </c>
      <c r="F8" s="13">
        <v>2300</v>
      </c>
      <c r="G8" s="13">
        <v>2301</v>
      </c>
      <c r="H8" s="13">
        <v>4109</v>
      </c>
      <c r="K8" s="13">
        <v>3402</v>
      </c>
      <c r="N8" s="13">
        <f t="shared" si="9"/>
        <v>5</v>
      </c>
      <c r="O8" s="13">
        <v>107</v>
      </c>
      <c r="P8" s="13" t="s">
        <v>1320</v>
      </c>
      <c r="Q8" s="13">
        <v>2201</v>
      </c>
      <c r="R8" s="13">
        <v>2200</v>
      </c>
      <c r="T8" s="13" t="str">
        <f t="shared" si="10"/>
        <v>铜矿</v>
      </c>
      <c r="U8" s="13" t="str">
        <f t="shared" si="11"/>
        <v>铁矿</v>
      </c>
      <c r="V8" s="13" t="str">
        <f t="shared" si="12"/>
        <v/>
      </c>
      <c r="Y8">
        <v>200</v>
      </c>
      <c r="Z8" t="s">
        <v>4518</v>
      </c>
      <c r="AA8">
        <v>2104</v>
      </c>
      <c r="AB8" s="13">
        <v>2109</v>
      </c>
      <c r="AF8" s="13" t="str">
        <f t="shared" si="3"/>
        <v>藤条</v>
      </c>
      <c r="AG8" s="13" t="str">
        <f t="shared" si="4"/>
        <v>毒液</v>
      </c>
      <c r="AH8" s="13" t="str">
        <f t="shared" si="5"/>
        <v/>
      </c>
      <c r="AI8" s="13" t="str">
        <f t="shared" si="6"/>
        <v/>
      </c>
      <c r="AJ8" s="13" t="str">
        <f t="shared" si="7"/>
        <v/>
      </c>
      <c r="AN8" s="13">
        <f t="shared" si="13"/>
        <v>9</v>
      </c>
      <c r="AO8" s="13" t="s">
        <v>4665</v>
      </c>
      <c r="AQ8"/>
      <c r="AS8" s="13">
        <v>1</v>
      </c>
      <c r="AT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G8" s="13">
        <v>1</v>
      </c>
      <c r="BH8" s="13">
        <v>1</v>
      </c>
    </row>
    <row r="9" spans="1:64" x14ac:dyDescent="0.15">
      <c r="A9">
        <v>7</v>
      </c>
      <c r="B9" t="s">
        <v>373</v>
      </c>
      <c r="C9" s="13">
        <v>4107</v>
      </c>
      <c r="D9" s="13">
        <v>4108</v>
      </c>
      <c r="E9" s="13">
        <v>4106</v>
      </c>
      <c r="K9" s="13">
        <v>3402</v>
      </c>
      <c r="N9" s="13">
        <f t="shared" si="9"/>
        <v>3</v>
      </c>
      <c r="O9" s="13">
        <v>108</v>
      </c>
      <c r="P9" s="13" t="s">
        <v>1319</v>
      </c>
      <c r="Q9" s="13">
        <v>2200</v>
      </c>
      <c r="R9" s="13">
        <v>2107</v>
      </c>
      <c r="T9" s="13" t="str">
        <f t="shared" si="10"/>
        <v>铁矿</v>
      </c>
      <c r="U9" s="13" t="str">
        <f t="shared" si="11"/>
        <v>尖刺</v>
      </c>
      <c r="V9" s="13" t="str">
        <f t="shared" si="12"/>
        <v/>
      </c>
      <c r="Y9">
        <v>201</v>
      </c>
      <c r="Z9" t="s">
        <v>4519</v>
      </c>
      <c r="AA9">
        <v>4102</v>
      </c>
      <c r="AB9" s="13">
        <v>2102</v>
      </c>
      <c r="AF9" s="13" t="str">
        <f t="shared" si="3"/>
        <v>生肉</v>
      </c>
      <c r="AG9" s="13" t="str">
        <f t="shared" si="4"/>
        <v>毛皮</v>
      </c>
      <c r="AH9" s="13" t="str">
        <f t="shared" si="5"/>
        <v/>
      </c>
      <c r="AI9" s="13" t="str">
        <f t="shared" si="6"/>
        <v/>
      </c>
      <c r="AJ9" s="13" t="str">
        <f t="shared" si="7"/>
        <v/>
      </c>
      <c r="AN9" s="13">
        <f t="shared" si="13"/>
        <v>3</v>
      </c>
      <c r="AO9" s="13" t="s">
        <v>4666</v>
      </c>
      <c r="AQ9">
        <v>1</v>
      </c>
      <c r="BB9" s="13">
        <v>1</v>
      </c>
      <c r="BL9" s="13">
        <v>1</v>
      </c>
    </row>
    <row r="10" spans="1:64" x14ac:dyDescent="0.15">
      <c r="A10" s="13">
        <v>8</v>
      </c>
      <c r="B10" s="13" t="s">
        <v>374</v>
      </c>
      <c r="K10" s="13">
        <v>3402</v>
      </c>
      <c r="N10" s="13">
        <f t="shared" si="9"/>
        <v>0</v>
      </c>
      <c r="O10" s="13">
        <v>109</v>
      </c>
      <c r="P10" s="13" t="s">
        <v>1486</v>
      </c>
      <c r="Q10" s="13">
        <v>2301</v>
      </c>
      <c r="R10" s="13">
        <v>2200</v>
      </c>
      <c r="S10" s="13">
        <v>2202</v>
      </c>
      <c r="T10" s="13" t="str">
        <f t="shared" si="10"/>
        <v>铂矿</v>
      </c>
      <c r="U10" s="13" t="str">
        <f t="shared" si="11"/>
        <v>铁矿</v>
      </c>
      <c r="V10" s="13" t="str">
        <f t="shared" si="12"/>
        <v>灵魂石</v>
      </c>
      <c r="Y10">
        <v>202</v>
      </c>
      <c r="Z10" t="s">
        <v>4520</v>
      </c>
      <c r="AA10">
        <v>4102</v>
      </c>
      <c r="AB10" s="13">
        <v>2102</v>
      </c>
      <c r="AF10" s="13" t="str">
        <f t="shared" si="3"/>
        <v>生肉</v>
      </c>
      <c r="AG10" s="13" t="str">
        <f t="shared" si="4"/>
        <v>毛皮</v>
      </c>
      <c r="AH10" s="13" t="str">
        <f t="shared" si="5"/>
        <v/>
      </c>
      <c r="AI10" s="13" t="str">
        <f t="shared" si="6"/>
        <v/>
      </c>
      <c r="AJ10" s="13" t="str">
        <f t="shared" si="7"/>
        <v/>
      </c>
      <c r="AN10" s="13">
        <f t="shared" si="13"/>
        <v>6</v>
      </c>
      <c r="AO10" s="13" t="s">
        <v>4667</v>
      </c>
      <c r="AP10" s="13">
        <v>1</v>
      </c>
      <c r="AQ10">
        <v>1</v>
      </c>
      <c r="AU10" s="13">
        <v>1</v>
      </c>
      <c r="BB10" s="13">
        <v>1</v>
      </c>
      <c r="BD10" s="13">
        <v>1</v>
      </c>
      <c r="BL10" s="13">
        <v>1</v>
      </c>
    </row>
    <row r="11" spans="1:64" x14ac:dyDescent="0.15">
      <c r="A11" s="13">
        <v>9</v>
      </c>
      <c r="B11" s="13" t="s">
        <v>375</v>
      </c>
      <c r="K11" s="13">
        <v>3402</v>
      </c>
      <c r="N11" s="13">
        <f t="shared" si="9"/>
        <v>0</v>
      </c>
      <c r="O11" s="13">
        <v>110</v>
      </c>
      <c r="P11" s="13" t="s">
        <v>4636</v>
      </c>
      <c r="Q11" s="13">
        <v>2301</v>
      </c>
      <c r="R11" s="13">
        <v>2200</v>
      </c>
      <c r="S11" s="13">
        <v>2202</v>
      </c>
      <c r="T11" s="13" t="str">
        <f t="shared" si="10"/>
        <v>铂矿</v>
      </c>
      <c r="U11" s="13" t="str">
        <f t="shared" si="11"/>
        <v>铁矿</v>
      </c>
      <c r="V11" s="13" t="str">
        <f t="shared" si="12"/>
        <v>灵魂石</v>
      </c>
      <c r="Y11">
        <v>203</v>
      </c>
      <c r="Z11" t="s">
        <v>4521</v>
      </c>
      <c r="AA11">
        <v>4111</v>
      </c>
      <c r="AB11" s="13">
        <v>2107</v>
      </c>
      <c r="AF11" s="13" t="str">
        <f t="shared" si="3"/>
        <v>蜂蜜</v>
      </c>
      <c r="AG11" s="13" t="str">
        <f t="shared" si="4"/>
        <v>尖刺</v>
      </c>
      <c r="AH11" s="13" t="str">
        <f t="shared" si="5"/>
        <v/>
      </c>
      <c r="AI11" s="13" t="str">
        <f t="shared" si="6"/>
        <v/>
      </c>
      <c r="AJ11" s="13" t="str">
        <f t="shared" si="7"/>
        <v/>
      </c>
      <c r="AN11" s="13">
        <f t="shared" si="13"/>
        <v>3</v>
      </c>
      <c r="AO11" s="13" t="s">
        <v>4668</v>
      </c>
      <c r="AQ11"/>
      <c r="BA11" s="13">
        <v>1</v>
      </c>
      <c r="BE11" s="13">
        <v>1</v>
      </c>
      <c r="BH11" s="13">
        <v>1</v>
      </c>
    </row>
    <row r="12" spans="1:64" x14ac:dyDescent="0.15">
      <c r="A12" s="13">
        <v>10</v>
      </c>
      <c r="B12" s="13" t="s">
        <v>376</v>
      </c>
      <c r="K12" s="13">
        <v>3402</v>
      </c>
      <c r="N12" s="13">
        <f t="shared" si="9"/>
        <v>0</v>
      </c>
      <c r="O12" s="13">
        <v>111</v>
      </c>
      <c r="P12" s="13" t="s">
        <v>1487</v>
      </c>
      <c r="Q12" s="13">
        <v>2300</v>
      </c>
      <c r="R12" s="13">
        <v>2201</v>
      </c>
      <c r="S12" s="13">
        <v>2202</v>
      </c>
      <c r="T12" s="13" t="str">
        <f t="shared" si="10"/>
        <v>钨矿</v>
      </c>
      <c r="U12" s="13" t="str">
        <f t="shared" si="11"/>
        <v>铜矿</v>
      </c>
      <c r="V12" s="13" t="str">
        <f t="shared" si="12"/>
        <v>灵魂石</v>
      </c>
      <c r="Y12">
        <v>204</v>
      </c>
      <c r="Z12" t="s">
        <v>4522</v>
      </c>
      <c r="AA12">
        <v>4111</v>
      </c>
      <c r="AB12" s="13">
        <v>2107</v>
      </c>
      <c r="AF12" s="13" t="str">
        <f t="shared" si="3"/>
        <v>蜂蜜</v>
      </c>
      <c r="AG12" s="13" t="str">
        <f t="shared" si="4"/>
        <v>尖刺</v>
      </c>
      <c r="AH12" s="13" t="str">
        <f t="shared" si="5"/>
        <v/>
      </c>
      <c r="AI12" s="13" t="str">
        <f t="shared" si="6"/>
        <v/>
      </c>
      <c r="AJ12" s="13" t="str">
        <f t="shared" si="7"/>
        <v/>
      </c>
      <c r="AN12" s="13">
        <f t="shared" si="13"/>
        <v>8</v>
      </c>
      <c r="AO12" s="13" t="s">
        <v>4669</v>
      </c>
      <c r="AQ12"/>
      <c r="AR12" s="13">
        <v>1</v>
      </c>
      <c r="AU12" s="13">
        <v>1</v>
      </c>
      <c r="BA12" s="13">
        <v>1</v>
      </c>
      <c r="BD12" s="13">
        <v>1</v>
      </c>
      <c r="BE12" s="13">
        <v>1</v>
      </c>
      <c r="BF12" s="13">
        <v>1</v>
      </c>
      <c r="BH12" s="13">
        <v>1</v>
      </c>
      <c r="BL12" s="13">
        <v>1</v>
      </c>
    </row>
    <row r="13" spans="1:64" x14ac:dyDescent="0.15">
      <c r="A13" s="13">
        <v>11</v>
      </c>
      <c r="B13" s="13" t="s">
        <v>377</v>
      </c>
      <c r="K13" s="13">
        <v>3402</v>
      </c>
      <c r="N13" s="13">
        <f t="shared" si="9"/>
        <v>0</v>
      </c>
      <c r="O13" s="13">
        <v>112</v>
      </c>
      <c r="P13" s="13" t="s">
        <v>1488</v>
      </c>
      <c r="Q13" s="13">
        <v>2300</v>
      </c>
      <c r="R13" s="13">
        <v>2301</v>
      </c>
      <c r="S13" s="13">
        <v>2202</v>
      </c>
      <c r="T13" s="13" t="str">
        <f t="shared" si="10"/>
        <v>钨矿</v>
      </c>
      <c r="U13" s="13" t="str">
        <f t="shared" si="11"/>
        <v>铂矿</v>
      </c>
      <c r="V13" s="13" t="str">
        <f t="shared" si="12"/>
        <v>灵魂石</v>
      </c>
      <c r="Y13">
        <v>300</v>
      </c>
      <c r="Z13" t="s">
        <v>4523</v>
      </c>
      <c r="AA13">
        <v>4102</v>
      </c>
      <c r="AB13" s="13">
        <v>2102</v>
      </c>
      <c r="AF13" s="13" t="str">
        <f t="shared" si="3"/>
        <v>生肉</v>
      </c>
      <c r="AG13" s="13" t="str">
        <f t="shared" si="4"/>
        <v>毛皮</v>
      </c>
      <c r="AH13" s="13" t="str">
        <f t="shared" si="5"/>
        <v/>
      </c>
      <c r="AI13" s="13" t="str">
        <f t="shared" si="6"/>
        <v/>
      </c>
      <c r="AJ13" s="13" t="str">
        <f t="shared" si="7"/>
        <v/>
      </c>
      <c r="AN13" s="13">
        <f t="shared" si="13"/>
        <v>5</v>
      </c>
      <c r="AO13" s="13" t="s">
        <v>4670</v>
      </c>
      <c r="AQ13"/>
      <c r="AU13" s="13">
        <v>1</v>
      </c>
      <c r="BA13" s="13">
        <v>1</v>
      </c>
      <c r="BE13" s="13">
        <v>1</v>
      </c>
      <c r="BF13" s="13">
        <v>1</v>
      </c>
      <c r="BL13" s="13">
        <v>1</v>
      </c>
    </row>
    <row r="14" spans="1:64" x14ac:dyDescent="0.15">
      <c r="A14" s="13">
        <v>12</v>
      </c>
      <c r="B14" s="13" t="s">
        <v>378</v>
      </c>
      <c r="K14" s="13">
        <v>3402</v>
      </c>
      <c r="N14" s="13">
        <f t="shared" si="9"/>
        <v>1</v>
      </c>
      <c r="O14" s="13">
        <v>114</v>
      </c>
      <c r="P14" s="13" t="s">
        <v>1442</v>
      </c>
      <c r="Q14" s="13">
        <v>2100</v>
      </c>
      <c r="R14" s="13">
        <v>2301</v>
      </c>
      <c r="S14" s="13">
        <v>2300</v>
      </c>
      <c r="T14" s="13" t="str">
        <f t="shared" si="10"/>
        <v>骨头</v>
      </c>
      <c r="U14" s="13" t="str">
        <f t="shared" si="11"/>
        <v>铂矿</v>
      </c>
      <c r="V14" s="13" t="str">
        <f t="shared" si="12"/>
        <v>钨矿</v>
      </c>
      <c r="Y14">
        <v>301</v>
      </c>
      <c r="Z14" t="s">
        <v>4524</v>
      </c>
      <c r="AA14">
        <v>4102</v>
      </c>
      <c r="AF14" s="13" t="str">
        <f t="shared" si="3"/>
        <v>生肉</v>
      </c>
      <c r="AG14" s="13" t="str">
        <f t="shared" si="4"/>
        <v/>
      </c>
      <c r="AH14" s="13" t="str">
        <f t="shared" si="5"/>
        <v/>
      </c>
      <c r="AI14" s="13" t="str">
        <f t="shared" si="6"/>
        <v/>
      </c>
      <c r="AJ14" s="13" t="str">
        <f t="shared" si="7"/>
        <v/>
      </c>
      <c r="AN14" s="13">
        <f t="shared" si="13"/>
        <v>5</v>
      </c>
      <c r="AO14" s="13" t="s">
        <v>1405</v>
      </c>
      <c r="AQ14"/>
      <c r="AV14" s="13">
        <v>1</v>
      </c>
      <c r="BA14" s="13">
        <v>1</v>
      </c>
      <c r="BJ14" s="13">
        <v>1</v>
      </c>
      <c r="BK14" s="13">
        <v>1</v>
      </c>
      <c r="BL14" s="13">
        <v>1</v>
      </c>
    </row>
    <row r="15" spans="1:64" x14ac:dyDescent="0.15">
      <c r="A15">
        <v>13</v>
      </c>
      <c r="B15" t="s">
        <v>379</v>
      </c>
      <c r="C15" s="13">
        <v>1100</v>
      </c>
      <c r="D15" s="13">
        <v>2103</v>
      </c>
      <c r="E15" s="13">
        <v>3102</v>
      </c>
      <c r="F15" s="13">
        <v>4110</v>
      </c>
      <c r="G15" s="13">
        <v>4103</v>
      </c>
      <c r="H15" s="13">
        <v>4104</v>
      </c>
      <c r="I15" s="13">
        <v>3102</v>
      </c>
      <c r="J15" s="13">
        <v>2203</v>
      </c>
      <c r="K15" s="13">
        <v>3402</v>
      </c>
      <c r="N15" s="13">
        <f t="shared" si="9"/>
        <v>0</v>
      </c>
      <c r="O15" s="13">
        <v>115</v>
      </c>
      <c r="P15" s="13" t="s">
        <v>897</v>
      </c>
      <c r="Q15" s="13">
        <v>2100</v>
      </c>
      <c r="R15" s="13">
        <v>2301</v>
      </c>
      <c r="S15" s="13">
        <v>2300</v>
      </c>
      <c r="T15" s="13" t="str">
        <f t="shared" si="10"/>
        <v>骨头</v>
      </c>
      <c r="U15" s="13" t="str">
        <f t="shared" si="11"/>
        <v>铂矿</v>
      </c>
      <c r="V15" s="13" t="str">
        <f t="shared" si="12"/>
        <v>钨矿</v>
      </c>
      <c r="Y15">
        <v>302</v>
      </c>
      <c r="Z15" t="s">
        <v>4726</v>
      </c>
      <c r="AA15">
        <v>4102</v>
      </c>
      <c r="AF15" s="13" t="str">
        <f t="shared" si="3"/>
        <v>生肉</v>
      </c>
      <c r="AG15" s="13" t="str">
        <f t="shared" si="4"/>
        <v/>
      </c>
      <c r="AH15" s="13" t="str">
        <f t="shared" si="5"/>
        <v/>
      </c>
      <c r="AI15" s="13" t="str">
        <f t="shared" si="6"/>
        <v/>
      </c>
      <c r="AJ15" s="13" t="str">
        <f t="shared" si="7"/>
        <v/>
      </c>
      <c r="AN15" s="13">
        <f t="shared" si="13"/>
        <v>4</v>
      </c>
      <c r="AO15" s="13" t="s">
        <v>4671</v>
      </c>
      <c r="BA15" s="13">
        <v>1</v>
      </c>
      <c r="BE15" s="13">
        <v>1</v>
      </c>
      <c r="BG15" s="13">
        <v>1</v>
      </c>
      <c r="BL15" s="13">
        <v>1</v>
      </c>
    </row>
    <row r="16" spans="1:64" x14ac:dyDescent="0.15">
      <c r="A16" s="13">
        <v>14</v>
      </c>
      <c r="B16" s="13" t="s">
        <v>380</v>
      </c>
      <c r="K16" s="13">
        <v>3402</v>
      </c>
      <c r="N16" s="13">
        <f t="shared" si="9"/>
        <v>0</v>
      </c>
      <c r="O16" s="13">
        <v>116</v>
      </c>
      <c r="P16" s="13" t="s">
        <v>4637</v>
      </c>
      <c r="Q16" s="13">
        <v>2300</v>
      </c>
      <c r="R16" s="13">
        <v>2301</v>
      </c>
      <c r="T16" s="13" t="str">
        <f t="shared" si="10"/>
        <v>钨矿</v>
      </c>
      <c r="U16" s="13" t="str">
        <f t="shared" si="11"/>
        <v>铂矿</v>
      </c>
      <c r="V16" s="13" t="str">
        <f t="shared" si="12"/>
        <v/>
      </c>
      <c r="Y16">
        <v>303</v>
      </c>
      <c r="Z16" t="s">
        <v>4520</v>
      </c>
      <c r="AA16">
        <v>4102</v>
      </c>
      <c r="AB16" s="13">
        <v>2102</v>
      </c>
      <c r="AF16" s="13" t="str">
        <f t="shared" si="3"/>
        <v>生肉</v>
      </c>
      <c r="AG16" s="13" t="str">
        <f t="shared" si="4"/>
        <v>毛皮</v>
      </c>
      <c r="AH16" s="13" t="str">
        <f t="shared" si="5"/>
        <v/>
      </c>
      <c r="AI16" s="13" t="str">
        <f t="shared" si="6"/>
        <v/>
      </c>
      <c r="AJ16" s="13" t="str">
        <f t="shared" si="7"/>
        <v/>
      </c>
      <c r="AN16" s="13">
        <f t="shared" si="13"/>
        <v>8</v>
      </c>
      <c r="AO16" s="13" t="s">
        <v>1390</v>
      </c>
      <c r="AR16" s="13">
        <v>1</v>
      </c>
      <c r="AT16" s="13">
        <v>1</v>
      </c>
      <c r="AU16" s="13">
        <v>1</v>
      </c>
      <c r="AW16" s="13">
        <v>1</v>
      </c>
      <c r="AX16" s="13">
        <v>1</v>
      </c>
      <c r="AY16" s="13">
        <v>1</v>
      </c>
      <c r="BD16" s="13">
        <v>1</v>
      </c>
      <c r="BL16" s="13">
        <v>1</v>
      </c>
    </row>
    <row r="17" spans="1:64" x14ac:dyDescent="0.15">
      <c r="A17">
        <v>15</v>
      </c>
      <c r="B17" t="s">
        <v>381</v>
      </c>
      <c r="C17" s="13">
        <v>2200</v>
      </c>
      <c r="D17" s="13">
        <v>2201</v>
      </c>
      <c r="E17" s="13">
        <v>4109</v>
      </c>
      <c r="F17" s="13">
        <v>2300</v>
      </c>
      <c r="G17" s="13">
        <v>2301</v>
      </c>
      <c r="H17" s="13">
        <v>2400</v>
      </c>
      <c r="I17" s="13">
        <v>2401</v>
      </c>
      <c r="J17" s="13">
        <v>2402</v>
      </c>
      <c r="K17" s="13">
        <v>3402</v>
      </c>
      <c r="N17" s="13">
        <f t="shared" si="9"/>
        <v>1</v>
      </c>
      <c r="O17" s="13">
        <v>117</v>
      </c>
      <c r="P17" s="13" t="s">
        <v>896</v>
      </c>
      <c r="Q17" s="13">
        <v>2300</v>
      </c>
      <c r="R17" s="13">
        <v>2200</v>
      </c>
      <c r="S17" s="13">
        <v>2402</v>
      </c>
      <c r="T17" s="13" t="str">
        <f t="shared" si="10"/>
        <v>钨矿</v>
      </c>
      <c r="U17" s="13" t="str">
        <f t="shared" si="11"/>
        <v>铁矿</v>
      </c>
      <c r="V17" s="13" t="str">
        <f t="shared" si="12"/>
        <v>山铜</v>
      </c>
      <c r="Y17">
        <v>304</v>
      </c>
      <c r="Z17" t="s">
        <v>4526</v>
      </c>
      <c r="AA17">
        <v>4102</v>
      </c>
      <c r="AB17" s="13">
        <v>2102</v>
      </c>
      <c r="AF17" s="13" t="str">
        <f t="shared" si="3"/>
        <v>生肉</v>
      </c>
      <c r="AG17" s="13" t="str">
        <f t="shared" si="4"/>
        <v>毛皮</v>
      </c>
      <c r="AH17" s="13" t="str">
        <f t="shared" si="5"/>
        <v/>
      </c>
      <c r="AI17" s="13" t="str">
        <f t="shared" si="6"/>
        <v/>
      </c>
      <c r="AJ17" s="13" t="str">
        <f t="shared" si="7"/>
        <v/>
      </c>
      <c r="AN17" s="13">
        <f t="shared" si="13"/>
        <v>8</v>
      </c>
      <c r="AO17" s="13" t="s">
        <v>1392</v>
      </c>
      <c r="AR17" s="13">
        <v>1</v>
      </c>
      <c r="AT17" s="13">
        <v>1</v>
      </c>
      <c r="AU17" s="13">
        <v>1</v>
      </c>
      <c r="AW17" s="13">
        <v>1</v>
      </c>
      <c r="AX17" s="13">
        <v>1</v>
      </c>
      <c r="AY17" s="13">
        <v>1</v>
      </c>
      <c r="BD17" s="13">
        <v>1</v>
      </c>
      <c r="BL17" s="13">
        <v>1</v>
      </c>
    </row>
    <row r="18" spans="1:64" x14ac:dyDescent="0.15">
      <c r="A18">
        <v>16</v>
      </c>
      <c r="B18" t="s">
        <v>382</v>
      </c>
      <c r="C18" s="13">
        <v>2202</v>
      </c>
      <c r="D18" s="13">
        <v>2100</v>
      </c>
      <c r="E18" s="13">
        <v>3102</v>
      </c>
      <c r="F18" s="13">
        <v>4103</v>
      </c>
      <c r="G18" s="13">
        <v>2203</v>
      </c>
      <c r="H18" s="13">
        <v>1100</v>
      </c>
      <c r="I18" s="13">
        <v>1101</v>
      </c>
      <c r="K18" s="13">
        <v>3402</v>
      </c>
      <c r="N18" s="13">
        <f t="shared" si="9"/>
        <v>1</v>
      </c>
      <c r="O18" s="13">
        <v>118</v>
      </c>
      <c r="P18" s="13" t="s">
        <v>898</v>
      </c>
      <c r="Q18" s="13">
        <v>2301</v>
      </c>
      <c r="R18" s="13">
        <v>2201</v>
      </c>
      <c r="S18" s="13">
        <v>2402</v>
      </c>
      <c r="T18" s="13" t="str">
        <f t="shared" si="10"/>
        <v>铂矿</v>
      </c>
      <c r="U18" s="13" t="str">
        <f t="shared" si="11"/>
        <v>铜矿</v>
      </c>
      <c r="V18" s="13" t="str">
        <f t="shared" si="12"/>
        <v>山铜</v>
      </c>
      <c r="Y18">
        <v>400</v>
      </c>
      <c r="Z18" t="s">
        <v>4527</v>
      </c>
      <c r="AA18">
        <v>4102</v>
      </c>
      <c r="AB18" s="13">
        <v>2102</v>
      </c>
      <c r="AF18" s="13" t="str">
        <f t="shared" si="3"/>
        <v>生肉</v>
      </c>
      <c r="AG18" s="13" t="str">
        <f t="shared" si="4"/>
        <v>毛皮</v>
      </c>
      <c r="AH18" s="13" t="str">
        <f t="shared" si="5"/>
        <v/>
      </c>
      <c r="AI18" s="13" t="str">
        <f t="shared" si="6"/>
        <v/>
      </c>
      <c r="AJ18" s="13" t="str">
        <f t="shared" si="7"/>
        <v/>
      </c>
      <c r="AN18" s="13">
        <f t="shared" si="13"/>
        <v>1</v>
      </c>
      <c r="AO18" s="13" t="s">
        <v>4672</v>
      </c>
      <c r="BE18" s="13">
        <v>1</v>
      </c>
    </row>
    <row r="19" spans="1:64" x14ac:dyDescent="0.15">
      <c r="A19">
        <v>17</v>
      </c>
      <c r="B19" t="s">
        <v>383</v>
      </c>
      <c r="C19" s="13">
        <v>2100</v>
      </c>
      <c r="D19" s="13">
        <v>2400</v>
      </c>
      <c r="E19" s="13">
        <v>2401</v>
      </c>
      <c r="F19" s="13">
        <v>2402</v>
      </c>
      <c r="K19" s="13">
        <v>3402</v>
      </c>
      <c r="N19" s="13">
        <f t="shared" si="9"/>
        <v>0</v>
      </c>
      <c r="O19" s="13">
        <v>119</v>
      </c>
      <c r="P19" s="13" t="s">
        <v>4638</v>
      </c>
      <c r="Q19" s="13">
        <v>2107</v>
      </c>
      <c r="R19" s="13">
        <v>2402</v>
      </c>
      <c r="S19" s="13">
        <v>2405</v>
      </c>
      <c r="T19" s="13" t="str">
        <f t="shared" si="10"/>
        <v>尖刺</v>
      </c>
      <c r="U19" s="13" t="str">
        <f t="shared" si="11"/>
        <v>山铜</v>
      </c>
      <c r="V19" s="13" t="str">
        <f t="shared" si="12"/>
        <v>陨石</v>
      </c>
      <c r="Y19">
        <v>401</v>
      </c>
      <c r="Z19" t="s">
        <v>4528</v>
      </c>
      <c r="AA19">
        <v>103</v>
      </c>
      <c r="AB19" s="13">
        <v>500</v>
      </c>
      <c r="AC19" s="13">
        <v>600</v>
      </c>
      <c r="AF19" s="13" t="str">
        <f t="shared" si="3"/>
        <v>砍刀</v>
      </c>
      <c r="AG19" s="13" t="str">
        <f t="shared" si="4"/>
        <v>皮帽</v>
      </c>
      <c r="AH19" s="13" t="str">
        <f t="shared" si="5"/>
        <v>棉袄</v>
      </c>
      <c r="AI19" s="13" t="str">
        <f t="shared" si="6"/>
        <v/>
      </c>
      <c r="AJ19" s="13" t="str">
        <f t="shared" si="7"/>
        <v/>
      </c>
      <c r="AN19" s="13">
        <f t="shared" si="13"/>
        <v>7</v>
      </c>
      <c r="AO19" s="13" t="s">
        <v>1398</v>
      </c>
      <c r="AU19" s="13">
        <v>1</v>
      </c>
      <c r="AW19" s="13">
        <v>1</v>
      </c>
      <c r="AX19" s="13">
        <v>1</v>
      </c>
      <c r="AY19" s="13">
        <v>1</v>
      </c>
      <c r="AZ19" s="13">
        <v>1</v>
      </c>
      <c r="BD19" s="13">
        <v>1</v>
      </c>
      <c r="BL19" s="13">
        <v>1</v>
      </c>
    </row>
    <row r="20" spans="1:64" x14ac:dyDescent="0.15">
      <c r="A20">
        <v>18</v>
      </c>
      <c r="B20" t="s">
        <v>384</v>
      </c>
      <c r="C20" s="13">
        <v>3102</v>
      </c>
      <c r="D20" s="13">
        <v>2400</v>
      </c>
      <c r="E20" s="13">
        <v>2401</v>
      </c>
      <c r="F20" s="13">
        <v>2402</v>
      </c>
      <c r="G20" s="13">
        <v>1100</v>
      </c>
      <c r="H20" s="13">
        <v>4104</v>
      </c>
      <c r="I20" s="13">
        <v>4103</v>
      </c>
      <c r="J20" s="13">
        <v>4110</v>
      </c>
      <c r="K20" s="13">
        <v>3402</v>
      </c>
      <c r="N20" s="13">
        <f t="shared" si="9"/>
        <v>1</v>
      </c>
      <c r="O20" s="13">
        <v>120</v>
      </c>
      <c r="P20" s="13" t="s">
        <v>1306</v>
      </c>
      <c r="Q20" s="13">
        <v>2107</v>
      </c>
      <c r="R20" s="13">
        <v>2402</v>
      </c>
      <c r="S20" s="13">
        <v>2405</v>
      </c>
      <c r="T20" s="13" t="str">
        <f t="shared" si="10"/>
        <v>尖刺</v>
      </c>
      <c r="U20" s="13" t="str">
        <f t="shared" si="11"/>
        <v>山铜</v>
      </c>
      <c r="V20" s="13" t="str">
        <f t="shared" si="12"/>
        <v>陨石</v>
      </c>
      <c r="Y20">
        <v>500</v>
      </c>
      <c r="Z20" t="s">
        <v>4529</v>
      </c>
      <c r="AA20">
        <v>501</v>
      </c>
      <c r="AB20" s="13">
        <v>601</v>
      </c>
      <c r="AF20" s="13" t="str">
        <f t="shared" si="3"/>
        <v>盗贼头巾</v>
      </c>
      <c r="AG20" s="13" t="str">
        <f t="shared" si="4"/>
        <v>隐身斗篷</v>
      </c>
      <c r="AH20" s="13" t="str">
        <f t="shared" si="5"/>
        <v/>
      </c>
      <c r="AI20" s="13" t="str">
        <f t="shared" si="6"/>
        <v/>
      </c>
      <c r="AJ20" s="13" t="str">
        <f t="shared" si="7"/>
        <v/>
      </c>
      <c r="AN20" s="13">
        <f t="shared" si="13"/>
        <v>7</v>
      </c>
      <c r="AO20" s="13" t="s">
        <v>1399</v>
      </c>
      <c r="AQ20"/>
      <c r="AU20" s="13">
        <v>1</v>
      </c>
      <c r="AW20" s="13">
        <v>1</v>
      </c>
      <c r="AX20" s="13">
        <v>1</v>
      </c>
      <c r="AY20" s="13">
        <v>1</v>
      </c>
      <c r="AZ20" s="13">
        <v>1</v>
      </c>
      <c r="BD20" s="13">
        <v>1</v>
      </c>
      <c r="BL20" s="13">
        <v>1</v>
      </c>
    </row>
    <row r="21" spans="1:64" x14ac:dyDescent="0.15">
      <c r="A21">
        <v>19</v>
      </c>
      <c r="B21" t="s">
        <v>385</v>
      </c>
      <c r="C21" s="13">
        <v>3102</v>
      </c>
      <c r="D21" s="13">
        <v>4101</v>
      </c>
      <c r="E21" s="13">
        <v>4103</v>
      </c>
      <c r="F21" s="13">
        <v>4104</v>
      </c>
      <c r="G21" s="13">
        <v>1100</v>
      </c>
      <c r="H21" s="13">
        <v>4110</v>
      </c>
      <c r="K21" s="13">
        <v>3402</v>
      </c>
      <c r="N21" s="13">
        <f t="shared" si="9"/>
        <v>0</v>
      </c>
      <c r="O21" s="13">
        <v>121</v>
      </c>
      <c r="P21" s="13" t="s">
        <v>4639</v>
      </c>
      <c r="Q21" s="13">
        <v>2107</v>
      </c>
      <c r="R21" s="13">
        <v>2300</v>
      </c>
      <c r="T21" s="13" t="str">
        <f t="shared" si="10"/>
        <v>尖刺</v>
      </c>
      <c r="U21" s="13" t="str">
        <f t="shared" si="11"/>
        <v>钨矿</v>
      </c>
      <c r="V21" s="13" t="str">
        <f t="shared" si="12"/>
        <v/>
      </c>
      <c r="Y21">
        <v>501</v>
      </c>
      <c r="Z21" t="s">
        <v>4530</v>
      </c>
      <c r="AA21">
        <v>501</v>
      </c>
      <c r="AB21" s="13">
        <v>601</v>
      </c>
      <c r="AF21" s="13" t="str">
        <f t="shared" si="3"/>
        <v>盗贼头巾</v>
      </c>
      <c r="AG21" s="13" t="str">
        <f t="shared" si="4"/>
        <v>隐身斗篷</v>
      </c>
      <c r="AH21" s="13" t="str">
        <f t="shared" si="5"/>
        <v/>
      </c>
      <c r="AI21" s="13" t="str">
        <f t="shared" si="6"/>
        <v/>
      </c>
      <c r="AJ21" s="13" t="str">
        <f t="shared" si="7"/>
        <v/>
      </c>
      <c r="AN21" s="13">
        <f t="shared" si="13"/>
        <v>7</v>
      </c>
      <c r="AO21" s="13" t="s">
        <v>4673</v>
      </c>
      <c r="AU21" s="13">
        <v>1</v>
      </c>
      <c r="AW21" s="13">
        <v>1</v>
      </c>
      <c r="AX21" s="13">
        <v>1</v>
      </c>
      <c r="AY21" s="13">
        <v>1</v>
      </c>
      <c r="AZ21" s="13">
        <v>1</v>
      </c>
      <c r="BD21" s="13">
        <v>1</v>
      </c>
      <c r="BL21" s="13">
        <v>1</v>
      </c>
    </row>
    <row r="22" spans="1:64" x14ac:dyDescent="0.15">
      <c r="A22">
        <v>20</v>
      </c>
      <c r="B22" t="s">
        <v>386</v>
      </c>
      <c r="C22" s="13">
        <v>2100</v>
      </c>
      <c r="D22" s="13">
        <v>3102</v>
      </c>
      <c r="K22" s="13">
        <v>3402</v>
      </c>
      <c r="N22" s="13">
        <f t="shared" si="9"/>
        <v>0</v>
      </c>
      <c r="O22" s="13">
        <v>200</v>
      </c>
      <c r="P22" s="13" t="s">
        <v>4640</v>
      </c>
      <c r="Q22" s="13">
        <v>1100</v>
      </c>
      <c r="R22" s="13">
        <v>2104</v>
      </c>
      <c r="T22" s="13" t="str">
        <f t="shared" si="10"/>
        <v>木材</v>
      </c>
      <c r="U22" s="13" t="str">
        <f t="shared" si="11"/>
        <v>藤条</v>
      </c>
      <c r="V22" s="13" t="str">
        <f t="shared" si="12"/>
        <v/>
      </c>
      <c r="Y22">
        <v>502</v>
      </c>
      <c r="Z22" t="s">
        <v>4531</v>
      </c>
      <c r="AA22">
        <v>501</v>
      </c>
      <c r="AB22" s="13">
        <v>601</v>
      </c>
      <c r="AF22" s="13" t="str">
        <f t="shared" si="3"/>
        <v>盗贼头巾</v>
      </c>
      <c r="AG22" s="13" t="str">
        <f t="shared" si="4"/>
        <v>隐身斗篷</v>
      </c>
      <c r="AH22" s="13" t="str">
        <f t="shared" si="5"/>
        <v/>
      </c>
      <c r="AI22" s="13" t="str">
        <f t="shared" si="6"/>
        <v/>
      </c>
      <c r="AJ22" s="13" t="str">
        <f t="shared" si="7"/>
        <v/>
      </c>
      <c r="AN22" s="13">
        <f t="shared" si="13"/>
        <v>4</v>
      </c>
      <c r="AO22" s="13" t="s">
        <v>4674</v>
      </c>
      <c r="AQ22"/>
      <c r="AV22" s="13">
        <v>1</v>
      </c>
      <c r="BJ22" s="13">
        <v>1</v>
      </c>
      <c r="BK22" s="13">
        <v>1</v>
      </c>
      <c r="BL22" s="13">
        <v>1</v>
      </c>
    </row>
    <row r="23" spans="1:64" x14ac:dyDescent="0.15">
      <c r="A23">
        <v>22</v>
      </c>
      <c r="B23" t="s">
        <v>388</v>
      </c>
      <c r="C23" s="13">
        <v>4107</v>
      </c>
      <c r="D23" s="13">
        <v>4108</v>
      </c>
      <c r="E23" s="13">
        <v>4106</v>
      </c>
      <c r="K23" s="13">
        <v>3402</v>
      </c>
      <c r="N23" s="13">
        <f t="shared" si="9"/>
        <v>1</v>
      </c>
      <c r="O23" s="13">
        <v>201</v>
      </c>
      <c r="P23" s="13" t="s">
        <v>1458</v>
      </c>
      <c r="Q23" s="13">
        <v>2100</v>
      </c>
      <c r="R23" s="13">
        <v>2104</v>
      </c>
      <c r="T23" s="13" t="str">
        <f t="shared" si="10"/>
        <v>骨头</v>
      </c>
      <c r="U23" s="13" t="str">
        <f t="shared" si="11"/>
        <v>藤条</v>
      </c>
      <c r="V23" s="13" t="str">
        <f t="shared" si="12"/>
        <v/>
      </c>
      <c r="Y23">
        <v>503</v>
      </c>
      <c r="Z23" t="s">
        <v>4527</v>
      </c>
      <c r="AA23">
        <v>4102</v>
      </c>
      <c r="AB23" s="13">
        <v>2102</v>
      </c>
      <c r="AF23" s="13" t="str">
        <f t="shared" si="3"/>
        <v>生肉</v>
      </c>
      <c r="AG23" s="13" t="str">
        <f t="shared" si="4"/>
        <v>毛皮</v>
      </c>
      <c r="AH23" s="13" t="str">
        <f t="shared" si="5"/>
        <v/>
      </c>
      <c r="AI23" s="13" t="str">
        <f t="shared" si="6"/>
        <v/>
      </c>
      <c r="AJ23" s="13" t="str">
        <f t="shared" si="7"/>
        <v/>
      </c>
      <c r="AN23" s="13">
        <f t="shared" si="13"/>
        <v>4</v>
      </c>
      <c r="AO23" s="13" t="s">
        <v>4675</v>
      </c>
      <c r="AQ23"/>
      <c r="AZ23" s="13">
        <v>1</v>
      </c>
      <c r="BD23" s="13">
        <v>1</v>
      </c>
      <c r="BG23" s="13">
        <v>1</v>
      </c>
      <c r="BL23" s="13">
        <v>1</v>
      </c>
    </row>
    <row r="24" spans="1:64" x14ac:dyDescent="0.15">
      <c r="A24">
        <v>23</v>
      </c>
      <c r="B24" t="s">
        <v>389</v>
      </c>
      <c r="C24" s="13">
        <v>4107</v>
      </c>
      <c r="D24" s="13">
        <v>4108</v>
      </c>
      <c r="E24" s="13">
        <v>4106</v>
      </c>
      <c r="K24" s="13">
        <v>3402</v>
      </c>
      <c r="N24" s="13">
        <f t="shared" si="9"/>
        <v>3</v>
      </c>
      <c r="O24" s="13">
        <v>202</v>
      </c>
      <c r="P24" s="13" t="s">
        <v>1456</v>
      </c>
      <c r="Q24" s="13">
        <v>2200</v>
      </c>
      <c r="R24" s="13">
        <v>2104</v>
      </c>
      <c r="T24" s="13" t="str">
        <f t="shared" si="10"/>
        <v>铁矿</v>
      </c>
      <c r="U24" s="13" t="str">
        <f t="shared" si="11"/>
        <v>藤条</v>
      </c>
      <c r="V24" s="13" t="str">
        <f t="shared" si="12"/>
        <v/>
      </c>
      <c r="Y24">
        <v>600</v>
      </c>
      <c r="Z24" t="s">
        <v>4532</v>
      </c>
      <c r="AA24">
        <v>107</v>
      </c>
      <c r="AF24" s="13" t="str">
        <f t="shared" si="3"/>
        <v>战斧</v>
      </c>
      <c r="AG24" s="13" t="str">
        <f t="shared" si="4"/>
        <v/>
      </c>
      <c r="AH24" s="13" t="str">
        <f t="shared" si="5"/>
        <v/>
      </c>
      <c r="AI24" s="13" t="str">
        <f t="shared" si="6"/>
        <v/>
      </c>
      <c r="AJ24" s="13" t="str">
        <f t="shared" si="7"/>
        <v/>
      </c>
      <c r="AN24" s="13">
        <f t="shared" si="13"/>
        <v>4</v>
      </c>
      <c r="AO24" s="13" t="s">
        <v>4676</v>
      </c>
      <c r="AQ24"/>
      <c r="AZ24" s="13">
        <v>1</v>
      </c>
      <c r="BD24" s="13">
        <v>1</v>
      </c>
      <c r="BG24" s="13">
        <v>1</v>
      </c>
      <c r="BL24" s="13">
        <v>1</v>
      </c>
    </row>
    <row r="25" spans="1:64" x14ac:dyDescent="0.15">
      <c r="A25">
        <v>24</v>
      </c>
      <c r="B25" t="s">
        <v>390</v>
      </c>
      <c r="C25" s="13">
        <v>4112</v>
      </c>
      <c r="D25" s="13">
        <v>4106</v>
      </c>
      <c r="E25" s="13">
        <v>4107</v>
      </c>
      <c r="K25" s="13">
        <v>3402</v>
      </c>
      <c r="N25" s="13">
        <f t="shared" si="9"/>
        <v>0</v>
      </c>
      <c r="O25" s="13">
        <v>203</v>
      </c>
      <c r="P25" s="13" t="s">
        <v>4641</v>
      </c>
      <c r="Q25" s="13">
        <v>2200</v>
      </c>
      <c r="R25" s="13">
        <v>2201</v>
      </c>
      <c r="T25" s="13" t="str">
        <f t="shared" si="10"/>
        <v>铁矿</v>
      </c>
      <c r="U25" s="13" t="str">
        <f t="shared" si="11"/>
        <v>铜矿</v>
      </c>
      <c r="V25" s="13" t="str">
        <f t="shared" si="12"/>
        <v/>
      </c>
      <c r="Y25">
        <v>601</v>
      </c>
      <c r="Z25" t="s">
        <v>4533</v>
      </c>
      <c r="AA25">
        <v>2109</v>
      </c>
      <c r="AB25" s="13">
        <v>2107</v>
      </c>
      <c r="AF25" s="13" t="str">
        <f t="shared" si="3"/>
        <v>毒液</v>
      </c>
      <c r="AG25" s="13" t="str">
        <f t="shared" si="4"/>
        <v>尖刺</v>
      </c>
      <c r="AH25" s="13" t="str">
        <f t="shared" si="5"/>
        <v/>
      </c>
      <c r="AI25" s="13" t="str">
        <f t="shared" si="6"/>
        <v/>
      </c>
      <c r="AJ25" s="13" t="str">
        <f t="shared" si="7"/>
        <v/>
      </c>
      <c r="AN25" s="13">
        <f t="shared" si="13"/>
        <v>4</v>
      </c>
      <c r="AO25" s="13" t="s">
        <v>1403</v>
      </c>
      <c r="AQ25"/>
      <c r="AZ25" s="13">
        <v>1</v>
      </c>
      <c r="BD25" s="13">
        <v>1</v>
      </c>
      <c r="BG25" s="13">
        <v>1</v>
      </c>
      <c r="BL25" s="13">
        <v>1</v>
      </c>
    </row>
    <row r="26" spans="1:64" x14ac:dyDescent="0.15">
      <c r="N26" s="13">
        <f t="shared" si="9"/>
        <v>2</v>
      </c>
      <c r="O26" s="13">
        <v>204</v>
      </c>
      <c r="P26" s="13" t="s">
        <v>1450</v>
      </c>
      <c r="Q26" s="13">
        <v>2300</v>
      </c>
      <c r="R26" s="13">
        <v>2301</v>
      </c>
      <c r="S26" s="13">
        <v>2202</v>
      </c>
      <c r="T26" s="13" t="str">
        <f t="shared" si="10"/>
        <v>钨矿</v>
      </c>
      <c r="U26" s="13" t="str">
        <f t="shared" si="11"/>
        <v>铂矿</v>
      </c>
      <c r="V26" s="13" t="str">
        <f t="shared" si="12"/>
        <v>灵魂石</v>
      </c>
      <c r="Y26">
        <v>602</v>
      </c>
      <c r="Z26" t="s">
        <v>4534</v>
      </c>
      <c r="AA26">
        <v>2200</v>
      </c>
      <c r="AB26" s="13">
        <v>2201</v>
      </c>
      <c r="AC26" s="13">
        <v>2300</v>
      </c>
      <c r="AD26" s="13">
        <v>2301</v>
      </c>
      <c r="AF26" s="13" t="str">
        <f t="shared" si="3"/>
        <v>铁矿</v>
      </c>
      <c r="AG26" s="13" t="str">
        <f t="shared" si="4"/>
        <v>铜矿</v>
      </c>
      <c r="AH26" s="13" t="str">
        <f t="shared" si="5"/>
        <v>钨矿</v>
      </c>
      <c r="AI26" s="13" t="str">
        <f t="shared" si="6"/>
        <v>铂矿</v>
      </c>
      <c r="AJ26" s="13" t="str">
        <f t="shared" si="7"/>
        <v/>
      </c>
      <c r="AN26" s="13">
        <f t="shared" si="13"/>
        <v>0</v>
      </c>
      <c r="AO26" s="13" t="s">
        <v>1413</v>
      </c>
      <c r="AQ26"/>
    </row>
    <row r="27" spans="1:64" x14ac:dyDescent="0.15">
      <c r="N27" s="13">
        <f t="shared" si="9"/>
        <v>0</v>
      </c>
      <c r="O27" s="13">
        <v>205</v>
      </c>
      <c r="P27" s="13" t="s">
        <v>4642</v>
      </c>
      <c r="Q27" s="13">
        <v>2300</v>
      </c>
      <c r="R27" s="13">
        <v>2301</v>
      </c>
      <c r="S27" s="13">
        <v>2202</v>
      </c>
      <c r="T27" s="13" t="str">
        <f t="shared" si="10"/>
        <v>钨矿</v>
      </c>
      <c r="U27" s="13" t="str">
        <f t="shared" si="11"/>
        <v>铂矿</v>
      </c>
      <c r="V27" s="13" t="str">
        <f t="shared" si="12"/>
        <v>灵魂石</v>
      </c>
      <c r="Y27">
        <v>603</v>
      </c>
      <c r="Z27" t="s">
        <v>4535</v>
      </c>
      <c r="AA27">
        <v>2106</v>
      </c>
      <c r="AB27" s="13">
        <v>2109</v>
      </c>
      <c r="AF27" s="13" t="str">
        <f t="shared" si="3"/>
        <v>蛛丝</v>
      </c>
      <c r="AG27" s="13" t="str">
        <f t="shared" si="4"/>
        <v>毒液</v>
      </c>
      <c r="AH27" s="13" t="str">
        <f t="shared" si="5"/>
        <v/>
      </c>
      <c r="AI27" s="13" t="str">
        <f t="shared" si="6"/>
        <v/>
      </c>
      <c r="AJ27" s="13" t="str">
        <f t="shared" si="7"/>
        <v/>
      </c>
      <c r="AN27" s="13">
        <f t="shared" si="13"/>
        <v>2</v>
      </c>
      <c r="AO27" s="13" t="s">
        <v>4677</v>
      </c>
      <c r="AQ27"/>
      <c r="BG27" s="13">
        <v>1</v>
      </c>
      <c r="BL27" s="13">
        <v>1</v>
      </c>
    </row>
    <row r="28" spans="1:64" x14ac:dyDescent="0.15">
      <c r="N28" s="13">
        <f t="shared" si="9"/>
        <v>0</v>
      </c>
      <c r="O28" s="13">
        <v>206</v>
      </c>
      <c r="P28" s="13" t="s">
        <v>4643</v>
      </c>
      <c r="Q28" s="13">
        <v>2301</v>
      </c>
      <c r="R28" s="13">
        <v>2401</v>
      </c>
      <c r="S28" s="13">
        <v>2400</v>
      </c>
      <c r="T28" s="13" t="str">
        <f t="shared" si="10"/>
        <v>铂矿</v>
      </c>
      <c r="U28" s="13" t="str">
        <f t="shared" si="11"/>
        <v>秘银</v>
      </c>
      <c r="V28" s="13" t="str">
        <f t="shared" si="12"/>
        <v>水晶</v>
      </c>
      <c r="Y28">
        <v>604</v>
      </c>
      <c r="Z28" t="s">
        <v>4536</v>
      </c>
      <c r="AA28">
        <v>2300</v>
      </c>
      <c r="AB28" s="13">
        <v>2301</v>
      </c>
      <c r="AF28" s="13" t="str">
        <f t="shared" si="3"/>
        <v>钨矿</v>
      </c>
      <c r="AG28" s="13" t="str">
        <f t="shared" si="4"/>
        <v>铂矿</v>
      </c>
      <c r="AH28" s="13" t="str">
        <f t="shared" si="5"/>
        <v/>
      </c>
      <c r="AI28" s="13" t="str">
        <f t="shared" si="6"/>
        <v/>
      </c>
      <c r="AJ28" s="13" t="str">
        <f t="shared" si="7"/>
        <v/>
      </c>
      <c r="AN28" s="13">
        <f t="shared" si="13"/>
        <v>3</v>
      </c>
      <c r="AO28" s="13" t="s">
        <v>1310</v>
      </c>
      <c r="AQ28"/>
      <c r="BE28" s="13">
        <v>1</v>
      </c>
      <c r="BH28" s="13">
        <v>1</v>
      </c>
      <c r="BL28" s="13">
        <v>1</v>
      </c>
    </row>
    <row r="29" spans="1:64" x14ac:dyDescent="0.15">
      <c r="N29" s="13">
        <f t="shared" si="9"/>
        <v>0</v>
      </c>
      <c r="O29" s="13">
        <v>207</v>
      </c>
      <c r="P29" s="13" t="s">
        <v>4644</v>
      </c>
      <c r="Q29" s="13">
        <v>2300</v>
      </c>
      <c r="R29" s="13">
        <v>2402</v>
      </c>
      <c r="S29" s="13">
        <v>2401</v>
      </c>
      <c r="T29" s="13" t="str">
        <f t="shared" ref="T29:T59" si="14">IF(Q29&gt;0,VLOOKUP(Q29,$O:$P,2,FALSE),"")</f>
        <v>钨矿</v>
      </c>
      <c r="U29" s="13" t="str">
        <f t="shared" ref="U29:U92" si="15">IF(R29&gt;0,VLOOKUP(R29,$O:$P,2,FALSE),"")</f>
        <v>山铜</v>
      </c>
      <c r="V29" s="13" t="str">
        <f t="shared" ref="V29:V92" si="16">IF(S29&gt;0,VLOOKUP(S29,$O:$P,2,FALSE),"")</f>
        <v>秘银</v>
      </c>
      <c r="Y29">
        <v>605</v>
      </c>
      <c r="Z29" t="s">
        <v>4727</v>
      </c>
      <c r="AA29">
        <v>2100</v>
      </c>
      <c r="AF29" s="13" t="str">
        <f t="shared" si="3"/>
        <v>骨头</v>
      </c>
      <c r="AG29" s="13" t="str">
        <f t="shared" si="4"/>
        <v/>
      </c>
      <c r="AH29" s="13" t="str">
        <f t="shared" si="5"/>
        <v/>
      </c>
      <c r="AI29" s="13" t="str">
        <f t="shared" si="6"/>
        <v/>
      </c>
      <c r="AJ29" s="13" t="str">
        <f t="shared" si="7"/>
        <v/>
      </c>
      <c r="AN29" s="13">
        <f t="shared" si="13"/>
        <v>0</v>
      </c>
      <c r="AO29" s="13" t="s">
        <v>4678</v>
      </c>
      <c r="AQ29"/>
    </row>
    <row r="30" spans="1:64" x14ac:dyDescent="0.15">
      <c r="N30" s="13">
        <f t="shared" si="9"/>
        <v>0</v>
      </c>
      <c r="O30" s="13">
        <v>300</v>
      </c>
      <c r="P30" s="13" t="s">
        <v>4645</v>
      </c>
      <c r="Q30" s="13">
        <v>2202</v>
      </c>
      <c r="R30" s="13">
        <v>2106</v>
      </c>
      <c r="S30" s="13">
        <v>2108</v>
      </c>
      <c r="T30" s="13" t="str">
        <f t="shared" si="14"/>
        <v>灵魂石</v>
      </c>
      <c r="U30" s="13" t="str">
        <f t="shared" si="15"/>
        <v>蛛丝</v>
      </c>
      <c r="V30" s="13" t="str">
        <f t="shared" si="16"/>
        <v>硬壳</v>
      </c>
      <c r="Y30">
        <v>700</v>
      </c>
      <c r="Z30" t="s">
        <v>4538</v>
      </c>
      <c r="AA30">
        <v>500</v>
      </c>
      <c r="AB30" s="13">
        <v>604</v>
      </c>
      <c r="AC30" s="13">
        <v>701</v>
      </c>
      <c r="AF30" s="13" t="str">
        <f t="shared" si="3"/>
        <v>皮帽</v>
      </c>
      <c r="AG30" s="13" t="str">
        <f t="shared" si="4"/>
        <v>斥候皮甲</v>
      </c>
      <c r="AH30" s="13" t="str">
        <f t="shared" si="5"/>
        <v>皮靴</v>
      </c>
      <c r="AI30" s="13" t="str">
        <f t="shared" si="6"/>
        <v/>
      </c>
      <c r="AJ30" s="13" t="str">
        <f t="shared" si="7"/>
        <v/>
      </c>
      <c r="AN30" s="13">
        <f t="shared" si="13"/>
        <v>2</v>
      </c>
      <c r="AO30" s="13" t="s">
        <v>4679</v>
      </c>
      <c r="AQ30"/>
      <c r="BG30" s="13">
        <v>1</v>
      </c>
      <c r="BL30" s="13">
        <v>1</v>
      </c>
    </row>
    <row r="31" spans="1:64" x14ac:dyDescent="0.15">
      <c r="N31" s="13">
        <f t="shared" si="9"/>
        <v>0</v>
      </c>
      <c r="O31" s="13">
        <v>301</v>
      </c>
      <c r="P31" s="13" t="s">
        <v>4646</v>
      </c>
      <c r="Q31" s="13">
        <v>2202</v>
      </c>
      <c r="R31" s="13">
        <v>2106</v>
      </c>
      <c r="S31" s="13">
        <v>2302</v>
      </c>
      <c r="T31" s="13" t="str">
        <f t="shared" si="14"/>
        <v>灵魂石</v>
      </c>
      <c r="U31" s="13" t="str">
        <f t="shared" si="15"/>
        <v>蛛丝</v>
      </c>
      <c r="V31" s="13" t="str">
        <f t="shared" si="16"/>
        <v>暗影石</v>
      </c>
      <c r="Y31">
        <v>701</v>
      </c>
      <c r="Z31" t="s">
        <v>4539</v>
      </c>
      <c r="AA31">
        <v>500</v>
      </c>
      <c r="AB31" s="13">
        <v>604</v>
      </c>
      <c r="AC31" s="13">
        <v>701</v>
      </c>
      <c r="AF31" s="13" t="str">
        <f t="shared" si="3"/>
        <v>皮帽</v>
      </c>
      <c r="AG31" s="13" t="str">
        <f t="shared" si="4"/>
        <v>斥候皮甲</v>
      </c>
      <c r="AH31" s="13" t="str">
        <f t="shared" si="5"/>
        <v>皮靴</v>
      </c>
      <c r="AI31" s="13" t="str">
        <f t="shared" si="6"/>
        <v/>
      </c>
      <c r="AJ31" s="13" t="str">
        <f t="shared" si="7"/>
        <v/>
      </c>
      <c r="AN31" s="13">
        <f t="shared" si="13"/>
        <v>0</v>
      </c>
      <c r="AO31" s="13" t="s">
        <v>1333</v>
      </c>
    </row>
    <row r="32" spans="1:64" x14ac:dyDescent="0.15">
      <c r="N32" s="13">
        <f t="shared" si="9"/>
        <v>0</v>
      </c>
      <c r="O32" s="13">
        <v>302</v>
      </c>
      <c r="P32" s="13" t="s">
        <v>4647</v>
      </c>
      <c r="Q32" s="13">
        <v>2408</v>
      </c>
      <c r="R32" s="13">
        <v>2202</v>
      </c>
      <c r="S32" s="13">
        <v>2401</v>
      </c>
      <c r="T32" s="13" t="str">
        <f t="shared" si="14"/>
        <v>魔果</v>
      </c>
      <c r="U32" s="13" t="str">
        <f t="shared" si="15"/>
        <v>灵魂石</v>
      </c>
      <c r="V32" s="13" t="str">
        <f t="shared" si="16"/>
        <v>秘银</v>
      </c>
      <c r="Y32">
        <v>702</v>
      </c>
      <c r="Z32" t="s">
        <v>4540</v>
      </c>
      <c r="AA32">
        <v>304</v>
      </c>
      <c r="AB32" s="13">
        <v>4102</v>
      </c>
      <c r="AC32" s="13">
        <v>2105</v>
      </c>
      <c r="AF32" s="13" t="str">
        <f t="shared" si="3"/>
        <v>失落之心</v>
      </c>
      <c r="AG32" s="13" t="str">
        <f t="shared" si="4"/>
        <v>生肉</v>
      </c>
      <c r="AH32" s="13" t="str">
        <f t="shared" si="5"/>
        <v>蛇皮</v>
      </c>
      <c r="AI32" s="13" t="str">
        <f t="shared" si="6"/>
        <v/>
      </c>
      <c r="AJ32" s="13" t="str">
        <f t="shared" si="7"/>
        <v/>
      </c>
      <c r="AN32" s="13">
        <f t="shared" si="13"/>
        <v>0</v>
      </c>
      <c r="AO32" s="13" t="s">
        <v>4680</v>
      </c>
    </row>
    <row r="33" spans="14:64" x14ac:dyDescent="0.15">
      <c r="N33" s="13">
        <f t="shared" si="9"/>
        <v>0</v>
      </c>
      <c r="O33" s="13">
        <v>303</v>
      </c>
      <c r="P33" s="13" t="s">
        <v>4648</v>
      </c>
      <c r="Q33" s="13">
        <v>2406</v>
      </c>
      <c r="R33" s="13">
        <v>2202</v>
      </c>
      <c r="S33" s="13">
        <v>2401</v>
      </c>
      <c r="T33" s="13" t="str">
        <f t="shared" si="14"/>
        <v>吞魂</v>
      </c>
      <c r="U33" s="13" t="str">
        <f t="shared" si="15"/>
        <v>灵魂石</v>
      </c>
      <c r="V33" s="13" t="str">
        <f t="shared" si="16"/>
        <v>秘银</v>
      </c>
      <c r="Y33">
        <v>703</v>
      </c>
      <c r="Z33" t="s">
        <v>4728</v>
      </c>
      <c r="AA33">
        <v>204</v>
      </c>
      <c r="AB33" s="13">
        <v>4208</v>
      </c>
      <c r="AC33" s="13">
        <v>500</v>
      </c>
      <c r="AD33" s="13">
        <v>604</v>
      </c>
      <c r="AE33" s="13">
        <v>701</v>
      </c>
      <c r="AF33" s="13" t="str">
        <f t="shared" si="3"/>
        <v>暴风</v>
      </c>
      <c r="AG33" s="13" t="str">
        <f t="shared" si="4"/>
        <v>威士忌</v>
      </c>
      <c r="AH33" s="13" t="str">
        <f t="shared" si="5"/>
        <v>皮帽</v>
      </c>
      <c r="AI33" s="13" t="str">
        <f t="shared" si="6"/>
        <v>斥候皮甲</v>
      </c>
      <c r="AJ33" s="13" t="str">
        <f t="shared" si="7"/>
        <v>皮靴</v>
      </c>
      <c r="AN33" s="13">
        <f t="shared" si="13"/>
        <v>13</v>
      </c>
      <c r="AO33" s="13" t="s">
        <v>4681</v>
      </c>
      <c r="AP33" s="13">
        <v>1</v>
      </c>
      <c r="AQ33" s="13">
        <v>1</v>
      </c>
      <c r="AR33" s="13">
        <v>1</v>
      </c>
      <c r="AS33" s="13">
        <v>1</v>
      </c>
      <c r="AU33" s="13">
        <v>1</v>
      </c>
      <c r="AV33" s="13">
        <v>1</v>
      </c>
      <c r="AW33" s="13">
        <v>1</v>
      </c>
      <c r="AX33" s="13">
        <v>1</v>
      </c>
      <c r="AY33" s="13">
        <v>1</v>
      </c>
      <c r="AZ33" s="13">
        <v>1</v>
      </c>
      <c r="BH33" s="13">
        <v>1</v>
      </c>
      <c r="BI33" s="13">
        <v>1</v>
      </c>
      <c r="BL33" s="13">
        <v>1</v>
      </c>
    </row>
    <row r="34" spans="14:64" x14ac:dyDescent="0.15">
      <c r="N34" s="13">
        <f t="shared" si="9"/>
        <v>2</v>
      </c>
      <c r="O34" s="13">
        <v>304</v>
      </c>
      <c r="P34" s="13" t="s">
        <v>4649</v>
      </c>
      <c r="T34" s="13" t="str">
        <f t="shared" si="14"/>
        <v/>
      </c>
      <c r="U34" s="13" t="str">
        <f t="shared" si="15"/>
        <v/>
      </c>
      <c r="V34" s="13" t="str">
        <f t="shared" si="16"/>
        <v/>
      </c>
      <c r="Y34">
        <v>800</v>
      </c>
      <c r="Z34" t="s">
        <v>4729</v>
      </c>
      <c r="AA34">
        <v>503</v>
      </c>
      <c r="AB34" s="13">
        <v>603</v>
      </c>
      <c r="AF34" s="13" t="str">
        <f t="shared" si="3"/>
        <v>卫兵头盔</v>
      </c>
      <c r="AG34" s="13" t="str">
        <f t="shared" si="4"/>
        <v>卫兵战甲</v>
      </c>
      <c r="AH34" s="13" t="str">
        <f t="shared" si="5"/>
        <v/>
      </c>
      <c r="AI34" s="13" t="str">
        <f t="shared" si="6"/>
        <v/>
      </c>
      <c r="AJ34" s="13" t="str">
        <f t="shared" si="7"/>
        <v/>
      </c>
      <c r="AN34" s="13">
        <f t="shared" si="13"/>
        <v>7</v>
      </c>
      <c r="AO34" s="13" t="s">
        <v>4682</v>
      </c>
      <c r="AS34" s="13">
        <v>1</v>
      </c>
      <c r="AT34" s="13">
        <v>1</v>
      </c>
      <c r="AW34" s="13">
        <v>1</v>
      </c>
      <c r="AX34" s="13">
        <v>1</v>
      </c>
      <c r="AY34" s="13">
        <v>1</v>
      </c>
      <c r="AZ34" s="13">
        <v>1</v>
      </c>
      <c r="BL34" s="13">
        <v>1</v>
      </c>
    </row>
    <row r="35" spans="14:64" x14ac:dyDescent="0.15">
      <c r="N35" s="13">
        <f t="shared" si="9"/>
        <v>0</v>
      </c>
      <c r="O35" s="13">
        <v>400</v>
      </c>
      <c r="P35" s="13" t="s">
        <v>4650</v>
      </c>
      <c r="Q35" s="13">
        <v>1100</v>
      </c>
      <c r="R35" s="13">
        <v>2200</v>
      </c>
      <c r="T35" s="13" t="str">
        <f t="shared" si="14"/>
        <v>木材</v>
      </c>
      <c r="U35" s="13" t="str">
        <f t="shared" si="15"/>
        <v>铁矿</v>
      </c>
      <c r="V35" s="13" t="str">
        <f t="shared" si="16"/>
        <v/>
      </c>
      <c r="Y35">
        <v>810</v>
      </c>
      <c r="Z35" t="s">
        <v>4730</v>
      </c>
      <c r="AA35">
        <v>504</v>
      </c>
      <c r="AB35" s="13">
        <v>604</v>
      </c>
      <c r="AF35" s="13" t="str">
        <f t="shared" si="3"/>
        <v>斥候皮盔</v>
      </c>
      <c r="AG35" s="13" t="str">
        <f t="shared" si="4"/>
        <v>斥候皮甲</v>
      </c>
      <c r="AH35" s="13" t="str">
        <f t="shared" si="5"/>
        <v/>
      </c>
      <c r="AI35" s="13" t="str">
        <f t="shared" si="6"/>
        <v/>
      </c>
      <c r="AJ35" s="13" t="str">
        <f t="shared" si="7"/>
        <v/>
      </c>
      <c r="AN35" s="13">
        <f t="shared" si="13"/>
        <v>0</v>
      </c>
      <c r="AO35" s="13" t="s">
        <v>4692</v>
      </c>
    </row>
    <row r="36" spans="14:64" x14ac:dyDescent="0.15">
      <c r="N36" s="13">
        <f t="shared" si="9"/>
        <v>0</v>
      </c>
      <c r="O36" s="13">
        <v>401</v>
      </c>
      <c r="P36" s="13" t="s">
        <v>1489</v>
      </c>
      <c r="Q36" s="13">
        <v>400</v>
      </c>
      <c r="R36" s="13">
        <v>2109</v>
      </c>
      <c r="T36" s="13" t="str">
        <f t="shared" si="14"/>
        <v>木箭</v>
      </c>
      <c r="U36" s="13" t="str">
        <f t="shared" si="15"/>
        <v>毒液</v>
      </c>
      <c r="V36" s="13" t="str">
        <f t="shared" si="16"/>
        <v/>
      </c>
      <c r="Y36">
        <v>811</v>
      </c>
      <c r="Z36" t="s">
        <v>4731</v>
      </c>
      <c r="AA36">
        <v>504</v>
      </c>
      <c r="AB36" s="13">
        <v>604</v>
      </c>
      <c r="AF36" s="13" t="str">
        <f t="shared" si="3"/>
        <v>斥候皮盔</v>
      </c>
      <c r="AG36" s="13" t="str">
        <f t="shared" si="4"/>
        <v>斥候皮甲</v>
      </c>
      <c r="AH36" s="13" t="str">
        <f t="shared" si="5"/>
        <v/>
      </c>
      <c r="AI36" s="13" t="str">
        <f t="shared" si="6"/>
        <v/>
      </c>
      <c r="AJ36" s="13" t="str">
        <f t="shared" si="7"/>
        <v/>
      </c>
      <c r="AN36" s="13">
        <f t="shared" si="13"/>
        <v>23</v>
      </c>
      <c r="AO36" s="13" t="s">
        <v>4693</v>
      </c>
      <c r="AP36" s="13">
        <v>1</v>
      </c>
      <c r="AQ36" s="13">
        <v>1</v>
      </c>
      <c r="AR36" s="13">
        <v>1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3">
        <v>1</v>
      </c>
      <c r="BC36" s="13">
        <v>1</v>
      </c>
      <c r="BD36" s="13">
        <v>1</v>
      </c>
      <c r="BE36" s="13">
        <v>1</v>
      </c>
      <c r="BF36" s="13">
        <v>1</v>
      </c>
      <c r="BG36" s="13">
        <v>1</v>
      </c>
      <c r="BH36" s="13">
        <v>1</v>
      </c>
      <c r="BI36" s="13">
        <v>1</v>
      </c>
      <c r="BJ36" s="13">
        <v>1</v>
      </c>
      <c r="BK36" s="13">
        <v>1</v>
      </c>
      <c r="BL36" s="13">
        <v>1</v>
      </c>
    </row>
    <row r="37" spans="14:64" x14ac:dyDescent="0.15">
      <c r="N37" s="13">
        <f t="shared" si="9"/>
        <v>0</v>
      </c>
      <c r="O37" s="13">
        <v>402</v>
      </c>
      <c r="P37" s="13" t="s">
        <v>4651</v>
      </c>
      <c r="Q37" s="13">
        <v>2404</v>
      </c>
      <c r="R37" s="13">
        <v>2200</v>
      </c>
      <c r="T37" s="13" t="str">
        <f t="shared" si="14"/>
        <v>龙骨</v>
      </c>
      <c r="U37" s="13" t="str">
        <f t="shared" si="15"/>
        <v>铁矿</v>
      </c>
      <c r="V37" s="13" t="str">
        <f t="shared" si="16"/>
        <v/>
      </c>
      <c r="Y37">
        <v>812</v>
      </c>
      <c r="Z37" t="s">
        <v>4732</v>
      </c>
      <c r="AA37">
        <v>504</v>
      </c>
      <c r="AB37" s="13">
        <v>604</v>
      </c>
      <c r="AF37" s="13" t="str">
        <f t="shared" si="3"/>
        <v>斥候皮盔</v>
      </c>
      <c r="AG37" s="13" t="str">
        <f t="shared" si="4"/>
        <v>斥候皮甲</v>
      </c>
      <c r="AH37" s="13" t="str">
        <f t="shared" si="5"/>
        <v/>
      </c>
      <c r="AI37" s="13" t="str">
        <f t="shared" si="6"/>
        <v/>
      </c>
      <c r="AJ37" s="13" t="str">
        <f t="shared" si="7"/>
        <v/>
      </c>
      <c r="AN37" s="13">
        <f t="shared" si="13"/>
        <v>2</v>
      </c>
      <c r="AO37" s="13" t="s">
        <v>4696</v>
      </c>
      <c r="AP37" s="13">
        <v>1</v>
      </c>
      <c r="BL37" s="13">
        <v>1</v>
      </c>
    </row>
    <row r="38" spans="14:64" x14ac:dyDescent="0.15">
      <c r="N38" s="13">
        <f t="shared" si="9"/>
        <v>0</v>
      </c>
      <c r="O38" s="13">
        <v>403</v>
      </c>
      <c r="P38" s="13" t="s">
        <v>4652</v>
      </c>
      <c r="T38" s="13" t="str">
        <f t="shared" si="14"/>
        <v/>
      </c>
      <c r="U38" s="13" t="str">
        <f t="shared" si="15"/>
        <v/>
      </c>
      <c r="V38" s="13" t="str">
        <f t="shared" si="16"/>
        <v/>
      </c>
      <c r="Y38">
        <v>813</v>
      </c>
      <c r="Z38" t="s">
        <v>4733</v>
      </c>
      <c r="AA38">
        <v>504</v>
      </c>
      <c r="AB38" s="13">
        <v>604</v>
      </c>
      <c r="AF38" s="13" t="str">
        <f t="shared" si="3"/>
        <v>斥候皮盔</v>
      </c>
      <c r="AG38" s="13" t="str">
        <f t="shared" si="4"/>
        <v>斥候皮甲</v>
      </c>
      <c r="AH38" s="13" t="str">
        <f t="shared" si="5"/>
        <v/>
      </c>
      <c r="AI38" s="13" t="str">
        <f t="shared" si="6"/>
        <v/>
      </c>
      <c r="AJ38" s="13" t="str">
        <f t="shared" si="7"/>
        <v/>
      </c>
      <c r="AN38" s="13">
        <f t="shared" si="13"/>
        <v>12</v>
      </c>
      <c r="AO38" s="13" t="s">
        <v>4697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W38" s="13">
        <v>1</v>
      </c>
      <c r="AX38" s="13">
        <v>1</v>
      </c>
      <c r="AY38" s="13">
        <v>1</v>
      </c>
      <c r="AZ38" s="13">
        <v>1</v>
      </c>
      <c r="BB38" s="13">
        <v>1</v>
      </c>
      <c r="BC38" s="13">
        <v>1</v>
      </c>
      <c r="BL38" s="13">
        <v>1</v>
      </c>
    </row>
    <row r="39" spans="14:64" x14ac:dyDescent="0.15">
      <c r="N39" s="13">
        <f t="shared" si="9"/>
        <v>0</v>
      </c>
      <c r="O39" s="13">
        <v>404</v>
      </c>
      <c r="P39" s="13" t="s">
        <v>4653</v>
      </c>
      <c r="Q39" s="13">
        <v>2103</v>
      </c>
      <c r="R39" s="13">
        <v>4100</v>
      </c>
      <c r="T39" s="13" t="str">
        <f t="shared" si="14"/>
        <v>树皮</v>
      </c>
      <c r="U39" s="13" t="str">
        <f t="shared" si="15"/>
        <v>水</v>
      </c>
      <c r="V39" s="13" t="str">
        <f t="shared" si="16"/>
        <v/>
      </c>
      <c r="Y39">
        <v>900</v>
      </c>
      <c r="Z39" t="s">
        <v>4734</v>
      </c>
      <c r="AA39">
        <v>503</v>
      </c>
      <c r="AB39" s="13">
        <v>603</v>
      </c>
      <c r="AF39" s="13" t="str">
        <f t="shared" si="3"/>
        <v>卫兵头盔</v>
      </c>
      <c r="AG39" s="13" t="str">
        <f t="shared" si="4"/>
        <v>卫兵战甲</v>
      </c>
      <c r="AH39" s="13" t="str">
        <f t="shared" si="5"/>
        <v/>
      </c>
      <c r="AI39" s="13" t="str">
        <f t="shared" si="6"/>
        <v/>
      </c>
      <c r="AJ39" s="13" t="str">
        <f t="shared" si="7"/>
        <v/>
      </c>
      <c r="AN39" s="13">
        <f t="shared" si="13"/>
        <v>0</v>
      </c>
      <c r="AO39" s="13" t="s">
        <v>4698</v>
      </c>
    </row>
    <row r="40" spans="14:64" x14ac:dyDescent="0.15">
      <c r="N40" s="13">
        <f t="shared" si="9"/>
        <v>9</v>
      </c>
      <c r="O40" s="13">
        <v>500</v>
      </c>
      <c r="P40" s="13" t="s">
        <v>1445</v>
      </c>
      <c r="Q40" s="13">
        <v>2102</v>
      </c>
      <c r="T40" s="13" t="str">
        <f t="shared" si="14"/>
        <v>毛皮</v>
      </c>
      <c r="U40" s="13" t="str">
        <f t="shared" si="15"/>
        <v/>
      </c>
      <c r="V40" s="13" t="str">
        <f t="shared" si="16"/>
        <v/>
      </c>
      <c r="Y40">
        <v>910</v>
      </c>
      <c r="Z40" t="s">
        <v>4731</v>
      </c>
      <c r="AA40">
        <v>504</v>
      </c>
      <c r="AB40" s="13">
        <v>604</v>
      </c>
      <c r="AF40" s="13" t="str">
        <f t="shared" si="3"/>
        <v>斥候皮盔</v>
      </c>
      <c r="AG40" s="13" t="str">
        <f t="shared" si="4"/>
        <v>斥候皮甲</v>
      </c>
      <c r="AH40" s="13" t="str">
        <f t="shared" si="5"/>
        <v/>
      </c>
      <c r="AI40" s="13" t="str">
        <f t="shared" si="6"/>
        <v/>
      </c>
      <c r="AJ40" s="13" t="str">
        <f t="shared" si="7"/>
        <v/>
      </c>
      <c r="AN40" s="13">
        <f t="shared" si="13"/>
        <v>9</v>
      </c>
      <c r="AO40" s="13" t="s">
        <v>4699</v>
      </c>
      <c r="AP40" s="13">
        <v>1</v>
      </c>
      <c r="AQ40" s="13">
        <v>1</v>
      </c>
      <c r="AR40" s="13">
        <v>1</v>
      </c>
      <c r="BB40" s="13">
        <v>1</v>
      </c>
      <c r="BE40" s="13">
        <v>1</v>
      </c>
      <c r="BF40" s="13">
        <v>1</v>
      </c>
      <c r="BG40" s="13">
        <v>1</v>
      </c>
      <c r="BH40" s="13">
        <v>1</v>
      </c>
      <c r="BL40" s="13">
        <v>1</v>
      </c>
    </row>
    <row r="41" spans="14:64" x14ac:dyDescent="0.15">
      <c r="N41" s="13">
        <f t="shared" si="9"/>
        <v>5</v>
      </c>
      <c r="O41" s="13">
        <v>501</v>
      </c>
      <c r="P41" s="13" t="s">
        <v>871</v>
      </c>
      <c r="T41" s="13" t="str">
        <f t="shared" si="14"/>
        <v/>
      </c>
      <c r="U41" s="13" t="str">
        <f t="shared" si="15"/>
        <v/>
      </c>
      <c r="V41" s="13" t="str">
        <f t="shared" si="16"/>
        <v/>
      </c>
      <c r="Y41">
        <v>911</v>
      </c>
      <c r="Z41" t="s">
        <v>4735</v>
      </c>
      <c r="AA41">
        <v>504</v>
      </c>
      <c r="AB41" s="13">
        <v>604</v>
      </c>
      <c r="AF41" s="13" t="str">
        <f t="shared" si="3"/>
        <v>斥候皮盔</v>
      </c>
      <c r="AG41" s="13" t="str">
        <f t="shared" si="4"/>
        <v>斥候皮甲</v>
      </c>
      <c r="AH41" s="13" t="str">
        <f t="shared" si="5"/>
        <v/>
      </c>
      <c r="AI41" s="13" t="str">
        <f t="shared" si="6"/>
        <v/>
      </c>
      <c r="AJ41" s="13" t="str">
        <f t="shared" si="7"/>
        <v/>
      </c>
      <c r="AN41" s="13">
        <f t="shared" si="13"/>
        <v>6</v>
      </c>
      <c r="AO41" s="13" t="s">
        <v>4700</v>
      </c>
      <c r="AP41" s="13">
        <v>1</v>
      </c>
      <c r="AQ41" s="13">
        <v>1</v>
      </c>
      <c r="BB41" s="13">
        <v>1</v>
      </c>
      <c r="BC41" s="13">
        <v>1</v>
      </c>
      <c r="BG41" s="13">
        <v>1</v>
      </c>
      <c r="BL41" s="13">
        <v>1</v>
      </c>
    </row>
    <row r="42" spans="14:64" x14ac:dyDescent="0.15">
      <c r="N42" s="13">
        <f t="shared" si="9"/>
        <v>0</v>
      </c>
      <c r="O42" s="13">
        <v>502</v>
      </c>
      <c r="P42" s="13" t="s">
        <v>874</v>
      </c>
      <c r="Q42" s="13">
        <v>2200</v>
      </c>
      <c r="R42" s="13">
        <v>2104</v>
      </c>
      <c r="S42" s="13">
        <v>2105</v>
      </c>
      <c r="T42" s="13" t="str">
        <f t="shared" si="14"/>
        <v>铁矿</v>
      </c>
      <c r="U42" s="13" t="str">
        <f t="shared" si="15"/>
        <v>藤条</v>
      </c>
      <c r="V42" s="13" t="str">
        <f t="shared" si="16"/>
        <v>蛇皮</v>
      </c>
      <c r="Y42">
        <v>912</v>
      </c>
      <c r="Z42" t="s">
        <v>4733</v>
      </c>
      <c r="AA42">
        <v>504</v>
      </c>
      <c r="AB42" s="13">
        <v>604</v>
      </c>
      <c r="AF42" s="13" t="str">
        <f t="shared" si="3"/>
        <v>斥候皮盔</v>
      </c>
      <c r="AG42" s="13" t="str">
        <f t="shared" si="4"/>
        <v>斥候皮甲</v>
      </c>
      <c r="AH42" s="13" t="str">
        <f t="shared" si="5"/>
        <v/>
      </c>
      <c r="AI42" s="13" t="str">
        <f t="shared" si="6"/>
        <v/>
      </c>
      <c r="AJ42" s="13" t="str">
        <f t="shared" si="7"/>
        <v/>
      </c>
      <c r="AN42" s="13">
        <f t="shared" si="13"/>
        <v>0</v>
      </c>
      <c r="AO42" s="13" t="s">
        <v>4701</v>
      </c>
    </row>
    <row r="43" spans="14:64" x14ac:dyDescent="0.15">
      <c r="N43" s="13">
        <f t="shared" si="9"/>
        <v>15</v>
      </c>
      <c r="O43" s="13">
        <v>503</v>
      </c>
      <c r="P43" s="13" t="s">
        <v>1452</v>
      </c>
      <c r="T43" s="13" t="str">
        <f t="shared" si="14"/>
        <v/>
      </c>
      <c r="U43" s="13" t="str">
        <f t="shared" si="15"/>
        <v/>
      </c>
      <c r="V43" s="13" t="str">
        <f t="shared" si="16"/>
        <v/>
      </c>
      <c r="Y43">
        <v>913</v>
      </c>
      <c r="Z43" t="s">
        <v>4736</v>
      </c>
      <c r="AA43">
        <v>504</v>
      </c>
      <c r="AB43" s="13">
        <v>604</v>
      </c>
      <c r="AF43" s="13" t="str">
        <f t="shared" si="3"/>
        <v>斥候皮盔</v>
      </c>
      <c r="AG43" s="13" t="str">
        <f t="shared" si="4"/>
        <v>斥候皮甲</v>
      </c>
      <c r="AH43" s="13" t="str">
        <f t="shared" si="5"/>
        <v/>
      </c>
      <c r="AI43" s="13" t="str">
        <f t="shared" si="6"/>
        <v/>
      </c>
      <c r="AJ43" s="13" t="str">
        <f t="shared" si="7"/>
        <v/>
      </c>
      <c r="AN43" s="13">
        <f t="shared" si="13"/>
        <v>3</v>
      </c>
      <c r="AO43" s="13" t="s">
        <v>4702</v>
      </c>
      <c r="AV43" s="13">
        <v>1</v>
      </c>
      <c r="BJ43" s="13">
        <v>1</v>
      </c>
      <c r="BK43" s="13">
        <v>1</v>
      </c>
    </row>
    <row r="44" spans="14:64" x14ac:dyDescent="0.15">
      <c r="N44" s="13">
        <f t="shared" si="9"/>
        <v>21</v>
      </c>
      <c r="O44" s="13">
        <v>504</v>
      </c>
      <c r="P44" s="13" t="s">
        <v>1694</v>
      </c>
      <c r="T44" s="13" t="str">
        <f t="shared" si="14"/>
        <v/>
      </c>
      <c r="U44" s="13" t="str">
        <f t="shared" si="15"/>
        <v/>
      </c>
      <c r="V44" s="13" t="str">
        <f t="shared" si="16"/>
        <v/>
      </c>
      <c r="Y44">
        <v>1000</v>
      </c>
      <c r="Z44" t="s">
        <v>4737</v>
      </c>
      <c r="AA44">
        <v>503</v>
      </c>
      <c r="AB44" s="13">
        <v>603</v>
      </c>
      <c r="AF44" s="13" t="str">
        <f t="shared" ref="AF44:AF85" si="17">IF(AA44&gt;0,VLOOKUP(AA44,$O:$P,2,FALSE),"")</f>
        <v>卫兵头盔</v>
      </c>
      <c r="AG44" s="13" t="str">
        <f t="shared" ref="AG44:AG107" si="18">IF(AB44&gt;0,VLOOKUP(AB44,$O:$P,2,FALSE),"")</f>
        <v>卫兵战甲</v>
      </c>
      <c r="AH44" s="13" t="str">
        <f t="shared" ref="AH44:AH107" si="19">IF(AC44&gt;0,VLOOKUP(AC44,$O:$P,2,FALSE),"")</f>
        <v/>
      </c>
      <c r="AI44" s="13" t="str">
        <f t="shared" ref="AI44:AI107" si="20">IF(AD44&gt;0,VLOOKUP(AD44,$O:$P,2,FALSE),"")</f>
        <v/>
      </c>
      <c r="AJ44" s="13" t="str">
        <f t="shared" ref="AJ44:AJ107" si="21">IF(AE44&gt;0,VLOOKUP(AE44,$O:$P,2,FALSE),"")</f>
        <v/>
      </c>
      <c r="AN44" s="13">
        <f t="shared" si="13"/>
        <v>0</v>
      </c>
      <c r="AO44" s="13" t="s">
        <v>4703</v>
      </c>
    </row>
    <row r="45" spans="14:64" x14ac:dyDescent="0.15">
      <c r="N45" s="13">
        <f t="shared" si="9"/>
        <v>4</v>
      </c>
      <c r="O45" s="13">
        <v>505</v>
      </c>
      <c r="P45" s="13" t="s">
        <v>881</v>
      </c>
      <c r="Q45" s="13">
        <v>2200</v>
      </c>
      <c r="R45" s="13">
        <v>2201</v>
      </c>
      <c r="S45" s="13">
        <v>2105</v>
      </c>
      <c r="T45" s="13" t="str">
        <f t="shared" si="14"/>
        <v>铁矿</v>
      </c>
      <c r="U45" s="13" t="str">
        <f t="shared" si="15"/>
        <v>铜矿</v>
      </c>
      <c r="V45" s="13" t="str">
        <f t="shared" si="16"/>
        <v>蛇皮</v>
      </c>
      <c r="Y45">
        <v>1010</v>
      </c>
      <c r="Z45" t="s">
        <v>4730</v>
      </c>
      <c r="AA45">
        <v>504</v>
      </c>
      <c r="AB45" s="13">
        <v>604</v>
      </c>
      <c r="AF45" s="13" t="str">
        <f t="shared" si="17"/>
        <v>斥候皮盔</v>
      </c>
      <c r="AG45" s="13" t="str">
        <f t="shared" si="18"/>
        <v>斥候皮甲</v>
      </c>
      <c r="AH45" s="13" t="str">
        <f t="shared" si="19"/>
        <v/>
      </c>
      <c r="AI45" s="13" t="str">
        <f t="shared" si="20"/>
        <v/>
      </c>
      <c r="AJ45" s="13" t="str">
        <f t="shared" si="21"/>
        <v/>
      </c>
      <c r="AN45" s="13">
        <f t="shared" si="13"/>
        <v>4</v>
      </c>
      <c r="AO45" s="13" t="s">
        <v>4704</v>
      </c>
      <c r="AV45" s="13">
        <v>1</v>
      </c>
      <c r="BJ45" s="13">
        <v>1</v>
      </c>
      <c r="BK45" s="13">
        <v>1</v>
      </c>
      <c r="BL45" s="13">
        <v>1</v>
      </c>
    </row>
    <row r="46" spans="14:64" x14ac:dyDescent="0.15">
      <c r="N46" s="13">
        <f t="shared" si="9"/>
        <v>0</v>
      </c>
      <c r="O46" s="13">
        <v>506</v>
      </c>
      <c r="P46" s="13" t="s">
        <v>4654</v>
      </c>
      <c r="T46" s="13" t="str">
        <f t="shared" si="14"/>
        <v/>
      </c>
      <c r="U46" s="13" t="str">
        <f t="shared" si="15"/>
        <v/>
      </c>
      <c r="V46" s="13" t="str">
        <f t="shared" si="16"/>
        <v/>
      </c>
      <c r="Y46">
        <v>1011</v>
      </c>
      <c r="Z46" t="s">
        <v>4735</v>
      </c>
      <c r="AA46">
        <v>504</v>
      </c>
      <c r="AB46" s="13">
        <v>604</v>
      </c>
      <c r="AF46" s="13" t="str">
        <f t="shared" si="17"/>
        <v>斥候皮盔</v>
      </c>
      <c r="AG46" s="13" t="str">
        <f t="shared" si="18"/>
        <v>斥候皮甲</v>
      </c>
      <c r="AH46" s="13" t="str">
        <f t="shared" si="19"/>
        <v/>
      </c>
      <c r="AI46" s="13" t="str">
        <f t="shared" si="20"/>
        <v/>
      </c>
      <c r="AJ46" s="13" t="str">
        <f t="shared" si="21"/>
        <v/>
      </c>
      <c r="AN46" s="13">
        <f t="shared" si="13"/>
        <v>0</v>
      </c>
      <c r="AO46" s="13" t="s">
        <v>4705</v>
      </c>
    </row>
    <row r="47" spans="14:64" x14ac:dyDescent="0.15">
      <c r="N47" s="13">
        <f t="shared" si="9"/>
        <v>0</v>
      </c>
      <c r="O47" s="13">
        <v>507</v>
      </c>
      <c r="P47" s="13" t="s">
        <v>884</v>
      </c>
      <c r="Q47" s="13">
        <v>2300</v>
      </c>
      <c r="R47" s="13">
        <v>2301</v>
      </c>
      <c r="S47" s="13">
        <v>2105</v>
      </c>
      <c r="T47" s="13" t="str">
        <f t="shared" si="14"/>
        <v>钨矿</v>
      </c>
      <c r="U47" s="13" t="str">
        <f t="shared" si="15"/>
        <v>铂矿</v>
      </c>
      <c r="V47" s="13" t="str">
        <f t="shared" si="16"/>
        <v>蛇皮</v>
      </c>
      <c r="Y47">
        <v>1012</v>
      </c>
      <c r="Z47" t="s">
        <v>4732</v>
      </c>
      <c r="AA47">
        <v>504</v>
      </c>
      <c r="AB47" s="13">
        <v>604</v>
      </c>
      <c r="AF47" s="13" t="str">
        <f t="shared" si="17"/>
        <v>斥候皮盔</v>
      </c>
      <c r="AG47" s="13" t="str">
        <f t="shared" si="18"/>
        <v>斥候皮甲</v>
      </c>
      <c r="AH47" s="13" t="str">
        <f t="shared" si="19"/>
        <v/>
      </c>
      <c r="AI47" s="13" t="str">
        <f t="shared" si="20"/>
        <v/>
      </c>
      <c r="AJ47" s="13" t="str">
        <f t="shared" si="21"/>
        <v/>
      </c>
      <c r="AN47" s="13">
        <f t="shared" si="13"/>
        <v>6</v>
      </c>
      <c r="AO47" s="13" t="s">
        <v>4706</v>
      </c>
      <c r="AP47" s="13">
        <v>1</v>
      </c>
      <c r="AQ47" s="13">
        <v>1</v>
      </c>
      <c r="BB47" s="13">
        <v>1</v>
      </c>
      <c r="BC47" s="13">
        <v>1</v>
      </c>
      <c r="BH47" s="13">
        <v>1</v>
      </c>
      <c r="BL47" s="13">
        <v>1</v>
      </c>
    </row>
    <row r="48" spans="14:64" x14ac:dyDescent="0.15">
      <c r="N48" s="13">
        <f t="shared" si="9"/>
        <v>1</v>
      </c>
      <c r="O48" s="13">
        <v>508</v>
      </c>
      <c r="P48" s="13" t="s">
        <v>1468</v>
      </c>
      <c r="Q48" s="13">
        <v>2302</v>
      </c>
      <c r="R48" s="13">
        <v>2106</v>
      </c>
      <c r="S48" s="13">
        <v>2108</v>
      </c>
      <c r="T48" s="13" t="str">
        <f t="shared" si="14"/>
        <v>暗影石</v>
      </c>
      <c r="U48" s="13" t="str">
        <f t="shared" si="15"/>
        <v>蛛丝</v>
      </c>
      <c r="V48" s="13" t="str">
        <f t="shared" si="16"/>
        <v>硬壳</v>
      </c>
      <c r="Y48">
        <v>1013</v>
      </c>
      <c r="Z48" t="s">
        <v>4736</v>
      </c>
      <c r="AA48">
        <v>504</v>
      </c>
      <c r="AB48" s="13">
        <v>604</v>
      </c>
      <c r="AF48" s="13" t="str">
        <f t="shared" si="17"/>
        <v>斥候皮盔</v>
      </c>
      <c r="AG48" s="13" t="str">
        <f t="shared" si="18"/>
        <v>斥候皮甲</v>
      </c>
      <c r="AH48" s="13" t="str">
        <f t="shared" si="19"/>
        <v/>
      </c>
      <c r="AI48" s="13" t="str">
        <f t="shared" si="20"/>
        <v/>
      </c>
      <c r="AJ48" s="13" t="str">
        <f t="shared" si="21"/>
        <v/>
      </c>
      <c r="AN48" s="13">
        <f t="shared" si="13"/>
        <v>3</v>
      </c>
      <c r="AO48" s="13" t="s">
        <v>4707</v>
      </c>
      <c r="AQ48" s="13">
        <v>1</v>
      </c>
      <c r="BB48" s="13">
        <v>1</v>
      </c>
      <c r="BH48" s="13">
        <v>1</v>
      </c>
    </row>
    <row r="49" spans="14:64" x14ac:dyDescent="0.15">
      <c r="N49" s="13">
        <f t="shared" si="9"/>
        <v>1</v>
      </c>
      <c r="O49" s="13">
        <v>509</v>
      </c>
      <c r="P49" s="13" t="s">
        <v>887</v>
      </c>
      <c r="Q49" s="13">
        <v>2402</v>
      </c>
      <c r="R49" s="13">
        <v>2300</v>
      </c>
      <c r="S49" s="13">
        <v>2301</v>
      </c>
      <c r="T49" s="13" t="str">
        <f t="shared" si="14"/>
        <v>山铜</v>
      </c>
      <c r="U49" s="13" t="str">
        <f t="shared" si="15"/>
        <v>钨矿</v>
      </c>
      <c r="V49" s="13" t="str">
        <f t="shared" si="16"/>
        <v>铂矿</v>
      </c>
      <c r="Y49">
        <v>1300</v>
      </c>
      <c r="Z49" t="s">
        <v>4553</v>
      </c>
      <c r="AA49">
        <v>2302</v>
      </c>
      <c r="AF49" s="13" t="str">
        <f t="shared" si="17"/>
        <v>暗影石</v>
      </c>
      <c r="AG49" s="13" t="str">
        <f t="shared" si="18"/>
        <v/>
      </c>
      <c r="AH49" s="13" t="str">
        <f t="shared" si="19"/>
        <v/>
      </c>
      <c r="AI49" s="13" t="str">
        <f t="shared" si="20"/>
        <v/>
      </c>
      <c r="AJ49" s="13" t="str">
        <f t="shared" si="21"/>
        <v/>
      </c>
      <c r="AN49" s="13">
        <f t="shared" si="13"/>
        <v>1</v>
      </c>
      <c r="AO49" s="13" t="s">
        <v>4708</v>
      </c>
      <c r="BK49" s="13">
        <v>1</v>
      </c>
    </row>
    <row r="50" spans="14:64" x14ac:dyDescent="0.15">
      <c r="N50" s="13">
        <f t="shared" si="9"/>
        <v>2</v>
      </c>
      <c r="O50" s="13">
        <v>510</v>
      </c>
      <c r="P50" s="13" t="s">
        <v>1464</v>
      </c>
      <c r="Q50" s="13">
        <v>2405</v>
      </c>
      <c r="R50" s="13">
        <v>2401</v>
      </c>
      <c r="S50" s="13">
        <v>2402</v>
      </c>
      <c r="T50" s="13" t="str">
        <f t="shared" si="14"/>
        <v>陨石</v>
      </c>
      <c r="U50" s="13" t="str">
        <f t="shared" si="15"/>
        <v>秘银</v>
      </c>
      <c r="V50" s="13" t="str">
        <f t="shared" si="16"/>
        <v>山铜</v>
      </c>
      <c r="Y50">
        <v>1301</v>
      </c>
      <c r="Z50" t="s">
        <v>4535</v>
      </c>
      <c r="AA50">
        <v>2106</v>
      </c>
      <c r="AB50" s="13">
        <v>2109</v>
      </c>
      <c r="AF50" s="13" t="str">
        <f t="shared" si="17"/>
        <v>蛛丝</v>
      </c>
      <c r="AG50" s="13" t="str">
        <f t="shared" si="18"/>
        <v>毒液</v>
      </c>
      <c r="AH50" s="13" t="str">
        <f t="shared" si="19"/>
        <v/>
      </c>
      <c r="AI50" s="13" t="str">
        <f t="shared" si="20"/>
        <v/>
      </c>
      <c r="AJ50" s="13" t="str">
        <f t="shared" si="21"/>
        <v/>
      </c>
      <c r="AO50" s="13" t="s">
        <v>1041</v>
      </c>
      <c r="AS50" s="13">
        <v>1</v>
      </c>
      <c r="AT50" s="13">
        <v>1</v>
      </c>
      <c r="AW50" s="13">
        <v>1</v>
      </c>
      <c r="AX50" s="13">
        <v>1</v>
      </c>
      <c r="AY50" s="13">
        <v>1</v>
      </c>
      <c r="AZ50" s="13">
        <v>1</v>
      </c>
      <c r="BL50" s="13">
        <v>1</v>
      </c>
    </row>
    <row r="51" spans="14:64" x14ac:dyDescent="0.15">
      <c r="N51" s="13">
        <f t="shared" si="9"/>
        <v>0</v>
      </c>
      <c r="O51" s="13">
        <v>511</v>
      </c>
      <c r="P51" s="13" t="s">
        <v>4655</v>
      </c>
      <c r="Q51" s="13">
        <v>2405</v>
      </c>
      <c r="R51" s="13">
        <v>2401</v>
      </c>
      <c r="S51" s="13">
        <v>2402</v>
      </c>
      <c r="T51" s="13" t="str">
        <f t="shared" si="14"/>
        <v>陨石</v>
      </c>
      <c r="U51" s="13" t="str">
        <f t="shared" si="15"/>
        <v>秘银</v>
      </c>
      <c r="V51" s="13" t="str">
        <f t="shared" si="16"/>
        <v>山铜</v>
      </c>
      <c r="Y51">
        <v>1302</v>
      </c>
      <c r="Z51" t="s">
        <v>4554</v>
      </c>
      <c r="AA51">
        <v>4102</v>
      </c>
      <c r="AB51" s="13">
        <v>2105</v>
      </c>
      <c r="AF51" s="13" t="str">
        <f t="shared" si="17"/>
        <v>生肉</v>
      </c>
      <c r="AG51" s="13" t="str">
        <f t="shared" si="18"/>
        <v>蛇皮</v>
      </c>
      <c r="AH51" s="13" t="str">
        <f t="shared" si="19"/>
        <v/>
      </c>
      <c r="AI51" s="13" t="str">
        <f t="shared" si="20"/>
        <v/>
      </c>
      <c r="AJ51" s="13" t="str">
        <f t="shared" si="21"/>
        <v/>
      </c>
      <c r="AO51" s="13" t="s">
        <v>1709</v>
      </c>
      <c r="AS51" s="13">
        <v>1</v>
      </c>
      <c r="AT51" s="13">
        <v>1</v>
      </c>
      <c r="BF51" s="13">
        <v>1</v>
      </c>
    </row>
    <row r="52" spans="14:64" x14ac:dyDescent="0.15">
      <c r="N52" s="13">
        <f t="shared" si="9"/>
        <v>0</v>
      </c>
      <c r="O52" s="13">
        <v>512</v>
      </c>
      <c r="P52" s="13" t="s">
        <v>4601</v>
      </c>
      <c r="Q52" s="13">
        <v>2409</v>
      </c>
      <c r="R52" s="13">
        <v>2401</v>
      </c>
      <c r="S52" s="13">
        <v>2402</v>
      </c>
      <c r="T52" s="13" t="str">
        <f t="shared" si="14"/>
        <v>混沌精华</v>
      </c>
      <c r="U52" s="13" t="str">
        <f t="shared" si="15"/>
        <v>秘银</v>
      </c>
      <c r="V52" s="13" t="str">
        <f t="shared" si="16"/>
        <v>山铜</v>
      </c>
      <c r="Y52">
        <v>1303</v>
      </c>
      <c r="Z52" t="s">
        <v>4555</v>
      </c>
      <c r="AA52">
        <v>2106</v>
      </c>
      <c r="AB52" s="13">
        <v>2109</v>
      </c>
      <c r="AF52" s="13" t="str">
        <f t="shared" si="17"/>
        <v>蛛丝</v>
      </c>
      <c r="AG52" s="13" t="str">
        <f t="shared" si="18"/>
        <v>毒液</v>
      </c>
      <c r="AH52" s="13" t="str">
        <f t="shared" si="19"/>
        <v/>
      </c>
      <c r="AI52" s="13" t="str">
        <f t="shared" si="20"/>
        <v/>
      </c>
      <c r="AJ52" s="13" t="str">
        <f t="shared" si="21"/>
        <v/>
      </c>
    </row>
    <row r="53" spans="14:64" x14ac:dyDescent="0.15">
      <c r="N53" s="13">
        <f t="shared" si="9"/>
        <v>6</v>
      </c>
      <c r="O53" s="13">
        <v>600</v>
      </c>
      <c r="P53" s="13" t="s">
        <v>894</v>
      </c>
      <c r="Q53" s="13">
        <v>2102</v>
      </c>
      <c r="T53" s="13" t="str">
        <f t="shared" si="14"/>
        <v>毛皮</v>
      </c>
      <c r="U53" s="13" t="str">
        <f t="shared" si="15"/>
        <v/>
      </c>
      <c r="V53" s="13" t="str">
        <f t="shared" si="16"/>
        <v/>
      </c>
      <c r="Y53">
        <v>1304</v>
      </c>
      <c r="Z53" t="s">
        <v>4738</v>
      </c>
      <c r="AA53">
        <v>4102</v>
      </c>
      <c r="AF53" s="13" t="str">
        <f t="shared" si="17"/>
        <v>生肉</v>
      </c>
      <c r="AG53" s="13" t="str">
        <f t="shared" si="18"/>
        <v/>
      </c>
      <c r="AH53" s="13" t="str">
        <f t="shared" si="19"/>
        <v/>
      </c>
      <c r="AI53" s="13" t="str">
        <f t="shared" si="20"/>
        <v/>
      </c>
      <c r="AJ53" s="13" t="str">
        <f t="shared" si="21"/>
        <v/>
      </c>
    </row>
    <row r="54" spans="14:64" x14ac:dyDescent="0.15">
      <c r="N54" s="13">
        <f t="shared" si="9"/>
        <v>5</v>
      </c>
      <c r="O54" s="13">
        <v>601</v>
      </c>
      <c r="P54" s="13" t="s">
        <v>1447</v>
      </c>
      <c r="T54" s="13" t="str">
        <f t="shared" si="14"/>
        <v/>
      </c>
      <c r="U54" s="13" t="str">
        <f t="shared" si="15"/>
        <v/>
      </c>
      <c r="V54" s="13" t="str">
        <f t="shared" si="16"/>
        <v/>
      </c>
      <c r="Y54">
        <v>1305</v>
      </c>
      <c r="Z54" t="s">
        <v>4557</v>
      </c>
      <c r="AA54">
        <v>4110</v>
      </c>
      <c r="AF54" s="13" t="str">
        <f t="shared" si="17"/>
        <v>花</v>
      </c>
      <c r="AG54" s="13" t="str">
        <f t="shared" si="18"/>
        <v/>
      </c>
      <c r="AH54" s="13" t="str">
        <f t="shared" si="19"/>
        <v/>
      </c>
      <c r="AI54" s="13" t="str">
        <f t="shared" si="20"/>
        <v/>
      </c>
      <c r="AJ54" s="13" t="str">
        <f t="shared" si="21"/>
        <v/>
      </c>
    </row>
    <row r="55" spans="14:64" x14ac:dyDescent="0.15">
      <c r="N55" s="13">
        <f t="shared" si="9"/>
        <v>0</v>
      </c>
      <c r="O55" s="13">
        <v>602</v>
      </c>
      <c r="P55" s="13" t="s">
        <v>891</v>
      </c>
      <c r="Q55" s="13">
        <v>2200</v>
      </c>
      <c r="R55" s="13">
        <v>2104</v>
      </c>
      <c r="S55" s="13">
        <v>2105</v>
      </c>
      <c r="T55" s="13" t="str">
        <f t="shared" si="14"/>
        <v>铁矿</v>
      </c>
      <c r="U55" s="13" t="str">
        <f t="shared" si="15"/>
        <v>藤条</v>
      </c>
      <c r="V55" s="13" t="str">
        <f t="shared" si="16"/>
        <v>蛇皮</v>
      </c>
      <c r="Y55">
        <v>1500</v>
      </c>
      <c r="Z55" t="s">
        <v>4558</v>
      </c>
      <c r="AA55">
        <v>505</v>
      </c>
      <c r="AB55" s="13">
        <v>605</v>
      </c>
      <c r="AF55" s="13" t="str">
        <f t="shared" si="17"/>
        <v>无畏头盔</v>
      </c>
      <c r="AG55" s="13" t="str">
        <f t="shared" si="18"/>
        <v>无畏战袍</v>
      </c>
      <c r="AH55" s="13" t="str">
        <f t="shared" si="19"/>
        <v/>
      </c>
      <c r="AI55" s="13" t="str">
        <f t="shared" si="20"/>
        <v/>
      </c>
      <c r="AJ55" s="13" t="str">
        <f t="shared" si="21"/>
        <v/>
      </c>
    </row>
    <row r="56" spans="14:64" x14ac:dyDescent="0.15">
      <c r="N56" s="13">
        <f t="shared" si="9"/>
        <v>15</v>
      </c>
      <c r="O56" s="13">
        <v>603</v>
      </c>
      <c r="P56" s="13" t="s">
        <v>1453</v>
      </c>
      <c r="T56" s="13" t="str">
        <f t="shared" si="14"/>
        <v/>
      </c>
      <c r="U56" s="13" t="str">
        <f t="shared" si="15"/>
        <v/>
      </c>
      <c r="V56" s="13" t="str">
        <f t="shared" si="16"/>
        <v/>
      </c>
      <c r="Y56">
        <v>1501</v>
      </c>
      <c r="Z56" t="s">
        <v>4559</v>
      </c>
      <c r="AA56">
        <v>107</v>
      </c>
      <c r="AB56" s="13">
        <v>202</v>
      </c>
      <c r="AF56" s="13" t="str">
        <f t="shared" si="17"/>
        <v>战斧</v>
      </c>
      <c r="AG56" s="13" t="str">
        <f t="shared" si="18"/>
        <v>铁弓</v>
      </c>
      <c r="AH56" s="13" t="str">
        <f t="shared" si="19"/>
        <v/>
      </c>
      <c r="AI56" s="13" t="str">
        <f t="shared" si="20"/>
        <v/>
      </c>
      <c r="AJ56" s="13" t="str">
        <f t="shared" si="21"/>
        <v/>
      </c>
    </row>
    <row r="57" spans="14:64" x14ac:dyDescent="0.15">
      <c r="N57" s="13">
        <f t="shared" si="9"/>
        <v>24</v>
      </c>
      <c r="O57" s="13">
        <v>604</v>
      </c>
      <c r="P57" s="13" t="s">
        <v>1448</v>
      </c>
      <c r="T57" s="13" t="str">
        <f t="shared" si="14"/>
        <v/>
      </c>
      <c r="U57" s="13" t="str">
        <f t="shared" si="15"/>
        <v/>
      </c>
      <c r="V57" s="13" t="str">
        <f t="shared" si="16"/>
        <v/>
      </c>
      <c r="Y57">
        <v>1502</v>
      </c>
      <c r="Z57" t="s">
        <v>4560</v>
      </c>
      <c r="AA57">
        <v>4102</v>
      </c>
      <c r="AB57" s="13">
        <v>2109</v>
      </c>
      <c r="AF57" s="13" t="str">
        <f t="shared" si="17"/>
        <v>生肉</v>
      </c>
      <c r="AG57" s="13" t="str">
        <f t="shared" si="18"/>
        <v>毒液</v>
      </c>
      <c r="AH57" s="13" t="str">
        <f t="shared" si="19"/>
        <v/>
      </c>
      <c r="AI57" s="13" t="str">
        <f t="shared" si="20"/>
        <v/>
      </c>
      <c r="AJ57" s="13" t="str">
        <f t="shared" si="21"/>
        <v/>
      </c>
    </row>
    <row r="58" spans="14:64" x14ac:dyDescent="0.15">
      <c r="N58" s="13">
        <f t="shared" si="9"/>
        <v>4</v>
      </c>
      <c r="O58" s="13">
        <v>605</v>
      </c>
      <c r="P58" s="13" t="s">
        <v>875</v>
      </c>
      <c r="Q58" s="13">
        <v>2200</v>
      </c>
      <c r="R58" s="13">
        <v>2201</v>
      </c>
      <c r="S58" s="13">
        <v>2105</v>
      </c>
      <c r="T58" s="13" t="str">
        <f t="shared" si="14"/>
        <v>铁矿</v>
      </c>
      <c r="U58" s="13" t="str">
        <f t="shared" si="15"/>
        <v>铜矿</v>
      </c>
      <c r="V58" s="13" t="str">
        <f t="shared" si="16"/>
        <v>蛇皮</v>
      </c>
      <c r="Y58">
        <v>1503</v>
      </c>
      <c r="Z58" t="s">
        <v>4561</v>
      </c>
      <c r="AA58">
        <v>1101</v>
      </c>
      <c r="AB58" s="13">
        <v>2402</v>
      </c>
      <c r="AC58" s="13">
        <v>2401</v>
      </c>
      <c r="AD58" s="13">
        <v>2400</v>
      </c>
      <c r="AF58" s="13" t="str">
        <f t="shared" si="17"/>
        <v>石料</v>
      </c>
      <c r="AG58" s="13" t="str">
        <f t="shared" si="18"/>
        <v>山铜</v>
      </c>
      <c r="AH58" s="13" t="str">
        <f t="shared" si="19"/>
        <v>秘银</v>
      </c>
      <c r="AI58" s="13" t="str">
        <f t="shared" si="20"/>
        <v>水晶</v>
      </c>
      <c r="AJ58" s="13" t="str">
        <f t="shared" si="21"/>
        <v/>
      </c>
    </row>
    <row r="59" spans="14:64" x14ac:dyDescent="0.15">
      <c r="N59" s="13">
        <f t="shared" si="9"/>
        <v>0</v>
      </c>
      <c r="O59" s="13">
        <v>606</v>
      </c>
      <c r="P59" s="13" t="s">
        <v>4656</v>
      </c>
      <c r="T59" s="13" t="str">
        <f t="shared" si="14"/>
        <v/>
      </c>
      <c r="U59" s="13" t="str">
        <f t="shared" si="15"/>
        <v/>
      </c>
      <c r="V59" s="13" t="str">
        <f t="shared" si="16"/>
        <v/>
      </c>
      <c r="Y59">
        <v>1600</v>
      </c>
      <c r="Z59" t="s">
        <v>4562</v>
      </c>
      <c r="AA59">
        <v>2100</v>
      </c>
      <c r="AB59" s="13">
        <v>103</v>
      </c>
      <c r="AF59" s="13" t="str">
        <f t="shared" si="17"/>
        <v>骨头</v>
      </c>
      <c r="AG59" s="13" t="str">
        <f t="shared" si="18"/>
        <v>砍刀</v>
      </c>
      <c r="AH59" s="13" t="str">
        <f t="shared" si="19"/>
        <v/>
      </c>
      <c r="AI59" s="13" t="str">
        <f t="shared" si="20"/>
        <v/>
      </c>
      <c r="AJ59" s="13" t="str">
        <f t="shared" si="21"/>
        <v/>
      </c>
    </row>
    <row r="60" spans="14:64" x14ac:dyDescent="0.15">
      <c r="N60" s="13">
        <f t="shared" si="9"/>
        <v>0</v>
      </c>
      <c r="O60" s="13">
        <v>607</v>
      </c>
      <c r="P60" s="13" t="s">
        <v>888</v>
      </c>
      <c r="Q60" s="13">
        <v>2300</v>
      </c>
      <c r="R60" s="13">
        <v>2301</v>
      </c>
      <c r="S60" s="13">
        <v>2105</v>
      </c>
      <c r="T60" s="13" t="str">
        <f t="shared" ref="T60:T72" si="22">IF(Q60&gt;0,VLOOKUP(Q60,$O:$P,2,FALSE),"")</f>
        <v>钨矿</v>
      </c>
      <c r="U60" s="13" t="str">
        <f t="shared" si="15"/>
        <v>铂矿</v>
      </c>
      <c r="V60" s="13" t="str">
        <f t="shared" si="16"/>
        <v>蛇皮</v>
      </c>
      <c r="Y60">
        <v>1601</v>
      </c>
      <c r="Z60" t="s">
        <v>4563</v>
      </c>
      <c r="AA60">
        <v>2100</v>
      </c>
      <c r="AB60" s="13">
        <v>201</v>
      </c>
      <c r="AF60" s="13" t="str">
        <f t="shared" si="17"/>
        <v>骨头</v>
      </c>
      <c r="AG60" s="13" t="str">
        <f t="shared" si="18"/>
        <v>骨弓</v>
      </c>
      <c r="AH60" s="13" t="str">
        <f t="shared" si="19"/>
        <v/>
      </c>
      <c r="AI60" s="13" t="str">
        <f t="shared" si="20"/>
        <v/>
      </c>
      <c r="AJ60" s="13" t="str">
        <f t="shared" si="21"/>
        <v/>
      </c>
    </row>
    <row r="61" spans="14:64" x14ac:dyDescent="0.15">
      <c r="N61" s="13">
        <f t="shared" si="9"/>
        <v>1</v>
      </c>
      <c r="O61" s="13">
        <v>608</v>
      </c>
      <c r="P61" s="13" t="s">
        <v>1467</v>
      </c>
      <c r="Q61" s="13">
        <v>2302</v>
      </c>
      <c r="R61" s="13">
        <v>2106</v>
      </c>
      <c r="S61" s="13">
        <v>2108</v>
      </c>
      <c r="T61" s="13" t="str">
        <f t="shared" si="22"/>
        <v>暗影石</v>
      </c>
      <c r="U61" s="13" t="str">
        <f t="shared" si="15"/>
        <v>蛛丝</v>
      </c>
      <c r="V61" s="13" t="str">
        <f t="shared" si="16"/>
        <v>硬壳</v>
      </c>
      <c r="Y61">
        <v>1602</v>
      </c>
      <c r="Z61" t="s">
        <v>4564</v>
      </c>
      <c r="AA61">
        <v>2105</v>
      </c>
      <c r="AF61" s="13" t="str">
        <f t="shared" si="17"/>
        <v>蛇皮</v>
      </c>
      <c r="AG61" s="13" t="str">
        <f t="shared" si="18"/>
        <v/>
      </c>
      <c r="AH61" s="13" t="str">
        <f t="shared" si="19"/>
        <v/>
      </c>
      <c r="AI61" s="13" t="str">
        <f t="shared" si="20"/>
        <v/>
      </c>
      <c r="AJ61" s="13" t="str">
        <f t="shared" si="21"/>
        <v/>
      </c>
    </row>
    <row r="62" spans="14:64" x14ac:dyDescent="0.15">
      <c r="N62" s="13">
        <f t="shared" si="9"/>
        <v>1</v>
      </c>
      <c r="O62" s="13">
        <v>609</v>
      </c>
      <c r="P62" s="13" t="s">
        <v>1462</v>
      </c>
      <c r="Q62" s="13">
        <v>2401</v>
      </c>
      <c r="R62" s="13">
        <v>2300</v>
      </c>
      <c r="S62" s="13">
        <v>2301</v>
      </c>
      <c r="T62" s="13" t="str">
        <f t="shared" si="22"/>
        <v>秘银</v>
      </c>
      <c r="U62" s="13" t="str">
        <f t="shared" si="15"/>
        <v>钨矿</v>
      </c>
      <c r="V62" s="13" t="str">
        <f t="shared" si="16"/>
        <v>铂矿</v>
      </c>
      <c r="Y62">
        <v>1603</v>
      </c>
      <c r="Z62" t="s">
        <v>4565</v>
      </c>
      <c r="AA62">
        <v>4102</v>
      </c>
      <c r="AB62" s="13">
        <v>2105</v>
      </c>
      <c r="AF62" s="13" t="str">
        <f t="shared" si="17"/>
        <v>生肉</v>
      </c>
      <c r="AG62" s="13" t="str">
        <f t="shared" si="18"/>
        <v>蛇皮</v>
      </c>
      <c r="AH62" s="13" t="str">
        <f t="shared" si="19"/>
        <v/>
      </c>
      <c r="AI62" s="13" t="str">
        <f t="shared" si="20"/>
        <v/>
      </c>
      <c r="AJ62" s="13" t="str">
        <f t="shared" si="21"/>
        <v/>
      </c>
    </row>
    <row r="63" spans="14:64" x14ac:dyDescent="0.15">
      <c r="N63" s="13">
        <f t="shared" si="9"/>
        <v>0</v>
      </c>
      <c r="O63" s="13">
        <v>610</v>
      </c>
      <c r="P63" s="13" t="s">
        <v>4657</v>
      </c>
      <c r="Q63" s="13">
        <v>2401</v>
      </c>
      <c r="R63" s="13">
        <v>2303</v>
      </c>
      <c r="S63" s="13">
        <v>2106</v>
      </c>
      <c r="T63" s="13" t="str">
        <f t="shared" si="22"/>
        <v>秘银</v>
      </c>
      <c r="U63" s="13" t="str">
        <f t="shared" si="15"/>
        <v>鲨鱼鳍</v>
      </c>
      <c r="V63" s="13" t="str">
        <f t="shared" si="16"/>
        <v>蛛丝</v>
      </c>
      <c r="Y63">
        <v>1700</v>
      </c>
      <c r="Z63" t="s">
        <v>4566</v>
      </c>
      <c r="AA63">
        <v>1101</v>
      </c>
      <c r="AB63" s="13">
        <v>2300</v>
      </c>
      <c r="AC63" s="13">
        <v>2301</v>
      </c>
      <c r="AF63" s="13" t="str">
        <f t="shared" si="17"/>
        <v>石料</v>
      </c>
      <c r="AG63" s="13" t="str">
        <f t="shared" si="18"/>
        <v>钨矿</v>
      </c>
      <c r="AH63" s="13" t="str">
        <f t="shared" si="19"/>
        <v>铂矿</v>
      </c>
      <c r="AI63" s="13" t="str">
        <f t="shared" si="20"/>
        <v/>
      </c>
      <c r="AJ63" s="13" t="str">
        <f t="shared" si="21"/>
        <v/>
      </c>
    </row>
    <row r="64" spans="14:64" x14ac:dyDescent="0.15">
      <c r="N64" s="13">
        <f t="shared" si="9"/>
        <v>2</v>
      </c>
      <c r="O64" s="13">
        <v>611</v>
      </c>
      <c r="P64" s="13" t="s">
        <v>1465</v>
      </c>
      <c r="Q64" s="13">
        <v>2405</v>
      </c>
      <c r="R64" s="13">
        <v>2401</v>
      </c>
      <c r="S64" s="13">
        <v>2402</v>
      </c>
      <c r="T64" s="13" t="str">
        <f t="shared" si="22"/>
        <v>陨石</v>
      </c>
      <c r="U64" s="13" t="str">
        <f t="shared" si="15"/>
        <v>秘银</v>
      </c>
      <c r="V64" s="13" t="str">
        <f t="shared" si="16"/>
        <v>山铜</v>
      </c>
      <c r="Y64">
        <v>1701</v>
      </c>
      <c r="Z64" t="s">
        <v>4567</v>
      </c>
      <c r="AA64">
        <v>2202</v>
      </c>
      <c r="AF64" s="13" t="str">
        <f t="shared" si="17"/>
        <v>灵魂石</v>
      </c>
      <c r="AG64" s="13" t="str">
        <f t="shared" si="18"/>
        <v/>
      </c>
      <c r="AH64" s="13" t="str">
        <f t="shared" si="19"/>
        <v/>
      </c>
      <c r="AI64" s="13" t="str">
        <f t="shared" si="20"/>
        <v/>
      </c>
      <c r="AJ64" s="13" t="str">
        <f t="shared" si="21"/>
        <v/>
      </c>
    </row>
    <row r="65" spans="14:36" x14ac:dyDescent="0.15">
      <c r="N65" s="13">
        <f t="shared" si="9"/>
        <v>0</v>
      </c>
      <c r="O65" s="13">
        <v>612</v>
      </c>
      <c r="P65" s="13" t="s">
        <v>1490</v>
      </c>
      <c r="Q65" s="13">
        <v>2405</v>
      </c>
      <c r="R65" s="13">
        <v>2401</v>
      </c>
      <c r="S65" s="13">
        <v>2402</v>
      </c>
      <c r="T65" s="13" t="str">
        <f t="shared" si="22"/>
        <v>陨石</v>
      </c>
      <c r="U65" s="13" t="str">
        <f t="shared" si="15"/>
        <v>秘银</v>
      </c>
      <c r="V65" s="13" t="str">
        <f t="shared" si="16"/>
        <v>山铜</v>
      </c>
      <c r="Y65">
        <v>1702</v>
      </c>
      <c r="Z65" t="s">
        <v>4568</v>
      </c>
      <c r="AA65">
        <v>4102</v>
      </c>
      <c r="AB65" s="13">
        <v>2101</v>
      </c>
      <c r="AF65" s="13" t="str">
        <f t="shared" si="17"/>
        <v>生肉</v>
      </c>
      <c r="AG65" s="13" t="str">
        <f t="shared" si="18"/>
        <v>羽毛</v>
      </c>
      <c r="AH65" s="13" t="str">
        <f t="shared" si="19"/>
        <v/>
      </c>
      <c r="AI65" s="13" t="str">
        <f t="shared" si="20"/>
        <v/>
      </c>
      <c r="AJ65" s="13" t="str">
        <f t="shared" si="21"/>
        <v/>
      </c>
    </row>
    <row r="66" spans="14:36" x14ac:dyDescent="0.15">
      <c r="N66" s="13">
        <f t="shared" si="9"/>
        <v>0</v>
      </c>
      <c r="O66" s="13">
        <v>613</v>
      </c>
      <c r="P66" s="13" t="s">
        <v>895</v>
      </c>
      <c r="Q66" s="13">
        <v>2407</v>
      </c>
      <c r="R66" s="13">
        <v>2401</v>
      </c>
      <c r="S66" s="13">
        <v>2402</v>
      </c>
      <c r="T66" s="13" t="str">
        <f t="shared" si="22"/>
        <v>龙皮</v>
      </c>
      <c r="U66" s="13" t="str">
        <f t="shared" si="15"/>
        <v>秘银</v>
      </c>
      <c r="V66" s="13" t="str">
        <f t="shared" si="16"/>
        <v>山铜</v>
      </c>
      <c r="Y66">
        <v>1703</v>
      </c>
      <c r="Z66" t="s">
        <v>4726</v>
      </c>
      <c r="AA66">
        <v>4102</v>
      </c>
      <c r="AF66" s="13" t="str">
        <f t="shared" si="17"/>
        <v>生肉</v>
      </c>
      <c r="AG66" s="13" t="str">
        <f t="shared" si="18"/>
        <v/>
      </c>
      <c r="AH66" s="13" t="str">
        <f t="shared" si="19"/>
        <v/>
      </c>
      <c r="AI66" s="13" t="str">
        <f t="shared" si="20"/>
        <v/>
      </c>
      <c r="AJ66" s="13" t="str">
        <f t="shared" si="21"/>
        <v/>
      </c>
    </row>
    <row r="67" spans="14:36" x14ac:dyDescent="0.15">
      <c r="N67" s="13">
        <f t="shared" si="9"/>
        <v>0</v>
      </c>
      <c r="O67" s="13">
        <v>700</v>
      </c>
      <c r="P67" s="13" t="s">
        <v>4658</v>
      </c>
      <c r="Q67" s="13">
        <v>2104</v>
      </c>
      <c r="T67" s="13" t="str">
        <f t="shared" si="22"/>
        <v>藤条</v>
      </c>
      <c r="U67" s="13" t="str">
        <f t="shared" si="15"/>
        <v/>
      </c>
      <c r="V67" s="13" t="str">
        <f t="shared" si="16"/>
        <v/>
      </c>
      <c r="Y67">
        <v>1704</v>
      </c>
      <c r="Z67" t="s">
        <v>4569</v>
      </c>
      <c r="AA67">
        <v>4102</v>
      </c>
      <c r="AF67" s="13" t="str">
        <f t="shared" si="17"/>
        <v>生肉</v>
      </c>
      <c r="AG67" s="13" t="str">
        <f t="shared" si="18"/>
        <v/>
      </c>
      <c r="AH67" s="13" t="str">
        <f t="shared" si="19"/>
        <v/>
      </c>
      <c r="AI67" s="13" t="str">
        <f t="shared" si="20"/>
        <v/>
      </c>
      <c r="AJ67" s="13" t="str">
        <f t="shared" si="21"/>
        <v/>
      </c>
    </row>
    <row r="68" spans="14:36" x14ac:dyDescent="0.15">
      <c r="N68" s="13">
        <f t="shared" ref="N68:N131" si="23">COUNTIFS($AF$2:$AJ$215,P68)</f>
        <v>3</v>
      </c>
      <c r="O68" s="13">
        <v>701</v>
      </c>
      <c r="P68" s="13" t="s">
        <v>1449</v>
      </c>
      <c r="Q68" s="13">
        <v>2102</v>
      </c>
      <c r="R68" s="13">
        <v>2104</v>
      </c>
      <c r="T68" s="13" t="str">
        <f t="shared" si="22"/>
        <v>毛皮</v>
      </c>
      <c r="U68" s="13" t="str">
        <f t="shared" si="15"/>
        <v>藤条</v>
      </c>
      <c r="V68" s="13" t="str">
        <f t="shared" si="16"/>
        <v/>
      </c>
      <c r="Y68">
        <v>1800</v>
      </c>
      <c r="Z68" t="s">
        <v>4570</v>
      </c>
      <c r="AA68">
        <v>4102</v>
      </c>
      <c r="AB68" s="13">
        <v>2404</v>
      </c>
      <c r="AC68" s="13">
        <v>2109</v>
      </c>
      <c r="AF68" s="13" t="str">
        <f t="shared" si="17"/>
        <v>生肉</v>
      </c>
      <c r="AG68" s="13" t="str">
        <f t="shared" si="18"/>
        <v>龙骨</v>
      </c>
      <c r="AH68" s="13" t="str">
        <f t="shared" si="19"/>
        <v>毒液</v>
      </c>
      <c r="AI68" s="13" t="str">
        <f t="shared" si="20"/>
        <v/>
      </c>
      <c r="AJ68" s="13" t="str">
        <f t="shared" si="21"/>
        <v/>
      </c>
    </row>
    <row r="69" spans="14:36" x14ac:dyDescent="0.15">
      <c r="N69" s="13">
        <f t="shared" si="23"/>
        <v>0</v>
      </c>
      <c r="O69" s="13">
        <v>702</v>
      </c>
      <c r="P69" s="13" t="s">
        <v>876</v>
      </c>
      <c r="Q69" s="13">
        <v>2101</v>
      </c>
      <c r="R69" s="13">
        <v>2102</v>
      </c>
      <c r="S69" s="13">
        <v>2104</v>
      </c>
      <c r="T69" s="13" t="str">
        <f t="shared" si="22"/>
        <v>羽毛</v>
      </c>
      <c r="U69" s="13" t="str">
        <f t="shared" si="15"/>
        <v>毛皮</v>
      </c>
      <c r="V69" s="13" t="str">
        <f t="shared" si="16"/>
        <v>藤条</v>
      </c>
      <c r="Y69">
        <v>1801</v>
      </c>
      <c r="Z69" t="s">
        <v>4571</v>
      </c>
      <c r="AA69">
        <v>4102</v>
      </c>
      <c r="AB69" s="13">
        <v>2404</v>
      </c>
      <c r="AC69" s="13">
        <v>2407</v>
      </c>
      <c r="AF69" s="13" t="str">
        <f t="shared" si="17"/>
        <v>生肉</v>
      </c>
      <c r="AG69" s="13" t="str">
        <f t="shared" si="18"/>
        <v>龙骨</v>
      </c>
      <c r="AH69" s="13" t="str">
        <f t="shared" si="19"/>
        <v>龙皮</v>
      </c>
      <c r="AI69" s="13" t="str">
        <f t="shared" si="20"/>
        <v/>
      </c>
      <c r="AJ69" s="13" t="str">
        <f t="shared" si="21"/>
        <v/>
      </c>
    </row>
    <row r="70" spans="14:36" x14ac:dyDescent="0.15">
      <c r="N70" s="13">
        <f t="shared" si="23"/>
        <v>0</v>
      </c>
      <c r="O70" s="13">
        <v>703</v>
      </c>
      <c r="P70" s="13" t="s">
        <v>879</v>
      </c>
      <c r="Q70" s="13">
        <v>2108</v>
      </c>
      <c r="R70" s="13">
        <v>2400</v>
      </c>
      <c r="S70" s="13">
        <v>2106</v>
      </c>
      <c r="T70" s="13" t="str">
        <f t="shared" si="22"/>
        <v>硬壳</v>
      </c>
      <c r="U70" s="13" t="str">
        <f t="shared" si="15"/>
        <v>水晶</v>
      </c>
      <c r="V70" s="13" t="str">
        <f t="shared" si="16"/>
        <v>蛛丝</v>
      </c>
      <c r="Y70">
        <v>1802</v>
      </c>
      <c r="Z70" t="s">
        <v>4572</v>
      </c>
      <c r="AA70">
        <v>4102</v>
      </c>
      <c r="AB70" s="13">
        <v>2404</v>
      </c>
      <c r="AC70" s="13">
        <v>2407</v>
      </c>
      <c r="AF70" s="13" t="str">
        <f t="shared" si="17"/>
        <v>生肉</v>
      </c>
      <c r="AG70" s="13" t="str">
        <f t="shared" si="18"/>
        <v>龙骨</v>
      </c>
      <c r="AH70" s="13" t="str">
        <f t="shared" si="19"/>
        <v>龙皮</v>
      </c>
      <c r="AI70" s="13" t="str">
        <f t="shared" si="20"/>
        <v/>
      </c>
      <c r="AJ70" s="13" t="str">
        <f t="shared" si="21"/>
        <v/>
      </c>
    </row>
    <row r="71" spans="14:36" x14ac:dyDescent="0.15">
      <c r="N71" s="13">
        <f t="shared" si="23"/>
        <v>0</v>
      </c>
      <c r="O71" s="13">
        <v>704</v>
      </c>
      <c r="P71" s="13" t="s">
        <v>882</v>
      </c>
      <c r="Q71" s="13">
        <v>2101</v>
      </c>
      <c r="R71" s="13">
        <v>2400</v>
      </c>
      <c r="S71" s="13">
        <v>2106</v>
      </c>
      <c r="T71" s="13" t="str">
        <f t="shared" si="22"/>
        <v>羽毛</v>
      </c>
      <c r="U71" s="13" t="str">
        <f t="shared" si="15"/>
        <v>水晶</v>
      </c>
      <c r="V71" s="13" t="str">
        <f t="shared" si="16"/>
        <v>蛛丝</v>
      </c>
      <c r="Y71">
        <v>1803</v>
      </c>
      <c r="Z71" t="s">
        <v>4573</v>
      </c>
      <c r="AA71">
        <v>4102</v>
      </c>
      <c r="AB71" s="13">
        <v>2404</v>
      </c>
      <c r="AC71" s="13">
        <v>2407</v>
      </c>
      <c r="AF71" s="13" t="str">
        <f t="shared" si="17"/>
        <v>生肉</v>
      </c>
      <c r="AG71" s="13" t="str">
        <f t="shared" si="18"/>
        <v>龙骨</v>
      </c>
      <c r="AH71" s="13" t="str">
        <f t="shared" si="19"/>
        <v>龙皮</v>
      </c>
      <c r="AI71" s="13" t="str">
        <f t="shared" si="20"/>
        <v/>
      </c>
      <c r="AJ71" s="13" t="str">
        <f t="shared" si="21"/>
        <v/>
      </c>
    </row>
    <row r="72" spans="14:36" x14ac:dyDescent="0.15">
      <c r="N72" s="13">
        <f t="shared" si="23"/>
        <v>0</v>
      </c>
      <c r="O72" s="13">
        <v>705</v>
      </c>
      <c r="P72" s="13" t="s">
        <v>4659</v>
      </c>
      <c r="Q72" s="13">
        <v>2403</v>
      </c>
      <c r="R72" s="13">
        <v>2400</v>
      </c>
      <c r="S72" s="13">
        <v>2106</v>
      </c>
      <c r="T72" s="13" t="str">
        <f t="shared" si="22"/>
        <v>凤凰羽毛</v>
      </c>
      <c r="U72" s="13" t="str">
        <f t="shared" si="15"/>
        <v>水晶</v>
      </c>
      <c r="V72" s="13" t="str">
        <f t="shared" si="16"/>
        <v>蛛丝</v>
      </c>
      <c r="Y72">
        <v>1804</v>
      </c>
      <c r="Z72" t="s">
        <v>4574</v>
      </c>
      <c r="AA72">
        <v>4102</v>
      </c>
      <c r="AB72" s="13">
        <v>2101</v>
      </c>
      <c r="AF72" s="13" t="str">
        <f t="shared" si="17"/>
        <v>生肉</v>
      </c>
      <c r="AG72" s="13" t="str">
        <f t="shared" si="18"/>
        <v>羽毛</v>
      </c>
      <c r="AH72" s="13" t="str">
        <f t="shared" si="19"/>
        <v/>
      </c>
      <c r="AI72" s="13" t="str">
        <f t="shared" si="20"/>
        <v/>
      </c>
      <c r="AJ72" s="13" t="str">
        <f t="shared" si="21"/>
        <v/>
      </c>
    </row>
    <row r="73" spans="14:36" x14ac:dyDescent="0.15">
      <c r="N73" s="13">
        <f t="shared" si="23"/>
        <v>0</v>
      </c>
      <c r="O73" s="13">
        <v>706</v>
      </c>
      <c r="P73" s="13" t="s">
        <v>4660</v>
      </c>
      <c r="Q73" s="13">
        <v>2410</v>
      </c>
      <c r="R73" s="13">
        <v>2400</v>
      </c>
      <c r="S73" s="13">
        <v>2106</v>
      </c>
      <c r="T73" s="60" t="s">
        <v>4724</v>
      </c>
      <c r="U73" s="13" t="str">
        <f t="shared" si="15"/>
        <v>水晶</v>
      </c>
      <c r="V73" s="13" t="str">
        <f t="shared" si="16"/>
        <v>蛛丝</v>
      </c>
      <c r="Y73">
        <v>1900</v>
      </c>
      <c r="Z73" t="s">
        <v>4575</v>
      </c>
      <c r="AA73">
        <v>4102</v>
      </c>
      <c r="AB73" s="13">
        <v>2102</v>
      </c>
      <c r="AF73" s="13" t="str">
        <f t="shared" si="17"/>
        <v>生肉</v>
      </c>
      <c r="AG73" s="13" t="str">
        <f t="shared" si="18"/>
        <v>毛皮</v>
      </c>
      <c r="AH73" s="13" t="str">
        <f t="shared" si="19"/>
        <v/>
      </c>
      <c r="AI73" s="13" t="str">
        <f t="shared" si="20"/>
        <v/>
      </c>
      <c r="AJ73" s="13" t="str">
        <f t="shared" si="21"/>
        <v/>
      </c>
    </row>
    <row r="74" spans="14:36" x14ac:dyDescent="0.15">
      <c r="N74" s="13">
        <f t="shared" si="23"/>
        <v>2</v>
      </c>
      <c r="O74" s="13">
        <v>1100</v>
      </c>
      <c r="P74" s="13" t="s">
        <v>4661</v>
      </c>
      <c r="T74" s="13" t="str">
        <f t="shared" ref="T74:T86" si="24">IF(Q74&gt;0,VLOOKUP(Q74,$O:$P,2,FALSE),"")</f>
        <v/>
      </c>
      <c r="U74" s="13" t="str">
        <f t="shared" si="15"/>
        <v/>
      </c>
      <c r="V74" s="13" t="str">
        <f t="shared" si="16"/>
        <v/>
      </c>
      <c r="Y74">
        <v>1901</v>
      </c>
      <c r="Z74" t="s">
        <v>4576</v>
      </c>
      <c r="AA74">
        <v>1100</v>
      </c>
      <c r="AF74" s="13" t="str">
        <f t="shared" si="17"/>
        <v>木材</v>
      </c>
      <c r="AG74" s="13" t="str">
        <f t="shared" si="18"/>
        <v/>
      </c>
      <c r="AH74" s="13" t="str">
        <f t="shared" si="19"/>
        <v/>
      </c>
      <c r="AI74" s="13" t="str">
        <f t="shared" si="20"/>
        <v/>
      </c>
      <c r="AJ74" s="13" t="str">
        <f t="shared" si="21"/>
        <v/>
      </c>
    </row>
    <row r="75" spans="14:36" x14ac:dyDescent="0.15">
      <c r="N75" s="13">
        <f t="shared" si="23"/>
        <v>6</v>
      </c>
      <c r="O75" s="13">
        <v>1101</v>
      </c>
      <c r="P75" s="13" t="s">
        <v>4662</v>
      </c>
      <c r="T75" s="13" t="str">
        <f t="shared" si="24"/>
        <v/>
      </c>
      <c r="U75" s="13" t="str">
        <f t="shared" si="15"/>
        <v/>
      </c>
      <c r="V75" s="13" t="str">
        <f t="shared" si="16"/>
        <v/>
      </c>
      <c r="Y75">
        <v>1902</v>
      </c>
      <c r="Z75" t="s">
        <v>4577</v>
      </c>
      <c r="AA75">
        <v>4102</v>
      </c>
      <c r="AB75" s="13">
        <v>2101</v>
      </c>
      <c r="AF75" s="13" t="str">
        <f t="shared" si="17"/>
        <v>生肉</v>
      </c>
      <c r="AG75" s="13" t="str">
        <f t="shared" si="18"/>
        <v>羽毛</v>
      </c>
      <c r="AH75" s="13" t="str">
        <f t="shared" si="19"/>
        <v/>
      </c>
      <c r="AI75" s="13" t="str">
        <f t="shared" si="20"/>
        <v/>
      </c>
      <c r="AJ75" s="13" t="str">
        <f t="shared" si="21"/>
        <v/>
      </c>
    </row>
    <row r="76" spans="14:36" x14ac:dyDescent="0.15">
      <c r="N76" s="13">
        <f t="shared" si="23"/>
        <v>5</v>
      </c>
      <c r="O76" s="13">
        <v>2100</v>
      </c>
      <c r="P76" s="13" t="s">
        <v>4663</v>
      </c>
      <c r="T76" s="13" t="str">
        <f t="shared" si="24"/>
        <v/>
      </c>
      <c r="U76" s="13" t="str">
        <f t="shared" si="15"/>
        <v/>
      </c>
      <c r="V76" s="13" t="str">
        <f t="shared" si="16"/>
        <v/>
      </c>
      <c r="Y76">
        <v>1903</v>
      </c>
      <c r="Z76" t="s">
        <v>4578</v>
      </c>
      <c r="AA76">
        <v>2106</v>
      </c>
      <c r="AB76" s="13">
        <v>2109</v>
      </c>
      <c r="AF76" s="13" t="str">
        <f t="shared" si="17"/>
        <v>蛛丝</v>
      </c>
      <c r="AG76" s="13" t="str">
        <f t="shared" si="18"/>
        <v>毒液</v>
      </c>
      <c r="AH76" s="13" t="str">
        <f t="shared" si="19"/>
        <v/>
      </c>
      <c r="AI76" s="13" t="str">
        <f t="shared" si="20"/>
        <v/>
      </c>
      <c r="AJ76" s="13" t="str">
        <f t="shared" si="21"/>
        <v/>
      </c>
    </row>
    <row r="77" spans="14:36" x14ac:dyDescent="0.15">
      <c r="N77" s="13">
        <f t="shared" si="23"/>
        <v>13</v>
      </c>
      <c r="O77" s="13">
        <v>2101</v>
      </c>
      <c r="P77" s="13" t="s">
        <v>4664</v>
      </c>
      <c r="T77" s="13" t="str">
        <f t="shared" si="24"/>
        <v/>
      </c>
      <c r="U77" s="13" t="str">
        <f t="shared" si="15"/>
        <v/>
      </c>
      <c r="V77" s="13" t="str">
        <f t="shared" si="16"/>
        <v/>
      </c>
      <c r="Y77">
        <v>1904</v>
      </c>
      <c r="Z77" t="s">
        <v>4579</v>
      </c>
      <c r="AA77">
        <v>103</v>
      </c>
      <c r="AB77" s="13">
        <v>504</v>
      </c>
      <c r="AC77" s="13">
        <v>604</v>
      </c>
      <c r="AF77" s="13" t="str">
        <f t="shared" si="17"/>
        <v>砍刀</v>
      </c>
      <c r="AG77" s="13" t="str">
        <f t="shared" si="18"/>
        <v>斥候皮盔</v>
      </c>
      <c r="AH77" s="13" t="str">
        <f t="shared" si="19"/>
        <v>斥候皮甲</v>
      </c>
      <c r="AI77" s="13" t="str">
        <f t="shared" si="20"/>
        <v/>
      </c>
      <c r="AJ77" s="13" t="str">
        <f t="shared" si="21"/>
        <v/>
      </c>
    </row>
    <row r="78" spans="14:36" x14ac:dyDescent="0.15">
      <c r="N78" s="13">
        <f t="shared" si="23"/>
        <v>24</v>
      </c>
      <c r="O78" s="13">
        <v>2102</v>
      </c>
      <c r="P78" s="13" t="s">
        <v>4665</v>
      </c>
      <c r="T78" s="13" t="str">
        <f t="shared" si="24"/>
        <v/>
      </c>
      <c r="U78" s="13" t="str">
        <f t="shared" si="15"/>
        <v/>
      </c>
      <c r="V78" s="13" t="str">
        <f t="shared" si="16"/>
        <v/>
      </c>
      <c r="Y78">
        <v>1905</v>
      </c>
      <c r="Z78" t="s">
        <v>4580</v>
      </c>
      <c r="AA78">
        <v>105</v>
      </c>
      <c r="AB78" s="13">
        <v>503</v>
      </c>
      <c r="AC78" s="13">
        <v>603</v>
      </c>
      <c r="AF78" s="13" t="str">
        <f t="shared" si="17"/>
        <v>长矛</v>
      </c>
      <c r="AG78" s="13" t="str">
        <f t="shared" si="18"/>
        <v>卫兵头盔</v>
      </c>
      <c r="AH78" s="13" t="str">
        <f t="shared" si="19"/>
        <v>卫兵战甲</v>
      </c>
      <c r="AI78" s="13" t="str">
        <f t="shared" si="20"/>
        <v/>
      </c>
      <c r="AJ78" s="13" t="str">
        <f t="shared" si="21"/>
        <v/>
      </c>
    </row>
    <row r="79" spans="14:36" x14ac:dyDescent="0.15">
      <c r="N79" s="13">
        <f t="shared" si="23"/>
        <v>0</v>
      </c>
      <c r="O79" s="13">
        <v>2103</v>
      </c>
      <c r="P79" s="13" t="s">
        <v>4666</v>
      </c>
      <c r="T79" s="13" t="str">
        <f t="shared" si="24"/>
        <v/>
      </c>
      <c r="U79" s="13" t="str">
        <f t="shared" si="15"/>
        <v/>
      </c>
      <c r="V79" s="13" t="str">
        <f t="shared" si="16"/>
        <v/>
      </c>
      <c r="Y79">
        <v>1906</v>
      </c>
      <c r="Z79" t="s">
        <v>4581</v>
      </c>
      <c r="AA79">
        <v>4109</v>
      </c>
      <c r="AF79" s="13" t="str">
        <f t="shared" si="17"/>
        <v>冰块</v>
      </c>
      <c r="AG79" s="13" t="str">
        <f t="shared" si="18"/>
        <v/>
      </c>
      <c r="AH79" s="13" t="str">
        <f t="shared" si="19"/>
        <v/>
      </c>
      <c r="AI79" s="13" t="str">
        <f t="shared" si="20"/>
        <v/>
      </c>
      <c r="AJ79" s="13" t="str">
        <f t="shared" si="21"/>
        <v/>
      </c>
    </row>
    <row r="80" spans="14:36" x14ac:dyDescent="0.15">
      <c r="N80" s="13">
        <f t="shared" si="23"/>
        <v>2</v>
      </c>
      <c r="O80" s="13">
        <v>2104</v>
      </c>
      <c r="P80" s="13" t="s">
        <v>4667</v>
      </c>
      <c r="T80" s="13" t="str">
        <f t="shared" si="24"/>
        <v/>
      </c>
      <c r="U80" s="13" t="str">
        <f t="shared" si="15"/>
        <v/>
      </c>
      <c r="V80" s="13" t="str">
        <f t="shared" si="16"/>
        <v/>
      </c>
      <c r="Y80">
        <v>1907</v>
      </c>
      <c r="Z80" t="s">
        <v>4582</v>
      </c>
      <c r="AA80">
        <v>4102</v>
      </c>
      <c r="AB80" s="13">
        <v>2102</v>
      </c>
      <c r="AF80" s="13" t="str">
        <f t="shared" si="17"/>
        <v>生肉</v>
      </c>
      <c r="AG80" s="13" t="str">
        <f t="shared" si="18"/>
        <v>毛皮</v>
      </c>
      <c r="AH80" s="13" t="str">
        <f t="shared" si="19"/>
        <v/>
      </c>
      <c r="AI80" s="13" t="str">
        <f t="shared" si="20"/>
        <v/>
      </c>
      <c r="AJ80" s="13" t="str">
        <f t="shared" si="21"/>
        <v/>
      </c>
    </row>
    <row r="81" spans="14:36" x14ac:dyDescent="0.15">
      <c r="N81" s="13">
        <f t="shared" si="23"/>
        <v>15</v>
      </c>
      <c r="O81" s="13">
        <v>2105</v>
      </c>
      <c r="P81" s="13" t="s">
        <v>4668</v>
      </c>
      <c r="T81" s="13" t="str">
        <f t="shared" si="24"/>
        <v/>
      </c>
      <c r="U81" s="13" t="str">
        <f t="shared" si="15"/>
        <v/>
      </c>
      <c r="V81" s="13" t="str">
        <f t="shared" si="16"/>
        <v/>
      </c>
      <c r="Y81">
        <v>1908</v>
      </c>
      <c r="Z81" t="s">
        <v>4773</v>
      </c>
      <c r="AA81">
        <v>505</v>
      </c>
      <c r="AB81" s="13">
        <v>605</v>
      </c>
      <c r="AF81" s="13" t="str">
        <f t="shared" si="17"/>
        <v>无畏头盔</v>
      </c>
      <c r="AG81" s="13" t="str">
        <f t="shared" si="18"/>
        <v>无畏战袍</v>
      </c>
      <c r="AH81" s="13" t="str">
        <f t="shared" si="19"/>
        <v/>
      </c>
      <c r="AI81" s="13" t="str">
        <f t="shared" si="20"/>
        <v/>
      </c>
      <c r="AJ81" s="13" t="str">
        <f t="shared" si="21"/>
        <v/>
      </c>
    </row>
    <row r="82" spans="14:36" x14ac:dyDescent="0.15">
      <c r="N82" s="13">
        <f t="shared" si="23"/>
        <v>9</v>
      </c>
      <c r="O82" s="13">
        <v>2106</v>
      </c>
      <c r="P82" s="13" t="s">
        <v>4669</v>
      </c>
      <c r="T82" s="13" t="str">
        <f t="shared" si="24"/>
        <v/>
      </c>
      <c r="U82" s="13" t="str">
        <f t="shared" si="15"/>
        <v/>
      </c>
      <c r="V82" s="13" t="str">
        <f t="shared" si="16"/>
        <v/>
      </c>
      <c r="Y82">
        <v>1909</v>
      </c>
      <c r="Z82" t="s">
        <v>4584</v>
      </c>
      <c r="AA82">
        <v>1101</v>
      </c>
      <c r="AB82" s="13">
        <v>2300</v>
      </c>
      <c r="AC82" s="13">
        <v>2301</v>
      </c>
      <c r="AF82" s="13" t="str">
        <f t="shared" si="17"/>
        <v>石料</v>
      </c>
      <c r="AG82" s="13" t="str">
        <f t="shared" si="18"/>
        <v>钨矿</v>
      </c>
      <c r="AH82" s="13" t="str">
        <f t="shared" si="19"/>
        <v>铂矿</v>
      </c>
      <c r="AI82" s="13" t="str">
        <f t="shared" si="20"/>
        <v/>
      </c>
      <c r="AJ82" s="13" t="str">
        <f t="shared" si="21"/>
        <v/>
      </c>
    </row>
    <row r="83" spans="14:36" x14ac:dyDescent="0.15">
      <c r="N83" s="13">
        <f t="shared" si="23"/>
        <v>6</v>
      </c>
      <c r="O83" s="13">
        <v>2107</v>
      </c>
      <c r="P83" s="13" t="s">
        <v>4670</v>
      </c>
      <c r="T83" s="13" t="str">
        <f t="shared" si="24"/>
        <v/>
      </c>
      <c r="U83" s="13" t="str">
        <f t="shared" si="15"/>
        <v/>
      </c>
      <c r="V83" s="13" t="str">
        <f t="shared" si="16"/>
        <v/>
      </c>
      <c r="Y83">
        <v>1910</v>
      </c>
      <c r="Z83" t="s">
        <v>4574</v>
      </c>
      <c r="AA83">
        <v>4102</v>
      </c>
      <c r="AB83" s="13">
        <v>2101</v>
      </c>
      <c r="AF83" s="13" t="str">
        <f t="shared" si="17"/>
        <v>生肉</v>
      </c>
      <c r="AG83" s="13" t="str">
        <f t="shared" si="18"/>
        <v>羽毛</v>
      </c>
      <c r="AH83" s="13" t="str">
        <f t="shared" si="19"/>
        <v/>
      </c>
      <c r="AI83" s="13" t="str">
        <f t="shared" si="20"/>
        <v/>
      </c>
      <c r="AJ83" s="13" t="str">
        <f t="shared" si="21"/>
        <v/>
      </c>
    </row>
    <row r="84" spans="14:36" x14ac:dyDescent="0.15">
      <c r="N84" s="13">
        <f t="shared" si="23"/>
        <v>2</v>
      </c>
      <c r="O84" s="13">
        <v>2108</v>
      </c>
      <c r="P84" s="13" t="s">
        <v>1405</v>
      </c>
      <c r="T84" s="13" t="str">
        <f t="shared" si="24"/>
        <v/>
      </c>
      <c r="U84" s="13" t="str">
        <f t="shared" si="15"/>
        <v/>
      </c>
      <c r="V84" s="13" t="str">
        <f t="shared" si="16"/>
        <v/>
      </c>
      <c r="Y84">
        <v>1911</v>
      </c>
      <c r="Z84" t="s">
        <v>4585</v>
      </c>
      <c r="AA84">
        <v>117</v>
      </c>
      <c r="AB84" s="13">
        <v>509</v>
      </c>
      <c r="AC84" s="13">
        <v>609</v>
      </c>
      <c r="AF84" s="13" t="str">
        <f t="shared" si="17"/>
        <v>冷酷长矛</v>
      </c>
      <c r="AG84" s="13" t="str">
        <f t="shared" si="18"/>
        <v>血色头巾</v>
      </c>
      <c r="AH84" s="13" t="str">
        <f t="shared" si="19"/>
        <v>血色战甲</v>
      </c>
      <c r="AI84" s="13" t="str">
        <f t="shared" si="20"/>
        <v/>
      </c>
      <c r="AJ84" s="13" t="str">
        <f t="shared" si="21"/>
        <v/>
      </c>
    </row>
    <row r="85" spans="14:36" x14ac:dyDescent="0.15">
      <c r="N85" s="13">
        <f t="shared" si="23"/>
        <v>19</v>
      </c>
      <c r="O85" s="13">
        <v>2109</v>
      </c>
      <c r="P85" s="13" t="s">
        <v>4671</v>
      </c>
      <c r="T85" s="13" t="str">
        <f t="shared" si="24"/>
        <v/>
      </c>
      <c r="U85" s="13" t="str">
        <f t="shared" si="15"/>
        <v/>
      </c>
      <c r="V85" s="13" t="str">
        <f t="shared" si="16"/>
        <v/>
      </c>
      <c r="Y85">
        <v>1912</v>
      </c>
      <c r="Z85" t="s">
        <v>4558</v>
      </c>
      <c r="AA85">
        <v>505</v>
      </c>
      <c r="AB85" s="13">
        <v>605</v>
      </c>
      <c r="AF85" s="13" t="str">
        <f t="shared" si="17"/>
        <v>无畏头盔</v>
      </c>
      <c r="AG85" s="13" t="str">
        <f t="shared" si="18"/>
        <v>无畏战袍</v>
      </c>
      <c r="AH85" s="13" t="str">
        <f t="shared" si="19"/>
        <v/>
      </c>
      <c r="AI85" s="13" t="str">
        <f t="shared" si="20"/>
        <v/>
      </c>
      <c r="AJ85" s="13" t="str">
        <f t="shared" si="21"/>
        <v/>
      </c>
    </row>
    <row r="86" spans="14:36" x14ac:dyDescent="0.15">
      <c r="N86" s="13">
        <f t="shared" si="23"/>
        <v>3</v>
      </c>
      <c r="O86" s="13">
        <v>2200</v>
      </c>
      <c r="P86" s="13" t="s">
        <v>1390</v>
      </c>
      <c r="T86" s="13" t="str">
        <f t="shared" si="24"/>
        <v/>
      </c>
      <c r="U86" s="13" t="str">
        <f t="shared" si="15"/>
        <v/>
      </c>
      <c r="V86" s="13" t="str">
        <f t="shared" si="16"/>
        <v/>
      </c>
      <c r="Y86">
        <v>2000</v>
      </c>
      <c r="Z86" t="s">
        <v>4586</v>
      </c>
      <c r="AA86">
        <v>108</v>
      </c>
      <c r="AF86" s="13" t="str">
        <f>IF(AA86&gt;0,VLOOKUP(AA86,$O:$P,2,FALSE),"")</f>
        <v>狼牙棒</v>
      </c>
      <c r="AG86" s="13" t="str">
        <f t="shared" si="18"/>
        <v/>
      </c>
      <c r="AH86" s="13" t="str">
        <f t="shared" si="19"/>
        <v/>
      </c>
      <c r="AI86" s="13" t="str">
        <f t="shared" si="20"/>
        <v/>
      </c>
      <c r="AJ86" s="13" t="str">
        <f t="shared" si="21"/>
        <v/>
      </c>
    </row>
    <row r="87" spans="14:36" x14ac:dyDescent="0.15">
      <c r="N87" s="13">
        <f t="shared" si="23"/>
        <v>3</v>
      </c>
      <c r="O87" s="13">
        <v>2201</v>
      </c>
      <c r="P87" s="13" t="s">
        <v>1392</v>
      </c>
      <c r="T87" s="13" t="str">
        <f t="shared" ref="T87:T104" si="25">IF(Q87&gt;0,VLOOKUP(Q87,$O:$P,2,FALSE),"")</f>
        <v/>
      </c>
      <c r="U87" s="13" t="str">
        <f t="shared" si="15"/>
        <v/>
      </c>
      <c r="V87" s="13" t="str">
        <f t="shared" si="16"/>
        <v/>
      </c>
      <c r="Y87">
        <v>2001</v>
      </c>
      <c r="Z87" t="s">
        <v>4587</v>
      </c>
      <c r="AA87">
        <v>108</v>
      </c>
      <c r="AF87" s="13" t="str">
        <f t="shared" ref="AF87:AF116" si="26">IF(AA87&gt;0,VLOOKUP(AA87,$O:$P,2,FALSE),"")</f>
        <v>狼牙棒</v>
      </c>
      <c r="AG87" s="13" t="str">
        <f t="shared" si="18"/>
        <v/>
      </c>
      <c r="AH87" s="13" t="str">
        <f t="shared" si="19"/>
        <v/>
      </c>
      <c r="AI87" s="13" t="str">
        <f t="shared" si="20"/>
        <v/>
      </c>
      <c r="AJ87" s="13" t="str">
        <f t="shared" si="21"/>
        <v/>
      </c>
    </row>
    <row r="88" spans="14:36" x14ac:dyDescent="0.15">
      <c r="N88" s="13">
        <f t="shared" si="23"/>
        <v>7</v>
      </c>
      <c r="O88" s="13">
        <v>2202</v>
      </c>
      <c r="P88" s="13" t="s">
        <v>4672</v>
      </c>
      <c r="T88" s="13" t="str">
        <f t="shared" si="25"/>
        <v/>
      </c>
      <c r="U88" s="13" t="str">
        <f t="shared" si="15"/>
        <v/>
      </c>
      <c r="V88" s="13" t="str">
        <f t="shared" si="16"/>
        <v/>
      </c>
      <c r="Y88">
        <v>2002</v>
      </c>
      <c r="Z88" t="s">
        <v>4588</v>
      </c>
      <c r="AA88">
        <v>108</v>
      </c>
      <c r="AF88" s="13" t="str">
        <f t="shared" si="26"/>
        <v>狼牙棒</v>
      </c>
      <c r="AG88" s="13" t="str">
        <f t="shared" si="18"/>
        <v/>
      </c>
      <c r="AH88" s="13" t="str">
        <f t="shared" si="19"/>
        <v/>
      </c>
      <c r="AI88" s="13" t="str">
        <f t="shared" si="20"/>
        <v/>
      </c>
      <c r="AJ88" s="13" t="str">
        <f t="shared" si="21"/>
        <v/>
      </c>
    </row>
    <row r="89" spans="14:36" x14ac:dyDescent="0.15">
      <c r="N89" s="13">
        <f t="shared" si="23"/>
        <v>8</v>
      </c>
      <c r="O89" s="13">
        <v>2300</v>
      </c>
      <c r="P89" s="13" t="s">
        <v>1398</v>
      </c>
      <c r="T89" s="13" t="str">
        <f t="shared" si="25"/>
        <v/>
      </c>
      <c r="U89" s="13" t="str">
        <f t="shared" si="15"/>
        <v/>
      </c>
      <c r="V89" s="13" t="str">
        <f t="shared" si="16"/>
        <v/>
      </c>
      <c r="Y89">
        <v>2003</v>
      </c>
      <c r="Z89" t="s">
        <v>4739</v>
      </c>
      <c r="AA89">
        <v>2100</v>
      </c>
      <c r="AB89" s="13">
        <v>2406</v>
      </c>
      <c r="AF89" s="13" t="str">
        <f t="shared" si="26"/>
        <v>骨头</v>
      </c>
      <c r="AG89" s="13" t="str">
        <f t="shared" si="18"/>
        <v>吞魂</v>
      </c>
      <c r="AH89" s="13" t="str">
        <f t="shared" si="19"/>
        <v/>
      </c>
      <c r="AI89" s="13" t="str">
        <f t="shared" si="20"/>
        <v/>
      </c>
      <c r="AJ89" s="13" t="str">
        <f t="shared" si="21"/>
        <v/>
      </c>
    </row>
    <row r="90" spans="14:36" x14ac:dyDescent="0.15">
      <c r="N90" s="13">
        <f t="shared" si="23"/>
        <v>8</v>
      </c>
      <c r="O90" s="13">
        <v>2301</v>
      </c>
      <c r="P90" s="13" t="s">
        <v>1399</v>
      </c>
      <c r="T90" s="13" t="str">
        <f t="shared" si="25"/>
        <v/>
      </c>
      <c r="U90" s="13" t="str">
        <f t="shared" si="15"/>
        <v/>
      </c>
      <c r="V90" s="13" t="str">
        <f t="shared" si="16"/>
        <v/>
      </c>
      <c r="Y90">
        <v>2004</v>
      </c>
      <c r="Z90" t="s">
        <v>4740</v>
      </c>
      <c r="AA90">
        <v>2100</v>
      </c>
      <c r="AF90" s="13" t="str">
        <f t="shared" si="26"/>
        <v>骨头</v>
      </c>
      <c r="AG90" s="13" t="str">
        <f t="shared" si="18"/>
        <v/>
      </c>
      <c r="AH90" s="13" t="str">
        <f t="shared" si="19"/>
        <v/>
      </c>
      <c r="AI90" s="13" t="str">
        <f t="shared" si="20"/>
        <v/>
      </c>
      <c r="AJ90" s="13" t="str">
        <f t="shared" si="21"/>
        <v/>
      </c>
    </row>
    <row r="91" spans="14:36" x14ac:dyDescent="0.15">
      <c r="N91" s="13">
        <f t="shared" si="23"/>
        <v>4</v>
      </c>
      <c r="O91" s="13">
        <v>2302</v>
      </c>
      <c r="P91" s="13" t="s">
        <v>4673</v>
      </c>
      <c r="T91" s="13" t="str">
        <f t="shared" si="25"/>
        <v/>
      </c>
      <c r="U91" s="13" t="str">
        <f t="shared" si="15"/>
        <v/>
      </c>
      <c r="V91" s="13" t="str">
        <f t="shared" si="16"/>
        <v/>
      </c>
      <c r="Y91">
        <v>2100</v>
      </c>
      <c r="Z91" t="s">
        <v>4741</v>
      </c>
      <c r="AA91">
        <v>4102</v>
      </c>
      <c r="AF91" s="13" t="str">
        <f t="shared" si="26"/>
        <v>生肉</v>
      </c>
      <c r="AG91" s="13" t="str">
        <f t="shared" si="18"/>
        <v/>
      </c>
      <c r="AH91" s="13" t="str">
        <f t="shared" si="19"/>
        <v/>
      </c>
      <c r="AI91" s="13" t="str">
        <f t="shared" si="20"/>
        <v/>
      </c>
      <c r="AJ91" s="13" t="str">
        <f t="shared" si="21"/>
        <v/>
      </c>
    </row>
    <row r="92" spans="14:36" x14ac:dyDescent="0.15">
      <c r="N92" s="13">
        <f t="shared" si="23"/>
        <v>1</v>
      </c>
      <c r="O92" s="13">
        <v>2303</v>
      </c>
      <c r="P92" s="13" t="s">
        <v>4674</v>
      </c>
      <c r="T92" s="13" t="str">
        <f t="shared" si="25"/>
        <v/>
      </c>
      <c r="U92" s="13" t="str">
        <f t="shared" si="15"/>
        <v/>
      </c>
      <c r="V92" s="13" t="str">
        <f t="shared" si="16"/>
        <v/>
      </c>
      <c r="Y92">
        <v>2101</v>
      </c>
      <c r="Z92" t="s">
        <v>4742</v>
      </c>
      <c r="AA92">
        <v>2202</v>
      </c>
      <c r="AF92" s="13" t="str">
        <f t="shared" si="26"/>
        <v>灵魂石</v>
      </c>
      <c r="AG92" s="13" t="str">
        <f t="shared" si="18"/>
        <v/>
      </c>
      <c r="AH92" s="13" t="str">
        <f t="shared" si="19"/>
        <v/>
      </c>
      <c r="AI92" s="13" t="str">
        <f t="shared" si="20"/>
        <v/>
      </c>
      <c r="AJ92" s="13" t="str">
        <f t="shared" si="21"/>
        <v/>
      </c>
    </row>
    <row r="93" spans="14:36" x14ac:dyDescent="0.15">
      <c r="N93" s="13">
        <f t="shared" si="23"/>
        <v>3</v>
      </c>
      <c r="O93" s="13">
        <v>2400</v>
      </c>
      <c r="P93" s="13" t="s">
        <v>4675</v>
      </c>
      <c r="T93" s="13" t="str">
        <f t="shared" si="25"/>
        <v/>
      </c>
      <c r="U93" s="13" t="str">
        <f t="shared" ref="U93:U152" si="27">IF(R93&gt;0,VLOOKUP(R93,$O:$P,2,FALSE),"")</f>
        <v/>
      </c>
      <c r="V93" s="13" t="str">
        <f t="shared" ref="V93:V152" si="28">IF(S93&gt;0,VLOOKUP(S93,$O:$P,2,FALSE),"")</f>
        <v/>
      </c>
      <c r="Y93">
        <v>2102</v>
      </c>
      <c r="Z93" t="s">
        <v>4535</v>
      </c>
      <c r="AA93">
        <v>2106</v>
      </c>
      <c r="AB93" s="13">
        <v>2109</v>
      </c>
      <c r="AF93" s="13" t="str">
        <f t="shared" si="26"/>
        <v>蛛丝</v>
      </c>
      <c r="AG93" s="13" t="str">
        <f t="shared" si="18"/>
        <v>毒液</v>
      </c>
      <c r="AH93" s="13" t="str">
        <f t="shared" si="19"/>
        <v/>
      </c>
      <c r="AI93" s="13" t="str">
        <f t="shared" si="20"/>
        <v/>
      </c>
      <c r="AJ93" s="13" t="str">
        <f t="shared" si="21"/>
        <v/>
      </c>
    </row>
    <row r="94" spans="14:36" x14ac:dyDescent="0.15">
      <c r="N94" s="13">
        <f t="shared" si="23"/>
        <v>3</v>
      </c>
      <c r="O94" s="13">
        <v>2401</v>
      </c>
      <c r="P94" s="13" t="s">
        <v>4676</v>
      </c>
      <c r="T94" s="13" t="str">
        <f t="shared" si="25"/>
        <v/>
      </c>
      <c r="U94" s="13" t="str">
        <f t="shared" si="27"/>
        <v/>
      </c>
      <c r="V94" s="13" t="str">
        <f t="shared" si="28"/>
        <v/>
      </c>
      <c r="Y94">
        <v>2103</v>
      </c>
      <c r="Z94" t="s">
        <v>4593</v>
      </c>
      <c r="AA94">
        <v>2106</v>
      </c>
      <c r="AB94" s="13">
        <v>2109</v>
      </c>
      <c r="AF94" s="13" t="str">
        <f t="shared" si="26"/>
        <v>蛛丝</v>
      </c>
      <c r="AG94" s="13" t="str">
        <f t="shared" si="18"/>
        <v>毒液</v>
      </c>
      <c r="AH94" s="13" t="str">
        <f t="shared" si="19"/>
        <v/>
      </c>
      <c r="AI94" s="13" t="str">
        <f t="shared" si="20"/>
        <v/>
      </c>
      <c r="AJ94" s="13" t="str">
        <f t="shared" si="21"/>
        <v/>
      </c>
    </row>
    <row r="95" spans="14:36" x14ac:dyDescent="0.15">
      <c r="N95" s="13">
        <f t="shared" si="23"/>
        <v>3</v>
      </c>
      <c r="O95" s="13">
        <v>2402</v>
      </c>
      <c r="P95" s="13" t="s">
        <v>1403</v>
      </c>
      <c r="T95" s="13" t="str">
        <f t="shared" si="25"/>
        <v/>
      </c>
      <c r="U95" s="13" t="str">
        <f t="shared" si="27"/>
        <v/>
      </c>
      <c r="V95" s="13" t="str">
        <f t="shared" si="28"/>
        <v/>
      </c>
      <c r="Y95">
        <v>2104</v>
      </c>
      <c r="Z95" t="s">
        <v>4584</v>
      </c>
      <c r="AA95">
        <v>1101</v>
      </c>
      <c r="AB95" s="13">
        <v>2300</v>
      </c>
      <c r="AC95" s="13">
        <v>2301</v>
      </c>
      <c r="AF95" s="13" t="str">
        <f t="shared" si="26"/>
        <v>石料</v>
      </c>
      <c r="AG95" s="13" t="str">
        <f t="shared" si="18"/>
        <v>钨矿</v>
      </c>
      <c r="AH95" s="13" t="str">
        <f t="shared" si="19"/>
        <v>铂矿</v>
      </c>
      <c r="AI95" s="13" t="str">
        <f t="shared" si="20"/>
        <v/>
      </c>
      <c r="AJ95" s="13" t="str">
        <f t="shared" si="21"/>
        <v/>
      </c>
    </row>
    <row r="96" spans="14:36" x14ac:dyDescent="0.15">
      <c r="N96" s="13">
        <f t="shared" si="23"/>
        <v>1</v>
      </c>
      <c r="O96" s="13">
        <v>2403</v>
      </c>
      <c r="P96" s="13" t="s">
        <v>1413</v>
      </c>
      <c r="T96" s="13" t="str">
        <f t="shared" si="25"/>
        <v/>
      </c>
      <c r="U96" s="13" t="str">
        <f t="shared" si="27"/>
        <v/>
      </c>
      <c r="V96" s="13" t="str">
        <f t="shared" si="28"/>
        <v/>
      </c>
      <c r="Y96">
        <v>2105</v>
      </c>
      <c r="Z96" t="s">
        <v>4594</v>
      </c>
      <c r="AA96">
        <v>304</v>
      </c>
      <c r="AF96" s="13" t="str">
        <f t="shared" si="26"/>
        <v>失落之心</v>
      </c>
      <c r="AG96" s="13" t="str">
        <f t="shared" si="18"/>
        <v/>
      </c>
      <c r="AH96" s="13" t="str">
        <f t="shared" si="19"/>
        <v/>
      </c>
      <c r="AI96" s="13" t="str">
        <f t="shared" si="20"/>
        <v/>
      </c>
      <c r="AJ96" s="13" t="str">
        <f t="shared" si="21"/>
        <v/>
      </c>
    </row>
    <row r="97" spans="14:36" x14ac:dyDescent="0.15">
      <c r="N97" s="13">
        <f t="shared" si="23"/>
        <v>8</v>
      </c>
      <c r="O97" s="13">
        <v>2404</v>
      </c>
      <c r="P97" s="13" t="s">
        <v>4677</v>
      </c>
      <c r="T97" s="13" t="str">
        <f t="shared" si="25"/>
        <v/>
      </c>
      <c r="U97" s="13" t="str">
        <f t="shared" si="27"/>
        <v/>
      </c>
      <c r="V97" s="13" t="str">
        <f t="shared" si="28"/>
        <v/>
      </c>
      <c r="Y97">
        <v>2106</v>
      </c>
      <c r="Z97" t="s">
        <v>4595</v>
      </c>
      <c r="AA97">
        <v>4102</v>
      </c>
      <c r="AF97" s="13" t="str">
        <f t="shared" si="26"/>
        <v>生肉</v>
      </c>
      <c r="AG97" s="13" t="str">
        <f t="shared" si="18"/>
        <v/>
      </c>
      <c r="AH97" s="13" t="str">
        <f t="shared" si="19"/>
        <v/>
      </c>
      <c r="AI97" s="13" t="str">
        <f t="shared" si="20"/>
        <v/>
      </c>
      <c r="AJ97" s="13" t="str">
        <f t="shared" si="21"/>
        <v/>
      </c>
    </row>
    <row r="98" spans="14:36" x14ac:dyDescent="0.15">
      <c r="N98" s="13">
        <f t="shared" si="23"/>
        <v>3</v>
      </c>
      <c r="O98" s="13">
        <v>2405</v>
      </c>
      <c r="P98" s="13" t="s">
        <v>1310</v>
      </c>
      <c r="T98" s="13" t="str">
        <f t="shared" si="25"/>
        <v/>
      </c>
      <c r="U98" s="13" t="str">
        <f t="shared" si="27"/>
        <v/>
      </c>
      <c r="V98" s="13" t="str">
        <f t="shared" si="28"/>
        <v/>
      </c>
      <c r="Y98">
        <v>2107</v>
      </c>
      <c r="Z98" t="s">
        <v>4596</v>
      </c>
      <c r="AA98">
        <v>107</v>
      </c>
      <c r="AF98" s="13" t="str">
        <f t="shared" si="26"/>
        <v>战斧</v>
      </c>
      <c r="AG98" s="13" t="str">
        <f t="shared" si="18"/>
        <v/>
      </c>
      <c r="AH98" s="13" t="str">
        <f t="shared" si="19"/>
        <v/>
      </c>
      <c r="AI98" s="13" t="str">
        <f t="shared" si="20"/>
        <v/>
      </c>
      <c r="AJ98" s="13" t="str">
        <f t="shared" si="21"/>
        <v/>
      </c>
    </row>
    <row r="99" spans="14:36" x14ac:dyDescent="0.15">
      <c r="N99" s="13">
        <f t="shared" si="23"/>
        <v>1</v>
      </c>
      <c r="O99" s="13">
        <v>2406</v>
      </c>
      <c r="P99" s="13" t="s">
        <v>4678</v>
      </c>
      <c r="T99" s="13" t="str">
        <f t="shared" si="25"/>
        <v/>
      </c>
      <c r="U99" s="13" t="str">
        <f t="shared" si="27"/>
        <v/>
      </c>
      <c r="V99" s="13" t="str">
        <f t="shared" si="28"/>
        <v/>
      </c>
      <c r="Y99">
        <v>2108</v>
      </c>
      <c r="Z99" t="s">
        <v>4597</v>
      </c>
      <c r="AA99">
        <v>510</v>
      </c>
      <c r="AB99" s="13">
        <v>611</v>
      </c>
      <c r="AF99" s="13" t="str">
        <f t="shared" si="26"/>
        <v>恶魔头盔</v>
      </c>
      <c r="AG99" s="13" t="str">
        <f t="shared" si="18"/>
        <v>恶魔胸甲</v>
      </c>
      <c r="AH99" s="13" t="str">
        <f t="shared" si="19"/>
        <v/>
      </c>
      <c r="AI99" s="13" t="str">
        <f t="shared" si="20"/>
        <v/>
      </c>
      <c r="AJ99" s="13" t="str">
        <f t="shared" si="21"/>
        <v/>
      </c>
    </row>
    <row r="100" spans="14:36" x14ac:dyDescent="0.15">
      <c r="N100" s="13">
        <f t="shared" si="23"/>
        <v>6</v>
      </c>
      <c r="O100" s="13">
        <v>2407</v>
      </c>
      <c r="P100" s="13" t="s">
        <v>4679</v>
      </c>
      <c r="T100" s="13" t="str">
        <f t="shared" si="25"/>
        <v/>
      </c>
      <c r="U100" s="13" t="str">
        <f t="shared" si="27"/>
        <v/>
      </c>
      <c r="V100" s="13" t="str">
        <f t="shared" si="28"/>
        <v/>
      </c>
      <c r="Y100">
        <v>2109</v>
      </c>
      <c r="Z100" t="s">
        <v>4598</v>
      </c>
      <c r="AA100">
        <v>4102</v>
      </c>
      <c r="AB100" s="13">
        <v>2101</v>
      </c>
      <c r="AC100" s="13">
        <v>2202</v>
      </c>
      <c r="AF100" s="13" t="str">
        <f t="shared" si="26"/>
        <v>生肉</v>
      </c>
      <c r="AG100" s="13" t="str">
        <f t="shared" si="18"/>
        <v>羽毛</v>
      </c>
      <c r="AH100" s="13" t="str">
        <f t="shared" si="19"/>
        <v>灵魂石</v>
      </c>
      <c r="AI100" s="13" t="str">
        <f t="shared" si="20"/>
        <v/>
      </c>
      <c r="AJ100" s="13" t="str">
        <f t="shared" si="21"/>
        <v/>
      </c>
    </row>
    <row r="101" spans="14:36" x14ac:dyDescent="0.15">
      <c r="N101" s="13">
        <f t="shared" si="23"/>
        <v>1</v>
      </c>
      <c r="O101" s="13">
        <v>2408</v>
      </c>
      <c r="P101" s="13" t="s">
        <v>1333</v>
      </c>
      <c r="T101" s="13" t="str">
        <f t="shared" si="25"/>
        <v/>
      </c>
      <c r="U101" s="13" t="str">
        <f t="shared" si="27"/>
        <v/>
      </c>
      <c r="V101" s="13" t="str">
        <f t="shared" si="28"/>
        <v/>
      </c>
      <c r="Y101">
        <v>2110</v>
      </c>
      <c r="Z101" t="s">
        <v>4599</v>
      </c>
      <c r="AF101" s="13" t="str">
        <f t="shared" si="26"/>
        <v/>
      </c>
      <c r="AG101" s="13" t="str">
        <f t="shared" si="18"/>
        <v/>
      </c>
      <c r="AH101" s="13" t="str">
        <f t="shared" si="19"/>
        <v/>
      </c>
      <c r="AI101" s="13" t="str">
        <f t="shared" si="20"/>
        <v/>
      </c>
      <c r="AJ101" s="13" t="str">
        <f t="shared" si="21"/>
        <v/>
      </c>
    </row>
    <row r="102" spans="14:36" x14ac:dyDescent="0.15">
      <c r="N102" s="13">
        <f t="shared" si="23"/>
        <v>1</v>
      </c>
      <c r="O102" s="13">
        <v>2409</v>
      </c>
      <c r="P102" s="13" t="s">
        <v>4680</v>
      </c>
      <c r="T102" s="13" t="str">
        <f t="shared" si="25"/>
        <v/>
      </c>
      <c r="U102" s="13" t="str">
        <f t="shared" si="27"/>
        <v/>
      </c>
      <c r="V102" s="13" t="str">
        <f t="shared" si="28"/>
        <v/>
      </c>
      <c r="Y102">
        <v>2111</v>
      </c>
      <c r="Z102" t="s">
        <v>4600</v>
      </c>
      <c r="AA102">
        <v>114</v>
      </c>
      <c r="AF102" s="13" t="str">
        <f t="shared" si="26"/>
        <v>堕落之剑</v>
      </c>
      <c r="AG102" s="13" t="str">
        <f t="shared" si="18"/>
        <v/>
      </c>
      <c r="AH102" s="13" t="str">
        <f t="shared" si="19"/>
        <v/>
      </c>
      <c r="AI102" s="13" t="str">
        <f t="shared" si="20"/>
        <v/>
      </c>
      <c r="AJ102" s="13" t="str">
        <f t="shared" si="21"/>
        <v/>
      </c>
    </row>
    <row r="103" spans="14:36" x14ac:dyDescent="0.15">
      <c r="N103" s="13">
        <f t="shared" si="23"/>
        <v>0</v>
      </c>
      <c r="O103" s="13">
        <v>3102</v>
      </c>
      <c r="P103" s="13" t="s">
        <v>4681</v>
      </c>
      <c r="T103" s="13" t="str">
        <f t="shared" si="25"/>
        <v/>
      </c>
      <c r="U103" s="13" t="str">
        <f t="shared" si="27"/>
        <v/>
      </c>
      <c r="V103" s="13" t="str">
        <f t="shared" si="28"/>
        <v/>
      </c>
      <c r="Y103">
        <v>2112</v>
      </c>
      <c r="Z103" t="s">
        <v>4601</v>
      </c>
      <c r="AA103">
        <v>2409</v>
      </c>
      <c r="AF103" s="13" t="str">
        <f t="shared" si="26"/>
        <v>混沌精华</v>
      </c>
      <c r="AG103" s="13" t="str">
        <f t="shared" si="18"/>
        <v/>
      </c>
      <c r="AH103" s="13" t="str">
        <f t="shared" si="19"/>
        <v/>
      </c>
      <c r="AI103" s="13" t="str">
        <f t="shared" si="20"/>
        <v/>
      </c>
      <c r="AJ103" s="13" t="str">
        <f t="shared" si="21"/>
        <v/>
      </c>
    </row>
    <row r="104" spans="14:36" x14ac:dyDescent="0.15">
      <c r="N104" s="13">
        <f t="shared" si="23"/>
        <v>0</v>
      </c>
      <c r="O104" s="13">
        <v>3103</v>
      </c>
      <c r="P104" s="13" t="s">
        <v>4682</v>
      </c>
      <c r="T104" s="13" t="str">
        <f t="shared" si="25"/>
        <v/>
      </c>
      <c r="U104" s="13" t="str">
        <f t="shared" si="27"/>
        <v/>
      </c>
      <c r="V104" s="13" t="str">
        <f t="shared" si="28"/>
        <v/>
      </c>
      <c r="Y104">
        <v>2113</v>
      </c>
      <c r="Z104" t="s">
        <v>4602</v>
      </c>
      <c r="AA104">
        <v>510</v>
      </c>
      <c r="AB104" s="13">
        <v>611</v>
      </c>
      <c r="AF104" s="13" t="str">
        <f t="shared" si="26"/>
        <v>恶魔头盔</v>
      </c>
      <c r="AG104" s="13" t="str">
        <f t="shared" si="18"/>
        <v>恶魔胸甲</v>
      </c>
      <c r="AH104" s="13" t="str">
        <f t="shared" si="19"/>
        <v/>
      </c>
      <c r="AI104" s="13" t="str">
        <f t="shared" si="20"/>
        <v/>
      </c>
      <c r="AJ104" s="13" t="str">
        <f t="shared" si="21"/>
        <v/>
      </c>
    </row>
    <row r="105" spans="14:36" x14ac:dyDescent="0.15">
      <c r="N105" s="13">
        <f t="shared" si="23"/>
        <v>0</v>
      </c>
      <c r="O105" s="13">
        <v>3110</v>
      </c>
      <c r="P105" s="13" t="s">
        <v>4683</v>
      </c>
      <c r="T105" s="13" t="str">
        <f>IF(Q105&gt;0,VLOOKUP(Q105,$O:$P,2,FALSE),"")</f>
        <v/>
      </c>
      <c r="U105" s="13" t="str">
        <f t="shared" si="27"/>
        <v/>
      </c>
      <c r="V105" s="13" t="str">
        <f t="shared" si="28"/>
        <v/>
      </c>
      <c r="Y105">
        <v>2114</v>
      </c>
      <c r="Z105" t="s">
        <v>4603</v>
      </c>
      <c r="AA105">
        <v>2405</v>
      </c>
      <c r="AB105" s="13">
        <v>2302</v>
      </c>
      <c r="AF105" s="13" t="str">
        <f t="shared" si="26"/>
        <v>陨石</v>
      </c>
      <c r="AG105" s="13" t="str">
        <f t="shared" si="18"/>
        <v>暗影石</v>
      </c>
      <c r="AH105" s="13" t="str">
        <f t="shared" si="19"/>
        <v/>
      </c>
      <c r="AI105" s="13" t="str">
        <f t="shared" si="20"/>
        <v/>
      </c>
      <c r="AJ105" s="13" t="str">
        <f t="shared" si="21"/>
        <v/>
      </c>
    </row>
    <row r="106" spans="14:36" x14ac:dyDescent="0.15">
      <c r="N106" s="13">
        <f t="shared" si="23"/>
        <v>0</v>
      </c>
      <c r="O106" s="13">
        <v>3111</v>
      </c>
      <c r="P106" s="13" t="s">
        <v>4684</v>
      </c>
      <c r="T106" s="13" t="str">
        <f t="shared" ref="T106:T133" si="29">IF(Q106&gt;0,VLOOKUP(Q106,$O:$P,2,FALSE),"")</f>
        <v/>
      </c>
      <c r="U106" s="13" t="str">
        <f t="shared" si="27"/>
        <v/>
      </c>
      <c r="V106" s="13" t="str">
        <f t="shared" si="28"/>
        <v/>
      </c>
      <c r="Y106">
        <v>2115</v>
      </c>
      <c r="Z106" t="s">
        <v>4604</v>
      </c>
      <c r="AA106">
        <v>2405</v>
      </c>
      <c r="AB106" s="13">
        <v>2302</v>
      </c>
      <c r="AF106" s="13" t="str">
        <f t="shared" si="26"/>
        <v>陨石</v>
      </c>
      <c r="AG106" s="13" t="str">
        <f t="shared" si="18"/>
        <v>暗影石</v>
      </c>
      <c r="AH106" s="13" t="str">
        <f t="shared" si="19"/>
        <v/>
      </c>
      <c r="AI106" s="13" t="str">
        <f t="shared" si="20"/>
        <v/>
      </c>
      <c r="AJ106" s="13" t="str">
        <f t="shared" si="21"/>
        <v/>
      </c>
    </row>
    <row r="107" spans="14:36" x14ac:dyDescent="0.15">
      <c r="N107" s="13">
        <f t="shared" si="23"/>
        <v>0</v>
      </c>
      <c r="O107" s="13">
        <v>3201</v>
      </c>
      <c r="P107" s="13" t="s">
        <v>4685</v>
      </c>
      <c r="T107" s="13" t="str">
        <f t="shared" si="29"/>
        <v/>
      </c>
      <c r="U107" s="13" t="str">
        <f t="shared" si="27"/>
        <v/>
      </c>
      <c r="V107" s="13" t="str">
        <f t="shared" si="28"/>
        <v/>
      </c>
      <c r="Y107">
        <v>2116</v>
      </c>
      <c r="Z107" t="s">
        <v>4605</v>
      </c>
      <c r="AA107">
        <v>120</v>
      </c>
      <c r="AB107" s="13">
        <v>2405</v>
      </c>
      <c r="AF107" s="13" t="str">
        <f t="shared" si="26"/>
        <v>深渊收割者</v>
      </c>
      <c r="AG107" s="13" t="str">
        <f t="shared" si="18"/>
        <v>陨石</v>
      </c>
      <c r="AH107" s="13" t="str">
        <f t="shared" si="19"/>
        <v/>
      </c>
      <c r="AI107" s="13" t="str">
        <f t="shared" si="20"/>
        <v/>
      </c>
      <c r="AJ107" s="13" t="str">
        <f t="shared" si="21"/>
        <v/>
      </c>
    </row>
    <row r="108" spans="14:36" x14ac:dyDescent="0.15">
      <c r="N108" s="13">
        <f t="shared" si="23"/>
        <v>0</v>
      </c>
      <c r="O108" s="13">
        <v>3202</v>
      </c>
      <c r="P108" s="13" t="s">
        <v>4686</v>
      </c>
      <c r="T108" s="13" t="str">
        <f t="shared" si="29"/>
        <v/>
      </c>
      <c r="U108" s="13" t="str">
        <f t="shared" si="27"/>
        <v/>
      </c>
      <c r="V108" s="13" t="str">
        <f t="shared" si="28"/>
        <v/>
      </c>
      <c r="Y108">
        <v>2117</v>
      </c>
      <c r="Z108" t="s">
        <v>4516</v>
      </c>
      <c r="AA108">
        <v>4102</v>
      </c>
      <c r="AB108" s="13">
        <v>2105</v>
      </c>
      <c r="AF108" s="13" t="str">
        <f t="shared" si="26"/>
        <v>生肉</v>
      </c>
      <c r="AG108" s="13" t="str">
        <f t="shared" ref="AG108:AG171" si="30">IF(AB108&gt;0,VLOOKUP(AB108,$O:$P,2,FALSE),"")</f>
        <v>蛇皮</v>
      </c>
      <c r="AH108" s="13" t="str">
        <f t="shared" ref="AH108:AH171" si="31">IF(AC108&gt;0,VLOOKUP(AC108,$O:$P,2,FALSE),"")</f>
        <v/>
      </c>
      <c r="AI108" s="13" t="str">
        <f t="shared" ref="AI108:AI171" si="32">IF(AD108&gt;0,VLOOKUP(AD108,$O:$P,2,FALSE),"")</f>
        <v/>
      </c>
      <c r="AJ108" s="13" t="str">
        <f t="shared" ref="AJ108:AJ171" si="33">IF(AE108&gt;0,VLOOKUP(AE108,$O:$P,2,FALSE),"")</f>
        <v/>
      </c>
    </row>
    <row r="109" spans="14:36" x14ac:dyDescent="0.15">
      <c r="N109" s="13">
        <f t="shared" si="23"/>
        <v>0</v>
      </c>
      <c r="O109" s="13">
        <v>3302</v>
      </c>
      <c r="P109" s="13" t="s">
        <v>4687</v>
      </c>
      <c r="T109" s="13" t="str">
        <f t="shared" si="29"/>
        <v/>
      </c>
      <c r="U109" s="13" t="str">
        <f t="shared" si="27"/>
        <v/>
      </c>
      <c r="V109" s="13" t="str">
        <f t="shared" si="28"/>
        <v/>
      </c>
      <c r="Y109">
        <v>2118</v>
      </c>
      <c r="Z109" t="s">
        <v>4568</v>
      </c>
      <c r="AA109">
        <v>4102</v>
      </c>
      <c r="AB109" s="13">
        <v>2101</v>
      </c>
      <c r="AF109" s="13" t="str">
        <f t="shared" si="26"/>
        <v>生肉</v>
      </c>
      <c r="AG109" s="13" t="str">
        <f t="shared" si="30"/>
        <v>羽毛</v>
      </c>
      <c r="AH109" s="13" t="str">
        <f t="shared" si="31"/>
        <v/>
      </c>
      <c r="AI109" s="13" t="str">
        <f t="shared" si="32"/>
        <v/>
      </c>
      <c r="AJ109" s="13" t="str">
        <f t="shared" si="33"/>
        <v/>
      </c>
    </row>
    <row r="110" spans="14:36" x14ac:dyDescent="0.15">
      <c r="N110" s="13">
        <f t="shared" si="23"/>
        <v>0</v>
      </c>
      <c r="O110" s="13">
        <v>3304</v>
      </c>
      <c r="P110" s="13" t="s">
        <v>4688</v>
      </c>
      <c r="T110" s="13" t="str">
        <f t="shared" si="29"/>
        <v/>
      </c>
      <c r="U110" s="13" t="str">
        <f t="shared" si="27"/>
        <v/>
      </c>
      <c r="V110" s="13" t="str">
        <f t="shared" si="28"/>
        <v/>
      </c>
      <c r="Y110">
        <v>2119</v>
      </c>
      <c r="Z110" t="s">
        <v>4534</v>
      </c>
      <c r="AA110">
        <v>2200</v>
      </c>
      <c r="AB110" s="13">
        <v>2201</v>
      </c>
      <c r="AC110" s="13">
        <v>2300</v>
      </c>
      <c r="AD110" s="13">
        <v>2301</v>
      </c>
      <c r="AF110" s="13" t="str">
        <f t="shared" si="26"/>
        <v>铁矿</v>
      </c>
      <c r="AG110" s="13" t="str">
        <f t="shared" si="30"/>
        <v>铜矿</v>
      </c>
      <c r="AH110" s="13" t="str">
        <f t="shared" si="31"/>
        <v>钨矿</v>
      </c>
      <c r="AI110" s="13" t="str">
        <f t="shared" si="32"/>
        <v>铂矿</v>
      </c>
      <c r="AJ110" s="13" t="str">
        <f t="shared" si="33"/>
        <v/>
      </c>
    </row>
    <row r="111" spans="14:36" x14ac:dyDescent="0.15">
      <c r="N111" s="13">
        <f t="shared" si="23"/>
        <v>0</v>
      </c>
      <c r="O111" s="13">
        <v>3305</v>
      </c>
      <c r="P111" s="13" t="s">
        <v>4689</v>
      </c>
      <c r="T111" s="13" t="str">
        <f t="shared" si="29"/>
        <v/>
      </c>
      <c r="U111" s="13" t="str">
        <f t="shared" si="27"/>
        <v/>
      </c>
      <c r="V111" s="13" t="str">
        <f t="shared" si="28"/>
        <v/>
      </c>
      <c r="Y111">
        <v>2120</v>
      </c>
      <c r="Z111" t="s">
        <v>4606</v>
      </c>
      <c r="AA111">
        <v>2408</v>
      </c>
      <c r="AB111" s="13">
        <v>2109</v>
      </c>
      <c r="AF111" s="13" t="str">
        <f t="shared" si="26"/>
        <v>魔果</v>
      </c>
      <c r="AG111" s="13" t="str">
        <f t="shared" si="30"/>
        <v>毒液</v>
      </c>
      <c r="AH111" s="13" t="str">
        <f t="shared" si="31"/>
        <v/>
      </c>
      <c r="AI111" s="13" t="str">
        <f t="shared" si="32"/>
        <v/>
      </c>
      <c r="AJ111" s="13" t="str">
        <f t="shared" si="33"/>
        <v/>
      </c>
    </row>
    <row r="112" spans="14:36" x14ac:dyDescent="0.15">
      <c r="N112" s="13">
        <f t="shared" si="23"/>
        <v>0</v>
      </c>
      <c r="O112" s="13">
        <v>3309</v>
      </c>
      <c r="P112" s="13" t="s">
        <v>4690</v>
      </c>
      <c r="T112" s="13" t="str">
        <f t="shared" si="29"/>
        <v/>
      </c>
      <c r="U112" s="13" t="str">
        <f t="shared" si="27"/>
        <v/>
      </c>
      <c r="V112" s="13" t="str">
        <f t="shared" si="28"/>
        <v/>
      </c>
      <c r="Y112">
        <v>2200</v>
      </c>
      <c r="Z112" t="s">
        <v>4607</v>
      </c>
      <c r="AA112">
        <v>4102</v>
      </c>
      <c r="AB112" s="13">
        <v>2108</v>
      </c>
      <c r="AF112" s="13" t="str">
        <f t="shared" si="26"/>
        <v>生肉</v>
      </c>
      <c r="AG112" s="13" t="str">
        <f t="shared" si="30"/>
        <v>硬壳</v>
      </c>
      <c r="AH112" s="13" t="str">
        <f t="shared" si="31"/>
        <v/>
      </c>
      <c r="AI112" s="13" t="str">
        <f t="shared" si="32"/>
        <v/>
      </c>
      <c r="AJ112" s="13" t="str">
        <f t="shared" si="33"/>
        <v/>
      </c>
    </row>
    <row r="113" spans="14:36" x14ac:dyDescent="0.15">
      <c r="N113" s="13">
        <f t="shared" si="23"/>
        <v>0</v>
      </c>
      <c r="O113" s="13">
        <v>3310</v>
      </c>
      <c r="P113" s="13" t="s">
        <v>4691</v>
      </c>
      <c r="T113" s="13" t="str">
        <f t="shared" si="29"/>
        <v/>
      </c>
      <c r="U113" s="13" t="str">
        <f t="shared" si="27"/>
        <v/>
      </c>
      <c r="V113" s="13" t="str">
        <f t="shared" si="28"/>
        <v/>
      </c>
      <c r="Y113">
        <v>2201</v>
      </c>
      <c r="Z113" t="s">
        <v>4608</v>
      </c>
      <c r="AA113">
        <v>2105</v>
      </c>
      <c r="AF113" s="13" t="str">
        <f t="shared" si="26"/>
        <v>蛇皮</v>
      </c>
      <c r="AG113" s="13" t="str">
        <f t="shared" si="30"/>
        <v/>
      </c>
      <c r="AH113" s="13" t="str">
        <f t="shared" si="31"/>
        <v/>
      </c>
      <c r="AI113" s="13" t="str">
        <f t="shared" si="32"/>
        <v/>
      </c>
      <c r="AJ113" s="13" t="str">
        <f t="shared" si="33"/>
        <v/>
      </c>
    </row>
    <row r="114" spans="14:36" x14ac:dyDescent="0.15">
      <c r="N114" s="13">
        <f t="shared" si="23"/>
        <v>0</v>
      </c>
      <c r="O114" s="13">
        <v>3401</v>
      </c>
      <c r="P114" s="13" t="s">
        <v>4692</v>
      </c>
      <c r="T114" s="13" t="str">
        <f t="shared" si="29"/>
        <v/>
      </c>
      <c r="U114" s="13" t="str">
        <f t="shared" si="27"/>
        <v/>
      </c>
      <c r="V114" s="13" t="str">
        <f t="shared" si="28"/>
        <v/>
      </c>
      <c r="Y114">
        <v>2202</v>
      </c>
      <c r="Z114" t="s">
        <v>4743</v>
      </c>
      <c r="AA114">
        <v>4102</v>
      </c>
      <c r="AF114" s="13" t="str">
        <f t="shared" si="26"/>
        <v>生肉</v>
      </c>
      <c r="AG114" s="13" t="str">
        <f t="shared" si="30"/>
        <v/>
      </c>
      <c r="AH114" s="13" t="str">
        <f t="shared" si="31"/>
        <v/>
      </c>
      <c r="AI114" s="13" t="str">
        <f t="shared" si="32"/>
        <v/>
      </c>
      <c r="AJ114" s="13" t="str">
        <f t="shared" si="33"/>
        <v/>
      </c>
    </row>
    <row r="115" spans="14:36" x14ac:dyDescent="0.15">
      <c r="N115" s="13">
        <f t="shared" si="23"/>
        <v>0</v>
      </c>
      <c r="O115" s="13">
        <v>3402</v>
      </c>
      <c r="P115" s="13" t="s">
        <v>4693</v>
      </c>
      <c r="T115" s="13" t="str">
        <f t="shared" si="29"/>
        <v/>
      </c>
      <c r="U115" s="13" t="str">
        <f t="shared" si="27"/>
        <v/>
      </c>
      <c r="V115" s="13" t="str">
        <f t="shared" si="28"/>
        <v/>
      </c>
      <c r="Y115">
        <v>2203</v>
      </c>
      <c r="Z115" t="s">
        <v>4744</v>
      </c>
      <c r="AA115">
        <v>4102</v>
      </c>
      <c r="AF115" s="13" t="str">
        <f t="shared" si="26"/>
        <v>生肉</v>
      </c>
      <c r="AG115" s="13" t="str">
        <f t="shared" si="30"/>
        <v/>
      </c>
      <c r="AH115" s="13" t="str">
        <f t="shared" si="31"/>
        <v/>
      </c>
      <c r="AI115" s="13" t="str">
        <f t="shared" si="32"/>
        <v/>
      </c>
      <c r="AJ115" s="13" t="str">
        <f t="shared" si="33"/>
        <v/>
      </c>
    </row>
    <row r="116" spans="14:36" x14ac:dyDescent="0.15">
      <c r="N116" s="13">
        <f t="shared" si="23"/>
        <v>0</v>
      </c>
      <c r="O116" s="13">
        <v>3403</v>
      </c>
      <c r="P116" s="13" t="s">
        <v>4694</v>
      </c>
      <c r="T116" s="13" t="str">
        <f t="shared" si="29"/>
        <v/>
      </c>
      <c r="U116" s="13" t="str">
        <f t="shared" si="27"/>
        <v/>
      </c>
      <c r="V116" s="13" t="str">
        <f t="shared" si="28"/>
        <v/>
      </c>
      <c r="Y116">
        <v>2300</v>
      </c>
      <c r="Z116" t="s">
        <v>4607</v>
      </c>
      <c r="AA116">
        <v>4102</v>
      </c>
      <c r="AB116" s="13">
        <v>2108</v>
      </c>
      <c r="AF116" s="13" t="str">
        <f t="shared" si="26"/>
        <v>生肉</v>
      </c>
      <c r="AG116" s="13" t="str">
        <f t="shared" si="30"/>
        <v>硬壳</v>
      </c>
      <c r="AH116" s="13" t="str">
        <f t="shared" si="31"/>
        <v/>
      </c>
      <c r="AI116" s="13" t="str">
        <f t="shared" si="32"/>
        <v/>
      </c>
      <c r="AJ116" s="13" t="str">
        <f t="shared" si="33"/>
        <v/>
      </c>
    </row>
    <row r="117" spans="14:36" x14ac:dyDescent="0.15">
      <c r="N117" s="13">
        <f t="shared" si="23"/>
        <v>0</v>
      </c>
      <c r="O117" s="13">
        <v>3404</v>
      </c>
      <c r="P117" s="13" t="s">
        <v>4695</v>
      </c>
      <c r="T117" s="13" t="str">
        <f t="shared" si="29"/>
        <v/>
      </c>
      <c r="U117" s="13" t="str">
        <f t="shared" si="27"/>
        <v/>
      </c>
      <c r="V117" s="13" t="str">
        <f t="shared" si="28"/>
        <v/>
      </c>
      <c r="Y117">
        <v>2301</v>
      </c>
      <c r="Z117" t="s">
        <v>4608</v>
      </c>
      <c r="AA117">
        <v>2105</v>
      </c>
      <c r="AF117" s="13" t="str">
        <f>IF(AA117&gt;0,VLOOKUP(AA117,$O:$P,2,FALSE),"")</f>
        <v>蛇皮</v>
      </c>
      <c r="AG117" s="13" t="str">
        <f t="shared" si="30"/>
        <v/>
      </c>
      <c r="AH117" s="13" t="str">
        <f t="shared" si="31"/>
        <v/>
      </c>
      <c r="AI117" s="13" t="str">
        <f t="shared" si="32"/>
        <v/>
      </c>
      <c r="AJ117" s="13" t="str">
        <f t="shared" si="33"/>
        <v/>
      </c>
    </row>
    <row r="118" spans="14:36" x14ac:dyDescent="0.15">
      <c r="N118" s="13">
        <f t="shared" si="23"/>
        <v>0</v>
      </c>
      <c r="O118" s="13">
        <v>4100</v>
      </c>
      <c r="P118" s="13" t="s">
        <v>4696</v>
      </c>
      <c r="T118" s="13" t="str">
        <f t="shared" si="29"/>
        <v/>
      </c>
      <c r="U118" s="13" t="str">
        <f t="shared" si="27"/>
        <v/>
      </c>
      <c r="V118" s="13" t="str">
        <f t="shared" si="28"/>
        <v/>
      </c>
      <c r="Y118">
        <v>2302</v>
      </c>
      <c r="Z118" t="s">
        <v>4611</v>
      </c>
      <c r="AA118">
        <v>4102</v>
      </c>
      <c r="AB118" s="13">
        <v>2109</v>
      </c>
      <c r="AF118" s="13" t="str">
        <f t="shared" ref="AF118:AF181" si="34">IF(AA118&gt;0,VLOOKUP(AA118,$O:$P,2,FALSE),"")</f>
        <v>生肉</v>
      </c>
      <c r="AG118" s="13" t="str">
        <f t="shared" si="30"/>
        <v>毒液</v>
      </c>
      <c r="AH118" s="13" t="str">
        <f t="shared" si="31"/>
        <v/>
      </c>
      <c r="AI118" s="13" t="str">
        <f t="shared" si="32"/>
        <v/>
      </c>
      <c r="AJ118" s="13" t="str">
        <f t="shared" si="33"/>
        <v/>
      </c>
    </row>
    <row r="119" spans="14:36" x14ac:dyDescent="0.15">
      <c r="N119" s="13">
        <f t="shared" si="23"/>
        <v>0</v>
      </c>
      <c r="O119" s="13">
        <v>4101</v>
      </c>
      <c r="P119" s="13" t="s">
        <v>4697</v>
      </c>
      <c r="T119" s="13" t="str">
        <f t="shared" si="29"/>
        <v/>
      </c>
      <c r="U119" s="13" t="str">
        <f t="shared" si="27"/>
        <v/>
      </c>
      <c r="V119" s="13" t="str">
        <f t="shared" si="28"/>
        <v/>
      </c>
      <c r="Y119">
        <v>2303</v>
      </c>
      <c r="Z119" t="s">
        <v>4612</v>
      </c>
      <c r="AA119">
        <v>2105</v>
      </c>
      <c r="AB119" s="13">
        <v>4102</v>
      </c>
      <c r="AF119" s="13" t="str">
        <f t="shared" si="34"/>
        <v>蛇皮</v>
      </c>
      <c r="AG119" s="13" t="str">
        <f t="shared" si="30"/>
        <v>生肉</v>
      </c>
      <c r="AH119" s="13" t="str">
        <f t="shared" si="31"/>
        <v/>
      </c>
      <c r="AI119" s="13" t="str">
        <f t="shared" si="32"/>
        <v/>
      </c>
      <c r="AJ119" s="13" t="str">
        <f t="shared" si="33"/>
        <v/>
      </c>
    </row>
    <row r="120" spans="14:36" x14ac:dyDescent="0.15">
      <c r="N120" s="13">
        <f t="shared" si="23"/>
        <v>78</v>
      </c>
      <c r="O120" s="13">
        <v>4102</v>
      </c>
      <c r="P120" s="13" t="s">
        <v>4698</v>
      </c>
      <c r="T120" s="13" t="str">
        <f t="shared" si="29"/>
        <v/>
      </c>
      <c r="U120" s="13" t="str">
        <f t="shared" si="27"/>
        <v/>
      </c>
      <c r="V120" s="13" t="str">
        <f t="shared" si="28"/>
        <v/>
      </c>
      <c r="Y120">
        <v>2400</v>
      </c>
      <c r="Z120" t="s">
        <v>4613</v>
      </c>
      <c r="AA120">
        <v>2105</v>
      </c>
      <c r="AB120" s="13">
        <v>105</v>
      </c>
      <c r="AF120" s="13" t="str">
        <f t="shared" si="34"/>
        <v>蛇皮</v>
      </c>
      <c r="AG120" s="13" t="str">
        <f t="shared" si="30"/>
        <v>长矛</v>
      </c>
      <c r="AH120" s="13" t="str">
        <f t="shared" si="31"/>
        <v/>
      </c>
      <c r="AI120" s="13" t="str">
        <f t="shared" si="32"/>
        <v/>
      </c>
      <c r="AJ120" s="13" t="str">
        <f t="shared" si="33"/>
        <v/>
      </c>
    </row>
    <row r="121" spans="14:36" x14ac:dyDescent="0.15">
      <c r="N121" s="13">
        <f t="shared" si="23"/>
        <v>0</v>
      </c>
      <c r="O121" s="13">
        <v>4103</v>
      </c>
      <c r="P121" s="13" t="s">
        <v>4699</v>
      </c>
      <c r="T121" s="13" t="str">
        <f t="shared" si="29"/>
        <v/>
      </c>
      <c r="U121" s="13" t="str">
        <f t="shared" si="27"/>
        <v/>
      </c>
      <c r="V121" s="13" t="str">
        <f t="shared" si="28"/>
        <v/>
      </c>
      <c r="Y121">
        <v>2401</v>
      </c>
      <c r="Z121" t="s">
        <v>4614</v>
      </c>
      <c r="AA121">
        <v>2105</v>
      </c>
      <c r="AF121" s="13" t="str">
        <f t="shared" si="34"/>
        <v>蛇皮</v>
      </c>
      <c r="AG121" s="13" t="str">
        <f t="shared" si="30"/>
        <v/>
      </c>
      <c r="AH121" s="13" t="str">
        <f t="shared" si="31"/>
        <v/>
      </c>
      <c r="AI121" s="13" t="str">
        <f t="shared" si="32"/>
        <v/>
      </c>
      <c r="AJ121" s="13" t="str">
        <f t="shared" si="33"/>
        <v/>
      </c>
    </row>
    <row r="122" spans="14:36" x14ac:dyDescent="0.15">
      <c r="N122" s="13">
        <f t="shared" si="23"/>
        <v>0</v>
      </c>
      <c r="O122" s="13">
        <v>4104</v>
      </c>
      <c r="P122" s="13" t="s">
        <v>4700</v>
      </c>
      <c r="T122" s="13" t="str">
        <f t="shared" si="29"/>
        <v/>
      </c>
      <c r="U122" s="13" t="str">
        <f t="shared" si="27"/>
        <v/>
      </c>
      <c r="V122" s="13" t="str">
        <f t="shared" si="28"/>
        <v/>
      </c>
      <c r="Y122">
        <v>2402</v>
      </c>
      <c r="Z122" t="s">
        <v>4615</v>
      </c>
      <c r="AA122">
        <v>4102</v>
      </c>
      <c r="AB122" s="13">
        <v>2303</v>
      </c>
      <c r="AF122" s="13" t="str">
        <f t="shared" si="34"/>
        <v>生肉</v>
      </c>
      <c r="AG122" s="13" t="str">
        <f t="shared" si="30"/>
        <v>鲨鱼鳍</v>
      </c>
      <c r="AH122" s="13" t="str">
        <f t="shared" si="31"/>
        <v/>
      </c>
      <c r="AI122" s="13" t="str">
        <f t="shared" si="32"/>
        <v/>
      </c>
      <c r="AJ122" s="13" t="str">
        <f t="shared" si="33"/>
        <v/>
      </c>
    </row>
    <row r="123" spans="14:36" x14ac:dyDescent="0.15">
      <c r="N123" s="13">
        <f t="shared" si="23"/>
        <v>0</v>
      </c>
      <c r="O123" s="13">
        <v>4105</v>
      </c>
      <c r="P123" s="13" t="s">
        <v>4701</v>
      </c>
      <c r="T123" s="13" t="str">
        <f t="shared" si="29"/>
        <v/>
      </c>
      <c r="U123" s="13" t="str">
        <f t="shared" si="27"/>
        <v/>
      </c>
      <c r="V123" s="13" t="str">
        <f t="shared" si="28"/>
        <v/>
      </c>
      <c r="Y123">
        <v>2403</v>
      </c>
      <c r="Z123" t="s">
        <v>4616</v>
      </c>
      <c r="AA123">
        <v>4102</v>
      </c>
      <c r="AB123" s="13">
        <v>202</v>
      </c>
      <c r="AF123" s="13" t="str">
        <f t="shared" si="34"/>
        <v>生肉</v>
      </c>
      <c r="AG123" s="13" t="str">
        <f t="shared" si="30"/>
        <v>铁弓</v>
      </c>
      <c r="AH123" s="13" t="str">
        <f t="shared" si="31"/>
        <v/>
      </c>
      <c r="AI123" s="13" t="str">
        <f t="shared" si="32"/>
        <v/>
      </c>
      <c r="AJ123" s="13" t="str">
        <f t="shared" si="33"/>
        <v/>
      </c>
    </row>
    <row r="124" spans="14:36" x14ac:dyDescent="0.15">
      <c r="N124" s="13">
        <f t="shared" si="23"/>
        <v>0</v>
      </c>
      <c r="O124" s="13">
        <v>4106</v>
      </c>
      <c r="P124" s="13" t="s">
        <v>4702</v>
      </c>
      <c r="T124" s="13" t="str">
        <f t="shared" si="29"/>
        <v/>
      </c>
      <c r="U124" s="13" t="str">
        <f t="shared" si="27"/>
        <v/>
      </c>
      <c r="V124" s="13" t="str">
        <f t="shared" si="28"/>
        <v/>
      </c>
      <c r="Y124">
        <v>2404</v>
      </c>
      <c r="Z124" t="s">
        <v>4617</v>
      </c>
      <c r="AA124">
        <v>204</v>
      </c>
      <c r="AB124" s="13">
        <v>608</v>
      </c>
      <c r="AC124" s="13">
        <v>508</v>
      </c>
      <c r="AF124" s="13" t="str">
        <f t="shared" si="34"/>
        <v>暴风</v>
      </c>
      <c r="AG124" s="13" t="str">
        <f t="shared" si="30"/>
        <v>暗影皮甲</v>
      </c>
      <c r="AH124" s="13" t="str">
        <f t="shared" si="31"/>
        <v>暗影头盔</v>
      </c>
      <c r="AI124" s="13" t="str">
        <f t="shared" si="32"/>
        <v/>
      </c>
      <c r="AJ124" s="13" t="str">
        <f t="shared" si="33"/>
        <v/>
      </c>
    </row>
    <row r="125" spans="14:36" x14ac:dyDescent="0.15">
      <c r="N125" s="13">
        <f t="shared" si="23"/>
        <v>0</v>
      </c>
      <c r="O125" s="13">
        <v>4107</v>
      </c>
      <c r="P125" s="13" t="s">
        <v>4703</v>
      </c>
      <c r="T125" s="13" t="str">
        <f t="shared" si="29"/>
        <v/>
      </c>
      <c r="U125" s="13" t="str">
        <f t="shared" si="27"/>
        <v/>
      </c>
      <c r="V125" s="13" t="str">
        <f t="shared" si="28"/>
        <v/>
      </c>
      <c r="Y125">
        <v>2405</v>
      </c>
      <c r="Z125" t="s">
        <v>4569</v>
      </c>
      <c r="AA125">
        <v>4102</v>
      </c>
      <c r="AF125" s="13" t="str">
        <f t="shared" si="34"/>
        <v>生肉</v>
      </c>
      <c r="AG125" s="13" t="str">
        <f t="shared" si="30"/>
        <v/>
      </c>
      <c r="AH125" s="13" t="str">
        <f t="shared" si="31"/>
        <v/>
      </c>
      <c r="AI125" s="13" t="str">
        <f t="shared" si="32"/>
        <v/>
      </c>
      <c r="AJ125" s="13" t="str">
        <f t="shared" si="33"/>
        <v/>
      </c>
    </row>
    <row r="126" spans="14:36" x14ac:dyDescent="0.15">
      <c r="N126" s="13">
        <f t="shared" si="23"/>
        <v>0</v>
      </c>
      <c r="O126" s="13">
        <v>4108</v>
      </c>
      <c r="P126" s="13" t="s">
        <v>4704</v>
      </c>
      <c r="T126" s="13" t="str">
        <f t="shared" si="29"/>
        <v/>
      </c>
      <c r="U126" s="13" t="str">
        <f t="shared" si="27"/>
        <v/>
      </c>
      <c r="V126" s="13" t="str">
        <f t="shared" si="28"/>
        <v/>
      </c>
      <c r="Y126">
        <v>2406</v>
      </c>
      <c r="Z126" t="s">
        <v>4774</v>
      </c>
      <c r="AA126">
        <v>2403</v>
      </c>
      <c r="AF126" s="13" t="str">
        <f t="shared" si="34"/>
        <v>凤凰羽毛</v>
      </c>
      <c r="AG126" s="13" t="str">
        <f t="shared" si="30"/>
        <v/>
      </c>
      <c r="AH126" s="13" t="str">
        <f t="shared" si="31"/>
        <v/>
      </c>
      <c r="AI126" s="13" t="str">
        <f t="shared" si="32"/>
        <v/>
      </c>
      <c r="AJ126" s="13" t="str">
        <f t="shared" si="33"/>
        <v/>
      </c>
    </row>
    <row r="127" spans="14:36" x14ac:dyDescent="0.15">
      <c r="N127" s="13">
        <f t="shared" si="23"/>
        <v>2</v>
      </c>
      <c r="O127" s="13">
        <v>4109</v>
      </c>
      <c r="P127" s="13" t="s">
        <v>4705</v>
      </c>
      <c r="T127" s="13" t="str">
        <f t="shared" si="29"/>
        <v/>
      </c>
      <c r="U127" s="13" t="str">
        <f t="shared" si="27"/>
        <v/>
      </c>
      <c r="V127" s="13" t="str">
        <f t="shared" si="28"/>
        <v/>
      </c>
      <c r="Y127">
        <v>2407</v>
      </c>
      <c r="Z127" t="s">
        <v>4512</v>
      </c>
      <c r="AA127">
        <v>4102</v>
      </c>
      <c r="AB127" s="13">
        <v>2102</v>
      </c>
      <c r="AF127" s="13" t="str">
        <f t="shared" si="34"/>
        <v>生肉</v>
      </c>
      <c r="AG127" s="13" t="str">
        <f t="shared" si="30"/>
        <v>毛皮</v>
      </c>
      <c r="AH127" s="13" t="str">
        <f t="shared" si="31"/>
        <v/>
      </c>
      <c r="AI127" s="13" t="str">
        <f t="shared" si="32"/>
        <v/>
      </c>
      <c r="AJ127" s="13" t="str">
        <f t="shared" si="33"/>
        <v/>
      </c>
    </row>
    <row r="128" spans="14:36" x14ac:dyDescent="0.15">
      <c r="N128" s="13">
        <f t="shared" si="23"/>
        <v>2</v>
      </c>
      <c r="O128" s="13">
        <v>4110</v>
      </c>
      <c r="P128" s="13" t="s">
        <v>4706</v>
      </c>
      <c r="T128" s="13" t="str">
        <f t="shared" si="29"/>
        <v/>
      </c>
      <c r="U128" s="13" t="str">
        <f t="shared" si="27"/>
        <v/>
      </c>
      <c r="V128" s="13" t="str">
        <f t="shared" si="28"/>
        <v/>
      </c>
      <c r="Y128">
        <v>2408</v>
      </c>
      <c r="Z128" t="s">
        <v>4513</v>
      </c>
      <c r="AA128">
        <v>4102</v>
      </c>
      <c r="AB128" s="13">
        <v>2102</v>
      </c>
      <c r="AF128" s="13" t="str">
        <f t="shared" si="34"/>
        <v>生肉</v>
      </c>
      <c r="AG128" s="13" t="str">
        <f t="shared" si="30"/>
        <v>毛皮</v>
      </c>
      <c r="AH128" s="13" t="str">
        <f t="shared" si="31"/>
        <v/>
      </c>
      <c r="AI128" s="13" t="str">
        <f t="shared" si="32"/>
        <v/>
      </c>
      <c r="AJ128" s="13" t="str">
        <f t="shared" si="33"/>
        <v/>
      </c>
    </row>
    <row r="129" spans="14:36" x14ac:dyDescent="0.15">
      <c r="N129" s="13">
        <f t="shared" si="23"/>
        <v>4</v>
      </c>
      <c r="O129" s="13">
        <v>4111</v>
      </c>
      <c r="P129" s="13" t="s">
        <v>4707</v>
      </c>
      <c r="T129" s="13" t="str">
        <f t="shared" si="29"/>
        <v/>
      </c>
      <c r="U129" s="13" t="str">
        <f t="shared" si="27"/>
        <v/>
      </c>
      <c r="V129" s="13" t="str">
        <f t="shared" si="28"/>
        <v/>
      </c>
      <c r="Y129">
        <v>2409</v>
      </c>
      <c r="Z129" t="s">
        <v>4514</v>
      </c>
      <c r="AA129">
        <v>4102</v>
      </c>
      <c r="AB129" s="13">
        <v>2102</v>
      </c>
      <c r="AF129" s="13" t="str">
        <f t="shared" si="34"/>
        <v>生肉</v>
      </c>
      <c r="AG129" s="13" t="str">
        <f t="shared" si="30"/>
        <v>毛皮</v>
      </c>
      <c r="AH129" s="13" t="str">
        <f t="shared" si="31"/>
        <v/>
      </c>
      <c r="AI129" s="13" t="str">
        <f t="shared" si="32"/>
        <v/>
      </c>
      <c r="AJ129" s="13" t="str">
        <f t="shared" si="33"/>
        <v/>
      </c>
    </row>
    <row r="130" spans="14:36" x14ac:dyDescent="0.15">
      <c r="N130" s="13">
        <f t="shared" si="23"/>
        <v>0</v>
      </c>
      <c r="O130" s="13">
        <v>4112</v>
      </c>
      <c r="P130" s="13" t="s">
        <v>4708</v>
      </c>
      <c r="T130" s="13" t="str">
        <f t="shared" si="29"/>
        <v/>
      </c>
      <c r="U130" s="13" t="str">
        <f t="shared" si="27"/>
        <v/>
      </c>
      <c r="V130" s="13" t="str">
        <f t="shared" si="28"/>
        <v/>
      </c>
      <c r="Y130">
        <v>2410</v>
      </c>
      <c r="Z130" t="s">
        <v>4515</v>
      </c>
      <c r="AA130">
        <v>4102</v>
      </c>
      <c r="AB130" s="13">
        <v>2101</v>
      </c>
      <c r="AF130" s="13" t="str">
        <f t="shared" si="34"/>
        <v>生肉</v>
      </c>
      <c r="AG130" s="13" t="str">
        <f t="shared" si="30"/>
        <v>羽毛</v>
      </c>
      <c r="AH130" s="13" t="str">
        <f t="shared" si="31"/>
        <v/>
      </c>
      <c r="AI130" s="13" t="str">
        <f t="shared" si="32"/>
        <v/>
      </c>
      <c r="AJ130" s="13" t="str">
        <f t="shared" si="33"/>
        <v/>
      </c>
    </row>
    <row r="131" spans="14:36" x14ac:dyDescent="0.15">
      <c r="N131" s="13">
        <f t="shared" si="23"/>
        <v>0</v>
      </c>
      <c r="O131" s="13">
        <v>4200</v>
      </c>
      <c r="P131" s="13" t="s">
        <v>899</v>
      </c>
      <c r="Q131" s="13">
        <v>4101</v>
      </c>
      <c r="R131" s="13">
        <v>4100</v>
      </c>
      <c r="T131" s="13" t="str">
        <f t="shared" si="29"/>
        <v>种子</v>
      </c>
      <c r="U131" s="13" t="str">
        <f t="shared" si="27"/>
        <v>水</v>
      </c>
      <c r="V131" s="13" t="str">
        <f t="shared" si="28"/>
        <v/>
      </c>
      <c r="Y131">
        <v>2411</v>
      </c>
      <c r="Z131" t="s">
        <v>4516</v>
      </c>
      <c r="AA131">
        <v>4102</v>
      </c>
      <c r="AB131" s="13">
        <v>2105</v>
      </c>
      <c r="AF131" s="13" t="str">
        <f t="shared" si="34"/>
        <v>生肉</v>
      </c>
      <c r="AG131" s="13" t="str">
        <f t="shared" si="30"/>
        <v>蛇皮</v>
      </c>
      <c r="AH131" s="13" t="str">
        <f t="shared" si="31"/>
        <v/>
      </c>
      <c r="AI131" s="13" t="str">
        <f t="shared" si="32"/>
        <v/>
      </c>
      <c r="AJ131" s="13" t="str">
        <f t="shared" si="33"/>
        <v/>
      </c>
    </row>
    <row r="132" spans="14:36" x14ac:dyDescent="0.15">
      <c r="N132" s="13">
        <f t="shared" ref="N132:N152" si="35">COUNTIFS($AF$2:$AJ$215,P132)</f>
        <v>0</v>
      </c>
      <c r="O132" s="13">
        <v>4201</v>
      </c>
      <c r="P132" s="13" t="s">
        <v>900</v>
      </c>
      <c r="Q132" s="13">
        <v>4100</v>
      </c>
      <c r="R132" s="13">
        <v>4109</v>
      </c>
      <c r="T132" s="13" t="str">
        <f t="shared" si="29"/>
        <v>水</v>
      </c>
      <c r="U132" s="13" t="str">
        <f t="shared" si="27"/>
        <v>冰块</v>
      </c>
      <c r="V132" s="13" t="str">
        <f t="shared" si="28"/>
        <v/>
      </c>
      <c r="Y132">
        <v>2412</v>
      </c>
      <c r="Z132" t="s">
        <v>4517</v>
      </c>
      <c r="AA132">
        <v>4102</v>
      </c>
      <c r="AB132" s="13">
        <v>2101</v>
      </c>
      <c r="AF132" s="13" t="str">
        <f t="shared" si="34"/>
        <v>生肉</v>
      </c>
      <c r="AG132" s="13" t="str">
        <f t="shared" si="30"/>
        <v>羽毛</v>
      </c>
      <c r="AH132" s="13" t="str">
        <f t="shared" si="31"/>
        <v/>
      </c>
      <c r="AI132" s="13" t="str">
        <f t="shared" si="32"/>
        <v/>
      </c>
      <c r="AJ132" s="13" t="str">
        <f t="shared" si="33"/>
        <v/>
      </c>
    </row>
    <row r="133" spans="14:36" x14ac:dyDescent="0.15">
      <c r="N133" s="13">
        <f t="shared" si="35"/>
        <v>0</v>
      </c>
      <c r="O133" s="13">
        <v>4202</v>
      </c>
      <c r="P133" s="13" t="s">
        <v>4709</v>
      </c>
      <c r="Q133" s="13">
        <v>4100</v>
      </c>
      <c r="R133" s="13">
        <v>4214</v>
      </c>
      <c r="T133" s="13" t="str">
        <f t="shared" si="29"/>
        <v>水</v>
      </c>
      <c r="U133" s="13" t="str">
        <f t="shared" si="27"/>
        <v>火把</v>
      </c>
      <c r="V133" s="13" t="str">
        <f t="shared" si="28"/>
        <v/>
      </c>
      <c r="Y133">
        <v>2413</v>
      </c>
      <c r="Z133" t="s">
        <v>4518</v>
      </c>
      <c r="AA133">
        <v>2104</v>
      </c>
      <c r="AB133" s="13">
        <v>2109</v>
      </c>
      <c r="AF133" s="13" t="str">
        <f t="shared" si="34"/>
        <v>藤条</v>
      </c>
      <c r="AG133" s="13" t="str">
        <f t="shared" si="30"/>
        <v>毒液</v>
      </c>
      <c r="AH133" s="13" t="str">
        <f t="shared" si="31"/>
        <v/>
      </c>
      <c r="AI133" s="13" t="str">
        <f t="shared" si="32"/>
        <v/>
      </c>
      <c r="AJ133" s="13" t="str">
        <f t="shared" si="33"/>
        <v/>
      </c>
    </row>
    <row r="134" spans="14:36" x14ac:dyDescent="0.15">
      <c r="N134" s="13">
        <f t="shared" si="35"/>
        <v>0</v>
      </c>
      <c r="O134" s="13">
        <v>4203</v>
      </c>
      <c r="P134" s="13" t="s">
        <v>1381</v>
      </c>
      <c r="Q134" s="13">
        <v>4110</v>
      </c>
      <c r="R134" s="13">
        <v>4100</v>
      </c>
      <c r="T134" s="13" t="str">
        <f>IF(Q134&gt;0,VLOOKUP(Q134,$O:$P,2,FALSE),"")</f>
        <v>花</v>
      </c>
      <c r="U134" s="13" t="str">
        <f t="shared" si="27"/>
        <v>水</v>
      </c>
      <c r="V134" s="13" t="str">
        <f t="shared" si="28"/>
        <v/>
      </c>
      <c r="Y134">
        <v>2414</v>
      </c>
      <c r="Z134" t="s">
        <v>4519</v>
      </c>
      <c r="AA134">
        <v>4102</v>
      </c>
      <c r="AB134" s="13">
        <v>2102</v>
      </c>
      <c r="AF134" s="13" t="str">
        <f t="shared" si="34"/>
        <v>生肉</v>
      </c>
      <c r="AG134" s="13" t="str">
        <f t="shared" si="30"/>
        <v>毛皮</v>
      </c>
      <c r="AH134" s="13" t="str">
        <f t="shared" si="31"/>
        <v/>
      </c>
      <c r="AI134" s="13" t="str">
        <f t="shared" si="32"/>
        <v/>
      </c>
      <c r="AJ134" s="13" t="str">
        <f t="shared" si="33"/>
        <v/>
      </c>
    </row>
    <row r="135" spans="14:36" x14ac:dyDescent="0.15">
      <c r="N135" s="13">
        <f t="shared" si="35"/>
        <v>0</v>
      </c>
      <c r="O135" s="13">
        <v>4204</v>
      </c>
      <c r="P135" s="13" t="s">
        <v>4710</v>
      </c>
      <c r="Q135" s="13">
        <v>4102</v>
      </c>
      <c r="R135" s="13">
        <v>4214</v>
      </c>
      <c r="T135" s="13" t="str">
        <f t="shared" ref="T135:T152" si="36">IF(Q135&gt;0,VLOOKUP(Q135,$O:$P,2,FALSE),"")</f>
        <v>生肉</v>
      </c>
      <c r="U135" s="13" t="str">
        <f t="shared" si="27"/>
        <v>火把</v>
      </c>
      <c r="V135" s="13" t="str">
        <f t="shared" si="28"/>
        <v/>
      </c>
      <c r="Y135">
        <v>2415</v>
      </c>
      <c r="Z135" t="s">
        <v>4520</v>
      </c>
      <c r="AA135">
        <v>4102</v>
      </c>
      <c r="AB135" s="13">
        <v>2102</v>
      </c>
      <c r="AF135" s="13" t="str">
        <f t="shared" si="34"/>
        <v>生肉</v>
      </c>
      <c r="AG135" s="13" t="str">
        <f t="shared" si="30"/>
        <v>毛皮</v>
      </c>
      <c r="AH135" s="13" t="str">
        <f t="shared" si="31"/>
        <v/>
      </c>
      <c r="AI135" s="13" t="str">
        <f t="shared" si="32"/>
        <v/>
      </c>
      <c r="AJ135" s="13" t="str">
        <f t="shared" si="33"/>
        <v/>
      </c>
    </row>
    <row r="136" spans="14:36" x14ac:dyDescent="0.15">
      <c r="N136" s="13">
        <f t="shared" si="35"/>
        <v>0</v>
      </c>
      <c r="O136" s="13">
        <v>4205</v>
      </c>
      <c r="P136" s="13" t="s">
        <v>4711</v>
      </c>
      <c r="Q136" s="13">
        <v>4105</v>
      </c>
      <c r="R136" s="13">
        <v>4214</v>
      </c>
      <c r="T136" s="13" t="str">
        <f t="shared" si="36"/>
        <v>鲤鱼</v>
      </c>
      <c r="U136" s="13" t="str">
        <f t="shared" si="27"/>
        <v>火把</v>
      </c>
      <c r="V136" s="13" t="str">
        <f t="shared" si="28"/>
        <v/>
      </c>
      <c r="Y136">
        <v>2416</v>
      </c>
      <c r="Z136" t="s">
        <v>4521</v>
      </c>
      <c r="AA136">
        <v>4111</v>
      </c>
      <c r="AB136" s="13">
        <v>2107</v>
      </c>
      <c r="AF136" s="13" t="str">
        <f t="shared" si="34"/>
        <v>蜂蜜</v>
      </c>
      <c r="AG136" s="13" t="str">
        <f t="shared" si="30"/>
        <v>尖刺</v>
      </c>
      <c r="AH136" s="13" t="str">
        <f t="shared" si="31"/>
        <v/>
      </c>
      <c r="AI136" s="13" t="str">
        <f t="shared" si="32"/>
        <v/>
      </c>
      <c r="AJ136" s="13" t="str">
        <f t="shared" si="33"/>
        <v/>
      </c>
    </row>
    <row r="137" spans="14:36" x14ac:dyDescent="0.15">
      <c r="N137" s="13">
        <f t="shared" si="35"/>
        <v>0</v>
      </c>
      <c r="O137" s="13">
        <v>4206</v>
      </c>
      <c r="P137" s="13" t="s">
        <v>4712</v>
      </c>
      <c r="Q137" s="13">
        <v>4107</v>
      </c>
      <c r="R137" s="13">
        <v>4214</v>
      </c>
      <c r="T137" s="13" t="str">
        <f t="shared" si="36"/>
        <v>海鱼</v>
      </c>
      <c r="U137" s="13" t="str">
        <f t="shared" si="27"/>
        <v>火把</v>
      </c>
      <c r="V137" s="13" t="str">
        <f t="shared" si="28"/>
        <v/>
      </c>
      <c r="Y137">
        <v>2417</v>
      </c>
      <c r="Z137" t="s">
        <v>4522</v>
      </c>
      <c r="AA137">
        <v>4111</v>
      </c>
      <c r="AB137" s="13">
        <v>2107</v>
      </c>
      <c r="AF137" s="13" t="str">
        <f t="shared" si="34"/>
        <v>蜂蜜</v>
      </c>
      <c r="AG137" s="13" t="str">
        <f t="shared" si="30"/>
        <v>尖刺</v>
      </c>
      <c r="AH137" s="13" t="str">
        <f t="shared" si="31"/>
        <v/>
      </c>
      <c r="AI137" s="13" t="str">
        <f t="shared" si="32"/>
        <v/>
      </c>
      <c r="AJ137" s="13" t="str">
        <f t="shared" si="33"/>
        <v/>
      </c>
    </row>
    <row r="138" spans="14:36" x14ac:dyDescent="0.15">
      <c r="N138" s="13">
        <f t="shared" si="35"/>
        <v>0</v>
      </c>
      <c r="O138" s="13">
        <v>4207</v>
      </c>
      <c r="P138" s="13" t="s">
        <v>901</v>
      </c>
      <c r="Q138" s="13">
        <v>4104</v>
      </c>
      <c r="R138" s="13">
        <v>4100</v>
      </c>
      <c r="T138" s="13" t="str">
        <f t="shared" si="36"/>
        <v>浆果</v>
      </c>
      <c r="U138" s="13" t="str">
        <f t="shared" si="27"/>
        <v>水</v>
      </c>
      <c r="V138" s="13" t="str">
        <f t="shared" si="28"/>
        <v/>
      </c>
      <c r="Y138">
        <v>2418</v>
      </c>
      <c r="Z138" t="s">
        <v>4523</v>
      </c>
      <c r="AA138">
        <v>4102</v>
      </c>
      <c r="AB138" s="13">
        <v>2102</v>
      </c>
      <c r="AF138" s="13" t="str">
        <f t="shared" si="34"/>
        <v>生肉</v>
      </c>
      <c r="AG138" s="13" t="str">
        <f t="shared" si="30"/>
        <v>毛皮</v>
      </c>
      <c r="AH138" s="13" t="str">
        <f t="shared" si="31"/>
        <v/>
      </c>
      <c r="AI138" s="13" t="str">
        <f t="shared" si="32"/>
        <v/>
      </c>
      <c r="AJ138" s="13" t="str">
        <f t="shared" si="33"/>
        <v/>
      </c>
    </row>
    <row r="139" spans="14:36" x14ac:dyDescent="0.15">
      <c r="N139" s="13">
        <f t="shared" si="35"/>
        <v>1</v>
      </c>
      <c r="O139" s="13">
        <v>4208</v>
      </c>
      <c r="P139" s="13" t="s">
        <v>1379</v>
      </c>
      <c r="T139" s="13" t="str">
        <f t="shared" si="36"/>
        <v/>
      </c>
      <c r="U139" s="13" t="str">
        <f t="shared" si="27"/>
        <v/>
      </c>
      <c r="V139" s="13" t="str">
        <f t="shared" si="28"/>
        <v/>
      </c>
      <c r="Y139">
        <v>2419</v>
      </c>
      <c r="Z139" t="s">
        <v>4524</v>
      </c>
      <c r="AA139">
        <v>4102</v>
      </c>
      <c r="AF139" s="13" t="str">
        <f t="shared" si="34"/>
        <v>生肉</v>
      </c>
      <c r="AG139" s="13" t="str">
        <f t="shared" si="30"/>
        <v/>
      </c>
      <c r="AH139" s="13" t="str">
        <f t="shared" si="31"/>
        <v/>
      </c>
      <c r="AI139" s="13" t="str">
        <f t="shared" si="32"/>
        <v/>
      </c>
      <c r="AJ139" s="13" t="str">
        <f t="shared" si="33"/>
        <v/>
      </c>
    </row>
    <row r="140" spans="14:36" x14ac:dyDescent="0.15">
      <c r="N140" s="13">
        <f t="shared" si="35"/>
        <v>0</v>
      </c>
      <c r="O140" s="13">
        <v>4209</v>
      </c>
      <c r="P140" s="13" t="s">
        <v>4713</v>
      </c>
      <c r="T140" s="13" t="str">
        <f t="shared" si="36"/>
        <v/>
      </c>
      <c r="U140" s="13" t="str">
        <f t="shared" si="27"/>
        <v/>
      </c>
      <c r="V140" s="13" t="str">
        <f t="shared" si="28"/>
        <v/>
      </c>
      <c r="Y140">
        <v>2420</v>
      </c>
      <c r="Z140" t="s">
        <v>4726</v>
      </c>
      <c r="AA140">
        <v>4102</v>
      </c>
      <c r="AF140" s="13" t="str">
        <f t="shared" si="34"/>
        <v>生肉</v>
      </c>
      <c r="AG140" s="13" t="str">
        <f t="shared" si="30"/>
        <v/>
      </c>
      <c r="AH140" s="13" t="str">
        <f t="shared" si="31"/>
        <v/>
      </c>
      <c r="AI140" s="13" t="str">
        <f t="shared" si="32"/>
        <v/>
      </c>
      <c r="AJ140" s="13" t="str">
        <f t="shared" si="33"/>
        <v/>
      </c>
    </row>
    <row r="141" spans="14:36" x14ac:dyDescent="0.15">
      <c r="N141" s="13">
        <f t="shared" si="35"/>
        <v>0</v>
      </c>
      <c r="O141" s="13">
        <v>4210</v>
      </c>
      <c r="P141" s="13" t="s">
        <v>4714</v>
      </c>
      <c r="T141" s="13" t="str">
        <f t="shared" si="36"/>
        <v/>
      </c>
      <c r="U141" s="13" t="str">
        <f t="shared" si="27"/>
        <v/>
      </c>
      <c r="V141" s="13" t="str">
        <f t="shared" si="28"/>
        <v/>
      </c>
      <c r="Y141">
        <v>2421</v>
      </c>
      <c r="Z141" t="s">
        <v>4520</v>
      </c>
      <c r="AA141">
        <v>4102</v>
      </c>
      <c r="AB141" s="13">
        <v>2102</v>
      </c>
      <c r="AF141" s="13" t="str">
        <f t="shared" si="34"/>
        <v>生肉</v>
      </c>
      <c r="AG141" s="13" t="str">
        <f t="shared" si="30"/>
        <v>毛皮</v>
      </c>
      <c r="AH141" s="13" t="str">
        <f t="shared" si="31"/>
        <v/>
      </c>
      <c r="AI141" s="13" t="str">
        <f t="shared" si="32"/>
        <v/>
      </c>
      <c r="AJ141" s="13" t="str">
        <f t="shared" si="33"/>
        <v/>
      </c>
    </row>
    <row r="142" spans="14:36" x14ac:dyDescent="0.15">
      <c r="N142" s="13">
        <f t="shared" si="35"/>
        <v>0</v>
      </c>
      <c r="O142" s="13">
        <v>4211</v>
      </c>
      <c r="P142" s="13" t="s">
        <v>4715</v>
      </c>
      <c r="Q142" s="13">
        <v>4112</v>
      </c>
      <c r="R142" s="13">
        <v>4100</v>
      </c>
      <c r="T142" s="13" t="str">
        <f t="shared" si="36"/>
        <v>海参</v>
      </c>
      <c r="U142" s="13" t="str">
        <f t="shared" si="27"/>
        <v>水</v>
      </c>
      <c r="V142" s="13" t="str">
        <f t="shared" si="28"/>
        <v/>
      </c>
      <c r="Y142">
        <v>2422</v>
      </c>
      <c r="Z142" t="s">
        <v>4526</v>
      </c>
      <c r="AA142">
        <v>4102</v>
      </c>
      <c r="AB142" s="13">
        <v>2102</v>
      </c>
      <c r="AF142" s="13" t="str">
        <f t="shared" si="34"/>
        <v>生肉</v>
      </c>
      <c r="AG142" s="13" t="str">
        <f t="shared" si="30"/>
        <v>毛皮</v>
      </c>
      <c r="AH142" s="13" t="str">
        <f t="shared" si="31"/>
        <v/>
      </c>
      <c r="AI142" s="13" t="str">
        <f t="shared" si="32"/>
        <v/>
      </c>
      <c r="AJ142" s="13" t="str">
        <f t="shared" si="33"/>
        <v/>
      </c>
    </row>
    <row r="143" spans="14:36" x14ac:dyDescent="0.15">
      <c r="N143" s="13">
        <f t="shared" si="35"/>
        <v>0</v>
      </c>
      <c r="O143" s="13">
        <v>4212</v>
      </c>
      <c r="P143" s="13" t="s">
        <v>4716</v>
      </c>
      <c r="Q143" s="13">
        <v>4108</v>
      </c>
      <c r="R143" s="13">
        <v>4100</v>
      </c>
      <c r="T143" s="13" t="str">
        <f t="shared" si="36"/>
        <v>盐</v>
      </c>
      <c r="U143" s="13" t="str">
        <f t="shared" si="27"/>
        <v>水</v>
      </c>
      <c r="V143" s="13" t="str">
        <f t="shared" si="28"/>
        <v/>
      </c>
      <c r="Y143">
        <v>2423</v>
      </c>
      <c r="Z143" t="s">
        <v>4527</v>
      </c>
      <c r="AA143">
        <v>4102</v>
      </c>
      <c r="AB143" s="13">
        <v>2102</v>
      </c>
      <c r="AF143" s="13" t="str">
        <f t="shared" si="34"/>
        <v>生肉</v>
      </c>
      <c r="AG143" s="13" t="str">
        <f t="shared" si="30"/>
        <v>毛皮</v>
      </c>
      <c r="AH143" s="13" t="str">
        <f t="shared" si="31"/>
        <v/>
      </c>
      <c r="AI143" s="13" t="str">
        <f t="shared" si="32"/>
        <v/>
      </c>
      <c r="AJ143" s="13" t="str">
        <f t="shared" si="33"/>
        <v/>
      </c>
    </row>
    <row r="144" spans="14:36" x14ac:dyDescent="0.15">
      <c r="N144" s="13">
        <f t="shared" si="35"/>
        <v>0</v>
      </c>
      <c r="O144" s="13">
        <v>4213</v>
      </c>
      <c r="P144" s="13" t="s">
        <v>4717</v>
      </c>
      <c r="Q144" s="13">
        <v>4106</v>
      </c>
      <c r="R144" s="13">
        <v>4107</v>
      </c>
      <c r="S144" s="13">
        <v>4101</v>
      </c>
      <c r="T144" s="13" t="str">
        <f t="shared" si="36"/>
        <v>海带</v>
      </c>
      <c r="U144" s="13" t="str">
        <f t="shared" si="27"/>
        <v>海鱼</v>
      </c>
      <c r="V144" s="13" t="str">
        <f t="shared" si="28"/>
        <v>种子</v>
      </c>
      <c r="Y144">
        <v>2424</v>
      </c>
      <c r="Z144" t="s">
        <v>4528</v>
      </c>
      <c r="AA144">
        <v>103</v>
      </c>
      <c r="AB144" s="13">
        <v>500</v>
      </c>
      <c r="AC144" s="13">
        <v>600</v>
      </c>
      <c r="AF144" s="13" t="str">
        <f t="shared" si="34"/>
        <v>砍刀</v>
      </c>
      <c r="AG144" s="13" t="str">
        <f t="shared" si="30"/>
        <v>皮帽</v>
      </c>
      <c r="AH144" s="13" t="str">
        <f t="shared" si="31"/>
        <v>棉袄</v>
      </c>
      <c r="AI144" s="13" t="str">
        <f t="shared" si="32"/>
        <v/>
      </c>
      <c r="AJ144" s="13" t="str">
        <f t="shared" si="33"/>
        <v/>
      </c>
    </row>
    <row r="145" spans="14:36" x14ac:dyDescent="0.15">
      <c r="N145" s="13">
        <f t="shared" si="35"/>
        <v>0</v>
      </c>
      <c r="O145" s="13">
        <v>4214</v>
      </c>
      <c r="P145" s="13" t="s">
        <v>4718</v>
      </c>
      <c r="Q145" s="13">
        <v>1100</v>
      </c>
      <c r="R145" s="13">
        <v>2102</v>
      </c>
      <c r="T145" s="13" t="str">
        <f t="shared" si="36"/>
        <v>木材</v>
      </c>
      <c r="U145" s="13" t="str">
        <f t="shared" si="27"/>
        <v>毛皮</v>
      </c>
      <c r="V145" s="13" t="str">
        <f t="shared" si="28"/>
        <v/>
      </c>
      <c r="Y145">
        <v>2425</v>
      </c>
      <c r="Z145" t="s">
        <v>4529</v>
      </c>
      <c r="AA145">
        <v>501</v>
      </c>
      <c r="AB145" s="13">
        <v>601</v>
      </c>
      <c r="AF145" s="13" t="str">
        <f t="shared" si="34"/>
        <v>盗贼头巾</v>
      </c>
      <c r="AG145" s="13" t="str">
        <f t="shared" si="30"/>
        <v>隐身斗篷</v>
      </c>
      <c r="AH145" s="13" t="str">
        <f t="shared" si="31"/>
        <v/>
      </c>
      <c r="AI145" s="13" t="str">
        <f t="shared" si="32"/>
        <v/>
      </c>
      <c r="AJ145" s="13" t="str">
        <f t="shared" si="33"/>
        <v/>
      </c>
    </row>
    <row r="146" spans="14:36" x14ac:dyDescent="0.15">
      <c r="N146" s="13">
        <f t="shared" si="35"/>
        <v>0</v>
      </c>
      <c r="O146" s="13">
        <v>4215</v>
      </c>
      <c r="P146" s="13" t="s">
        <v>4719</v>
      </c>
      <c r="Q146" s="13">
        <v>4103</v>
      </c>
      <c r="R146" s="13">
        <v>4100</v>
      </c>
      <c r="T146" s="13" t="str">
        <f t="shared" si="36"/>
        <v>野菜</v>
      </c>
      <c r="U146" s="13" t="str">
        <f t="shared" si="27"/>
        <v>水</v>
      </c>
      <c r="V146" s="13" t="str">
        <f t="shared" si="28"/>
        <v/>
      </c>
      <c r="Y146">
        <v>2426</v>
      </c>
      <c r="Z146" t="s">
        <v>4527</v>
      </c>
      <c r="AA146">
        <v>4102</v>
      </c>
      <c r="AB146" s="13">
        <v>2102</v>
      </c>
      <c r="AF146" s="13" t="str">
        <f t="shared" si="34"/>
        <v>生肉</v>
      </c>
      <c r="AG146" s="13" t="str">
        <f t="shared" si="30"/>
        <v>毛皮</v>
      </c>
      <c r="AH146" s="13" t="str">
        <f t="shared" si="31"/>
        <v/>
      </c>
      <c r="AI146" s="13" t="str">
        <f t="shared" si="32"/>
        <v/>
      </c>
      <c r="AJ146" s="13" t="str">
        <f t="shared" si="33"/>
        <v/>
      </c>
    </row>
    <row r="147" spans="14:36" x14ac:dyDescent="0.15">
      <c r="N147" s="13">
        <f t="shared" si="35"/>
        <v>0</v>
      </c>
      <c r="O147" s="13">
        <v>4300</v>
      </c>
      <c r="P147" s="13" t="s">
        <v>4720</v>
      </c>
      <c r="Q147" s="13">
        <v>4208</v>
      </c>
      <c r="R147" s="13">
        <v>4207</v>
      </c>
      <c r="T147" s="13" t="str">
        <f t="shared" si="36"/>
        <v>威士忌</v>
      </c>
      <c r="U147" s="13" t="str">
        <f t="shared" si="27"/>
        <v>果汁</v>
      </c>
      <c r="V147" s="13" t="str">
        <f t="shared" si="28"/>
        <v/>
      </c>
      <c r="Y147">
        <v>2427</v>
      </c>
      <c r="Z147" t="s">
        <v>4532</v>
      </c>
      <c r="AA147">
        <v>107</v>
      </c>
      <c r="AF147" s="13" t="str">
        <f t="shared" si="34"/>
        <v>战斧</v>
      </c>
      <c r="AG147" s="13" t="str">
        <f t="shared" si="30"/>
        <v/>
      </c>
      <c r="AH147" s="13" t="str">
        <f t="shared" si="31"/>
        <v/>
      </c>
      <c r="AI147" s="13" t="str">
        <f t="shared" si="32"/>
        <v/>
      </c>
      <c r="AJ147" s="13" t="str">
        <f t="shared" si="33"/>
        <v/>
      </c>
    </row>
    <row r="148" spans="14:36" x14ac:dyDescent="0.15">
      <c r="N148" s="13">
        <f t="shared" si="35"/>
        <v>0</v>
      </c>
      <c r="O148" s="13">
        <v>4301</v>
      </c>
      <c r="P148" s="13" t="s">
        <v>1483</v>
      </c>
      <c r="Q148" s="13">
        <v>4208</v>
      </c>
      <c r="R148" s="13">
        <v>4109</v>
      </c>
      <c r="T148" s="13" t="str">
        <f t="shared" si="36"/>
        <v>威士忌</v>
      </c>
      <c r="U148" s="13" t="str">
        <f t="shared" si="27"/>
        <v>冰块</v>
      </c>
      <c r="V148" s="13" t="str">
        <f t="shared" si="28"/>
        <v/>
      </c>
      <c r="Y148">
        <v>2428</v>
      </c>
      <c r="Z148" t="s">
        <v>4533</v>
      </c>
      <c r="AA148">
        <v>2109</v>
      </c>
      <c r="AB148" s="13">
        <v>2107</v>
      </c>
      <c r="AF148" s="13" t="str">
        <f t="shared" si="34"/>
        <v>毒液</v>
      </c>
      <c r="AG148" s="13" t="str">
        <f t="shared" si="30"/>
        <v>尖刺</v>
      </c>
      <c r="AH148" s="13" t="str">
        <f t="shared" si="31"/>
        <v/>
      </c>
      <c r="AI148" s="13" t="str">
        <f t="shared" si="32"/>
        <v/>
      </c>
      <c r="AJ148" s="13" t="str">
        <f t="shared" si="33"/>
        <v/>
      </c>
    </row>
    <row r="149" spans="14:36" x14ac:dyDescent="0.15">
      <c r="N149" s="13">
        <f t="shared" si="35"/>
        <v>0</v>
      </c>
      <c r="O149" s="13">
        <v>4302</v>
      </c>
      <c r="P149" s="13" t="s">
        <v>4721</v>
      </c>
      <c r="Q149" s="13">
        <v>4203</v>
      </c>
      <c r="R149" s="13">
        <v>4109</v>
      </c>
      <c r="T149" s="13" t="str">
        <f t="shared" si="36"/>
        <v>花茶</v>
      </c>
      <c r="U149" s="13" t="str">
        <f t="shared" si="27"/>
        <v>冰块</v>
      </c>
      <c r="V149" s="13" t="str">
        <f t="shared" si="28"/>
        <v/>
      </c>
      <c r="Y149">
        <v>2429</v>
      </c>
      <c r="Z149" t="s">
        <v>4534</v>
      </c>
      <c r="AA149">
        <v>2200</v>
      </c>
      <c r="AB149" s="13">
        <v>2201</v>
      </c>
      <c r="AC149" s="13">
        <v>2300</v>
      </c>
      <c r="AD149" s="13">
        <v>2301</v>
      </c>
      <c r="AF149" s="13" t="str">
        <f t="shared" si="34"/>
        <v>铁矿</v>
      </c>
      <c r="AG149" s="13" t="str">
        <f t="shared" si="30"/>
        <v>铜矿</v>
      </c>
      <c r="AH149" s="13" t="str">
        <f t="shared" si="31"/>
        <v>钨矿</v>
      </c>
      <c r="AI149" s="13" t="str">
        <f t="shared" si="32"/>
        <v>铂矿</v>
      </c>
      <c r="AJ149" s="13" t="str">
        <f t="shared" si="33"/>
        <v/>
      </c>
    </row>
    <row r="150" spans="14:36" x14ac:dyDescent="0.15">
      <c r="N150" s="13">
        <f t="shared" si="35"/>
        <v>0</v>
      </c>
      <c r="O150" s="13">
        <v>4303</v>
      </c>
      <c r="P150" s="13" t="s">
        <v>4722</v>
      </c>
      <c r="Q150" s="13">
        <v>4203</v>
      </c>
      <c r="R150" s="13">
        <v>4214</v>
      </c>
      <c r="T150" s="13" t="str">
        <f t="shared" si="36"/>
        <v>花茶</v>
      </c>
      <c r="U150" s="13" t="str">
        <f t="shared" si="27"/>
        <v>火把</v>
      </c>
      <c r="V150" s="13" t="str">
        <f t="shared" si="28"/>
        <v/>
      </c>
      <c r="Y150">
        <v>2430</v>
      </c>
      <c r="Z150" t="s">
        <v>4553</v>
      </c>
      <c r="AA150">
        <v>2302</v>
      </c>
      <c r="AF150" s="13" t="str">
        <f t="shared" si="34"/>
        <v>暗影石</v>
      </c>
      <c r="AG150" s="13" t="str">
        <f t="shared" si="30"/>
        <v/>
      </c>
      <c r="AH150" s="13" t="str">
        <f t="shared" si="31"/>
        <v/>
      </c>
      <c r="AI150" s="13" t="str">
        <f t="shared" si="32"/>
        <v/>
      </c>
      <c r="AJ150" s="13" t="str">
        <f t="shared" si="33"/>
        <v/>
      </c>
    </row>
    <row r="151" spans="14:36" x14ac:dyDescent="0.15">
      <c r="N151" s="13">
        <f t="shared" si="35"/>
        <v>0</v>
      </c>
      <c r="O151" s="13">
        <v>4304</v>
      </c>
      <c r="P151" s="13" t="s">
        <v>4723</v>
      </c>
      <c r="Q151" s="13">
        <v>4111</v>
      </c>
      <c r="R151" s="13">
        <v>4200</v>
      </c>
      <c r="T151" s="13" t="str">
        <f t="shared" si="36"/>
        <v>蜂蜜</v>
      </c>
      <c r="U151" s="13" t="str">
        <f t="shared" si="27"/>
        <v>面包</v>
      </c>
      <c r="V151" s="13" t="str">
        <f t="shared" si="28"/>
        <v/>
      </c>
      <c r="Y151">
        <v>2431</v>
      </c>
      <c r="Z151" t="s">
        <v>4535</v>
      </c>
      <c r="AA151">
        <v>2106</v>
      </c>
      <c r="AB151" s="13">
        <v>2109</v>
      </c>
      <c r="AF151" s="13" t="str">
        <f t="shared" si="34"/>
        <v>蛛丝</v>
      </c>
      <c r="AG151" s="13" t="str">
        <f t="shared" si="30"/>
        <v>毒液</v>
      </c>
      <c r="AH151" s="13" t="str">
        <f t="shared" si="31"/>
        <v/>
      </c>
      <c r="AI151" s="13" t="str">
        <f t="shared" si="32"/>
        <v/>
      </c>
      <c r="AJ151" s="13" t="str">
        <f t="shared" si="33"/>
        <v/>
      </c>
    </row>
    <row r="152" spans="14:36" x14ac:dyDescent="0.15">
      <c r="N152" s="13">
        <f t="shared" si="35"/>
        <v>0</v>
      </c>
      <c r="O152" s="13">
        <v>4305</v>
      </c>
      <c r="P152" s="13" t="s">
        <v>3458</v>
      </c>
      <c r="Q152" s="13">
        <v>4200</v>
      </c>
      <c r="R152" s="13">
        <v>4204</v>
      </c>
      <c r="S152" s="13">
        <v>4103</v>
      </c>
      <c r="T152" s="13" t="str">
        <f t="shared" si="36"/>
        <v>面包</v>
      </c>
      <c r="U152" s="13" t="str">
        <f t="shared" si="27"/>
        <v>烤肉</v>
      </c>
      <c r="V152" s="13" t="str">
        <f t="shared" si="28"/>
        <v>野菜</v>
      </c>
      <c r="Y152">
        <v>2432</v>
      </c>
      <c r="Z152" t="s">
        <v>4554</v>
      </c>
      <c r="AA152">
        <v>4102</v>
      </c>
      <c r="AB152" s="13">
        <v>2105</v>
      </c>
      <c r="AF152" s="13" t="str">
        <f t="shared" si="34"/>
        <v>生肉</v>
      </c>
      <c r="AG152" s="13" t="str">
        <f t="shared" si="30"/>
        <v>蛇皮</v>
      </c>
      <c r="AH152" s="13" t="str">
        <f t="shared" si="31"/>
        <v/>
      </c>
      <c r="AI152" s="13" t="str">
        <f t="shared" si="32"/>
        <v/>
      </c>
      <c r="AJ152" s="13" t="str">
        <f t="shared" si="33"/>
        <v/>
      </c>
    </row>
    <row r="153" spans="14:36" x14ac:dyDescent="0.15">
      <c r="Y153">
        <v>2433</v>
      </c>
      <c r="Z153" t="s">
        <v>4555</v>
      </c>
      <c r="AA153">
        <v>2106</v>
      </c>
      <c r="AB153" s="13">
        <v>2109</v>
      </c>
      <c r="AF153" s="13" t="str">
        <f t="shared" si="34"/>
        <v>蛛丝</v>
      </c>
      <c r="AG153" s="13" t="str">
        <f t="shared" si="30"/>
        <v>毒液</v>
      </c>
      <c r="AH153" s="13" t="str">
        <f t="shared" si="31"/>
        <v/>
      </c>
      <c r="AI153" s="13" t="str">
        <f t="shared" si="32"/>
        <v/>
      </c>
      <c r="AJ153" s="13" t="str">
        <f t="shared" si="33"/>
        <v/>
      </c>
    </row>
    <row r="154" spans="14:36" x14ac:dyDescent="0.15">
      <c r="Y154">
        <v>2434</v>
      </c>
      <c r="Z154" t="s">
        <v>4738</v>
      </c>
      <c r="AA154">
        <v>4102</v>
      </c>
      <c r="AF154" s="13" t="str">
        <f t="shared" si="34"/>
        <v>生肉</v>
      </c>
      <c r="AG154" s="13" t="str">
        <f t="shared" si="30"/>
        <v/>
      </c>
      <c r="AH154" s="13" t="str">
        <f t="shared" si="31"/>
        <v/>
      </c>
      <c r="AI154" s="13" t="str">
        <f t="shared" si="32"/>
        <v/>
      </c>
      <c r="AJ154" s="13" t="str">
        <f t="shared" si="33"/>
        <v/>
      </c>
    </row>
    <row r="155" spans="14:36" x14ac:dyDescent="0.15">
      <c r="Y155">
        <v>2435</v>
      </c>
      <c r="Z155" t="s">
        <v>4557</v>
      </c>
      <c r="AA155">
        <v>4110</v>
      </c>
      <c r="AF155" s="13" t="str">
        <f t="shared" si="34"/>
        <v>花</v>
      </c>
      <c r="AG155" s="13" t="str">
        <f t="shared" si="30"/>
        <v/>
      </c>
      <c r="AH155" s="13" t="str">
        <f t="shared" si="31"/>
        <v/>
      </c>
      <c r="AI155" s="13" t="str">
        <f t="shared" si="32"/>
        <v/>
      </c>
      <c r="AJ155" s="13" t="str">
        <f t="shared" si="33"/>
        <v/>
      </c>
    </row>
    <row r="156" spans="14:36" x14ac:dyDescent="0.15">
      <c r="Y156">
        <v>2436</v>
      </c>
      <c r="Z156" t="s">
        <v>4558</v>
      </c>
      <c r="AA156">
        <v>505</v>
      </c>
      <c r="AB156" s="13">
        <v>605</v>
      </c>
      <c r="AF156" s="13" t="str">
        <f t="shared" si="34"/>
        <v>无畏头盔</v>
      </c>
      <c r="AG156" s="13" t="str">
        <f t="shared" si="30"/>
        <v>无畏战袍</v>
      </c>
      <c r="AH156" s="13" t="str">
        <f t="shared" si="31"/>
        <v/>
      </c>
      <c r="AI156" s="13" t="str">
        <f t="shared" si="32"/>
        <v/>
      </c>
      <c r="AJ156" s="13" t="str">
        <f t="shared" si="33"/>
        <v/>
      </c>
    </row>
    <row r="157" spans="14:36" x14ac:dyDescent="0.15">
      <c r="Y157">
        <v>2437</v>
      </c>
      <c r="Z157" t="s">
        <v>4559</v>
      </c>
      <c r="AA157">
        <v>107</v>
      </c>
      <c r="AB157" s="13">
        <v>202</v>
      </c>
      <c r="AF157" s="13" t="str">
        <f t="shared" si="34"/>
        <v>战斧</v>
      </c>
      <c r="AG157" s="13" t="str">
        <f t="shared" si="30"/>
        <v>铁弓</v>
      </c>
      <c r="AH157" s="13" t="str">
        <f t="shared" si="31"/>
        <v/>
      </c>
      <c r="AI157" s="13" t="str">
        <f t="shared" si="32"/>
        <v/>
      </c>
      <c r="AJ157" s="13" t="str">
        <f t="shared" si="33"/>
        <v/>
      </c>
    </row>
    <row r="158" spans="14:36" x14ac:dyDescent="0.15">
      <c r="Y158">
        <v>2438</v>
      </c>
      <c r="Z158" t="s">
        <v>4560</v>
      </c>
      <c r="AA158">
        <v>4102</v>
      </c>
      <c r="AB158" s="13">
        <v>2109</v>
      </c>
      <c r="AF158" s="13" t="str">
        <f t="shared" si="34"/>
        <v>生肉</v>
      </c>
      <c r="AG158" s="13" t="str">
        <f t="shared" si="30"/>
        <v>毒液</v>
      </c>
      <c r="AH158" s="13" t="str">
        <f t="shared" si="31"/>
        <v/>
      </c>
      <c r="AI158" s="13" t="str">
        <f t="shared" si="32"/>
        <v/>
      </c>
      <c r="AJ158" s="13" t="str">
        <f t="shared" si="33"/>
        <v/>
      </c>
    </row>
    <row r="159" spans="14:36" x14ac:dyDescent="0.15">
      <c r="Y159">
        <v>2439</v>
      </c>
      <c r="Z159" t="s">
        <v>4561</v>
      </c>
      <c r="AA159">
        <v>1101</v>
      </c>
      <c r="AB159" s="13">
        <v>2402</v>
      </c>
      <c r="AC159" s="13">
        <v>2401</v>
      </c>
      <c r="AD159" s="13">
        <v>2400</v>
      </c>
      <c r="AF159" s="13" t="str">
        <f t="shared" si="34"/>
        <v>石料</v>
      </c>
      <c r="AG159" s="13" t="str">
        <f t="shared" si="30"/>
        <v>山铜</v>
      </c>
      <c r="AH159" s="13" t="str">
        <f t="shared" si="31"/>
        <v>秘银</v>
      </c>
      <c r="AI159" s="13" t="str">
        <f t="shared" si="32"/>
        <v>水晶</v>
      </c>
      <c r="AJ159" s="13" t="str">
        <f t="shared" si="33"/>
        <v/>
      </c>
    </row>
    <row r="160" spans="14:36" x14ac:dyDescent="0.15">
      <c r="Y160">
        <v>2440</v>
      </c>
      <c r="Z160" t="s">
        <v>4564</v>
      </c>
      <c r="AA160">
        <v>2105</v>
      </c>
      <c r="AF160" s="13" t="str">
        <f t="shared" si="34"/>
        <v>蛇皮</v>
      </c>
      <c r="AG160" s="13" t="str">
        <f t="shared" si="30"/>
        <v/>
      </c>
      <c r="AH160" s="13" t="str">
        <f t="shared" si="31"/>
        <v/>
      </c>
      <c r="AI160" s="13" t="str">
        <f t="shared" si="32"/>
        <v/>
      </c>
      <c r="AJ160" s="13" t="str">
        <f t="shared" si="33"/>
        <v/>
      </c>
    </row>
    <row r="161" spans="25:36" x14ac:dyDescent="0.15">
      <c r="Y161">
        <v>2441</v>
      </c>
      <c r="Z161" t="s">
        <v>4565</v>
      </c>
      <c r="AA161">
        <v>4102</v>
      </c>
      <c r="AB161" s="13">
        <v>2105</v>
      </c>
      <c r="AF161" s="13" t="str">
        <f t="shared" si="34"/>
        <v>生肉</v>
      </c>
      <c r="AG161" s="13" t="str">
        <f t="shared" si="30"/>
        <v>蛇皮</v>
      </c>
      <c r="AH161" s="13" t="str">
        <f t="shared" si="31"/>
        <v/>
      </c>
      <c r="AI161" s="13" t="str">
        <f t="shared" si="32"/>
        <v/>
      </c>
      <c r="AJ161" s="13" t="str">
        <f t="shared" si="33"/>
        <v/>
      </c>
    </row>
    <row r="162" spans="25:36" x14ac:dyDescent="0.15">
      <c r="Y162">
        <v>2442</v>
      </c>
      <c r="Z162" t="s">
        <v>4566</v>
      </c>
      <c r="AA162">
        <v>1101</v>
      </c>
      <c r="AB162" s="13">
        <v>2300</v>
      </c>
      <c r="AC162" s="13">
        <v>2301</v>
      </c>
      <c r="AF162" s="13" t="str">
        <f t="shared" si="34"/>
        <v>石料</v>
      </c>
      <c r="AG162" s="13" t="str">
        <f t="shared" si="30"/>
        <v>钨矿</v>
      </c>
      <c r="AH162" s="13" t="str">
        <f t="shared" si="31"/>
        <v>铂矿</v>
      </c>
      <c r="AI162" s="13" t="str">
        <f t="shared" si="32"/>
        <v/>
      </c>
      <c r="AJ162" s="13" t="str">
        <f t="shared" si="33"/>
        <v/>
      </c>
    </row>
    <row r="163" spans="25:36" x14ac:dyDescent="0.15">
      <c r="Y163">
        <v>2443</v>
      </c>
      <c r="Z163" t="s">
        <v>4567</v>
      </c>
      <c r="AA163">
        <v>2202</v>
      </c>
      <c r="AF163" s="13" t="str">
        <f t="shared" si="34"/>
        <v>灵魂石</v>
      </c>
      <c r="AG163" s="13" t="str">
        <f t="shared" si="30"/>
        <v/>
      </c>
      <c r="AH163" s="13" t="str">
        <f t="shared" si="31"/>
        <v/>
      </c>
      <c r="AI163" s="13" t="str">
        <f t="shared" si="32"/>
        <v/>
      </c>
      <c r="AJ163" s="13" t="str">
        <f t="shared" si="33"/>
        <v/>
      </c>
    </row>
    <row r="164" spans="25:36" x14ac:dyDescent="0.15">
      <c r="Y164">
        <v>2444</v>
      </c>
      <c r="Z164" t="s">
        <v>4568</v>
      </c>
      <c r="AA164">
        <v>4102</v>
      </c>
      <c r="AB164" s="13">
        <v>2101</v>
      </c>
      <c r="AF164" s="13" t="str">
        <f t="shared" si="34"/>
        <v>生肉</v>
      </c>
      <c r="AG164" s="13" t="str">
        <f t="shared" si="30"/>
        <v>羽毛</v>
      </c>
      <c r="AH164" s="13" t="str">
        <f t="shared" si="31"/>
        <v/>
      </c>
      <c r="AI164" s="13" t="str">
        <f t="shared" si="32"/>
        <v/>
      </c>
      <c r="AJ164" s="13" t="str">
        <f t="shared" si="33"/>
        <v/>
      </c>
    </row>
    <row r="165" spans="25:36" x14ac:dyDescent="0.15">
      <c r="Y165">
        <v>2445</v>
      </c>
      <c r="Z165" t="s">
        <v>4726</v>
      </c>
      <c r="AA165">
        <v>4102</v>
      </c>
      <c r="AF165" s="13" t="str">
        <f t="shared" si="34"/>
        <v>生肉</v>
      </c>
      <c r="AG165" s="13" t="str">
        <f t="shared" si="30"/>
        <v/>
      </c>
      <c r="AH165" s="13" t="str">
        <f t="shared" si="31"/>
        <v/>
      </c>
      <c r="AI165" s="13" t="str">
        <f t="shared" si="32"/>
        <v/>
      </c>
      <c r="AJ165" s="13" t="str">
        <f t="shared" si="33"/>
        <v/>
      </c>
    </row>
    <row r="166" spans="25:36" x14ac:dyDescent="0.15">
      <c r="Y166">
        <v>2446</v>
      </c>
      <c r="Z166" t="s">
        <v>4569</v>
      </c>
      <c r="AA166">
        <v>4102</v>
      </c>
      <c r="AF166" s="13" t="str">
        <f t="shared" si="34"/>
        <v>生肉</v>
      </c>
      <c r="AG166" s="13" t="str">
        <f t="shared" si="30"/>
        <v/>
      </c>
      <c r="AH166" s="13" t="str">
        <f t="shared" si="31"/>
        <v/>
      </c>
      <c r="AI166" s="13" t="str">
        <f t="shared" si="32"/>
        <v/>
      </c>
      <c r="AJ166" s="13" t="str">
        <f t="shared" si="33"/>
        <v/>
      </c>
    </row>
    <row r="167" spans="25:36" x14ac:dyDescent="0.15">
      <c r="Y167">
        <v>2447</v>
      </c>
      <c r="Z167" t="s">
        <v>4570</v>
      </c>
      <c r="AA167">
        <v>4102</v>
      </c>
      <c r="AB167" s="13">
        <v>2404</v>
      </c>
      <c r="AC167" s="13">
        <v>2109</v>
      </c>
      <c r="AF167" s="13" t="str">
        <f t="shared" si="34"/>
        <v>生肉</v>
      </c>
      <c r="AG167" s="13" t="str">
        <f t="shared" si="30"/>
        <v>龙骨</v>
      </c>
      <c r="AH167" s="13" t="str">
        <f t="shared" si="31"/>
        <v>毒液</v>
      </c>
      <c r="AI167" s="13" t="str">
        <f t="shared" si="32"/>
        <v/>
      </c>
      <c r="AJ167" s="13" t="str">
        <f t="shared" si="33"/>
        <v/>
      </c>
    </row>
    <row r="168" spans="25:36" x14ac:dyDescent="0.15">
      <c r="Y168">
        <v>2448</v>
      </c>
      <c r="Z168" t="s">
        <v>4571</v>
      </c>
      <c r="AA168">
        <v>4102</v>
      </c>
      <c r="AB168" s="13">
        <v>2404</v>
      </c>
      <c r="AC168" s="13">
        <v>2407</v>
      </c>
      <c r="AF168" s="13" t="str">
        <f t="shared" si="34"/>
        <v>生肉</v>
      </c>
      <c r="AG168" s="13" t="str">
        <f t="shared" si="30"/>
        <v>龙骨</v>
      </c>
      <c r="AH168" s="13" t="str">
        <f t="shared" si="31"/>
        <v>龙皮</v>
      </c>
      <c r="AI168" s="13" t="str">
        <f t="shared" si="32"/>
        <v/>
      </c>
      <c r="AJ168" s="13" t="str">
        <f t="shared" si="33"/>
        <v/>
      </c>
    </row>
    <row r="169" spans="25:36" x14ac:dyDescent="0.15">
      <c r="Y169">
        <v>2449</v>
      </c>
      <c r="Z169" t="s">
        <v>4572</v>
      </c>
      <c r="AA169">
        <v>4102</v>
      </c>
      <c r="AB169" s="13">
        <v>2404</v>
      </c>
      <c r="AC169" s="13">
        <v>2407</v>
      </c>
      <c r="AF169" s="13" t="str">
        <f t="shared" si="34"/>
        <v>生肉</v>
      </c>
      <c r="AG169" s="13" t="str">
        <f t="shared" si="30"/>
        <v>龙骨</v>
      </c>
      <c r="AH169" s="13" t="str">
        <f t="shared" si="31"/>
        <v>龙皮</v>
      </c>
      <c r="AI169" s="13" t="str">
        <f t="shared" si="32"/>
        <v/>
      </c>
      <c r="AJ169" s="13" t="str">
        <f t="shared" si="33"/>
        <v/>
      </c>
    </row>
    <row r="170" spans="25:36" x14ac:dyDescent="0.15">
      <c r="Y170">
        <v>2450</v>
      </c>
      <c r="Z170" t="s">
        <v>4573</v>
      </c>
      <c r="AA170">
        <v>4102</v>
      </c>
      <c r="AB170" s="13">
        <v>2404</v>
      </c>
      <c r="AC170" s="13">
        <v>2407</v>
      </c>
      <c r="AF170" s="13" t="str">
        <f t="shared" si="34"/>
        <v>生肉</v>
      </c>
      <c r="AG170" s="13" t="str">
        <f t="shared" si="30"/>
        <v>龙骨</v>
      </c>
      <c r="AH170" s="13" t="str">
        <f t="shared" si="31"/>
        <v>龙皮</v>
      </c>
      <c r="AI170" s="13" t="str">
        <f t="shared" si="32"/>
        <v/>
      </c>
      <c r="AJ170" s="13" t="str">
        <f t="shared" si="33"/>
        <v/>
      </c>
    </row>
    <row r="171" spans="25:36" x14ac:dyDescent="0.15">
      <c r="Y171">
        <v>2451</v>
      </c>
      <c r="Z171" t="s">
        <v>4574</v>
      </c>
      <c r="AA171">
        <v>4102</v>
      </c>
      <c r="AB171" s="13">
        <v>2101</v>
      </c>
      <c r="AF171" s="13" t="str">
        <f t="shared" si="34"/>
        <v>生肉</v>
      </c>
      <c r="AG171" s="13" t="str">
        <f t="shared" si="30"/>
        <v>羽毛</v>
      </c>
      <c r="AH171" s="13" t="str">
        <f t="shared" si="31"/>
        <v/>
      </c>
      <c r="AI171" s="13" t="str">
        <f t="shared" si="32"/>
        <v/>
      </c>
      <c r="AJ171" s="13" t="str">
        <f t="shared" si="33"/>
        <v/>
      </c>
    </row>
    <row r="172" spans="25:36" x14ac:dyDescent="0.15">
      <c r="Y172">
        <v>2452</v>
      </c>
      <c r="Z172" t="s">
        <v>4575</v>
      </c>
      <c r="AA172">
        <v>4102</v>
      </c>
      <c r="AB172" s="13">
        <v>2102</v>
      </c>
      <c r="AF172" s="13" t="str">
        <f t="shared" si="34"/>
        <v>生肉</v>
      </c>
      <c r="AG172" s="13" t="str">
        <f t="shared" ref="AG172:AG215" si="37">IF(AB172&gt;0,VLOOKUP(AB172,$O:$P,2,FALSE),"")</f>
        <v>毛皮</v>
      </c>
      <c r="AH172" s="13" t="str">
        <f t="shared" ref="AH172:AH215" si="38">IF(AC172&gt;0,VLOOKUP(AC172,$O:$P,2,FALSE),"")</f>
        <v/>
      </c>
      <c r="AI172" s="13" t="str">
        <f t="shared" ref="AI172:AI215" si="39">IF(AD172&gt;0,VLOOKUP(AD172,$O:$P,2,FALSE),"")</f>
        <v/>
      </c>
      <c r="AJ172" s="13" t="str">
        <f t="shared" ref="AJ172:AJ215" si="40">IF(AE172&gt;0,VLOOKUP(AE172,$O:$P,2,FALSE),"")</f>
        <v/>
      </c>
    </row>
    <row r="173" spans="25:36" x14ac:dyDescent="0.15">
      <c r="Y173">
        <v>2453</v>
      </c>
      <c r="Z173" t="s">
        <v>4576</v>
      </c>
      <c r="AA173">
        <v>1100</v>
      </c>
      <c r="AF173" s="13" t="str">
        <f t="shared" si="34"/>
        <v>木材</v>
      </c>
      <c r="AG173" s="13" t="str">
        <f t="shared" si="37"/>
        <v/>
      </c>
      <c r="AH173" s="13" t="str">
        <f t="shared" si="38"/>
        <v/>
      </c>
      <c r="AI173" s="13" t="str">
        <f t="shared" si="39"/>
        <v/>
      </c>
      <c r="AJ173" s="13" t="str">
        <f t="shared" si="40"/>
        <v/>
      </c>
    </row>
    <row r="174" spans="25:36" x14ac:dyDescent="0.15">
      <c r="Y174">
        <v>2454</v>
      </c>
      <c r="Z174" t="s">
        <v>4577</v>
      </c>
      <c r="AA174">
        <v>4102</v>
      </c>
      <c r="AB174" s="13">
        <v>2101</v>
      </c>
      <c r="AF174" s="13" t="str">
        <f t="shared" si="34"/>
        <v>生肉</v>
      </c>
      <c r="AG174" s="13" t="str">
        <f t="shared" si="37"/>
        <v>羽毛</v>
      </c>
      <c r="AH174" s="13" t="str">
        <f t="shared" si="38"/>
        <v/>
      </c>
      <c r="AI174" s="13" t="str">
        <f t="shared" si="39"/>
        <v/>
      </c>
      <c r="AJ174" s="13" t="str">
        <f t="shared" si="40"/>
        <v/>
      </c>
    </row>
    <row r="175" spans="25:36" x14ac:dyDescent="0.15">
      <c r="Y175">
        <v>2455</v>
      </c>
      <c r="Z175" t="s">
        <v>4578</v>
      </c>
      <c r="AA175">
        <v>2106</v>
      </c>
      <c r="AB175" s="13">
        <v>2109</v>
      </c>
      <c r="AF175" s="13" t="str">
        <f t="shared" si="34"/>
        <v>蛛丝</v>
      </c>
      <c r="AG175" s="13" t="str">
        <f t="shared" si="37"/>
        <v>毒液</v>
      </c>
      <c r="AH175" s="13" t="str">
        <f t="shared" si="38"/>
        <v/>
      </c>
      <c r="AI175" s="13" t="str">
        <f t="shared" si="39"/>
        <v/>
      </c>
      <c r="AJ175" s="13" t="str">
        <f t="shared" si="40"/>
        <v/>
      </c>
    </row>
    <row r="176" spans="25:36" x14ac:dyDescent="0.15">
      <c r="Y176">
        <v>2456</v>
      </c>
      <c r="Z176" t="s">
        <v>4579</v>
      </c>
      <c r="AA176">
        <v>103</v>
      </c>
      <c r="AB176" s="13">
        <v>504</v>
      </c>
      <c r="AC176" s="13">
        <v>604</v>
      </c>
      <c r="AF176" s="13" t="str">
        <f t="shared" si="34"/>
        <v>砍刀</v>
      </c>
      <c r="AG176" s="13" t="str">
        <f t="shared" si="37"/>
        <v>斥候皮盔</v>
      </c>
      <c r="AH176" s="13" t="str">
        <f t="shared" si="38"/>
        <v>斥候皮甲</v>
      </c>
      <c r="AI176" s="13" t="str">
        <f t="shared" si="39"/>
        <v/>
      </c>
      <c r="AJ176" s="13" t="str">
        <f t="shared" si="40"/>
        <v/>
      </c>
    </row>
    <row r="177" spans="25:36" x14ac:dyDescent="0.15">
      <c r="Y177">
        <v>2457</v>
      </c>
      <c r="Z177" t="s">
        <v>4580</v>
      </c>
      <c r="AA177">
        <v>105</v>
      </c>
      <c r="AB177" s="13">
        <v>503</v>
      </c>
      <c r="AC177" s="13">
        <v>603</v>
      </c>
      <c r="AF177" s="13" t="str">
        <f t="shared" si="34"/>
        <v>长矛</v>
      </c>
      <c r="AG177" s="13" t="str">
        <f t="shared" si="37"/>
        <v>卫兵头盔</v>
      </c>
      <c r="AH177" s="13" t="str">
        <f t="shared" si="38"/>
        <v>卫兵战甲</v>
      </c>
      <c r="AI177" s="13" t="str">
        <f t="shared" si="39"/>
        <v/>
      </c>
      <c r="AJ177" s="13" t="str">
        <f t="shared" si="40"/>
        <v/>
      </c>
    </row>
    <row r="178" spans="25:36" x14ac:dyDescent="0.15">
      <c r="Y178">
        <v>2458</v>
      </c>
      <c r="Z178" t="s">
        <v>4581</v>
      </c>
      <c r="AA178">
        <v>4109</v>
      </c>
      <c r="AF178" s="13" t="str">
        <f t="shared" si="34"/>
        <v>冰块</v>
      </c>
      <c r="AG178" s="13" t="str">
        <f t="shared" si="37"/>
        <v/>
      </c>
      <c r="AH178" s="13" t="str">
        <f t="shared" si="38"/>
        <v/>
      </c>
      <c r="AI178" s="13" t="str">
        <f t="shared" si="39"/>
        <v/>
      </c>
      <c r="AJ178" s="13" t="str">
        <f t="shared" si="40"/>
        <v/>
      </c>
    </row>
    <row r="179" spans="25:36" x14ac:dyDescent="0.15">
      <c r="Y179">
        <v>2459</v>
      </c>
      <c r="Z179" t="s">
        <v>4582</v>
      </c>
      <c r="AA179">
        <v>4102</v>
      </c>
      <c r="AB179" s="13">
        <v>2102</v>
      </c>
      <c r="AF179" s="13" t="str">
        <f t="shared" si="34"/>
        <v>生肉</v>
      </c>
      <c r="AG179" s="13" t="str">
        <f t="shared" si="37"/>
        <v>毛皮</v>
      </c>
      <c r="AH179" s="13" t="str">
        <f t="shared" si="38"/>
        <v/>
      </c>
      <c r="AI179" s="13" t="str">
        <f t="shared" si="39"/>
        <v/>
      </c>
      <c r="AJ179" s="13" t="str">
        <f t="shared" si="40"/>
        <v/>
      </c>
    </row>
    <row r="180" spans="25:36" x14ac:dyDescent="0.15">
      <c r="Y180">
        <v>1</v>
      </c>
      <c r="Z180" t="s">
        <v>4759</v>
      </c>
      <c r="AA180">
        <v>2202</v>
      </c>
      <c r="AF180" s="13" t="str">
        <f t="shared" si="34"/>
        <v>灵魂石</v>
      </c>
      <c r="AG180" s="13" t="str">
        <f t="shared" si="37"/>
        <v/>
      </c>
      <c r="AH180" s="13" t="str">
        <f t="shared" si="38"/>
        <v/>
      </c>
      <c r="AI180" s="13" t="str">
        <f t="shared" si="39"/>
        <v/>
      </c>
      <c r="AJ180" s="13" t="str">
        <f t="shared" si="40"/>
        <v/>
      </c>
    </row>
    <row r="181" spans="25:36" x14ac:dyDescent="0.15">
      <c r="Y181">
        <v>2</v>
      </c>
      <c r="Z181" t="s">
        <v>4760</v>
      </c>
      <c r="AA181">
        <v>2202</v>
      </c>
      <c r="AF181" s="13" t="str">
        <f t="shared" si="34"/>
        <v>灵魂石</v>
      </c>
      <c r="AG181" s="13" t="str">
        <f t="shared" si="37"/>
        <v/>
      </c>
      <c r="AH181" s="13" t="str">
        <f t="shared" si="38"/>
        <v/>
      </c>
      <c r="AI181" s="13" t="str">
        <f t="shared" si="39"/>
        <v/>
      </c>
      <c r="AJ181" s="13" t="str">
        <f t="shared" si="40"/>
        <v/>
      </c>
    </row>
    <row r="182" spans="25:36" x14ac:dyDescent="0.15">
      <c r="Y182">
        <v>3</v>
      </c>
      <c r="Z182" t="s">
        <v>4761</v>
      </c>
      <c r="AA182">
        <v>2202</v>
      </c>
      <c r="AF182" s="13" t="str">
        <f t="shared" ref="AF182:AF200" si="41">IF(AA182&gt;0,VLOOKUP(AA182,$O:$P,2,FALSE),"")</f>
        <v>灵魂石</v>
      </c>
      <c r="AG182" s="13" t="str">
        <f t="shared" si="37"/>
        <v/>
      </c>
      <c r="AH182" s="13" t="str">
        <f t="shared" si="38"/>
        <v/>
      </c>
      <c r="AI182" s="13" t="str">
        <f t="shared" si="39"/>
        <v/>
      </c>
      <c r="AJ182" s="13" t="str">
        <f t="shared" si="40"/>
        <v/>
      </c>
    </row>
    <row r="183" spans="25:36" x14ac:dyDescent="0.15">
      <c r="Y183">
        <v>10</v>
      </c>
      <c r="Z183" t="s">
        <v>4569</v>
      </c>
      <c r="AA183">
        <v>4102</v>
      </c>
      <c r="AF183" s="13" t="str">
        <f t="shared" si="41"/>
        <v>生肉</v>
      </c>
      <c r="AG183" s="13" t="str">
        <f t="shared" si="37"/>
        <v/>
      </c>
      <c r="AH183" s="13" t="str">
        <f t="shared" si="38"/>
        <v/>
      </c>
      <c r="AI183" s="13" t="str">
        <f t="shared" si="39"/>
        <v/>
      </c>
      <c r="AJ183" s="13" t="str">
        <f t="shared" si="40"/>
        <v/>
      </c>
    </row>
    <row r="184" spans="25:36" x14ac:dyDescent="0.15">
      <c r="Y184">
        <v>11</v>
      </c>
      <c r="Z184" t="s">
        <v>4726</v>
      </c>
      <c r="AA184">
        <v>4102</v>
      </c>
      <c r="AF184" s="13" t="str">
        <f t="shared" si="41"/>
        <v>生肉</v>
      </c>
      <c r="AG184" s="13" t="str">
        <f t="shared" si="37"/>
        <v/>
      </c>
      <c r="AH184" s="13" t="str">
        <f t="shared" si="38"/>
        <v/>
      </c>
      <c r="AI184" s="13" t="str">
        <f t="shared" si="39"/>
        <v/>
      </c>
      <c r="AJ184" s="13" t="str">
        <f t="shared" si="40"/>
        <v/>
      </c>
    </row>
    <row r="185" spans="25:36" x14ac:dyDescent="0.15">
      <c r="Y185">
        <v>12</v>
      </c>
      <c r="Z185" t="s">
        <v>4762</v>
      </c>
      <c r="AA185">
        <v>501</v>
      </c>
      <c r="AB185" s="13">
        <v>601</v>
      </c>
      <c r="AF185" s="13" t="str">
        <f t="shared" si="41"/>
        <v>盗贼头巾</v>
      </c>
      <c r="AG185" s="13" t="str">
        <f t="shared" si="37"/>
        <v>隐身斗篷</v>
      </c>
      <c r="AH185" s="13" t="str">
        <f t="shared" si="38"/>
        <v/>
      </c>
      <c r="AI185" s="13" t="str">
        <f t="shared" si="39"/>
        <v/>
      </c>
      <c r="AJ185" s="13" t="str">
        <f t="shared" si="40"/>
        <v/>
      </c>
    </row>
    <row r="186" spans="25:36" x14ac:dyDescent="0.15">
      <c r="Y186">
        <v>13</v>
      </c>
      <c r="Z186" t="s">
        <v>4529</v>
      </c>
      <c r="AA186">
        <v>103</v>
      </c>
      <c r="AB186" s="13">
        <v>500</v>
      </c>
      <c r="AC186" s="13">
        <v>600</v>
      </c>
      <c r="AF186" s="13" t="str">
        <f t="shared" si="41"/>
        <v>砍刀</v>
      </c>
      <c r="AG186" s="13" t="str">
        <f t="shared" si="37"/>
        <v>皮帽</v>
      </c>
      <c r="AH186" s="13" t="str">
        <f t="shared" si="38"/>
        <v>棉袄</v>
      </c>
      <c r="AI186" s="13" t="str">
        <f t="shared" si="39"/>
        <v/>
      </c>
      <c r="AJ186" s="13" t="str">
        <f t="shared" si="40"/>
        <v/>
      </c>
    </row>
    <row r="187" spans="25:36" x14ac:dyDescent="0.15">
      <c r="Y187">
        <v>14</v>
      </c>
      <c r="Z187" t="s">
        <v>4579</v>
      </c>
      <c r="AA187">
        <v>103</v>
      </c>
      <c r="AB187" s="13">
        <v>504</v>
      </c>
      <c r="AC187" s="13">
        <v>604</v>
      </c>
      <c r="AF187" s="13" t="str">
        <f t="shared" si="41"/>
        <v>砍刀</v>
      </c>
      <c r="AG187" s="13" t="str">
        <f t="shared" si="37"/>
        <v>斥候皮盔</v>
      </c>
      <c r="AH187" s="13" t="str">
        <f t="shared" si="38"/>
        <v>斥候皮甲</v>
      </c>
      <c r="AI187" s="13" t="str">
        <f t="shared" si="39"/>
        <v/>
      </c>
      <c r="AJ187" s="13" t="str">
        <f t="shared" si="40"/>
        <v/>
      </c>
    </row>
    <row r="188" spans="25:36" x14ac:dyDescent="0.15">
      <c r="Y188">
        <v>20</v>
      </c>
      <c r="Z188" t="s">
        <v>4763</v>
      </c>
      <c r="AA188">
        <v>103</v>
      </c>
      <c r="AB188" s="13">
        <v>504</v>
      </c>
      <c r="AC188" s="13">
        <v>604</v>
      </c>
      <c r="AF188" s="13" t="str">
        <f t="shared" si="41"/>
        <v>砍刀</v>
      </c>
      <c r="AG188" s="13" t="str">
        <f t="shared" si="37"/>
        <v>斥候皮盔</v>
      </c>
      <c r="AH188" s="13" t="str">
        <f t="shared" si="38"/>
        <v>斥候皮甲</v>
      </c>
      <c r="AI188" s="13" t="str">
        <f t="shared" si="39"/>
        <v/>
      </c>
      <c r="AJ188" s="13" t="str">
        <f t="shared" si="40"/>
        <v/>
      </c>
    </row>
    <row r="189" spans="25:36" x14ac:dyDescent="0.15">
      <c r="Y189">
        <v>21</v>
      </c>
      <c r="Z189" t="s">
        <v>4764</v>
      </c>
      <c r="AA189">
        <v>103</v>
      </c>
      <c r="AB189" s="13">
        <v>504</v>
      </c>
      <c r="AC189" s="13">
        <v>604</v>
      </c>
      <c r="AF189" s="13" t="str">
        <f t="shared" si="41"/>
        <v>砍刀</v>
      </c>
      <c r="AG189" s="13" t="str">
        <f t="shared" si="37"/>
        <v>斥候皮盔</v>
      </c>
      <c r="AH189" s="13" t="str">
        <f t="shared" si="38"/>
        <v>斥候皮甲</v>
      </c>
      <c r="AI189" s="13" t="str">
        <f t="shared" si="39"/>
        <v/>
      </c>
      <c r="AJ189" s="13" t="str">
        <f t="shared" si="40"/>
        <v/>
      </c>
    </row>
    <row r="190" spans="25:36" x14ac:dyDescent="0.15">
      <c r="Y190">
        <v>22</v>
      </c>
      <c r="Z190" t="s">
        <v>4765</v>
      </c>
      <c r="AA190">
        <v>103</v>
      </c>
      <c r="AB190" s="13">
        <v>504</v>
      </c>
      <c r="AC190" s="13">
        <v>604</v>
      </c>
      <c r="AF190" s="13" t="str">
        <f t="shared" si="41"/>
        <v>砍刀</v>
      </c>
      <c r="AG190" s="13" t="str">
        <f t="shared" si="37"/>
        <v>斥候皮盔</v>
      </c>
      <c r="AH190" s="13" t="str">
        <f t="shared" si="38"/>
        <v>斥候皮甲</v>
      </c>
      <c r="AI190" s="13" t="str">
        <f t="shared" si="39"/>
        <v/>
      </c>
      <c r="AJ190" s="13" t="str">
        <f t="shared" si="40"/>
        <v/>
      </c>
    </row>
    <row r="191" spans="25:36" x14ac:dyDescent="0.15">
      <c r="Y191">
        <v>23</v>
      </c>
      <c r="Z191" t="s">
        <v>4766</v>
      </c>
      <c r="AA191">
        <v>103</v>
      </c>
      <c r="AB191" s="13">
        <v>504</v>
      </c>
      <c r="AC191" s="13">
        <v>604</v>
      </c>
      <c r="AF191" s="13" t="str">
        <f t="shared" si="41"/>
        <v>砍刀</v>
      </c>
      <c r="AG191" s="13" t="str">
        <f t="shared" si="37"/>
        <v>斥候皮盔</v>
      </c>
      <c r="AH191" s="13" t="str">
        <f t="shared" si="38"/>
        <v>斥候皮甲</v>
      </c>
      <c r="AI191" s="13" t="str">
        <f t="shared" si="39"/>
        <v/>
      </c>
      <c r="AJ191" s="13" t="str">
        <f t="shared" si="40"/>
        <v/>
      </c>
    </row>
    <row r="192" spans="25:36" x14ac:dyDescent="0.15">
      <c r="Y192">
        <v>24</v>
      </c>
      <c r="Z192" t="s">
        <v>4767</v>
      </c>
      <c r="AA192">
        <v>103</v>
      </c>
      <c r="AB192" s="13">
        <v>504</v>
      </c>
      <c r="AC192" s="13">
        <v>604</v>
      </c>
      <c r="AF192" s="13" t="str">
        <f t="shared" si="41"/>
        <v>砍刀</v>
      </c>
      <c r="AG192" s="13" t="str">
        <f t="shared" si="37"/>
        <v>斥候皮盔</v>
      </c>
      <c r="AH192" s="13" t="str">
        <f t="shared" si="38"/>
        <v>斥候皮甲</v>
      </c>
      <c r="AI192" s="13" t="str">
        <f t="shared" si="39"/>
        <v/>
      </c>
      <c r="AJ192" s="13" t="str">
        <f t="shared" si="40"/>
        <v/>
      </c>
    </row>
    <row r="193" spans="25:36" x14ac:dyDescent="0.15">
      <c r="Y193">
        <v>25</v>
      </c>
      <c r="Z193" t="s">
        <v>4768</v>
      </c>
      <c r="AA193">
        <v>103</v>
      </c>
      <c r="AB193" s="13">
        <v>504</v>
      </c>
      <c r="AC193" s="13">
        <v>604</v>
      </c>
      <c r="AF193" s="13" t="str">
        <f t="shared" si="41"/>
        <v>砍刀</v>
      </c>
      <c r="AG193" s="13" t="str">
        <f t="shared" si="37"/>
        <v>斥候皮盔</v>
      </c>
      <c r="AH193" s="13" t="str">
        <f t="shared" si="38"/>
        <v>斥候皮甲</v>
      </c>
      <c r="AI193" s="13" t="str">
        <f t="shared" si="39"/>
        <v/>
      </c>
      <c r="AJ193" s="13" t="str">
        <f t="shared" si="40"/>
        <v/>
      </c>
    </row>
    <row r="194" spans="25:36" x14ac:dyDescent="0.15">
      <c r="Y194">
        <v>10000</v>
      </c>
      <c r="Z194" t="s">
        <v>4745</v>
      </c>
      <c r="AA194">
        <v>500</v>
      </c>
      <c r="AB194" s="13">
        <v>600</v>
      </c>
      <c r="AF194" s="13" t="str">
        <f t="shared" si="41"/>
        <v>皮帽</v>
      </c>
      <c r="AG194" s="13" t="str">
        <f t="shared" si="37"/>
        <v>棉袄</v>
      </c>
      <c r="AH194" s="13" t="str">
        <f t="shared" si="38"/>
        <v/>
      </c>
      <c r="AI194" s="13" t="str">
        <f t="shared" si="39"/>
        <v/>
      </c>
      <c r="AJ194" s="13" t="str">
        <f t="shared" si="40"/>
        <v/>
      </c>
    </row>
    <row r="195" spans="25:36" x14ac:dyDescent="0.15">
      <c r="Y195">
        <v>10001</v>
      </c>
      <c r="Z195" t="s">
        <v>4510</v>
      </c>
      <c r="AA195">
        <v>500</v>
      </c>
      <c r="AB195" s="13">
        <v>600</v>
      </c>
      <c r="AF195" s="13" t="str">
        <f t="shared" si="41"/>
        <v>皮帽</v>
      </c>
      <c r="AG195" s="13" t="str">
        <f t="shared" si="37"/>
        <v>棉袄</v>
      </c>
      <c r="AH195" s="13" t="str">
        <f t="shared" si="38"/>
        <v/>
      </c>
      <c r="AI195" s="13" t="str">
        <f t="shared" si="39"/>
        <v/>
      </c>
      <c r="AJ195" s="13" t="str">
        <f t="shared" si="40"/>
        <v/>
      </c>
    </row>
    <row r="196" spans="25:36" x14ac:dyDescent="0.15">
      <c r="Y196">
        <v>10002</v>
      </c>
      <c r="Z196" t="s">
        <v>4746</v>
      </c>
      <c r="AA196">
        <v>500</v>
      </c>
      <c r="AB196" s="13">
        <v>600</v>
      </c>
      <c r="AF196" s="13" t="str">
        <f t="shared" si="41"/>
        <v>皮帽</v>
      </c>
      <c r="AG196" s="13" t="str">
        <f t="shared" si="37"/>
        <v>棉袄</v>
      </c>
      <c r="AH196" s="13" t="str">
        <f t="shared" si="38"/>
        <v/>
      </c>
      <c r="AI196" s="13" t="str">
        <f t="shared" si="39"/>
        <v/>
      </c>
      <c r="AJ196" s="13" t="str">
        <f t="shared" si="40"/>
        <v/>
      </c>
    </row>
    <row r="197" spans="25:36" x14ac:dyDescent="0.15">
      <c r="Y197">
        <v>10004</v>
      </c>
      <c r="Z197" t="s">
        <v>4747</v>
      </c>
      <c r="AA197">
        <v>106</v>
      </c>
      <c r="AB197" s="13">
        <v>503</v>
      </c>
      <c r="AC197" s="13">
        <v>603</v>
      </c>
      <c r="AF197" s="13" t="str">
        <f t="shared" si="41"/>
        <v>短剑</v>
      </c>
      <c r="AG197" s="13" t="str">
        <f t="shared" si="37"/>
        <v>卫兵头盔</v>
      </c>
      <c r="AH197" s="13" t="str">
        <f t="shared" si="38"/>
        <v>卫兵战甲</v>
      </c>
      <c r="AI197" s="13" t="str">
        <f t="shared" si="39"/>
        <v/>
      </c>
      <c r="AJ197" s="13" t="str">
        <f t="shared" si="40"/>
        <v/>
      </c>
    </row>
    <row r="198" spans="25:36" x14ac:dyDescent="0.15">
      <c r="Y198">
        <v>10005</v>
      </c>
      <c r="Z198" t="s">
        <v>4748</v>
      </c>
      <c r="AA198">
        <v>106</v>
      </c>
      <c r="AB198" s="13">
        <v>503</v>
      </c>
      <c r="AC198" s="13">
        <v>603</v>
      </c>
      <c r="AF198" s="13" t="str">
        <f t="shared" si="41"/>
        <v>短剑</v>
      </c>
      <c r="AG198" s="13" t="str">
        <f t="shared" si="37"/>
        <v>卫兵头盔</v>
      </c>
      <c r="AH198" s="13" t="str">
        <f t="shared" si="38"/>
        <v>卫兵战甲</v>
      </c>
      <c r="AI198" s="13" t="str">
        <f t="shared" si="39"/>
        <v/>
      </c>
      <c r="AJ198" s="13" t="str">
        <f t="shared" si="40"/>
        <v/>
      </c>
    </row>
    <row r="199" spans="25:36" x14ac:dyDescent="0.15">
      <c r="Y199">
        <v>10006</v>
      </c>
      <c r="Z199" t="s">
        <v>4749</v>
      </c>
      <c r="AA199">
        <v>106</v>
      </c>
      <c r="AF199" s="13" t="str">
        <f t="shared" si="41"/>
        <v>短剑</v>
      </c>
      <c r="AG199" s="13" t="str">
        <f t="shared" si="37"/>
        <v/>
      </c>
      <c r="AH199" s="13" t="str">
        <f t="shared" si="38"/>
        <v/>
      </c>
      <c r="AI199" s="13" t="str">
        <f t="shared" si="39"/>
        <v/>
      </c>
      <c r="AJ199" s="13" t="str">
        <f t="shared" si="40"/>
        <v/>
      </c>
    </row>
    <row r="200" spans="25:36" x14ac:dyDescent="0.15">
      <c r="Y200">
        <v>10007</v>
      </c>
      <c r="Z200" t="s">
        <v>4750</v>
      </c>
      <c r="AA200">
        <v>106</v>
      </c>
      <c r="AF200" s="13" t="str">
        <f t="shared" si="41"/>
        <v>短剑</v>
      </c>
      <c r="AG200" s="13" t="str">
        <f t="shared" si="37"/>
        <v/>
      </c>
      <c r="AH200" s="13" t="str">
        <f t="shared" si="38"/>
        <v/>
      </c>
      <c r="AI200" s="13" t="str">
        <f t="shared" si="39"/>
        <v/>
      </c>
      <c r="AJ200" s="13" t="str">
        <f t="shared" si="40"/>
        <v/>
      </c>
    </row>
    <row r="201" spans="25:36" x14ac:dyDescent="0.15">
      <c r="Y201">
        <v>10009</v>
      </c>
      <c r="Z201" t="s">
        <v>4751</v>
      </c>
      <c r="AA201">
        <v>503</v>
      </c>
      <c r="AB201" s="13">
        <v>603</v>
      </c>
      <c r="AF201" s="13" t="str">
        <f>IF(AA201&gt;0,VLOOKUP(AA201,$O:$P,2,FALSE),"")</f>
        <v>卫兵头盔</v>
      </c>
      <c r="AG201" s="13" t="str">
        <f t="shared" si="37"/>
        <v>卫兵战甲</v>
      </c>
      <c r="AH201" s="13" t="str">
        <f t="shared" si="38"/>
        <v/>
      </c>
      <c r="AI201" s="13" t="str">
        <f t="shared" si="39"/>
        <v/>
      </c>
      <c r="AJ201" s="13" t="str">
        <f t="shared" si="40"/>
        <v/>
      </c>
    </row>
    <row r="202" spans="25:36" x14ac:dyDescent="0.15">
      <c r="Y202">
        <v>10010</v>
      </c>
      <c r="Z202" t="s">
        <v>4729</v>
      </c>
      <c r="AA202">
        <v>503</v>
      </c>
      <c r="AB202" s="13">
        <v>603</v>
      </c>
      <c r="AF202" s="13" t="str">
        <f t="shared" ref="AF202:AF214" si="42">IF(AA202&gt;0,VLOOKUP(AA202,$O:$P,2,FALSE),"")</f>
        <v>卫兵头盔</v>
      </c>
      <c r="AG202" s="13" t="str">
        <f t="shared" si="37"/>
        <v>卫兵战甲</v>
      </c>
      <c r="AH202" s="13" t="str">
        <f t="shared" si="38"/>
        <v/>
      </c>
      <c r="AI202" s="13" t="str">
        <f t="shared" si="39"/>
        <v/>
      </c>
      <c r="AJ202" s="13" t="str">
        <f t="shared" si="40"/>
        <v/>
      </c>
    </row>
    <row r="203" spans="25:36" x14ac:dyDescent="0.15">
      <c r="Y203">
        <v>10011</v>
      </c>
      <c r="Z203" t="s">
        <v>4752</v>
      </c>
      <c r="AA203">
        <v>106</v>
      </c>
      <c r="AF203" s="13" t="str">
        <f t="shared" si="42"/>
        <v>短剑</v>
      </c>
      <c r="AG203" s="13" t="str">
        <f t="shared" si="37"/>
        <v/>
      </c>
      <c r="AH203" s="13" t="str">
        <f t="shared" si="38"/>
        <v/>
      </c>
      <c r="AI203" s="13" t="str">
        <f t="shared" si="39"/>
        <v/>
      </c>
      <c r="AJ203" s="13" t="str">
        <f t="shared" si="40"/>
        <v/>
      </c>
    </row>
    <row r="204" spans="25:36" x14ac:dyDescent="0.15">
      <c r="Y204">
        <v>10012</v>
      </c>
      <c r="Z204" t="s">
        <v>4753</v>
      </c>
      <c r="AA204">
        <v>106</v>
      </c>
      <c r="AF204" s="13" t="str">
        <f t="shared" si="42"/>
        <v>短剑</v>
      </c>
      <c r="AG204" s="13" t="str">
        <f t="shared" si="37"/>
        <v/>
      </c>
      <c r="AH204" s="13" t="str">
        <f t="shared" si="38"/>
        <v/>
      </c>
      <c r="AI204" s="13" t="str">
        <f t="shared" si="39"/>
        <v/>
      </c>
      <c r="AJ204" s="13" t="str">
        <f t="shared" si="40"/>
        <v/>
      </c>
    </row>
    <row r="205" spans="25:36" x14ac:dyDescent="0.15">
      <c r="Y205">
        <v>10014</v>
      </c>
      <c r="Z205" t="s">
        <v>4754</v>
      </c>
      <c r="AA205">
        <v>503</v>
      </c>
      <c r="AB205" s="13">
        <v>603</v>
      </c>
      <c r="AF205" s="13" t="str">
        <f t="shared" si="42"/>
        <v>卫兵头盔</v>
      </c>
      <c r="AG205" s="13" t="str">
        <f t="shared" si="37"/>
        <v>卫兵战甲</v>
      </c>
      <c r="AH205" s="13" t="str">
        <f t="shared" si="38"/>
        <v/>
      </c>
      <c r="AI205" s="13" t="str">
        <f t="shared" si="39"/>
        <v/>
      </c>
      <c r="AJ205" s="13" t="str">
        <f t="shared" si="40"/>
        <v/>
      </c>
    </row>
    <row r="206" spans="25:36" x14ac:dyDescent="0.15">
      <c r="Y206">
        <v>10015</v>
      </c>
      <c r="Z206" t="s">
        <v>4734</v>
      </c>
      <c r="AA206">
        <v>503</v>
      </c>
      <c r="AB206" s="13">
        <v>603</v>
      </c>
      <c r="AF206" s="13" t="str">
        <f t="shared" si="42"/>
        <v>卫兵头盔</v>
      </c>
      <c r="AG206" s="13" t="str">
        <f t="shared" si="37"/>
        <v>卫兵战甲</v>
      </c>
      <c r="AH206" s="13" t="str">
        <f t="shared" si="38"/>
        <v/>
      </c>
      <c r="AI206" s="13" t="str">
        <f t="shared" si="39"/>
        <v/>
      </c>
      <c r="AJ206" s="13" t="str">
        <f t="shared" si="40"/>
        <v/>
      </c>
    </row>
    <row r="207" spans="25:36" x14ac:dyDescent="0.15">
      <c r="Y207">
        <v>10016</v>
      </c>
      <c r="Z207" t="s">
        <v>4755</v>
      </c>
      <c r="AA207">
        <v>106</v>
      </c>
      <c r="AF207" s="13" t="str">
        <f t="shared" si="42"/>
        <v>短剑</v>
      </c>
      <c r="AG207" s="13" t="str">
        <f t="shared" si="37"/>
        <v/>
      </c>
      <c r="AH207" s="13" t="str">
        <f t="shared" si="38"/>
        <v/>
      </c>
      <c r="AI207" s="13" t="str">
        <f t="shared" si="39"/>
        <v/>
      </c>
      <c r="AJ207" s="13" t="str">
        <f t="shared" si="40"/>
        <v/>
      </c>
    </row>
    <row r="208" spans="25:36" x14ac:dyDescent="0.15">
      <c r="Y208">
        <v>10017</v>
      </c>
      <c r="Z208" t="s">
        <v>4756</v>
      </c>
      <c r="AA208">
        <v>106</v>
      </c>
      <c r="AF208" s="13" t="str">
        <f t="shared" si="42"/>
        <v>短剑</v>
      </c>
      <c r="AG208" s="13" t="str">
        <f t="shared" si="37"/>
        <v/>
      </c>
      <c r="AH208" s="13" t="str">
        <f t="shared" si="38"/>
        <v/>
      </c>
      <c r="AI208" s="13" t="str">
        <f t="shared" si="39"/>
        <v/>
      </c>
      <c r="AJ208" s="13" t="str">
        <f t="shared" si="40"/>
        <v/>
      </c>
    </row>
    <row r="209" spans="25:36" x14ac:dyDescent="0.15">
      <c r="Y209">
        <v>10019</v>
      </c>
      <c r="Z209" t="s">
        <v>4757</v>
      </c>
      <c r="AA209">
        <v>503</v>
      </c>
      <c r="AB209" s="13">
        <v>603</v>
      </c>
      <c r="AF209" s="13" t="str">
        <f t="shared" si="42"/>
        <v>卫兵头盔</v>
      </c>
      <c r="AG209" s="13" t="str">
        <f t="shared" si="37"/>
        <v>卫兵战甲</v>
      </c>
      <c r="AH209" s="13" t="str">
        <f t="shared" si="38"/>
        <v/>
      </c>
      <c r="AI209" s="13" t="str">
        <f t="shared" si="39"/>
        <v/>
      </c>
      <c r="AJ209" s="13" t="str">
        <f t="shared" si="40"/>
        <v/>
      </c>
    </row>
    <row r="210" spans="25:36" x14ac:dyDescent="0.15">
      <c r="Y210">
        <v>10020</v>
      </c>
      <c r="Z210" t="s">
        <v>4737</v>
      </c>
      <c r="AA210">
        <v>503</v>
      </c>
      <c r="AB210" s="13">
        <v>603</v>
      </c>
      <c r="AF210" s="13" t="str">
        <f t="shared" si="42"/>
        <v>卫兵头盔</v>
      </c>
      <c r="AG210" s="13" t="str">
        <f t="shared" si="37"/>
        <v>卫兵战甲</v>
      </c>
      <c r="AH210" s="13" t="str">
        <f t="shared" si="38"/>
        <v/>
      </c>
      <c r="AI210" s="13" t="str">
        <f t="shared" si="39"/>
        <v/>
      </c>
      <c r="AJ210" s="13" t="str">
        <f t="shared" si="40"/>
        <v/>
      </c>
    </row>
    <row r="211" spans="25:36" x14ac:dyDescent="0.15">
      <c r="Y211">
        <v>10021</v>
      </c>
      <c r="Z211" t="s">
        <v>4758</v>
      </c>
      <c r="AA211">
        <v>118</v>
      </c>
      <c r="AB211" s="13">
        <v>2402</v>
      </c>
      <c r="AC211" s="13">
        <v>2401</v>
      </c>
      <c r="AD211" s="13">
        <v>2400</v>
      </c>
      <c r="AF211" s="13" t="str">
        <f t="shared" si="42"/>
        <v>邪恶短刀</v>
      </c>
      <c r="AG211" s="13" t="str">
        <f t="shared" si="37"/>
        <v>山铜</v>
      </c>
      <c r="AH211" s="13" t="str">
        <f t="shared" si="38"/>
        <v>秘银</v>
      </c>
      <c r="AI211" s="13" t="str">
        <f t="shared" si="39"/>
        <v>水晶</v>
      </c>
      <c r="AJ211" s="13" t="str">
        <f t="shared" si="40"/>
        <v/>
      </c>
    </row>
    <row r="212" spans="25:36" x14ac:dyDescent="0.15">
      <c r="Y212">
        <v>10022</v>
      </c>
      <c r="Z212" t="s">
        <v>4747</v>
      </c>
      <c r="AA212">
        <v>106</v>
      </c>
      <c r="AB212" s="13">
        <v>503</v>
      </c>
      <c r="AC212" s="13">
        <v>603</v>
      </c>
      <c r="AF212" s="13" t="str">
        <f t="shared" si="42"/>
        <v>短剑</v>
      </c>
      <c r="AG212" s="13" t="str">
        <f t="shared" si="37"/>
        <v>卫兵头盔</v>
      </c>
      <c r="AH212" s="13" t="str">
        <f t="shared" si="38"/>
        <v>卫兵战甲</v>
      </c>
      <c r="AI212" s="13" t="str">
        <f t="shared" si="39"/>
        <v/>
      </c>
      <c r="AJ212" s="13" t="str">
        <f t="shared" si="40"/>
        <v/>
      </c>
    </row>
    <row r="213" spans="25:36" x14ac:dyDescent="0.15">
      <c r="Y213">
        <v>10023</v>
      </c>
      <c r="Z213" t="s">
        <v>4748</v>
      </c>
      <c r="AA213">
        <v>106</v>
      </c>
      <c r="AB213" s="13">
        <v>503</v>
      </c>
      <c r="AC213" s="13">
        <v>603</v>
      </c>
      <c r="AF213" s="13" t="str">
        <f t="shared" si="42"/>
        <v>短剑</v>
      </c>
      <c r="AG213" s="13" t="str">
        <f t="shared" si="37"/>
        <v>卫兵头盔</v>
      </c>
      <c r="AH213" s="13" t="str">
        <f t="shared" si="38"/>
        <v>卫兵战甲</v>
      </c>
      <c r="AI213" s="13" t="str">
        <f t="shared" si="39"/>
        <v/>
      </c>
      <c r="AJ213" s="13" t="str">
        <f t="shared" si="40"/>
        <v/>
      </c>
    </row>
    <row r="214" spans="25:36" x14ac:dyDescent="0.15">
      <c r="Y214">
        <v>10024</v>
      </c>
      <c r="Z214" t="s">
        <v>4769</v>
      </c>
      <c r="AF214" s="13" t="str">
        <f t="shared" si="42"/>
        <v/>
      </c>
      <c r="AG214" s="13" t="str">
        <f t="shared" si="37"/>
        <v/>
      </c>
      <c r="AH214" s="13" t="str">
        <f t="shared" si="38"/>
        <v/>
      </c>
      <c r="AI214" s="13" t="str">
        <f t="shared" si="39"/>
        <v/>
      </c>
      <c r="AJ214" s="13" t="str">
        <f t="shared" si="40"/>
        <v/>
      </c>
    </row>
    <row r="215" spans="25:36" x14ac:dyDescent="0.15">
      <c r="Y215">
        <v>10025</v>
      </c>
      <c r="Z215" t="s">
        <v>4770</v>
      </c>
      <c r="AF215" s="13" t="str">
        <f>IF(AA215&gt;0,VLOOKUP(AA215,$O:$P,2,FALSE),"")</f>
        <v/>
      </c>
      <c r="AG215" s="13" t="str">
        <f t="shared" si="37"/>
        <v/>
      </c>
      <c r="AH215" s="13" t="str">
        <f t="shared" si="38"/>
        <v/>
      </c>
      <c r="AI215" s="13" t="str">
        <f t="shared" si="39"/>
        <v/>
      </c>
      <c r="AJ215" s="13" t="str">
        <f t="shared" si="40"/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02"/>
  <sheetViews>
    <sheetView workbookViewId="0">
      <selection activeCell="I23" sqref="I23"/>
    </sheetView>
  </sheetViews>
  <sheetFormatPr baseColWidth="10" defaultRowHeight="15" x14ac:dyDescent="0.15"/>
  <cols>
    <col min="1" max="1" width="10" style="2" customWidth="1"/>
    <col min="2" max="2" width="2.5" style="2" bestFit="1" customWidth="1"/>
    <col min="3" max="3" width="21.5" style="2" bestFit="1" customWidth="1"/>
    <col min="4" max="4" width="5.5" style="2" bestFit="1" customWidth="1"/>
    <col min="5" max="5" width="8.5" style="2" bestFit="1" customWidth="1"/>
    <col min="6" max="6" width="8.5" style="2" customWidth="1"/>
    <col min="7" max="8" width="9.5" style="2" bestFit="1" customWidth="1"/>
    <col min="9" max="14" width="8.5" style="2" customWidth="1"/>
    <col min="15" max="15" width="9" style="2" customWidth="1"/>
    <col min="16" max="25" width="8.5" style="2" customWidth="1"/>
    <col min="26" max="26" width="11.5" style="2" bestFit="1" customWidth="1"/>
    <col min="27" max="27" width="7.1640625" style="2" customWidth="1"/>
    <col min="28" max="28" width="10.83203125" style="2"/>
    <col min="29" max="29" width="6.6640625" style="2" customWidth="1"/>
    <col min="30" max="31" width="10.83203125" style="2"/>
    <col min="32" max="32" width="9.5" style="2" bestFit="1" customWidth="1"/>
    <col min="33" max="37" width="7.6640625" style="2" customWidth="1"/>
    <col min="38" max="44" width="10.83203125" style="2"/>
    <col min="45" max="45" width="18.5" style="2" bestFit="1" customWidth="1"/>
    <col min="46" max="16384" width="10.83203125" style="2"/>
  </cols>
  <sheetData>
    <row r="1" spans="1:70" x14ac:dyDescent="0.15">
      <c r="A1" s="34" t="s">
        <v>68</v>
      </c>
      <c r="E1" s="2" t="s">
        <v>90</v>
      </c>
      <c r="F1" s="2" t="s">
        <v>1491</v>
      </c>
      <c r="G1" s="2" t="s">
        <v>1493</v>
      </c>
      <c r="H1" s="2" t="s">
        <v>125</v>
      </c>
      <c r="I1" s="2" t="s">
        <v>1494</v>
      </c>
      <c r="J1" s="2" t="s">
        <v>1495</v>
      </c>
      <c r="K1" s="2" t="s">
        <v>1692</v>
      </c>
      <c r="M1" s="2" t="s">
        <v>1901</v>
      </c>
      <c r="N1" s="2" t="s">
        <v>1902</v>
      </c>
      <c r="O1" s="2" t="s">
        <v>1904</v>
      </c>
      <c r="P1" s="2" t="s">
        <v>1905</v>
      </c>
      <c r="Q1" s="2" t="s">
        <v>1906</v>
      </c>
      <c r="R1" s="2" t="s">
        <v>1907</v>
      </c>
      <c r="S1" s="2" t="s">
        <v>1908</v>
      </c>
      <c r="T1" s="2" t="s">
        <v>1909</v>
      </c>
      <c r="U1" s="2" t="s">
        <v>1911</v>
      </c>
      <c r="V1" s="2" t="s">
        <v>1910</v>
      </c>
      <c r="W1" s="2" t="s">
        <v>1929</v>
      </c>
      <c r="X1" s="2" t="s">
        <v>2158</v>
      </c>
      <c r="AG1" s="8"/>
      <c r="AM1" s="13" t="s">
        <v>367</v>
      </c>
      <c r="AN1" s="2">
        <v>1</v>
      </c>
      <c r="AO1" s="2" t="s">
        <v>85</v>
      </c>
      <c r="AP1" s="2" t="s">
        <v>73</v>
      </c>
      <c r="AQ1" s="2" t="s">
        <v>1715</v>
      </c>
      <c r="AR1" s="2" t="s">
        <v>229</v>
      </c>
      <c r="AS1" s="2" t="s">
        <v>257</v>
      </c>
      <c r="AT1" s="2" t="s">
        <v>89</v>
      </c>
      <c r="AU1" s="2" t="s">
        <v>156</v>
      </c>
      <c r="AV1" s="2" t="s">
        <v>63</v>
      </c>
      <c r="AW1" s="2" t="s">
        <v>1678</v>
      </c>
      <c r="AY1" s="2" t="str">
        <f t="shared" ref="AY1:AY24" si="0">IFERROR(INDEX($D:$D,MATCH(AO1,$A:$A,0))&amp;"|"&amp;INT(10000/INDEX($E:$E,MATCH(AO1,$A:$A,0))),"")</f>
        <v>3102|1000</v>
      </c>
      <c r="AZ1" s="2" t="str">
        <f t="shared" ref="AZ1:AZ24" si="1">IFERROR(INDEX($D:$D,MATCH(AP1,$A:$A,0))&amp;"|"&amp;INT(10000/INDEX($E:$E,MATCH(AP1,$A:$A,0))),"")</f>
        <v>2103|1000</v>
      </c>
      <c r="BA1" s="2" t="str">
        <f t="shared" ref="BA1:BA24" si="2">IFERROR(INDEX($D:$D,MATCH(AQ1,$A:$A,0))&amp;"|"&amp;INT(10000/INDEX($E:$E,MATCH(AQ1,$A:$A,0))),"")</f>
        <v>2104|1000</v>
      </c>
      <c r="BB1" s="2" t="str">
        <f t="shared" ref="BB1:BB24" si="3">IFERROR(INDEX($D:$D,MATCH(AR1,$A:$A,0))&amp;"|"&amp;INT(10000/INDEX($E:$E,MATCH(AR1,$A:$A,0))),"")</f>
        <v>4110|333</v>
      </c>
      <c r="BC1" s="2" t="str">
        <f t="shared" ref="BC1:BC24" si="4">IFERROR(INDEX($D:$D,MATCH(AS1,$A:$A,0))&amp;"|"&amp;INT(10000/INDEX($E:$E,MATCH(AS1,$A:$A,0))),"")</f>
        <v>4101|1000</v>
      </c>
      <c r="BD1" s="2" t="str">
        <f t="shared" ref="BD1:BD24" si="5">IFERROR(INDEX($D:$D,MATCH(AT1,$A:$A,0))&amp;"|"&amp;INT(10000/INDEX($E:$E,MATCH(AT1,$A:$A,0))),"")</f>
        <v>4103|500</v>
      </c>
      <c r="BE1" s="2" t="str">
        <f t="shared" ref="BE1:BE24" si="6">IFERROR(INDEX($D:$D,MATCH(AU1,$A:$A,0))&amp;"|"&amp;INT(10000/INDEX($E:$E,MATCH(AU1,$A:$A,0))),"")</f>
        <v>4104|500</v>
      </c>
      <c r="BF1" s="2" t="str">
        <f t="shared" ref="BF1:BF24" si="7">IFERROR(INDEX($D:$D,MATCH(AV1,$A:$A,0))&amp;"|"&amp;INT(10000/INDEX($E:$E,MATCH(AV1,$A:$A,0))),"")</f>
        <v>1100|1000</v>
      </c>
      <c r="BG1" s="2" t="str">
        <f t="shared" ref="BG1:BG24" si="8">IFERROR(INDEX($D:$D,MATCH(AW1,$A:$A,0))&amp;"|"&amp;INT(10000/INDEX($E:$E,MATCH(AW1,$A:$A,0))),"")</f>
        <v>2105|1000</v>
      </c>
      <c r="BH1" s="2" t="str">
        <f t="shared" ref="BH1:BH24" si="9">IFERROR(INDEX($D:$D,MATCH(AX1,$A:$A,0))&amp;"|"&amp;INT(10000/INDEX($E:$E,MATCH(AX1,$A:$A,0))),"")</f>
        <v/>
      </c>
      <c r="BI1" s="2" t="str">
        <f>IF(AY1="","",AY1)</f>
        <v>3102|1000</v>
      </c>
      <c r="BJ1" s="2" t="str">
        <f>IF(AZ1="",BI1,BI1&amp;";"&amp;AZ1)</f>
        <v>3102|1000;2103|1000</v>
      </c>
      <c r="BK1" s="2" t="str">
        <f t="shared" ref="BK1:BR1" si="10">IF(BA1="",BJ1,BJ1&amp;";"&amp;BA1&amp;"|"&amp;100)</f>
        <v>3102|1000;2103|1000;2104|1000|100</v>
      </c>
      <c r="BL1" s="2" t="str">
        <f t="shared" si="10"/>
        <v>3102|1000;2103|1000;2104|1000|100;4110|333|100</v>
      </c>
      <c r="BM1" s="2" t="str">
        <f t="shared" si="10"/>
        <v>3102|1000;2103|1000;2104|1000|100;4110|333|100;4101|1000|100</v>
      </c>
      <c r="BN1" s="2" t="str">
        <f t="shared" si="10"/>
        <v>3102|1000;2103|1000;2104|1000|100;4110|333|100;4101|1000|100;4103|500|100</v>
      </c>
      <c r="BO1" s="2" t="str">
        <f t="shared" si="10"/>
        <v>3102|1000;2103|1000;2104|1000|100;4110|333|100;4101|1000|100;4103|500|100;4104|500|100</v>
      </c>
      <c r="BP1" s="2" t="str">
        <f t="shared" si="10"/>
        <v>3102|1000;2103|1000;2104|1000|100;4110|333|100;4101|1000|100;4103|500|100;4104|500|100;1100|1000|100</v>
      </c>
      <c r="BQ1" s="2" t="str">
        <f t="shared" si="10"/>
        <v>3102|1000;2103|1000;2104|1000|100;4110|333|100;4101|1000|100;4103|500|100;4104|500|100;1100|1000|100;2105|1000|100</v>
      </c>
      <c r="BR1" s="2" t="str">
        <f t="shared" si="10"/>
        <v>3102|1000;2103|1000;2104|1000|100;4110|333|100;4101|1000|100;4103|500|100;4104|500|100;1100|1000|100;2105|1000|100</v>
      </c>
    </row>
    <row r="2" spans="1:70" x14ac:dyDescent="0.15">
      <c r="A2" s="2" t="s">
        <v>63</v>
      </c>
      <c r="B2" s="2">
        <v>1</v>
      </c>
      <c r="C2" s="6" t="s">
        <v>131</v>
      </c>
      <c r="D2" s="2">
        <v>1100</v>
      </c>
      <c r="E2" s="2">
        <v>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f>D2</f>
        <v>1100</v>
      </c>
      <c r="N2" s="2">
        <v>0</v>
      </c>
      <c r="O2" s="2" t="str">
        <f>C2</f>
        <v>Wood</v>
      </c>
      <c r="P2" s="2" t="str">
        <f>""</f>
        <v/>
      </c>
      <c r="Q2" s="2">
        <f>E2</f>
        <v>10</v>
      </c>
      <c r="R2" s="2">
        <f>J2</f>
        <v>0</v>
      </c>
      <c r="S2" s="2" t="str">
        <f>IF(OR(H2=0,H2=""),"",H2)</f>
        <v/>
      </c>
      <c r="T2" s="2">
        <v>0</v>
      </c>
      <c r="U2" s="2" t="str">
        <f>IF(S2="","none",1)</f>
        <v>none</v>
      </c>
      <c r="V2" s="2">
        <f>I2</f>
        <v>0</v>
      </c>
      <c r="W2" s="7">
        <f>K2</f>
        <v>0</v>
      </c>
      <c r="X2" s="2">
        <v>0</v>
      </c>
      <c r="AE2" s="6"/>
      <c r="AM2" s="13" t="s">
        <v>368</v>
      </c>
      <c r="AN2" s="2">
        <v>2</v>
      </c>
      <c r="AO2" s="2" t="s">
        <v>85</v>
      </c>
      <c r="AP2" s="2" t="s">
        <v>73</v>
      </c>
      <c r="AQ2" s="2" t="s">
        <v>156</v>
      </c>
      <c r="AR2" s="2" t="s">
        <v>229</v>
      </c>
      <c r="AS2" s="2" t="s">
        <v>1678</v>
      </c>
      <c r="AT2" s="2" t="s">
        <v>76</v>
      </c>
      <c r="AU2" s="2" t="s">
        <v>257</v>
      </c>
      <c r="AV2" s="2" t="s">
        <v>89</v>
      </c>
      <c r="AW2" s="2" t="s">
        <v>63</v>
      </c>
      <c r="AY2" s="2" t="str">
        <f t="shared" si="0"/>
        <v>3102|1000</v>
      </c>
      <c r="AZ2" s="2" t="str">
        <f t="shared" si="1"/>
        <v>2103|1000</v>
      </c>
      <c r="BA2" s="2" t="str">
        <f t="shared" si="2"/>
        <v>4104|500</v>
      </c>
      <c r="BB2" s="2" t="str">
        <f t="shared" si="3"/>
        <v>4110|333</v>
      </c>
      <c r="BC2" s="2" t="str">
        <f t="shared" si="4"/>
        <v>2105|1000</v>
      </c>
      <c r="BD2" s="2" t="str">
        <f t="shared" si="5"/>
        <v>2104|1000</v>
      </c>
      <c r="BE2" s="2" t="str">
        <f t="shared" si="6"/>
        <v>4101|1000</v>
      </c>
      <c r="BF2" s="2" t="str">
        <f t="shared" si="7"/>
        <v>4103|500</v>
      </c>
      <c r="BG2" s="2" t="str">
        <f t="shared" si="8"/>
        <v>1100|1000</v>
      </c>
      <c r="BH2" s="2" t="str">
        <f t="shared" si="9"/>
        <v/>
      </c>
      <c r="BI2" s="2" t="str">
        <f t="shared" ref="BI2:BI20" si="11">IF(AY2="","",AY2)</f>
        <v>3102|1000</v>
      </c>
      <c r="BJ2" s="2" t="str">
        <f t="shared" ref="BJ2:BJ20" si="12">IF(AZ2="",BI2,BI2&amp;";"&amp;AZ2)</f>
        <v>3102|1000;2103|1000</v>
      </c>
      <c r="BK2" s="2" t="str">
        <f t="shared" ref="BK2:BK20" si="13">IF(BA2="",BJ2,BJ2&amp;";"&amp;BA2&amp;"|"&amp;100)</f>
        <v>3102|1000;2103|1000;4104|500|100</v>
      </c>
      <c r="BL2" s="2" t="str">
        <f t="shared" ref="BL2:BL20" si="14">IF(BB2="",BK2,BK2&amp;";"&amp;BB2&amp;"|"&amp;100)</f>
        <v>3102|1000;2103|1000;4104|500|100;4110|333|100</v>
      </c>
      <c r="BM2" s="2" t="str">
        <f t="shared" ref="BM2:BM20" si="15">IF(BC2="",BL2,BL2&amp;";"&amp;BC2&amp;"|"&amp;100)</f>
        <v>3102|1000;2103|1000;4104|500|100;4110|333|100;2105|1000|100</v>
      </c>
      <c r="BN2" s="2" t="str">
        <f t="shared" ref="BN2:BN20" si="16">IF(BD2="",BM2,BM2&amp;";"&amp;BD2&amp;"|"&amp;100)</f>
        <v>3102|1000;2103|1000;4104|500|100;4110|333|100;2105|1000|100;2104|1000|100</v>
      </c>
      <c r="BO2" s="2" t="str">
        <f t="shared" ref="BO2:BO20" si="17">IF(BE2="",BN2,BN2&amp;";"&amp;BE2&amp;"|"&amp;100)</f>
        <v>3102|1000;2103|1000;4104|500|100;4110|333|100;2105|1000|100;2104|1000|100;4101|1000|100</v>
      </c>
      <c r="BP2" s="2" t="str">
        <f t="shared" ref="BP2:BP20" si="18">IF(BF2="",BO2,BO2&amp;";"&amp;BF2&amp;"|"&amp;100)</f>
        <v>3102|1000;2103|1000;4104|500|100;4110|333|100;2105|1000|100;2104|1000|100;4101|1000|100;4103|500|100</v>
      </c>
      <c r="BQ2" s="2" t="str">
        <f t="shared" ref="BQ2:BQ20" si="19">IF(BG2="",BP2,BP2&amp;";"&amp;BG2&amp;"|"&amp;100)</f>
        <v>3102|1000;2103|1000;4104|500|100;4110|333|100;2105|1000|100;2104|1000|100;4101|1000|100;4103|500|100;1100|1000|100</v>
      </c>
      <c r="BR2" s="2" t="str">
        <f t="shared" ref="BR2:BR20" si="20">IF(BH2="",BQ2,BQ2&amp;";"&amp;BH2&amp;"|"&amp;100)</f>
        <v>3102|1000;2103|1000;4104|500|100;4110|333|100;2105|1000|100;2104|1000|100;4101|1000|100;4103|500|100;1100|1000|100</v>
      </c>
    </row>
    <row r="3" spans="1:70" x14ac:dyDescent="0.15">
      <c r="A3" s="2" t="s">
        <v>64</v>
      </c>
      <c r="B3" s="2">
        <v>1</v>
      </c>
      <c r="C3" s="6" t="s">
        <v>132</v>
      </c>
      <c r="D3" s="2">
        <v>1101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f t="shared" ref="M3:M77" si="21">D3</f>
        <v>1101</v>
      </c>
      <c r="N3" s="2">
        <v>0</v>
      </c>
      <c r="O3" s="2" t="str">
        <f t="shared" ref="O3:O77" si="22">C3</f>
        <v>Rock</v>
      </c>
      <c r="P3" s="2" t="str">
        <f>""</f>
        <v/>
      </c>
      <c r="Q3" s="2">
        <f t="shared" ref="Q3:Q77" si="23">E3</f>
        <v>10</v>
      </c>
      <c r="R3" s="2">
        <f t="shared" ref="R3:R74" si="24">J3</f>
        <v>0</v>
      </c>
      <c r="S3" s="2" t="str">
        <f t="shared" ref="S3:S74" si="25">IF(OR(H3=0,H3=""),"",H3)</f>
        <v/>
      </c>
      <c r="T3" s="2">
        <v>0</v>
      </c>
      <c r="U3" s="2" t="str">
        <f t="shared" ref="U3:U74" si="26">IF(S3="","none",1)</f>
        <v>none</v>
      </c>
      <c r="V3" s="2">
        <f t="shared" ref="V3:V77" si="27">I3</f>
        <v>0</v>
      </c>
      <c r="W3" s="7">
        <f t="shared" ref="W3:W77" si="28">K3</f>
        <v>0</v>
      </c>
      <c r="X3" s="2">
        <v>0</v>
      </c>
      <c r="AM3" s="13" t="s">
        <v>369</v>
      </c>
      <c r="AN3" s="2">
        <v>3</v>
      </c>
      <c r="AO3" s="2" t="s">
        <v>74</v>
      </c>
      <c r="AP3" s="2" t="s">
        <v>75</v>
      </c>
      <c r="AQ3" s="2" t="s">
        <v>64</v>
      </c>
      <c r="AR3" s="2" t="s">
        <v>236</v>
      </c>
      <c r="AS3" s="2" t="s">
        <v>229</v>
      </c>
      <c r="AU3" s="2" t="s">
        <v>257</v>
      </c>
      <c r="AV3" s="2" t="s">
        <v>89</v>
      </c>
      <c r="AW3" s="2" t="s">
        <v>63</v>
      </c>
      <c r="AY3" s="2" t="str">
        <f t="shared" si="0"/>
        <v>2200|333</v>
      </c>
      <c r="AZ3" s="2" t="str">
        <f t="shared" si="1"/>
        <v>2201|333</v>
      </c>
      <c r="BA3" s="2" t="str">
        <f t="shared" si="2"/>
        <v>1101|1000</v>
      </c>
      <c r="BB3" s="2" t="str">
        <f t="shared" si="3"/>
        <v/>
      </c>
      <c r="BC3" s="2" t="str">
        <f t="shared" si="4"/>
        <v>4110|333</v>
      </c>
      <c r="BD3" s="2" t="str">
        <f t="shared" si="5"/>
        <v/>
      </c>
      <c r="BE3" s="2" t="str">
        <f t="shared" si="6"/>
        <v>4101|1000</v>
      </c>
      <c r="BF3" s="2" t="str">
        <f t="shared" si="7"/>
        <v>4103|500</v>
      </c>
      <c r="BG3" s="2" t="str">
        <f t="shared" si="8"/>
        <v>1100|1000</v>
      </c>
      <c r="BH3" s="2" t="str">
        <f t="shared" si="9"/>
        <v/>
      </c>
      <c r="BI3" s="2" t="str">
        <f t="shared" si="11"/>
        <v>2200|333</v>
      </c>
      <c r="BJ3" s="2" t="str">
        <f t="shared" si="12"/>
        <v>2200|333;2201|333</v>
      </c>
      <c r="BK3" s="2" t="str">
        <f t="shared" si="13"/>
        <v>2200|333;2201|333;1101|1000|100</v>
      </c>
      <c r="BL3" s="2" t="str">
        <f t="shared" si="14"/>
        <v>2200|333;2201|333;1101|1000|100</v>
      </c>
      <c r="BM3" s="2" t="str">
        <f t="shared" si="15"/>
        <v>2200|333;2201|333;1101|1000|100;4110|333|100</v>
      </c>
      <c r="BN3" s="2" t="str">
        <f t="shared" si="16"/>
        <v>2200|333;2201|333;1101|1000|100;4110|333|100</v>
      </c>
      <c r="BO3" s="2" t="str">
        <f t="shared" si="17"/>
        <v>2200|333;2201|333;1101|1000|100;4110|333|100;4101|1000|100</v>
      </c>
      <c r="BP3" s="2" t="str">
        <f t="shared" si="18"/>
        <v>2200|333;2201|333;1101|1000|100;4110|333|100;4101|1000|100;4103|500|100</v>
      </c>
      <c r="BQ3" s="2" t="str">
        <f t="shared" si="19"/>
        <v>2200|333;2201|333;1101|1000|100;4110|333|100;4101|1000|100;4103|500|100;1100|1000|100</v>
      </c>
      <c r="BR3" s="2" t="str">
        <f t="shared" si="20"/>
        <v>2200|333;2201|333;1101|1000|100;4110|333|100;4101|1000|100;4103|500|100;1100|1000|100</v>
      </c>
    </row>
    <row r="4" spans="1:70" x14ac:dyDescent="0.15">
      <c r="C4" s="6"/>
      <c r="I4" s="2">
        <v>0</v>
      </c>
      <c r="J4" s="2">
        <v>0</v>
      </c>
      <c r="K4" s="2">
        <v>0</v>
      </c>
      <c r="M4" s="2">
        <f t="shared" si="21"/>
        <v>0</v>
      </c>
      <c r="N4" s="2">
        <v>0</v>
      </c>
      <c r="O4" s="2">
        <f t="shared" si="22"/>
        <v>0</v>
      </c>
      <c r="P4" s="2" t="str">
        <f>""</f>
        <v/>
      </c>
      <c r="Q4" s="2">
        <f t="shared" si="23"/>
        <v>0</v>
      </c>
      <c r="R4" s="2">
        <f t="shared" si="24"/>
        <v>0</v>
      </c>
      <c r="S4" s="2" t="str">
        <f t="shared" si="25"/>
        <v/>
      </c>
      <c r="T4" s="2">
        <v>0</v>
      </c>
      <c r="U4" s="2" t="str">
        <f t="shared" si="26"/>
        <v>none</v>
      </c>
      <c r="V4" s="2">
        <f t="shared" si="27"/>
        <v>0</v>
      </c>
      <c r="W4" s="7">
        <f t="shared" si="28"/>
        <v>0</v>
      </c>
      <c r="X4" s="2">
        <v>0</v>
      </c>
      <c r="AM4" s="13" t="s">
        <v>370</v>
      </c>
      <c r="AN4" s="2">
        <v>4</v>
      </c>
      <c r="AO4" s="2" t="s">
        <v>836</v>
      </c>
      <c r="AP4" s="2" t="s">
        <v>85</v>
      </c>
      <c r="AQ4" s="2" t="s">
        <v>63</v>
      </c>
      <c r="AY4" s="2" t="str">
        <f t="shared" si="0"/>
        <v>3103|1000</v>
      </c>
      <c r="AZ4" s="2" t="str">
        <f t="shared" si="1"/>
        <v>3102|1000</v>
      </c>
      <c r="BA4" s="2" t="str">
        <f t="shared" si="2"/>
        <v>1100|1000</v>
      </c>
      <c r="BB4" s="2" t="str">
        <f t="shared" si="3"/>
        <v/>
      </c>
      <c r="BC4" s="2" t="str">
        <f t="shared" si="4"/>
        <v/>
      </c>
      <c r="BD4" s="2" t="str">
        <f t="shared" si="5"/>
        <v/>
      </c>
      <c r="BE4" s="2" t="str">
        <f t="shared" si="6"/>
        <v/>
      </c>
      <c r="BF4" s="2" t="str">
        <f t="shared" si="7"/>
        <v/>
      </c>
      <c r="BG4" s="2" t="str">
        <f t="shared" si="8"/>
        <v/>
      </c>
      <c r="BH4" s="2" t="str">
        <f t="shared" si="9"/>
        <v/>
      </c>
      <c r="BI4" s="2" t="str">
        <f t="shared" si="11"/>
        <v>3103|1000</v>
      </c>
      <c r="BJ4" s="2" t="str">
        <f t="shared" si="12"/>
        <v>3103|1000;3102|1000</v>
      </c>
      <c r="BK4" s="2" t="str">
        <f t="shared" si="13"/>
        <v>3103|1000;3102|1000;1100|1000|100</v>
      </c>
      <c r="BL4" s="2" t="str">
        <f t="shared" si="14"/>
        <v>3103|1000;3102|1000;1100|1000|100</v>
      </c>
      <c r="BM4" s="2" t="str">
        <f t="shared" si="15"/>
        <v>3103|1000;3102|1000;1100|1000|100</v>
      </c>
      <c r="BN4" s="2" t="str">
        <f t="shared" si="16"/>
        <v>3103|1000;3102|1000;1100|1000|100</v>
      </c>
      <c r="BO4" s="2" t="str">
        <f t="shared" si="17"/>
        <v>3103|1000;3102|1000;1100|1000|100</v>
      </c>
      <c r="BP4" s="2" t="str">
        <f t="shared" si="18"/>
        <v>3103|1000;3102|1000;1100|1000|100</v>
      </c>
      <c r="BQ4" s="2" t="str">
        <f t="shared" si="19"/>
        <v>3103|1000;3102|1000;1100|1000|100</v>
      </c>
      <c r="BR4" s="2" t="str">
        <f t="shared" si="20"/>
        <v>3103|1000;3102|1000;1100|1000|100</v>
      </c>
    </row>
    <row r="5" spans="1:70" x14ac:dyDescent="0.15">
      <c r="A5" s="34" t="s">
        <v>69</v>
      </c>
      <c r="I5" s="2">
        <v>0</v>
      </c>
      <c r="J5" s="2">
        <v>0</v>
      </c>
      <c r="K5" s="2">
        <v>0</v>
      </c>
      <c r="M5" s="2">
        <f t="shared" si="21"/>
        <v>0</v>
      </c>
      <c r="N5" s="2">
        <v>0</v>
      </c>
      <c r="O5" s="2">
        <f t="shared" si="22"/>
        <v>0</v>
      </c>
      <c r="P5" s="2" t="str">
        <f>""</f>
        <v/>
      </c>
      <c r="Q5" s="2">
        <f t="shared" si="23"/>
        <v>0</v>
      </c>
      <c r="R5" s="2">
        <f t="shared" si="24"/>
        <v>0</v>
      </c>
      <c r="S5" s="2" t="str">
        <f t="shared" si="25"/>
        <v/>
      </c>
      <c r="T5" s="2">
        <v>0</v>
      </c>
      <c r="U5" s="2" t="str">
        <f t="shared" si="26"/>
        <v>none</v>
      </c>
      <c r="V5" s="2">
        <f t="shared" si="27"/>
        <v>0</v>
      </c>
      <c r="W5" s="7">
        <f t="shared" si="28"/>
        <v>0</v>
      </c>
      <c r="X5" s="2">
        <v>0</v>
      </c>
      <c r="AH5" s="35"/>
      <c r="AI5" s="35"/>
      <c r="AJ5" s="35"/>
      <c r="AK5" s="35"/>
      <c r="AM5" s="13" t="s">
        <v>371</v>
      </c>
      <c r="AN5" s="2">
        <v>5</v>
      </c>
      <c r="AO5" s="2" t="s">
        <v>83</v>
      </c>
      <c r="AQ5" s="2" t="s">
        <v>85</v>
      </c>
      <c r="AR5" s="2" t="s">
        <v>257</v>
      </c>
      <c r="AS5" s="2" t="s">
        <v>63</v>
      </c>
      <c r="AY5" s="2" t="str">
        <f t="shared" si="0"/>
        <v>3100|100</v>
      </c>
      <c r="AZ5" s="2" t="str">
        <f t="shared" si="1"/>
        <v/>
      </c>
      <c r="BA5" s="2" t="str">
        <f t="shared" si="2"/>
        <v>3102|1000</v>
      </c>
      <c r="BB5" s="2" t="str">
        <f t="shared" si="3"/>
        <v>4101|1000</v>
      </c>
      <c r="BC5" s="2" t="str">
        <f t="shared" si="4"/>
        <v>1100|1000</v>
      </c>
      <c r="BD5" s="2" t="str">
        <f t="shared" si="5"/>
        <v/>
      </c>
      <c r="BE5" s="2" t="str">
        <f t="shared" si="6"/>
        <v/>
      </c>
      <c r="BF5" s="2" t="str">
        <f t="shared" si="7"/>
        <v/>
      </c>
      <c r="BG5" s="2" t="str">
        <f t="shared" si="8"/>
        <v/>
      </c>
      <c r="BH5" s="2" t="str">
        <f t="shared" si="9"/>
        <v/>
      </c>
      <c r="BI5" s="2" t="str">
        <f t="shared" si="11"/>
        <v>3100|100</v>
      </c>
      <c r="BJ5" s="2" t="str">
        <f t="shared" si="12"/>
        <v>3100|100</v>
      </c>
      <c r="BK5" s="2" t="str">
        <f t="shared" si="13"/>
        <v>3100|100;3102|1000|100</v>
      </c>
      <c r="BL5" s="2" t="str">
        <f t="shared" si="14"/>
        <v>3100|100;3102|1000|100;4101|1000|100</v>
      </c>
      <c r="BM5" s="2" t="str">
        <f t="shared" si="15"/>
        <v>3100|100;3102|1000|100;4101|1000|100;1100|1000|100</v>
      </c>
      <c r="BN5" s="2" t="str">
        <f t="shared" si="16"/>
        <v>3100|100;3102|1000|100;4101|1000|100;1100|1000|100</v>
      </c>
      <c r="BO5" s="2" t="str">
        <f t="shared" si="17"/>
        <v>3100|100;3102|1000|100;4101|1000|100;1100|1000|100</v>
      </c>
      <c r="BP5" s="2" t="str">
        <f t="shared" si="18"/>
        <v>3100|100;3102|1000|100;4101|1000|100;1100|1000|100</v>
      </c>
      <c r="BQ5" s="2" t="str">
        <f t="shared" si="19"/>
        <v>3100|100;3102|1000|100;4101|1000|100;1100|1000|100</v>
      </c>
      <c r="BR5" s="2" t="str">
        <f t="shared" si="20"/>
        <v>3100|100;3102|1000|100;4101|1000|100;1100|1000|100</v>
      </c>
    </row>
    <row r="6" spans="1:70" x14ac:dyDescent="0.15">
      <c r="A6" s="2" t="s">
        <v>70</v>
      </c>
      <c r="B6" s="2">
        <v>1</v>
      </c>
      <c r="C6" s="6" t="s">
        <v>133</v>
      </c>
      <c r="D6" s="2">
        <v>2100</v>
      </c>
      <c r="E6" s="2">
        <v>10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f t="shared" si="21"/>
        <v>2100</v>
      </c>
      <c r="N6" s="2">
        <v>0</v>
      </c>
      <c r="O6" s="2" t="str">
        <f t="shared" si="22"/>
        <v>Bone</v>
      </c>
      <c r="P6" s="2" t="str">
        <f>""</f>
        <v/>
      </c>
      <c r="Q6" s="2">
        <f t="shared" si="23"/>
        <v>10</v>
      </c>
      <c r="R6" s="2">
        <f t="shared" si="24"/>
        <v>0</v>
      </c>
      <c r="S6" s="2" t="str">
        <f t="shared" si="25"/>
        <v/>
      </c>
      <c r="T6" s="2">
        <v>0</v>
      </c>
      <c r="U6" s="2" t="str">
        <f t="shared" si="26"/>
        <v>none</v>
      </c>
      <c r="V6" s="2">
        <f t="shared" si="27"/>
        <v>0</v>
      </c>
      <c r="W6" s="7">
        <f t="shared" si="28"/>
        <v>0</v>
      </c>
      <c r="X6" s="2">
        <v>0</v>
      </c>
      <c r="AH6" s="35"/>
      <c r="AI6" s="35"/>
      <c r="AJ6" s="35"/>
      <c r="AK6" s="35"/>
      <c r="AM6" s="13" t="s">
        <v>372</v>
      </c>
      <c r="AN6" s="2">
        <v>6</v>
      </c>
      <c r="AO6" s="2" t="s">
        <v>74</v>
      </c>
      <c r="AP6" s="2" t="s">
        <v>75</v>
      </c>
      <c r="AQ6" s="2" t="s">
        <v>64</v>
      </c>
      <c r="AR6" s="2" t="s">
        <v>82</v>
      </c>
      <c r="AS6" s="2" t="s">
        <v>144</v>
      </c>
      <c r="AT6" s="2" t="s">
        <v>839</v>
      </c>
      <c r="AU6" s="2" t="s">
        <v>76</v>
      </c>
      <c r="AY6" s="2" t="str">
        <f t="shared" si="0"/>
        <v>2200|333</v>
      </c>
      <c r="AZ6" s="2" t="str">
        <f t="shared" si="1"/>
        <v>2201|333</v>
      </c>
      <c r="BA6" s="2" t="str">
        <f t="shared" si="2"/>
        <v>1101|1000</v>
      </c>
      <c r="BB6" s="2" t="str">
        <f t="shared" si="3"/>
        <v>2300|100</v>
      </c>
      <c r="BC6" s="2" t="str">
        <f t="shared" si="4"/>
        <v>2301|100</v>
      </c>
      <c r="BD6" s="2" t="str">
        <f t="shared" si="5"/>
        <v>4109|333</v>
      </c>
      <c r="BE6" s="2" t="str">
        <f t="shared" si="6"/>
        <v>2104|1000</v>
      </c>
      <c r="BF6" s="2" t="str">
        <f t="shared" si="7"/>
        <v/>
      </c>
      <c r="BG6" s="2" t="str">
        <f t="shared" si="8"/>
        <v/>
      </c>
      <c r="BH6" s="2" t="str">
        <f t="shared" si="9"/>
        <v/>
      </c>
      <c r="BI6" s="2" t="str">
        <f t="shared" si="11"/>
        <v>2200|333</v>
      </c>
      <c r="BJ6" s="2" t="str">
        <f t="shared" si="12"/>
        <v>2200|333;2201|333</v>
      </c>
      <c r="BK6" s="2" t="str">
        <f t="shared" si="13"/>
        <v>2200|333;2201|333;1101|1000|100</v>
      </c>
      <c r="BL6" s="2" t="str">
        <f t="shared" si="14"/>
        <v>2200|333;2201|333;1101|1000|100;2300|100|100</v>
      </c>
      <c r="BM6" s="2" t="str">
        <f t="shared" si="15"/>
        <v>2200|333;2201|333;1101|1000|100;2300|100|100;2301|100|100</v>
      </c>
      <c r="BN6" s="2" t="str">
        <f t="shared" si="16"/>
        <v>2200|333;2201|333;1101|1000|100;2300|100|100;2301|100|100;4109|333|100</v>
      </c>
      <c r="BO6" s="2" t="str">
        <f t="shared" si="17"/>
        <v>2200|333;2201|333;1101|1000|100;2300|100|100;2301|100|100;4109|333|100;2104|1000|100</v>
      </c>
      <c r="BP6" s="2" t="str">
        <f t="shared" si="18"/>
        <v>2200|333;2201|333;1101|1000|100;2300|100|100;2301|100|100;4109|333|100;2104|1000|100</v>
      </c>
      <c r="BQ6" s="2" t="str">
        <f t="shared" si="19"/>
        <v>2200|333;2201|333;1101|1000|100;2300|100|100;2301|100|100;4109|333|100;2104|1000|100</v>
      </c>
      <c r="BR6" s="2" t="str">
        <f t="shared" si="20"/>
        <v>2200|333;2201|333;1101|1000|100;2300|100|100;2301|100|100;4109|333|100;2104|1000|100</v>
      </c>
    </row>
    <row r="7" spans="1:70" x14ac:dyDescent="0.15">
      <c r="A7" s="2" t="s">
        <v>71</v>
      </c>
      <c r="B7" s="2">
        <v>1</v>
      </c>
      <c r="C7" s="6" t="s">
        <v>134</v>
      </c>
      <c r="D7" s="2">
        <v>2101</v>
      </c>
      <c r="E7" s="2">
        <v>10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M7" s="2">
        <f t="shared" si="21"/>
        <v>2101</v>
      </c>
      <c r="N7" s="2">
        <v>0</v>
      </c>
      <c r="O7" s="2" t="str">
        <f t="shared" si="22"/>
        <v>Feather</v>
      </c>
      <c r="P7" s="2" t="str">
        <f>""</f>
        <v/>
      </c>
      <c r="Q7" s="2">
        <f t="shared" si="23"/>
        <v>10</v>
      </c>
      <c r="R7" s="2">
        <f t="shared" si="24"/>
        <v>0</v>
      </c>
      <c r="S7" s="2" t="str">
        <f t="shared" si="25"/>
        <v/>
      </c>
      <c r="T7" s="2">
        <v>0</v>
      </c>
      <c r="U7" s="2" t="str">
        <f t="shared" si="26"/>
        <v>none</v>
      </c>
      <c r="V7" s="2">
        <f t="shared" si="27"/>
        <v>0</v>
      </c>
      <c r="W7" s="7">
        <f t="shared" si="28"/>
        <v>0</v>
      </c>
      <c r="X7" s="2">
        <v>0</v>
      </c>
      <c r="AH7" s="35"/>
      <c r="AI7" s="35"/>
      <c r="AJ7" s="35"/>
      <c r="AK7" s="35"/>
      <c r="AM7" s="13" t="s">
        <v>373</v>
      </c>
      <c r="AN7" s="2">
        <v>7</v>
      </c>
      <c r="AO7" s="2" t="s">
        <v>361</v>
      </c>
      <c r="AP7" s="2" t="s">
        <v>827</v>
      </c>
      <c r="AQ7" s="2" t="s">
        <v>160</v>
      </c>
      <c r="AY7" s="2" t="str">
        <f t="shared" si="0"/>
        <v>4107|200</v>
      </c>
      <c r="AZ7" s="2" t="str">
        <f t="shared" si="1"/>
        <v>4108|500</v>
      </c>
      <c r="BA7" s="2" t="str">
        <f t="shared" si="2"/>
        <v>4106|500</v>
      </c>
      <c r="BB7" s="2" t="str">
        <f t="shared" si="3"/>
        <v/>
      </c>
      <c r="BC7" s="2" t="str">
        <f t="shared" si="4"/>
        <v/>
      </c>
      <c r="BD7" s="2" t="str">
        <f t="shared" si="5"/>
        <v/>
      </c>
      <c r="BE7" s="2" t="str">
        <f t="shared" si="6"/>
        <v/>
      </c>
      <c r="BF7" s="2" t="str">
        <f t="shared" si="7"/>
        <v/>
      </c>
      <c r="BG7" s="2" t="str">
        <f t="shared" si="8"/>
        <v/>
      </c>
      <c r="BH7" s="2" t="str">
        <f t="shared" si="9"/>
        <v/>
      </c>
      <c r="BI7" s="2" t="str">
        <f t="shared" si="11"/>
        <v>4107|200</v>
      </c>
      <c r="BJ7" s="2" t="str">
        <f t="shared" si="12"/>
        <v>4107|200;4108|500</v>
      </c>
      <c r="BK7" s="2" t="str">
        <f t="shared" si="13"/>
        <v>4107|200;4108|500;4106|500|100</v>
      </c>
      <c r="BL7" s="2" t="str">
        <f t="shared" si="14"/>
        <v>4107|200;4108|500;4106|500|100</v>
      </c>
      <c r="BM7" s="2" t="str">
        <f t="shared" si="15"/>
        <v>4107|200;4108|500;4106|500|100</v>
      </c>
      <c r="BN7" s="2" t="str">
        <f t="shared" si="16"/>
        <v>4107|200;4108|500;4106|500|100</v>
      </c>
      <c r="BO7" s="2" t="str">
        <f t="shared" si="17"/>
        <v>4107|200;4108|500;4106|500|100</v>
      </c>
      <c r="BP7" s="2" t="str">
        <f t="shared" si="18"/>
        <v>4107|200;4108|500;4106|500|100</v>
      </c>
      <c r="BQ7" s="2" t="str">
        <f t="shared" si="19"/>
        <v>4107|200;4108|500;4106|500|100</v>
      </c>
      <c r="BR7" s="2" t="str">
        <f t="shared" si="20"/>
        <v>4107|200;4108|500;4106|500|100</v>
      </c>
    </row>
    <row r="8" spans="1:70" x14ac:dyDescent="0.15">
      <c r="A8" s="2" t="s">
        <v>72</v>
      </c>
      <c r="B8" s="2">
        <v>1</v>
      </c>
      <c r="C8" s="6" t="s">
        <v>135</v>
      </c>
      <c r="D8" s="2">
        <v>2102</v>
      </c>
      <c r="E8" s="2">
        <v>10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>
        <f t="shared" si="21"/>
        <v>2102</v>
      </c>
      <c r="N8" s="2">
        <v>0</v>
      </c>
      <c r="O8" s="2" t="str">
        <f t="shared" si="22"/>
        <v>Fur</v>
      </c>
      <c r="P8" s="2" t="str">
        <f>""</f>
        <v/>
      </c>
      <c r="Q8" s="2">
        <f t="shared" si="23"/>
        <v>10</v>
      </c>
      <c r="R8" s="2">
        <f t="shared" si="24"/>
        <v>0</v>
      </c>
      <c r="S8" s="2" t="str">
        <f t="shared" si="25"/>
        <v/>
      </c>
      <c r="T8" s="2">
        <v>0</v>
      </c>
      <c r="U8" s="2" t="str">
        <f t="shared" si="26"/>
        <v>none</v>
      </c>
      <c r="V8" s="2">
        <f t="shared" si="27"/>
        <v>0</v>
      </c>
      <c r="W8" s="7">
        <f t="shared" si="28"/>
        <v>0</v>
      </c>
      <c r="X8" s="2">
        <v>0</v>
      </c>
      <c r="AH8" s="35"/>
      <c r="AI8" s="35"/>
      <c r="AJ8" s="35"/>
      <c r="AK8" s="35"/>
      <c r="AM8" s="13" t="s">
        <v>374</v>
      </c>
      <c r="AN8" s="2">
        <v>8</v>
      </c>
      <c r="AY8" s="2" t="str">
        <f t="shared" si="0"/>
        <v/>
      </c>
      <c r="AZ8" s="2" t="str">
        <f t="shared" si="1"/>
        <v/>
      </c>
      <c r="BA8" s="2" t="str">
        <f t="shared" si="2"/>
        <v/>
      </c>
      <c r="BB8" s="2" t="str">
        <f t="shared" si="3"/>
        <v/>
      </c>
      <c r="BC8" s="2" t="str">
        <f t="shared" si="4"/>
        <v/>
      </c>
      <c r="BD8" s="2" t="str">
        <f t="shared" si="5"/>
        <v/>
      </c>
      <c r="BE8" s="2" t="str">
        <f t="shared" si="6"/>
        <v/>
      </c>
      <c r="BF8" s="2" t="str">
        <f t="shared" si="7"/>
        <v/>
      </c>
      <c r="BG8" s="2" t="str">
        <f t="shared" si="8"/>
        <v/>
      </c>
      <c r="BH8" s="2" t="str">
        <f t="shared" si="9"/>
        <v/>
      </c>
      <c r="BI8" s="2" t="str">
        <f t="shared" si="11"/>
        <v/>
      </c>
      <c r="BJ8" s="2" t="str">
        <f t="shared" si="12"/>
        <v/>
      </c>
      <c r="BK8" s="2" t="str">
        <f t="shared" si="13"/>
        <v/>
      </c>
      <c r="BL8" s="2" t="str">
        <f t="shared" si="14"/>
        <v/>
      </c>
      <c r="BM8" s="2" t="str">
        <f t="shared" si="15"/>
        <v/>
      </c>
      <c r="BN8" s="2" t="str">
        <f t="shared" si="16"/>
        <v/>
      </c>
      <c r="BO8" s="2" t="str">
        <f t="shared" si="17"/>
        <v/>
      </c>
      <c r="BP8" s="2" t="str">
        <f t="shared" si="18"/>
        <v/>
      </c>
      <c r="BQ8" s="2" t="str">
        <f t="shared" si="19"/>
        <v/>
      </c>
      <c r="BR8" s="2" t="str">
        <f t="shared" si="20"/>
        <v/>
      </c>
    </row>
    <row r="9" spans="1:70" x14ac:dyDescent="0.15">
      <c r="A9" s="2" t="s">
        <v>73</v>
      </c>
      <c r="B9" s="2">
        <v>1</v>
      </c>
      <c r="C9" s="6" t="s">
        <v>136</v>
      </c>
      <c r="D9" s="2">
        <v>2103</v>
      </c>
      <c r="E9" s="2">
        <v>10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f t="shared" si="21"/>
        <v>2103</v>
      </c>
      <c r="N9" s="2">
        <v>0</v>
      </c>
      <c r="O9" s="2" t="str">
        <f t="shared" si="22"/>
        <v>Bark</v>
      </c>
      <c r="P9" s="2" t="str">
        <f>""</f>
        <v/>
      </c>
      <c r="Q9" s="2">
        <f t="shared" si="23"/>
        <v>10</v>
      </c>
      <c r="R9" s="2">
        <f t="shared" si="24"/>
        <v>0</v>
      </c>
      <c r="S9" s="2" t="str">
        <f t="shared" si="25"/>
        <v/>
      </c>
      <c r="T9" s="2">
        <v>0</v>
      </c>
      <c r="U9" s="2" t="str">
        <f t="shared" si="26"/>
        <v>none</v>
      </c>
      <c r="V9" s="2">
        <f t="shared" si="27"/>
        <v>0</v>
      </c>
      <c r="W9" s="7">
        <f t="shared" si="28"/>
        <v>0</v>
      </c>
      <c r="X9" s="2">
        <v>0</v>
      </c>
      <c r="AH9" s="35"/>
      <c r="AI9" s="35"/>
      <c r="AJ9" s="35"/>
      <c r="AK9" s="35"/>
      <c r="AM9" s="13" t="s">
        <v>375</v>
      </c>
      <c r="AN9" s="2">
        <v>9</v>
      </c>
      <c r="AY9" s="2" t="str">
        <f t="shared" si="0"/>
        <v/>
      </c>
      <c r="AZ9" s="2" t="str">
        <f t="shared" si="1"/>
        <v/>
      </c>
      <c r="BA9" s="2" t="str">
        <f t="shared" si="2"/>
        <v/>
      </c>
      <c r="BB9" s="2" t="str">
        <f t="shared" si="3"/>
        <v/>
      </c>
      <c r="BC9" s="2" t="str">
        <f t="shared" si="4"/>
        <v/>
      </c>
      <c r="BD9" s="2" t="str">
        <f t="shared" si="5"/>
        <v/>
      </c>
      <c r="BE9" s="2" t="str">
        <f t="shared" si="6"/>
        <v/>
      </c>
      <c r="BF9" s="2" t="str">
        <f t="shared" si="7"/>
        <v/>
      </c>
      <c r="BG9" s="2" t="str">
        <f t="shared" si="8"/>
        <v/>
      </c>
      <c r="BH9" s="2" t="str">
        <f t="shared" si="9"/>
        <v/>
      </c>
      <c r="BI9" s="2" t="str">
        <f t="shared" si="11"/>
        <v/>
      </c>
      <c r="BJ9" s="2" t="str">
        <f t="shared" si="12"/>
        <v/>
      </c>
      <c r="BK9" s="2" t="str">
        <f t="shared" si="13"/>
        <v/>
      </c>
      <c r="BL9" s="2" t="str">
        <f t="shared" si="14"/>
        <v/>
      </c>
      <c r="BM9" s="2" t="str">
        <f t="shared" si="15"/>
        <v/>
      </c>
      <c r="BN9" s="2" t="str">
        <f t="shared" si="16"/>
        <v/>
      </c>
      <c r="BO9" s="2" t="str">
        <f t="shared" si="17"/>
        <v/>
      </c>
      <c r="BP9" s="2" t="str">
        <f t="shared" si="18"/>
        <v/>
      </c>
      <c r="BQ9" s="2" t="str">
        <f t="shared" si="19"/>
        <v/>
      </c>
      <c r="BR9" s="2" t="str">
        <f t="shared" si="20"/>
        <v/>
      </c>
    </row>
    <row r="10" spans="1:70" x14ac:dyDescent="0.15">
      <c r="A10" s="2" t="s">
        <v>76</v>
      </c>
      <c r="B10" s="2">
        <v>1</v>
      </c>
      <c r="C10" s="6" t="s">
        <v>704</v>
      </c>
      <c r="D10" s="2">
        <v>2104</v>
      </c>
      <c r="E10" s="2">
        <v>10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2">
        <f t="shared" si="21"/>
        <v>2104</v>
      </c>
      <c r="N10" s="2">
        <v>0</v>
      </c>
      <c r="O10" s="2" t="str">
        <f t="shared" si="22"/>
        <v>Rattan</v>
      </c>
      <c r="P10" s="2" t="str">
        <f>""</f>
        <v/>
      </c>
      <c r="Q10" s="2">
        <f t="shared" si="23"/>
        <v>10</v>
      </c>
      <c r="R10" s="2">
        <f t="shared" si="24"/>
        <v>0</v>
      </c>
      <c r="S10" s="2" t="str">
        <f t="shared" si="25"/>
        <v/>
      </c>
      <c r="T10" s="2">
        <v>0</v>
      </c>
      <c r="U10" s="2" t="str">
        <f t="shared" si="26"/>
        <v>none</v>
      </c>
      <c r="V10" s="2">
        <f t="shared" si="27"/>
        <v>0</v>
      </c>
      <c r="W10" s="7">
        <f t="shared" si="28"/>
        <v>0</v>
      </c>
      <c r="X10" s="2">
        <v>0</v>
      </c>
      <c r="AE10" s="6"/>
      <c r="AH10" s="35"/>
      <c r="AI10" s="35"/>
      <c r="AJ10" s="35"/>
      <c r="AK10" s="35"/>
      <c r="AM10" s="13" t="s">
        <v>376</v>
      </c>
      <c r="AN10" s="2">
        <v>10</v>
      </c>
      <c r="AY10" s="2" t="str">
        <f t="shared" si="0"/>
        <v/>
      </c>
      <c r="AZ10" s="2" t="str">
        <f t="shared" si="1"/>
        <v/>
      </c>
      <c r="BA10" s="2" t="str">
        <f t="shared" si="2"/>
        <v/>
      </c>
      <c r="BB10" s="2" t="str">
        <f t="shared" si="3"/>
        <v/>
      </c>
      <c r="BC10" s="2" t="str">
        <f t="shared" si="4"/>
        <v/>
      </c>
      <c r="BD10" s="2" t="str">
        <f t="shared" si="5"/>
        <v/>
      </c>
      <c r="BE10" s="2" t="str">
        <f t="shared" si="6"/>
        <v/>
      </c>
      <c r="BF10" s="2" t="str">
        <f t="shared" si="7"/>
        <v/>
      </c>
      <c r="BG10" s="2" t="str">
        <f t="shared" si="8"/>
        <v/>
      </c>
      <c r="BH10" s="2" t="str">
        <f t="shared" si="9"/>
        <v/>
      </c>
      <c r="BI10" s="2" t="str">
        <f t="shared" si="11"/>
        <v/>
      </c>
      <c r="BJ10" s="2" t="str">
        <f t="shared" si="12"/>
        <v/>
      </c>
      <c r="BK10" s="2" t="str">
        <f t="shared" si="13"/>
        <v/>
      </c>
      <c r="BL10" s="2" t="str">
        <f t="shared" si="14"/>
        <v/>
      </c>
      <c r="BM10" s="2" t="str">
        <f t="shared" si="15"/>
        <v/>
      </c>
      <c r="BN10" s="2" t="str">
        <f t="shared" si="16"/>
        <v/>
      </c>
      <c r="BO10" s="2" t="str">
        <f t="shared" si="17"/>
        <v/>
      </c>
      <c r="BP10" s="2" t="str">
        <f t="shared" si="18"/>
        <v/>
      </c>
      <c r="BQ10" s="2" t="str">
        <f t="shared" si="19"/>
        <v/>
      </c>
      <c r="BR10" s="2" t="str">
        <f t="shared" si="20"/>
        <v/>
      </c>
    </row>
    <row r="11" spans="1:70" x14ac:dyDescent="0.15">
      <c r="A11" s="2" t="s">
        <v>1678</v>
      </c>
      <c r="B11" s="2">
        <v>1</v>
      </c>
      <c r="C11" s="6" t="s">
        <v>1679</v>
      </c>
      <c r="D11" s="2">
        <v>2105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>
        <f t="shared" si="21"/>
        <v>2105</v>
      </c>
      <c r="N11" s="2">
        <v>0</v>
      </c>
      <c r="O11" s="2" t="str">
        <f t="shared" si="22"/>
        <v>Skin</v>
      </c>
      <c r="P11" s="2" t="str">
        <f>""</f>
        <v/>
      </c>
      <c r="Q11" s="2">
        <f t="shared" si="23"/>
        <v>10</v>
      </c>
      <c r="R11" s="2">
        <f t="shared" si="24"/>
        <v>0</v>
      </c>
      <c r="S11" s="2" t="str">
        <f t="shared" si="25"/>
        <v/>
      </c>
      <c r="T11" s="2">
        <v>0</v>
      </c>
      <c r="U11" s="2" t="str">
        <f t="shared" si="26"/>
        <v>none</v>
      </c>
      <c r="V11" s="2">
        <f t="shared" si="27"/>
        <v>0</v>
      </c>
      <c r="W11" s="7">
        <f t="shared" si="28"/>
        <v>0</v>
      </c>
      <c r="X11" s="2">
        <v>0</v>
      </c>
      <c r="AE11" s="6"/>
      <c r="AH11" s="35"/>
      <c r="AI11" s="35"/>
      <c r="AJ11" s="35"/>
      <c r="AK11" s="35"/>
      <c r="AM11" s="13" t="s">
        <v>377</v>
      </c>
      <c r="AN11" s="2">
        <v>11</v>
      </c>
      <c r="AY11" s="2" t="str">
        <f t="shared" si="0"/>
        <v/>
      </c>
      <c r="AZ11" s="2" t="str">
        <f t="shared" si="1"/>
        <v/>
      </c>
      <c r="BA11" s="2" t="str">
        <f t="shared" si="2"/>
        <v/>
      </c>
      <c r="BB11" s="2" t="str">
        <f t="shared" si="3"/>
        <v/>
      </c>
      <c r="BC11" s="2" t="str">
        <f t="shared" si="4"/>
        <v/>
      </c>
      <c r="BD11" s="2" t="str">
        <f t="shared" si="5"/>
        <v/>
      </c>
      <c r="BE11" s="2" t="str">
        <f t="shared" si="6"/>
        <v/>
      </c>
      <c r="BF11" s="2" t="str">
        <f t="shared" si="7"/>
        <v/>
      </c>
      <c r="BG11" s="2" t="str">
        <f t="shared" si="8"/>
        <v/>
      </c>
      <c r="BH11" s="2" t="str">
        <f t="shared" si="9"/>
        <v/>
      </c>
      <c r="BI11" s="2" t="str">
        <f t="shared" si="11"/>
        <v/>
      </c>
      <c r="BJ11" s="2" t="str">
        <f t="shared" si="12"/>
        <v/>
      </c>
      <c r="BK11" s="2" t="str">
        <f t="shared" si="13"/>
        <v/>
      </c>
      <c r="BL11" s="2" t="str">
        <f t="shared" si="14"/>
        <v/>
      </c>
      <c r="BM11" s="2" t="str">
        <f t="shared" si="15"/>
        <v/>
      </c>
      <c r="BN11" s="2" t="str">
        <f t="shared" si="16"/>
        <v/>
      </c>
      <c r="BO11" s="2" t="str">
        <f t="shared" si="17"/>
        <v/>
      </c>
      <c r="BP11" s="2" t="str">
        <f t="shared" si="18"/>
        <v/>
      </c>
      <c r="BQ11" s="2" t="str">
        <f t="shared" si="19"/>
        <v/>
      </c>
      <c r="BR11" s="2" t="str">
        <f t="shared" si="20"/>
        <v/>
      </c>
    </row>
    <row r="12" spans="1:70" x14ac:dyDescent="0.15">
      <c r="A12" s="2" t="s">
        <v>968</v>
      </c>
      <c r="B12" s="2">
        <v>1</v>
      </c>
      <c r="C12" s="6" t="s">
        <v>967</v>
      </c>
      <c r="D12" s="2">
        <v>2106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M12" s="2">
        <f t="shared" si="21"/>
        <v>2106</v>
      </c>
      <c r="N12" s="2">
        <v>0</v>
      </c>
      <c r="O12" s="2" t="str">
        <f t="shared" si="22"/>
        <v>Gossamer</v>
      </c>
      <c r="P12" s="2" t="str">
        <f>""</f>
        <v/>
      </c>
      <c r="Q12" s="2">
        <f t="shared" si="23"/>
        <v>10</v>
      </c>
      <c r="R12" s="2">
        <f t="shared" si="24"/>
        <v>0</v>
      </c>
      <c r="S12" s="2" t="str">
        <f t="shared" si="25"/>
        <v/>
      </c>
      <c r="T12" s="2">
        <v>0</v>
      </c>
      <c r="U12" s="2" t="str">
        <f t="shared" si="26"/>
        <v>none</v>
      </c>
      <c r="V12" s="2">
        <f t="shared" si="27"/>
        <v>0</v>
      </c>
      <c r="W12" s="7">
        <f t="shared" si="28"/>
        <v>0</v>
      </c>
      <c r="X12" s="2">
        <v>0</v>
      </c>
      <c r="AB12" s="36"/>
      <c r="AC12" s="36"/>
      <c r="AD12" s="36"/>
      <c r="AE12" s="6"/>
      <c r="AF12" s="6"/>
      <c r="AM12" s="13" t="s">
        <v>378</v>
      </c>
      <c r="AN12" s="2">
        <v>12</v>
      </c>
      <c r="AY12" s="2" t="str">
        <f t="shared" si="0"/>
        <v/>
      </c>
      <c r="AZ12" s="2" t="str">
        <f t="shared" si="1"/>
        <v/>
      </c>
      <c r="BA12" s="2" t="str">
        <f t="shared" si="2"/>
        <v/>
      </c>
      <c r="BB12" s="2" t="str">
        <f t="shared" si="3"/>
        <v/>
      </c>
      <c r="BC12" s="2" t="str">
        <f t="shared" si="4"/>
        <v/>
      </c>
      <c r="BD12" s="2" t="str">
        <f t="shared" si="5"/>
        <v/>
      </c>
      <c r="BE12" s="2" t="str">
        <f t="shared" si="6"/>
        <v/>
      </c>
      <c r="BF12" s="2" t="str">
        <f t="shared" si="7"/>
        <v/>
      </c>
      <c r="BG12" s="2" t="str">
        <f t="shared" si="8"/>
        <v/>
      </c>
      <c r="BH12" s="2" t="str">
        <f t="shared" si="9"/>
        <v/>
      </c>
      <c r="BI12" s="2" t="str">
        <f t="shared" si="11"/>
        <v/>
      </c>
      <c r="BJ12" s="2" t="str">
        <f t="shared" si="12"/>
        <v/>
      </c>
      <c r="BK12" s="2" t="str">
        <f t="shared" si="13"/>
        <v/>
      </c>
      <c r="BL12" s="2" t="str">
        <f t="shared" si="14"/>
        <v/>
      </c>
      <c r="BM12" s="2" t="str">
        <f t="shared" si="15"/>
        <v/>
      </c>
      <c r="BN12" s="2" t="str">
        <f t="shared" si="16"/>
        <v/>
      </c>
      <c r="BO12" s="2" t="str">
        <f t="shared" si="17"/>
        <v/>
      </c>
      <c r="BP12" s="2" t="str">
        <f t="shared" si="18"/>
        <v/>
      </c>
      <c r="BQ12" s="2" t="str">
        <f t="shared" si="19"/>
        <v/>
      </c>
      <c r="BR12" s="2" t="str">
        <f t="shared" si="20"/>
        <v/>
      </c>
    </row>
    <row r="13" spans="1:70" x14ac:dyDescent="0.15">
      <c r="A13" s="2" t="s">
        <v>971</v>
      </c>
      <c r="B13" s="2">
        <v>1</v>
      </c>
      <c r="C13" s="6" t="s">
        <v>972</v>
      </c>
      <c r="D13" s="2">
        <v>2107</v>
      </c>
      <c r="E13" s="2">
        <v>10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2">
        <f t="shared" si="21"/>
        <v>2107</v>
      </c>
      <c r="N13" s="2">
        <v>0</v>
      </c>
      <c r="O13" s="2" t="str">
        <f t="shared" si="22"/>
        <v>Sting</v>
      </c>
      <c r="P13" s="2" t="str">
        <f>""</f>
        <v/>
      </c>
      <c r="Q13" s="2">
        <f t="shared" si="23"/>
        <v>10</v>
      </c>
      <c r="R13" s="2">
        <f t="shared" si="24"/>
        <v>0</v>
      </c>
      <c r="S13" s="2" t="str">
        <f t="shared" si="25"/>
        <v/>
      </c>
      <c r="T13" s="2">
        <v>0</v>
      </c>
      <c r="U13" s="2" t="str">
        <f t="shared" si="26"/>
        <v>none</v>
      </c>
      <c r="V13" s="2">
        <f t="shared" si="27"/>
        <v>0</v>
      </c>
      <c r="W13" s="7">
        <f t="shared" si="28"/>
        <v>0</v>
      </c>
      <c r="X13" s="2">
        <v>0</v>
      </c>
      <c r="AB13" s="36"/>
      <c r="AC13" s="36"/>
      <c r="AD13" s="36"/>
      <c r="AE13" s="6"/>
      <c r="AM13" s="13" t="s">
        <v>379</v>
      </c>
      <c r="AN13" s="2">
        <v>13</v>
      </c>
      <c r="AO13" s="2" t="s">
        <v>843</v>
      </c>
      <c r="AP13" s="2" t="s">
        <v>73</v>
      </c>
      <c r="AQ13" s="2" t="s">
        <v>85</v>
      </c>
      <c r="AR13" s="2" t="s">
        <v>229</v>
      </c>
      <c r="AS13" s="2" t="s">
        <v>89</v>
      </c>
      <c r="AT13" s="2" t="s">
        <v>156</v>
      </c>
      <c r="AU13" s="2" t="s">
        <v>85</v>
      </c>
      <c r="AV13" s="2" t="s">
        <v>86</v>
      </c>
      <c r="AW13" s="2" t="s">
        <v>76</v>
      </c>
      <c r="AY13" s="2" t="str">
        <f t="shared" si="0"/>
        <v>1100|1000</v>
      </c>
      <c r="AZ13" s="2" t="str">
        <f t="shared" si="1"/>
        <v>2103|1000</v>
      </c>
      <c r="BA13" s="2" t="str">
        <f t="shared" si="2"/>
        <v>3102|1000</v>
      </c>
      <c r="BB13" s="2" t="str">
        <f t="shared" si="3"/>
        <v>4110|333</v>
      </c>
      <c r="BC13" s="2" t="str">
        <f t="shared" si="4"/>
        <v>4103|500</v>
      </c>
      <c r="BD13" s="2" t="str">
        <f t="shared" si="5"/>
        <v>4104|500</v>
      </c>
      <c r="BE13" s="2" t="str">
        <f t="shared" si="6"/>
        <v>3102|1000</v>
      </c>
      <c r="BF13" s="2" t="str">
        <f t="shared" si="7"/>
        <v>2109|1000</v>
      </c>
      <c r="BG13" s="2" t="str">
        <f t="shared" si="8"/>
        <v>2104|1000</v>
      </c>
      <c r="BH13" s="2" t="str">
        <f t="shared" si="9"/>
        <v/>
      </c>
      <c r="BI13" s="2" t="str">
        <f t="shared" si="11"/>
        <v>1100|1000</v>
      </c>
      <c r="BJ13" s="2" t="str">
        <f t="shared" si="12"/>
        <v>1100|1000;2103|1000</v>
      </c>
      <c r="BK13" s="2" t="str">
        <f t="shared" si="13"/>
        <v>1100|1000;2103|1000;3102|1000|100</v>
      </c>
      <c r="BL13" s="2" t="str">
        <f t="shared" si="14"/>
        <v>1100|1000;2103|1000;3102|1000|100;4110|333|100</v>
      </c>
      <c r="BM13" s="2" t="str">
        <f t="shared" si="15"/>
        <v>1100|1000;2103|1000;3102|1000|100;4110|333|100;4103|500|100</v>
      </c>
      <c r="BN13" s="2" t="str">
        <f t="shared" si="16"/>
        <v>1100|1000;2103|1000;3102|1000|100;4110|333|100;4103|500|100;4104|500|100</v>
      </c>
      <c r="BO13" s="2" t="str">
        <f t="shared" si="17"/>
        <v>1100|1000;2103|1000;3102|1000|100;4110|333|100;4103|500|100;4104|500|100;3102|1000|100</v>
      </c>
      <c r="BP13" s="2" t="str">
        <f t="shared" si="18"/>
        <v>1100|1000;2103|1000;3102|1000|100;4110|333|100;4103|500|100;4104|500|100;3102|1000|100;2109|1000|100</v>
      </c>
      <c r="BQ13" s="2" t="str">
        <f t="shared" si="19"/>
        <v>1100|1000;2103|1000;3102|1000|100;4110|333|100;4103|500|100;4104|500|100;3102|1000|100;2109|1000|100;2104|1000|100</v>
      </c>
      <c r="BR13" s="2" t="str">
        <f t="shared" si="20"/>
        <v>1100|1000;2103|1000;3102|1000|100;4110|333|100;4103|500|100;4104|500|100;3102|1000|100;2109|1000|100;2104|1000|100</v>
      </c>
    </row>
    <row r="14" spans="1:70" x14ac:dyDescent="0.15">
      <c r="A14" s="2" t="s">
        <v>974</v>
      </c>
      <c r="B14" s="2">
        <v>1</v>
      </c>
      <c r="C14" s="6" t="s">
        <v>973</v>
      </c>
      <c r="D14" s="2">
        <v>2108</v>
      </c>
      <c r="E14" s="2">
        <v>10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2">
        <f t="shared" si="21"/>
        <v>2108</v>
      </c>
      <c r="N14" s="2">
        <v>0</v>
      </c>
      <c r="O14" s="2" t="str">
        <f t="shared" si="22"/>
        <v>Carapace</v>
      </c>
      <c r="P14" s="2" t="str">
        <f>""</f>
        <v/>
      </c>
      <c r="Q14" s="2">
        <f t="shared" si="23"/>
        <v>10</v>
      </c>
      <c r="R14" s="2">
        <f t="shared" si="24"/>
        <v>0</v>
      </c>
      <c r="S14" s="2" t="str">
        <f t="shared" si="25"/>
        <v/>
      </c>
      <c r="T14" s="2">
        <v>0</v>
      </c>
      <c r="U14" s="2" t="str">
        <f t="shared" si="26"/>
        <v>none</v>
      </c>
      <c r="V14" s="2">
        <f t="shared" si="27"/>
        <v>0</v>
      </c>
      <c r="W14" s="7">
        <f t="shared" si="28"/>
        <v>0</v>
      </c>
      <c r="X14" s="2">
        <v>0</v>
      </c>
      <c r="AB14" s="36"/>
      <c r="AC14" s="36"/>
      <c r="AD14" s="36"/>
      <c r="AE14" s="6"/>
      <c r="AM14" s="13" t="s">
        <v>380</v>
      </c>
      <c r="AN14" s="2">
        <v>14</v>
      </c>
      <c r="AY14" s="2" t="str">
        <f t="shared" si="0"/>
        <v/>
      </c>
      <c r="AZ14" s="2" t="str">
        <f t="shared" si="1"/>
        <v/>
      </c>
      <c r="BA14" s="2" t="str">
        <f t="shared" si="2"/>
        <v/>
      </c>
      <c r="BB14" s="2" t="str">
        <f t="shared" si="3"/>
        <v/>
      </c>
      <c r="BC14" s="2" t="str">
        <f t="shared" si="4"/>
        <v/>
      </c>
      <c r="BD14" s="2" t="str">
        <f t="shared" si="5"/>
        <v/>
      </c>
      <c r="BE14" s="2" t="str">
        <f t="shared" si="6"/>
        <v/>
      </c>
      <c r="BF14" s="2" t="str">
        <f t="shared" si="7"/>
        <v/>
      </c>
      <c r="BG14" s="2" t="str">
        <f t="shared" si="8"/>
        <v/>
      </c>
      <c r="BH14" s="2" t="str">
        <f t="shared" si="9"/>
        <v/>
      </c>
      <c r="BI14" s="2" t="str">
        <f t="shared" si="11"/>
        <v/>
      </c>
      <c r="BJ14" s="2" t="str">
        <f t="shared" si="12"/>
        <v/>
      </c>
      <c r="BK14" s="2" t="str">
        <f t="shared" si="13"/>
        <v/>
      </c>
      <c r="BL14" s="2" t="str">
        <f t="shared" si="14"/>
        <v/>
      </c>
      <c r="BM14" s="2" t="str">
        <f t="shared" si="15"/>
        <v/>
      </c>
      <c r="BN14" s="2" t="str">
        <f t="shared" si="16"/>
        <v/>
      </c>
      <c r="BO14" s="2" t="str">
        <f t="shared" si="17"/>
        <v/>
      </c>
      <c r="BP14" s="2" t="str">
        <f t="shared" si="18"/>
        <v/>
      </c>
      <c r="BQ14" s="2" t="str">
        <f t="shared" si="19"/>
        <v/>
      </c>
      <c r="BR14" s="2" t="str">
        <f t="shared" si="20"/>
        <v/>
      </c>
    </row>
    <row r="15" spans="1:70" x14ac:dyDescent="0.15">
      <c r="A15" s="2" t="s">
        <v>86</v>
      </c>
      <c r="B15" s="2">
        <v>1</v>
      </c>
      <c r="C15" s="6" t="s">
        <v>975</v>
      </c>
      <c r="D15" s="2">
        <v>2109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f t="shared" si="21"/>
        <v>2109</v>
      </c>
      <c r="N15" s="2">
        <v>0</v>
      </c>
      <c r="O15" s="2" t="str">
        <f t="shared" si="22"/>
        <v>Poison</v>
      </c>
      <c r="P15" s="2" t="str">
        <f>""</f>
        <v/>
      </c>
      <c r="Q15" s="2">
        <f t="shared" si="23"/>
        <v>10</v>
      </c>
      <c r="R15" s="2">
        <f t="shared" si="24"/>
        <v>0</v>
      </c>
      <c r="S15" s="2" t="str">
        <f t="shared" si="25"/>
        <v/>
      </c>
      <c r="T15" s="2">
        <v>0</v>
      </c>
      <c r="U15" s="2" t="str">
        <f t="shared" si="26"/>
        <v>none</v>
      </c>
      <c r="V15" s="2">
        <f t="shared" si="27"/>
        <v>0</v>
      </c>
      <c r="W15" s="7">
        <f t="shared" si="28"/>
        <v>0</v>
      </c>
      <c r="X15" s="2">
        <v>0</v>
      </c>
      <c r="AD15" s="36"/>
      <c r="AE15" s="6"/>
      <c r="AM15" s="13" t="s">
        <v>381</v>
      </c>
      <c r="AN15" s="2">
        <v>15</v>
      </c>
      <c r="AO15" s="2" t="s">
        <v>74</v>
      </c>
      <c r="AP15" s="2" t="s">
        <v>75</v>
      </c>
      <c r="AQ15" s="2" t="s">
        <v>840</v>
      </c>
      <c r="AR15" s="2" t="s">
        <v>82</v>
      </c>
      <c r="AS15" s="2" t="s">
        <v>144</v>
      </c>
      <c r="AT15" s="2" t="s">
        <v>143</v>
      </c>
      <c r="AU15" s="2" t="s">
        <v>80</v>
      </c>
      <c r="AV15" s="2" t="s">
        <v>833</v>
      </c>
      <c r="AW15" s="2" t="s">
        <v>76</v>
      </c>
      <c r="AY15" s="2" t="str">
        <f t="shared" si="0"/>
        <v>2200|333</v>
      </c>
      <c r="AZ15" s="2" t="str">
        <f t="shared" si="1"/>
        <v>2201|333</v>
      </c>
      <c r="BA15" s="2" t="str">
        <f t="shared" si="2"/>
        <v>4109|333</v>
      </c>
      <c r="BB15" s="2" t="str">
        <f t="shared" si="3"/>
        <v>2300|100</v>
      </c>
      <c r="BC15" s="2" t="str">
        <f t="shared" si="4"/>
        <v>2301|100</v>
      </c>
      <c r="BD15" s="2" t="str">
        <f t="shared" si="5"/>
        <v>2400|25</v>
      </c>
      <c r="BE15" s="2" t="str">
        <f t="shared" si="6"/>
        <v>2401|25</v>
      </c>
      <c r="BF15" s="2" t="str">
        <f t="shared" si="7"/>
        <v>2402|25</v>
      </c>
      <c r="BG15" s="2" t="str">
        <f t="shared" si="8"/>
        <v>2104|1000</v>
      </c>
      <c r="BH15" s="2" t="str">
        <f t="shared" si="9"/>
        <v/>
      </c>
      <c r="BI15" s="2" t="str">
        <f t="shared" si="11"/>
        <v>2200|333</v>
      </c>
      <c r="BJ15" s="2" t="str">
        <f t="shared" si="12"/>
        <v>2200|333;2201|333</v>
      </c>
      <c r="BK15" s="2" t="str">
        <f t="shared" si="13"/>
        <v>2200|333;2201|333;4109|333|100</v>
      </c>
      <c r="BL15" s="2" t="str">
        <f t="shared" si="14"/>
        <v>2200|333;2201|333;4109|333|100;2300|100|100</v>
      </c>
      <c r="BM15" s="2" t="str">
        <f t="shared" si="15"/>
        <v>2200|333;2201|333;4109|333|100;2300|100|100;2301|100|100</v>
      </c>
      <c r="BN15" s="2" t="str">
        <f t="shared" si="16"/>
        <v>2200|333;2201|333;4109|333|100;2300|100|100;2301|100|100;2400|25|100</v>
      </c>
      <c r="BO15" s="2" t="str">
        <f t="shared" si="17"/>
        <v>2200|333;2201|333;4109|333|100;2300|100|100;2301|100|100;2400|25|100;2401|25|100</v>
      </c>
      <c r="BP15" s="2" t="str">
        <f t="shared" si="18"/>
        <v>2200|333;2201|333;4109|333|100;2300|100|100;2301|100|100;2400|25|100;2401|25|100;2402|25|100</v>
      </c>
      <c r="BQ15" s="2" t="str">
        <f t="shared" si="19"/>
        <v>2200|333;2201|333;4109|333|100;2300|100|100;2301|100|100;2400|25|100;2401|25|100;2402|25|100;2104|1000|100</v>
      </c>
      <c r="BR15" s="2" t="str">
        <f t="shared" si="20"/>
        <v>2200|333;2201|333;4109|333|100;2300|100|100;2301|100|100;2400|25|100;2401|25|100;2402|25|100;2104|1000|100</v>
      </c>
    </row>
    <row r="16" spans="1:70" x14ac:dyDescent="0.15">
      <c r="A16" s="2" t="s">
        <v>74</v>
      </c>
      <c r="B16" s="2">
        <v>2</v>
      </c>
      <c r="C16" s="6" t="s">
        <v>138</v>
      </c>
      <c r="D16" s="2">
        <v>2200</v>
      </c>
      <c r="E16" s="2">
        <v>30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f t="shared" si="21"/>
        <v>2200</v>
      </c>
      <c r="N16" s="2">
        <v>0</v>
      </c>
      <c r="O16" s="2" t="str">
        <f t="shared" si="22"/>
        <v>Iron</v>
      </c>
      <c r="P16" s="2" t="str">
        <f>""</f>
        <v/>
      </c>
      <c r="Q16" s="2">
        <f t="shared" si="23"/>
        <v>30</v>
      </c>
      <c r="R16" s="2">
        <f t="shared" si="24"/>
        <v>0</v>
      </c>
      <c r="S16" s="2" t="str">
        <f t="shared" si="25"/>
        <v/>
      </c>
      <c r="T16" s="2">
        <v>0</v>
      </c>
      <c r="U16" s="2" t="str">
        <f t="shared" si="26"/>
        <v>none</v>
      </c>
      <c r="V16" s="2">
        <f t="shared" si="27"/>
        <v>0</v>
      </c>
      <c r="W16" s="7">
        <f t="shared" si="28"/>
        <v>0</v>
      </c>
      <c r="X16" s="2">
        <v>0</v>
      </c>
      <c r="AD16" s="36"/>
      <c r="AE16" s="6"/>
      <c r="AM16" s="13" t="s">
        <v>382</v>
      </c>
      <c r="AN16" s="2">
        <v>16</v>
      </c>
      <c r="AO16" s="2" t="s">
        <v>283</v>
      </c>
      <c r="AP16" s="2" t="s">
        <v>70</v>
      </c>
      <c r="AQ16" s="2" t="s">
        <v>1678</v>
      </c>
      <c r="AR16" s="2" t="s">
        <v>85</v>
      </c>
      <c r="AS16" s="2" t="s">
        <v>89</v>
      </c>
      <c r="AT16" s="2" t="s">
        <v>86</v>
      </c>
      <c r="AU16" s="2" t="s">
        <v>63</v>
      </c>
      <c r="AV16" s="2" t="s">
        <v>64</v>
      </c>
      <c r="AW16" s="2" t="s">
        <v>76</v>
      </c>
      <c r="AY16" s="2" t="str">
        <f t="shared" si="0"/>
        <v>2202|333</v>
      </c>
      <c r="AZ16" s="2" t="str">
        <f t="shared" si="1"/>
        <v>2100|1000</v>
      </c>
      <c r="BA16" s="2" t="str">
        <f t="shared" si="2"/>
        <v>2105|1000</v>
      </c>
      <c r="BB16" s="2" t="str">
        <f t="shared" si="3"/>
        <v>3102|1000</v>
      </c>
      <c r="BC16" s="2" t="str">
        <f t="shared" si="4"/>
        <v>4103|500</v>
      </c>
      <c r="BD16" s="2" t="str">
        <f t="shared" si="5"/>
        <v>2109|1000</v>
      </c>
      <c r="BE16" s="2" t="str">
        <f t="shared" si="6"/>
        <v>1100|1000</v>
      </c>
      <c r="BF16" s="2" t="str">
        <f t="shared" si="7"/>
        <v>1101|1000</v>
      </c>
      <c r="BG16" s="2" t="str">
        <f t="shared" si="8"/>
        <v>2104|1000</v>
      </c>
      <c r="BH16" s="2" t="str">
        <f t="shared" si="9"/>
        <v/>
      </c>
      <c r="BI16" s="2" t="str">
        <f t="shared" si="11"/>
        <v>2202|333</v>
      </c>
      <c r="BJ16" s="2" t="str">
        <f t="shared" si="12"/>
        <v>2202|333;2100|1000</v>
      </c>
      <c r="BK16" s="2" t="str">
        <f t="shared" si="13"/>
        <v>2202|333;2100|1000;2105|1000|100</v>
      </c>
      <c r="BL16" s="2" t="str">
        <f t="shared" si="14"/>
        <v>2202|333;2100|1000;2105|1000|100;3102|1000|100</v>
      </c>
      <c r="BM16" s="2" t="str">
        <f t="shared" si="15"/>
        <v>2202|333;2100|1000;2105|1000|100;3102|1000|100;4103|500|100</v>
      </c>
      <c r="BN16" s="2" t="str">
        <f t="shared" si="16"/>
        <v>2202|333;2100|1000;2105|1000|100;3102|1000|100;4103|500|100;2109|1000|100</v>
      </c>
      <c r="BO16" s="2" t="str">
        <f t="shared" si="17"/>
        <v>2202|333;2100|1000;2105|1000|100;3102|1000|100;4103|500|100;2109|1000|100;1100|1000|100</v>
      </c>
      <c r="BP16" s="2" t="str">
        <f t="shared" si="18"/>
        <v>2202|333;2100|1000;2105|1000|100;3102|1000|100;4103|500|100;2109|1000|100;1100|1000|100;1101|1000|100</v>
      </c>
      <c r="BQ16" s="2" t="str">
        <f t="shared" si="19"/>
        <v>2202|333;2100|1000;2105|1000|100;3102|1000|100;4103|500|100;2109|1000|100;1100|1000|100;1101|1000|100;2104|1000|100</v>
      </c>
      <c r="BR16" s="2" t="str">
        <f t="shared" si="20"/>
        <v>2202|333;2100|1000;2105|1000|100;3102|1000|100;4103|500|100;2109|1000|100;1100|1000|100;1101|1000|100;2104|1000|100</v>
      </c>
    </row>
    <row r="17" spans="1:70" x14ac:dyDescent="0.15">
      <c r="A17" s="2" t="s">
        <v>75</v>
      </c>
      <c r="B17" s="2">
        <v>2</v>
      </c>
      <c r="C17" s="6" t="s">
        <v>137</v>
      </c>
      <c r="D17" s="2">
        <v>2201</v>
      </c>
      <c r="E17" s="2">
        <v>30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f t="shared" si="21"/>
        <v>2201</v>
      </c>
      <c r="N17" s="2">
        <v>0</v>
      </c>
      <c r="O17" s="2" t="str">
        <f t="shared" si="22"/>
        <v>Copper</v>
      </c>
      <c r="P17" s="2" t="str">
        <f>""</f>
        <v/>
      </c>
      <c r="Q17" s="2">
        <f t="shared" si="23"/>
        <v>30</v>
      </c>
      <c r="R17" s="2">
        <f t="shared" si="24"/>
        <v>0</v>
      </c>
      <c r="S17" s="2" t="str">
        <f t="shared" si="25"/>
        <v/>
      </c>
      <c r="T17" s="2">
        <v>0</v>
      </c>
      <c r="U17" s="2" t="str">
        <f t="shared" si="26"/>
        <v>none</v>
      </c>
      <c r="V17" s="2">
        <f t="shared" si="27"/>
        <v>0</v>
      </c>
      <c r="W17" s="7">
        <f t="shared" si="28"/>
        <v>0</v>
      </c>
      <c r="X17" s="2">
        <v>0</v>
      </c>
      <c r="AD17" s="36"/>
      <c r="AE17" s="6"/>
      <c r="AM17" s="13" t="s">
        <v>383</v>
      </c>
      <c r="AN17" s="2">
        <v>17</v>
      </c>
      <c r="AO17" s="2" t="s">
        <v>70</v>
      </c>
      <c r="AP17" s="2" t="s">
        <v>143</v>
      </c>
      <c r="AQ17" s="2" t="s">
        <v>80</v>
      </c>
      <c r="AR17" s="2" t="s">
        <v>832</v>
      </c>
      <c r="AY17" s="2" t="str">
        <f t="shared" si="0"/>
        <v>2100|1000</v>
      </c>
      <c r="AZ17" s="2" t="str">
        <f t="shared" si="1"/>
        <v>2400|25</v>
      </c>
      <c r="BA17" s="2" t="str">
        <f t="shared" si="2"/>
        <v>2401|25</v>
      </c>
      <c r="BB17" s="2" t="str">
        <f t="shared" si="3"/>
        <v>2402|25</v>
      </c>
      <c r="BC17" s="2" t="str">
        <f t="shared" si="4"/>
        <v/>
      </c>
      <c r="BD17" s="2" t="str">
        <f t="shared" si="5"/>
        <v/>
      </c>
      <c r="BE17" s="2" t="str">
        <f t="shared" si="6"/>
        <v/>
      </c>
      <c r="BF17" s="2" t="str">
        <f t="shared" si="7"/>
        <v/>
      </c>
      <c r="BG17" s="2" t="str">
        <f t="shared" si="8"/>
        <v/>
      </c>
      <c r="BH17" s="2" t="str">
        <f t="shared" si="9"/>
        <v/>
      </c>
      <c r="BI17" s="2" t="str">
        <f t="shared" si="11"/>
        <v>2100|1000</v>
      </c>
      <c r="BJ17" s="2" t="str">
        <f t="shared" si="12"/>
        <v>2100|1000;2400|25</v>
      </c>
      <c r="BK17" s="2" t="str">
        <f t="shared" si="13"/>
        <v>2100|1000;2400|25;2401|25|100</v>
      </c>
      <c r="BL17" s="2" t="str">
        <f t="shared" si="14"/>
        <v>2100|1000;2400|25;2401|25|100;2402|25|100</v>
      </c>
      <c r="BM17" s="2" t="str">
        <f t="shared" si="15"/>
        <v>2100|1000;2400|25;2401|25|100;2402|25|100</v>
      </c>
      <c r="BN17" s="2" t="str">
        <f t="shared" si="16"/>
        <v>2100|1000;2400|25;2401|25|100;2402|25|100</v>
      </c>
      <c r="BO17" s="2" t="str">
        <f t="shared" si="17"/>
        <v>2100|1000;2400|25;2401|25|100;2402|25|100</v>
      </c>
      <c r="BP17" s="2" t="str">
        <f t="shared" si="18"/>
        <v>2100|1000;2400|25;2401|25|100;2402|25|100</v>
      </c>
      <c r="BQ17" s="2" t="str">
        <f t="shared" si="19"/>
        <v>2100|1000;2400|25;2401|25|100;2402|25|100</v>
      </c>
      <c r="BR17" s="2" t="str">
        <f t="shared" si="20"/>
        <v>2100|1000;2400|25;2401|25|100;2402|25|100</v>
      </c>
    </row>
    <row r="18" spans="1:70" x14ac:dyDescent="0.15">
      <c r="A18" s="57" t="s">
        <v>831</v>
      </c>
      <c r="B18" s="57">
        <v>2</v>
      </c>
      <c r="C18" s="58" t="s">
        <v>826</v>
      </c>
      <c r="D18" s="57">
        <v>2202</v>
      </c>
      <c r="E18" s="57">
        <v>30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f t="shared" si="21"/>
        <v>2202</v>
      </c>
      <c r="N18" s="2">
        <v>0</v>
      </c>
      <c r="O18" s="2" t="str">
        <f t="shared" si="22"/>
        <v>Soul Stone</v>
      </c>
      <c r="P18" s="2" t="str">
        <f>""</f>
        <v/>
      </c>
      <c r="Q18" s="2">
        <f t="shared" si="23"/>
        <v>30</v>
      </c>
      <c r="R18" s="2">
        <f t="shared" si="24"/>
        <v>0</v>
      </c>
      <c r="S18" s="2" t="str">
        <f t="shared" si="25"/>
        <v/>
      </c>
      <c r="T18" s="2">
        <v>0</v>
      </c>
      <c r="U18" s="2" t="str">
        <f t="shared" si="26"/>
        <v>none</v>
      </c>
      <c r="V18" s="2">
        <f t="shared" si="27"/>
        <v>0</v>
      </c>
      <c r="W18" s="7">
        <f t="shared" si="28"/>
        <v>0</v>
      </c>
      <c r="X18" s="2">
        <v>0</v>
      </c>
      <c r="AD18" s="36"/>
      <c r="AE18" s="6"/>
      <c r="AM18" s="13" t="s">
        <v>384</v>
      </c>
      <c r="AN18" s="2">
        <v>18</v>
      </c>
      <c r="AO18" s="2" t="s">
        <v>85</v>
      </c>
      <c r="AP18" s="2" t="s">
        <v>83</v>
      </c>
      <c r="AQ18" s="2" t="s">
        <v>143</v>
      </c>
      <c r="AR18" s="2" t="s">
        <v>80</v>
      </c>
      <c r="AS18" s="2" t="s">
        <v>833</v>
      </c>
      <c r="AT18" s="2" t="s">
        <v>63</v>
      </c>
      <c r="AU18" s="2" t="s">
        <v>156</v>
      </c>
      <c r="AV18" s="2" t="s">
        <v>76</v>
      </c>
      <c r="AW18" s="2" t="s">
        <v>229</v>
      </c>
      <c r="AY18" s="2" t="str">
        <f t="shared" si="0"/>
        <v>3102|1000</v>
      </c>
      <c r="AZ18" s="2" t="str">
        <f t="shared" si="1"/>
        <v>3100|100</v>
      </c>
      <c r="BA18" s="2" t="str">
        <f t="shared" si="2"/>
        <v>2400|25</v>
      </c>
      <c r="BB18" s="2" t="str">
        <f t="shared" si="3"/>
        <v>2401|25</v>
      </c>
      <c r="BC18" s="2" t="str">
        <f t="shared" si="4"/>
        <v>2402|25</v>
      </c>
      <c r="BD18" s="2" t="str">
        <f t="shared" si="5"/>
        <v>1100|1000</v>
      </c>
      <c r="BE18" s="2" t="str">
        <f t="shared" si="6"/>
        <v>4104|500</v>
      </c>
      <c r="BF18" s="2" t="str">
        <f t="shared" si="7"/>
        <v>2104|1000</v>
      </c>
      <c r="BG18" s="2" t="str">
        <f t="shared" si="8"/>
        <v>4110|333</v>
      </c>
      <c r="BH18" s="2" t="str">
        <f t="shared" si="9"/>
        <v/>
      </c>
      <c r="BI18" s="2" t="str">
        <f t="shared" si="11"/>
        <v>3102|1000</v>
      </c>
      <c r="BJ18" s="2" t="str">
        <f t="shared" si="12"/>
        <v>3102|1000;3100|100</v>
      </c>
      <c r="BK18" s="2" t="str">
        <f t="shared" si="13"/>
        <v>3102|1000;3100|100;2400|25|100</v>
      </c>
      <c r="BL18" s="2" t="str">
        <f t="shared" si="14"/>
        <v>3102|1000;3100|100;2400|25|100;2401|25|100</v>
      </c>
      <c r="BM18" s="2" t="str">
        <f t="shared" si="15"/>
        <v>3102|1000;3100|100;2400|25|100;2401|25|100;2402|25|100</v>
      </c>
      <c r="BN18" s="2" t="str">
        <f t="shared" si="16"/>
        <v>3102|1000;3100|100;2400|25|100;2401|25|100;2402|25|100;1100|1000|100</v>
      </c>
      <c r="BO18" s="2" t="str">
        <f t="shared" si="17"/>
        <v>3102|1000;3100|100;2400|25|100;2401|25|100;2402|25|100;1100|1000|100;4104|500|100</v>
      </c>
      <c r="BP18" s="2" t="str">
        <f t="shared" si="18"/>
        <v>3102|1000;3100|100;2400|25|100;2401|25|100;2402|25|100;1100|1000|100;4104|500|100;2104|1000|100</v>
      </c>
      <c r="BQ18" s="2" t="str">
        <f t="shared" si="19"/>
        <v>3102|1000;3100|100;2400|25|100;2401|25|100;2402|25|100;1100|1000|100;4104|500|100;2104|1000|100;4110|333|100</v>
      </c>
      <c r="BR18" s="2" t="str">
        <f t="shared" si="20"/>
        <v>3102|1000;3100|100;2400|25|100;2401|25|100;2402|25|100;1100|1000|100;4104|500|100;2104|1000|100;4110|333|100</v>
      </c>
    </row>
    <row r="19" spans="1:70" x14ac:dyDescent="0.15">
      <c r="C19" s="6"/>
      <c r="I19" s="2">
        <v>0</v>
      </c>
      <c r="J19" s="2">
        <v>0</v>
      </c>
      <c r="K19" s="2">
        <v>0</v>
      </c>
      <c r="M19" s="2">
        <f t="shared" si="21"/>
        <v>0</v>
      </c>
      <c r="N19" s="2">
        <v>0</v>
      </c>
      <c r="O19" s="2">
        <f t="shared" si="22"/>
        <v>0</v>
      </c>
      <c r="P19" s="2" t="str">
        <f>""</f>
        <v/>
      </c>
      <c r="Q19" s="2">
        <f t="shared" si="23"/>
        <v>0</v>
      </c>
      <c r="R19" s="2">
        <f t="shared" si="24"/>
        <v>0</v>
      </c>
      <c r="S19" s="2" t="str">
        <f t="shared" si="25"/>
        <v/>
      </c>
      <c r="T19" s="2">
        <v>0</v>
      </c>
      <c r="U19" s="2" t="str">
        <f t="shared" si="26"/>
        <v>none</v>
      </c>
      <c r="V19" s="2">
        <f t="shared" si="27"/>
        <v>0</v>
      </c>
      <c r="W19" s="7">
        <f t="shared" si="28"/>
        <v>0</v>
      </c>
      <c r="X19" s="2">
        <v>0</v>
      </c>
      <c r="AD19" s="36"/>
      <c r="AE19" s="6"/>
      <c r="AM19" s="13" t="s">
        <v>385</v>
      </c>
      <c r="AN19" s="2">
        <v>19</v>
      </c>
      <c r="AO19" s="2" t="s">
        <v>85</v>
      </c>
      <c r="AP19" s="2" t="s">
        <v>257</v>
      </c>
      <c r="AQ19" s="2" t="s">
        <v>89</v>
      </c>
      <c r="AR19" s="2" t="s">
        <v>156</v>
      </c>
      <c r="AS19" s="2" t="s">
        <v>63</v>
      </c>
      <c r="AT19" s="2" t="s">
        <v>229</v>
      </c>
      <c r="AU19" s="2" t="s">
        <v>1678</v>
      </c>
      <c r="AV19" s="2" t="s">
        <v>76</v>
      </c>
      <c r="AY19" s="2" t="str">
        <f t="shared" si="0"/>
        <v>3102|1000</v>
      </c>
      <c r="AZ19" s="2" t="str">
        <f t="shared" si="1"/>
        <v>4101|1000</v>
      </c>
      <c r="BA19" s="2" t="str">
        <f t="shared" si="2"/>
        <v>4103|500</v>
      </c>
      <c r="BB19" s="2" t="str">
        <f t="shared" si="3"/>
        <v>4104|500</v>
      </c>
      <c r="BC19" s="2" t="str">
        <f t="shared" si="4"/>
        <v>1100|1000</v>
      </c>
      <c r="BD19" s="2" t="str">
        <f t="shared" si="5"/>
        <v>4110|333</v>
      </c>
      <c r="BE19" s="2" t="str">
        <f t="shared" si="6"/>
        <v>2105|1000</v>
      </c>
      <c r="BF19" s="2" t="str">
        <f t="shared" si="7"/>
        <v>2104|1000</v>
      </c>
      <c r="BG19" s="2" t="str">
        <f t="shared" si="8"/>
        <v/>
      </c>
      <c r="BH19" s="2" t="str">
        <f t="shared" si="9"/>
        <v/>
      </c>
      <c r="BI19" s="2" t="str">
        <f t="shared" si="11"/>
        <v>3102|1000</v>
      </c>
      <c r="BJ19" s="2" t="str">
        <f t="shared" si="12"/>
        <v>3102|1000;4101|1000</v>
      </c>
      <c r="BK19" s="2" t="str">
        <f t="shared" si="13"/>
        <v>3102|1000;4101|1000;4103|500|100</v>
      </c>
      <c r="BL19" s="2" t="str">
        <f t="shared" si="14"/>
        <v>3102|1000;4101|1000;4103|500|100;4104|500|100</v>
      </c>
      <c r="BM19" s="2" t="str">
        <f t="shared" si="15"/>
        <v>3102|1000;4101|1000;4103|500|100;4104|500|100;1100|1000|100</v>
      </c>
      <c r="BN19" s="2" t="str">
        <f t="shared" si="16"/>
        <v>3102|1000;4101|1000;4103|500|100;4104|500|100;1100|1000|100;4110|333|100</v>
      </c>
      <c r="BO19" s="2" t="str">
        <f t="shared" si="17"/>
        <v>3102|1000;4101|1000;4103|500|100;4104|500|100;1100|1000|100;4110|333|100;2105|1000|100</v>
      </c>
      <c r="BP19" s="2" t="str">
        <f t="shared" si="18"/>
        <v>3102|1000;4101|1000;4103|500|100;4104|500|100;1100|1000|100;4110|333|100;2105|1000|100;2104|1000|100</v>
      </c>
      <c r="BQ19" s="2" t="str">
        <f t="shared" si="19"/>
        <v>3102|1000;4101|1000;4103|500|100;4104|500|100;1100|1000|100;4110|333|100;2105|1000|100;2104|1000|100</v>
      </c>
      <c r="BR19" s="2" t="str">
        <f t="shared" si="20"/>
        <v>3102|1000;4101|1000;4103|500|100;4104|500|100;1100|1000|100;4110|333|100;2105|1000|100;2104|1000|100</v>
      </c>
    </row>
    <row r="20" spans="1:70" x14ac:dyDescent="0.15">
      <c r="A20" s="2" t="s">
        <v>82</v>
      </c>
      <c r="B20" s="2">
        <v>3</v>
      </c>
      <c r="C20" s="6" t="s">
        <v>139</v>
      </c>
      <c r="D20" s="2">
        <v>2300</v>
      </c>
      <c r="E20" s="2">
        <v>100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M20" s="2">
        <f t="shared" si="21"/>
        <v>2300</v>
      </c>
      <c r="N20" s="2">
        <v>0</v>
      </c>
      <c r="O20" s="2" t="str">
        <f t="shared" si="22"/>
        <v>Tungsten</v>
      </c>
      <c r="P20" s="2" t="str">
        <f>""</f>
        <v/>
      </c>
      <c r="Q20" s="2">
        <f t="shared" si="23"/>
        <v>100</v>
      </c>
      <c r="R20" s="2">
        <f t="shared" si="24"/>
        <v>0</v>
      </c>
      <c r="S20" s="2" t="str">
        <f t="shared" si="25"/>
        <v/>
      </c>
      <c r="T20" s="2">
        <v>0</v>
      </c>
      <c r="U20" s="2" t="str">
        <f t="shared" si="26"/>
        <v>none</v>
      </c>
      <c r="V20" s="2">
        <f t="shared" si="27"/>
        <v>0</v>
      </c>
      <c r="W20" s="7">
        <f t="shared" si="28"/>
        <v>0</v>
      </c>
      <c r="X20" s="2">
        <v>0</v>
      </c>
      <c r="AD20" s="36"/>
      <c r="AE20" s="6"/>
      <c r="AM20" s="13" t="s">
        <v>386</v>
      </c>
      <c r="AN20" s="2">
        <v>20</v>
      </c>
      <c r="AO20" s="2" t="s">
        <v>70</v>
      </c>
      <c r="AP20" s="2" t="s">
        <v>85</v>
      </c>
      <c r="AY20" s="2" t="str">
        <f t="shared" si="0"/>
        <v>2100|1000</v>
      </c>
      <c r="AZ20" s="2" t="str">
        <f t="shared" si="1"/>
        <v>3102|1000</v>
      </c>
      <c r="BA20" s="2" t="str">
        <f t="shared" si="2"/>
        <v/>
      </c>
      <c r="BB20" s="2" t="str">
        <f t="shared" si="3"/>
        <v/>
      </c>
      <c r="BC20" s="2" t="str">
        <f t="shared" si="4"/>
        <v/>
      </c>
      <c r="BD20" s="2" t="str">
        <f t="shared" si="5"/>
        <v/>
      </c>
      <c r="BE20" s="2" t="str">
        <f t="shared" si="6"/>
        <v/>
      </c>
      <c r="BF20" s="2" t="str">
        <f t="shared" si="7"/>
        <v/>
      </c>
      <c r="BG20" s="2" t="str">
        <f t="shared" si="8"/>
        <v/>
      </c>
      <c r="BH20" s="2" t="str">
        <f t="shared" si="9"/>
        <v/>
      </c>
      <c r="BI20" s="2" t="str">
        <f t="shared" si="11"/>
        <v>2100|1000</v>
      </c>
      <c r="BJ20" s="2" t="str">
        <f t="shared" si="12"/>
        <v>2100|1000;3102|1000</v>
      </c>
      <c r="BK20" s="2" t="str">
        <f t="shared" si="13"/>
        <v>2100|1000;3102|1000</v>
      </c>
      <c r="BL20" s="2" t="str">
        <f t="shared" si="14"/>
        <v>2100|1000;3102|1000</v>
      </c>
      <c r="BM20" s="2" t="str">
        <f t="shared" si="15"/>
        <v>2100|1000;3102|1000</v>
      </c>
      <c r="BN20" s="2" t="str">
        <f t="shared" si="16"/>
        <v>2100|1000;3102|1000</v>
      </c>
      <c r="BO20" s="2" t="str">
        <f t="shared" si="17"/>
        <v>2100|1000;3102|1000</v>
      </c>
      <c r="BP20" s="2" t="str">
        <f t="shared" si="18"/>
        <v>2100|1000;3102|1000</v>
      </c>
      <c r="BQ20" s="2" t="str">
        <f t="shared" si="19"/>
        <v>2100|1000;3102|1000</v>
      </c>
      <c r="BR20" s="2" t="str">
        <f t="shared" si="20"/>
        <v>2100|1000;3102|1000</v>
      </c>
    </row>
    <row r="21" spans="1:70" x14ac:dyDescent="0.15">
      <c r="A21" s="2" t="s">
        <v>144</v>
      </c>
      <c r="B21" s="2">
        <v>3</v>
      </c>
      <c r="C21" s="6" t="s">
        <v>140</v>
      </c>
      <c r="D21" s="2">
        <v>2301</v>
      </c>
      <c r="E21" s="2">
        <v>100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s="2">
        <f t="shared" si="21"/>
        <v>2301</v>
      </c>
      <c r="N21" s="2">
        <v>0</v>
      </c>
      <c r="O21" s="2" t="str">
        <f t="shared" si="22"/>
        <v>Platinum</v>
      </c>
      <c r="P21" s="2" t="str">
        <f>""</f>
        <v/>
      </c>
      <c r="Q21" s="2">
        <f t="shared" si="23"/>
        <v>100</v>
      </c>
      <c r="R21" s="2">
        <f t="shared" si="24"/>
        <v>0</v>
      </c>
      <c r="S21" s="2" t="str">
        <f t="shared" si="25"/>
        <v/>
      </c>
      <c r="T21" s="2">
        <v>0</v>
      </c>
      <c r="U21" s="2" t="str">
        <f t="shared" si="26"/>
        <v>none</v>
      </c>
      <c r="V21" s="2">
        <f t="shared" si="27"/>
        <v>0</v>
      </c>
      <c r="W21" s="7">
        <f t="shared" si="28"/>
        <v>0</v>
      </c>
      <c r="X21" s="2">
        <v>0</v>
      </c>
      <c r="AD21" s="36"/>
      <c r="AM21" s="13" t="s">
        <v>387</v>
      </c>
      <c r="AN21" s="2">
        <v>21</v>
      </c>
      <c r="AO21" s="2" t="s">
        <v>70</v>
      </c>
      <c r="AP21" s="2" t="s">
        <v>85</v>
      </c>
      <c r="AY21" s="2" t="str">
        <f t="shared" si="0"/>
        <v>2100|1000</v>
      </c>
      <c r="AZ21" s="2" t="str">
        <f t="shared" si="1"/>
        <v>3102|1000</v>
      </c>
      <c r="BA21" s="2" t="str">
        <f t="shared" si="2"/>
        <v/>
      </c>
      <c r="BB21" s="2" t="str">
        <f t="shared" si="3"/>
        <v/>
      </c>
      <c r="BC21" s="2" t="str">
        <f t="shared" si="4"/>
        <v/>
      </c>
      <c r="BD21" s="2" t="str">
        <f t="shared" si="5"/>
        <v/>
      </c>
      <c r="BE21" s="2" t="str">
        <f t="shared" si="6"/>
        <v/>
      </c>
      <c r="BF21" s="2" t="str">
        <f t="shared" si="7"/>
        <v/>
      </c>
      <c r="BG21" s="2" t="str">
        <f t="shared" si="8"/>
        <v/>
      </c>
      <c r="BH21" s="2" t="str">
        <f t="shared" si="9"/>
        <v/>
      </c>
      <c r="BI21" s="2" t="str">
        <f t="shared" ref="BI21:BI26" si="29">IF(AY21="","",AY21)</f>
        <v>2100|1000</v>
      </c>
      <c r="BJ21" s="2" t="str">
        <f t="shared" ref="BJ21:BJ26" si="30">IF(AZ21="",BI21,BI21&amp;";"&amp;AZ21)</f>
        <v>2100|1000;3102|1000</v>
      </c>
      <c r="BK21" s="2" t="str">
        <f t="shared" ref="BK21:BK26" si="31">IF(BA21="",BJ21,BJ21&amp;";"&amp;BA21&amp;"|"&amp;100)</f>
        <v>2100|1000;3102|1000</v>
      </c>
      <c r="BL21" s="2" t="str">
        <f t="shared" ref="BL21:BL26" si="32">IF(BB21="",BK21,BK21&amp;";"&amp;BB21&amp;"|"&amp;100)</f>
        <v>2100|1000;3102|1000</v>
      </c>
      <c r="BM21" s="2" t="str">
        <f t="shared" ref="BM21:BM26" si="33">IF(BC21="",BL21,BL21&amp;";"&amp;BC21&amp;"|"&amp;100)</f>
        <v>2100|1000;3102|1000</v>
      </c>
      <c r="BN21" s="2" t="str">
        <f t="shared" ref="BN21:BN26" si="34">IF(BD21="",BM21,BM21&amp;";"&amp;BD21&amp;"|"&amp;100)</f>
        <v>2100|1000;3102|1000</v>
      </c>
      <c r="BO21" s="2" t="str">
        <f t="shared" ref="BO21:BO26" si="35">IF(BE21="",BN21,BN21&amp;";"&amp;BE21&amp;"|"&amp;100)</f>
        <v>2100|1000;3102|1000</v>
      </c>
      <c r="BP21" s="2" t="str">
        <f t="shared" ref="BP21:BP26" si="36">IF(BF21="",BO21,BO21&amp;";"&amp;BF21&amp;"|"&amp;100)</f>
        <v>2100|1000;3102|1000</v>
      </c>
      <c r="BQ21" s="2" t="str">
        <f t="shared" ref="BQ21:BQ26" si="37">IF(BG21="",BP21,BP21&amp;";"&amp;BG21&amp;"|"&amp;100)</f>
        <v>2100|1000;3102|1000</v>
      </c>
      <c r="BR21" s="2" t="str">
        <f t="shared" ref="BR21:BR26" si="38">IF(BH21="",BQ21,BQ21&amp;";"&amp;BH21&amp;"|"&amp;100)</f>
        <v>2100|1000;3102|1000</v>
      </c>
    </row>
    <row r="22" spans="1:70" x14ac:dyDescent="0.15">
      <c r="A22" s="2" t="s">
        <v>1254</v>
      </c>
      <c r="B22" s="2">
        <v>3</v>
      </c>
      <c r="C22" s="6" t="s">
        <v>1255</v>
      </c>
      <c r="D22" s="2">
        <v>2302</v>
      </c>
      <c r="E22" s="2">
        <v>100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f t="shared" si="21"/>
        <v>2302</v>
      </c>
      <c r="N22" s="2">
        <v>0</v>
      </c>
      <c r="O22" s="2" t="str">
        <f t="shared" si="22"/>
        <v>Shadow Stone</v>
      </c>
      <c r="P22" s="2" t="str">
        <f>""</f>
        <v/>
      </c>
      <c r="Q22" s="2">
        <f t="shared" si="23"/>
        <v>100</v>
      </c>
      <c r="R22" s="2">
        <f t="shared" si="24"/>
        <v>0</v>
      </c>
      <c r="S22" s="2" t="str">
        <f t="shared" si="25"/>
        <v/>
      </c>
      <c r="T22" s="2">
        <v>0</v>
      </c>
      <c r="U22" s="2" t="str">
        <f t="shared" si="26"/>
        <v>none</v>
      </c>
      <c r="V22" s="2">
        <f t="shared" si="27"/>
        <v>0</v>
      </c>
      <c r="W22" s="7">
        <f t="shared" si="28"/>
        <v>0</v>
      </c>
      <c r="X22" s="2">
        <v>0</v>
      </c>
      <c r="AD22" s="36"/>
      <c r="AM22" s="13" t="s">
        <v>388</v>
      </c>
      <c r="AN22" s="2">
        <v>22</v>
      </c>
      <c r="AO22" s="2" t="s">
        <v>361</v>
      </c>
      <c r="AP22" s="2" t="s">
        <v>827</v>
      </c>
      <c r="AQ22" s="2" t="s">
        <v>160</v>
      </c>
      <c r="AY22" s="2" t="str">
        <f t="shared" si="0"/>
        <v>4107|200</v>
      </c>
      <c r="AZ22" s="2" t="str">
        <f t="shared" si="1"/>
        <v>4108|500</v>
      </c>
      <c r="BA22" s="2" t="str">
        <f t="shared" si="2"/>
        <v>4106|500</v>
      </c>
      <c r="BB22" s="2" t="str">
        <f t="shared" si="3"/>
        <v/>
      </c>
      <c r="BC22" s="2" t="str">
        <f t="shared" si="4"/>
        <v/>
      </c>
      <c r="BD22" s="2" t="str">
        <f t="shared" si="5"/>
        <v/>
      </c>
      <c r="BE22" s="2" t="str">
        <f t="shared" si="6"/>
        <v/>
      </c>
      <c r="BF22" s="2" t="str">
        <f t="shared" si="7"/>
        <v/>
      </c>
      <c r="BG22" s="2" t="str">
        <f t="shared" si="8"/>
        <v/>
      </c>
      <c r="BH22" s="2" t="str">
        <f t="shared" si="9"/>
        <v/>
      </c>
      <c r="BI22" s="2" t="str">
        <f t="shared" si="29"/>
        <v>4107|200</v>
      </c>
      <c r="BJ22" s="2" t="str">
        <f t="shared" si="30"/>
        <v>4107|200;4108|500</v>
      </c>
      <c r="BK22" s="2" t="str">
        <f t="shared" si="31"/>
        <v>4107|200;4108|500;4106|500|100</v>
      </c>
      <c r="BL22" s="2" t="str">
        <f t="shared" si="32"/>
        <v>4107|200;4108|500;4106|500|100</v>
      </c>
      <c r="BM22" s="2" t="str">
        <f t="shared" si="33"/>
        <v>4107|200;4108|500;4106|500|100</v>
      </c>
      <c r="BN22" s="2" t="str">
        <f t="shared" si="34"/>
        <v>4107|200;4108|500;4106|500|100</v>
      </c>
      <c r="BO22" s="2" t="str">
        <f t="shared" si="35"/>
        <v>4107|200;4108|500;4106|500|100</v>
      </c>
      <c r="BP22" s="2" t="str">
        <f t="shared" si="36"/>
        <v>4107|200;4108|500;4106|500|100</v>
      </c>
      <c r="BQ22" s="2" t="str">
        <f t="shared" si="37"/>
        <v>4107|200;4108|500;4106|500|100</v>
      </c>
      <c r="BR22" s="2" t="str">
        <f t="shared" si="38"/>
        <v>4107|200;4108|500;4106|500|100</v>
      </c>
    </row>
    <row r="23" spans="1:70" x14ac:dyDescent="0.15">
      <c r="A23" s="2" t="s">
        <v>1300</v>
      </c>
      <c r="B23" s="2">
        <v>3</v>
      </c>
      <c r="C23" s="6" t="s">
        <v>1301</v>
      </c>
      <c r="D23" s="2">
        <v>2303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M23" s="2">
        <f t="shared" si="21"/>
        <v>2303</v>
      </c>
      <c r="N23" s="2">
        <v>0</v>
      </c>
      <c r="O23" s="2" t="str">
        <f t="shared" si="22"/>
        <v>Shark Fin</v>
      </c>
      <c r="P23" s="2" t="str">
        <f>""</f>
        <v/>
      </c>
      <c r="Q23" s="2">
        <f t="shared" si="23"/>
        <v>300</v>
      </c>
      <c r="R23" s="2">
        <f t="shared" si="24"/>
        <v>0</v>
      </c>
      <c r="S23" s="2" t="str">
        <f t="shared" si="25"/>
        <v/>
      </c>
      <c r="T23" s="2">
        <v>0</v>
      </c>
      <c r="U23" s="2" t="str">
        <f t="shared" si="26"/>
        <v>none</v>
      </c>
      <c r="V23" s="2">
        <f t="shared" si="27"/>
        <v>0</v>
      </c>
      <c r="W23" s="7">
        <f t="shared" si="28"/>
        <v>0</v>
      </c>
      <c r="X23" s="2">
        <v>0</v>
      </c>
      <c r="AD23" s="36"/>
      <c r="AM23" s="13" t="s">
        <v>389</v>
      </c>
      <c r="AN23" s="2">
        <v>23</v>
      </c>
      <c r="AO23" s="2" t="s">
        <v>361</v>
      </c>
      <c r="AP23" s="2" t="s">
        <v>827</v>
      </c>
      <c r="AQ23" s="2" t="s">
        <v>160</v>
      </c>
      <c r="AY23" s="2" t="str">
        <f t="shared" si="0"/>
        <v>4107|200</v>
      </c>
      <c r="AZ23" s="2" t="str">
        <f t="shared" si="1"/>
        <v>4108|500</v>
      </c>
      <c r="BA23" s="2" t="str">
        <f t="shared" si="2"/>
        <v>4106|500</v>
      </c>
      <c r="BB23" s="2" t="str">
        <f t="shared" si="3"/>
        <v/>
      </c>
      <c r="BC23" s="2" t="str">
        <f t="shared" si="4"/>
        <v/>
      </c>
      <c r="BD23" s="2" t="str">
        <f t="shared" si="5"/>
        <v/>
      </c>
      <c r="BE23" s="2" t="str">
        <f t="shared" si="6"/>
        <v/>
      </c>
      <c r="BF23" s="2" t="str">
        <f t="shared" si="7"/>
        <v/>
      </c>
      <c r="BG23" s="2" t="str">
        <f t="shared" si="8"/>
        <v/>
      </c>
      <c r="BH23" s="2" t="str">
        <f t="shared" si="9"/>
        <v/>
      </c>
      <c r="BI23" s="2" t="str">
        <f t="shared" si="29"/>
        <v>4107|200</v>
      </c>
      <c r="BJ23" s="2" t="str">
        <f t="shared" si="30"/>
        <v>4107|200;4108|500</v>
      </c>
      <c r="BK23" s="2" t="str">
        <f t="shared" si="31"/>
        <v>4107|200;4108|500;4106|500|100</v>
      </c>
      <c r="BL23" s="2" t="str">
        <f t="shared" si="32"/>
        <v>4107|200;4108|500;4106|500|100</v>
      </c>
      <c r="BM23" s="2" t="str">
        <f t="shared" si="33"/>
        <v>4107|200;4108|500;4106|500|100</v>
      </c>
      <c r="BN23" s="2" t="str">
        <f t="shared" si="34"/>
        <v>4107|200;4108|500;4106|500|100</v>
      </c>
      <c r="BO23" s="2" t="str">
        <f t="shared" si="35"/>
        <v>4107|200;4108|500;4106|500|100</v>
      </c>
      <c r="BP23" s="2" t="str">
        <f t="shared" si="36"/>
        <v>4107|200;4108|500;4106|500|100</v>
      </c>
      <c r="BQ23" s="2" t="str">
        <f t="shared" si="37"/>
        <v>4107|200;4108|500;4106|500|100</v>
      </c>
      <c r="BR23" s="2" t="str">
        <f t="shared" si="38"/>
        <v>4107|200;4108|500;4106|500|100</v>
      </c>
    </row>
    <row r="24" spans="1:70" x14ac:dyDescent="0.15">
      <c r="C24" s="6"/>
      <c r="I24" s="2">
        <v>0</v>
      </c>
      <c r="J24" s="2">
        <v>0</v>
      </c>
      <c r="K24" s="2">
        <v>0</v>
      </c>
      <c r="M24" s="2">
        <f t="shared" si="21"/>
        <v>0</v>
      </c>
      <c r="N24" s="2">
        <v>0</v>
      </c>
      <c r="O24" s="2">
        <f t="shared" si="22"/>
        <v>0</v>
      </c>
      <c r="P24" s="2" t="str">
        <f>""</f>
        <v/>
      </c>
      <c r="Q24" s="2">
        <f t="shared" si="23"/>
        <v>0</v>
      </c>
      <c r="R24" s="2">
        <f t="shared" si="24"/>
        <v>0</v>
      </c>
      <c r="S24" s="2" t="str">
        <f t="shared" si="25"/>
        <v/>
      </c>
      <c r="T24" s="2">
        <v>0</v>
      </c>
      <c r="U24" s="2" t="str">
        <f t="shared" si="26"/>
        <v>none</v>
      </c>
      <c r="V24" s="2">
        <f t="shared" si="27"/>
        <v>0</v>
      </c>
      <c r="W24" s="7">
        <f t="shared" si="28"/>
        <v>0</v>
      </c>
      <c r="X24" s="2">
        <v>0</v>
      </c>
      <c r="AD24" s="36"/>
      <c r="AM24" s="13" t="s">
        <v>390</v>
      </c>
      <c r="AN24" s="2">
        <v>24</v>
      </c>
      <c r="AO24" s="2" t="s">
        <v>829</v>
      </c>
      <c r="AP24" s="2" t="s">
        <v>160</v>
      </c>
      <c r="AQ24" s="2" t="s">
        <v>830</v>
      </c>
      <c r="AY24" s="2" t="str">
        <f t="shared" si="0"/>
        <v>4112|28</v>
      </c>
      <c r="AZ24" s="2" t="str">
        <f t="shared" si="1"/>
        <v>4106|500</v>
      </c>
      <c r="BA24" s="2" t="str">
        <f t="shared" si="2"/>
        <v>4107|200</v>
      </c>
      <c r="BB24" s="2" t="str">
        <f t="shared" si="3"/>
        <v/>
      </c>
      <c r="BC24" s="2" t="str">
        <f t="shared" si="4"/>
        <v/>
      </c>
      <c r="BD24" s="2" t="str">
        <f t="shared" si="5"/>
        <v/>
      </c>
      <c r="BE24" s="2" t="str">
        <f t="shared" si="6"/>
        <v/>
      </c>
      <c r="BF24" s="2" t="str">
        <f t="shared" si="7"/>
        <v/>
      </c>
      <c r="BG24" s="2" t="str">
        <f t="shared" si="8"/>
        <v/>
      </c>
      <c r="BH24" s="2" t="str">
        <f t="shared" si="9"/>
        <v/>
      </c>
      <c r="BI24" s="2" t="str">
        <f t="shared" si="29"/>
        <v>4112|28</v>
      </c>
      <c r="BJ24" s="2" t="str">
        <f t="shared" si="30"/>
        <v>4112|28;4106|500</v>
      </c>
      <c r="BK24" s="2" t="str">
        <f t="shared" si="31"/>
        <v>4112|28;4106|500;4107|200|100</v>
      </c>
      <c r="BL24" s="2" t="str">
        <f t="shared" si="32"/>
        <v>4112|28;4106|500;4107|200|100</v>
      </c>
      <c r="BM24" s="2" t="str">
        <f t="shared" si="33"/>
        <v>4112|28;4106|500;4107|200|100</v>
      </c>
      <c r="BN24" s="2" t="str">
        <f t="shared" si="34"/>
        <v>4112|28;4106|500;4107|200|100</v>
      </c>
      <c r="BO24" s="2" t="str">
        <f t="shared" si="35"/>
        <v>4112|28;4106|500;4107|200|100</v>
      </c>
      <c r="BP24" s="2" t="str">
        <f t="shared" si="36"/>
        <v>4112|28;4106|500;4107|200|100</v>
      </c>
      <c r="BQ24" s="2" t="str">
        <f t="shared" si="37"/>
        <v>4112|28;4106|500;4107|200|100</v>
      </c>
      <c r="BR24" s="2" t="str">
        <f t="shared" si="38"/>
        <v>4112|28;4106|500;4107|200|100</v>
      </c>
    </row>
    <row r="25" spans="1:70" ht="16" x14ac:dyDescent="0.2">
      <c r="A25" s="37" t="s">
        <v>143</v>
      </c>
      <c r="B25" s="2">
        <v>4</v>
      </c>
      <c r="C25" s="6" t="s">
        <v>142</v>
      </c>
      <c r="D25" s="2">
        <v>2400</v>
      </c>
      <c r="E25" s="2">
        <v>400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M25" s="2">
        <f t="shared" si="21"/>
        <v>2400</v>
      </c>
      <c r="N25" s="2">
        <v>0</v>
      </c>
      <c r="O25" s="2" t="str">
        <f t="shared" si="22"/>
        <v>Crystal</v>
      </c>
      <c r="P25" s="2" t="str">
        <f>""</f>
        <v/>
      </c>
      <c r="Q25" s="2">
        <f t="shared" si="23"/>
        <v>400</v>
      </c>
      <c r="R25" s="2">
        <f t="shared" si="24"/>
        <v>0</v>
      </c>
      <c r="S25" s="2" t="str">
        <f t="shared" si="25"/>
        <v/>
      </c>
      <c r="T25" s="2">
        <v>0</v>
      </c>
      <c r="U25" s="2" t="str">
        <f t="shared" si="26"/>
        <v>none</v>
      </c>
      <c r="V25" s="2">
        <f t="shared" si="27"/>
        <v>0</v>
      </c>
      <c r="W25" s="7">
        <f t="shared" si="28"/>
        <v>0</v>
      </c>
      <c r="X25" s="2">
        <v>0</v>
      </c>
      <c r="AD25" s="36"/>
      <c r="BI25" s="2" t="str">
        <f t="shared" si="29"/>
        <v/>
      </c>
      <c r="BJ25" s="2" t="str">
        <f t="shared" si="30"/>
        <v/>
      </c>
      <c r="BK25" s="2" t="str">
        <f t="shared" si="31"/>
        <v/>
      </c>
      <c r="BL25" s="2" t="str">
        <f t="shared" si="32"/>
        <v/>
      </c>
      <c r="BM25" s="2" t="str">
        <f t="shared" si="33"/>
        <v/>
      </c>
      <c r="BN25" s="2" t="str">
        <f t="shared" si="34"/>
        <v/>
      </c>
      <c r="BO25" s="2" t="str">
        <f t="shared" si="35"/>
        <v/>
      </c>
      <c r="BP25" s="2" t="str">
        <f t="shared" si="36"/>
        <v/>
      </c>
      <c r="BQ25" s="2" t="str">
        <f t="shared" si="37"/>
        <v/>
      </c>
      <c r="BR25" s="2" t="str">
        <f t="shared" si="38"/>
        <v/>
      </c>
    </row>
    <row r="26" spans="1:70" x14ac:dyDescent="0.15">
      <c r="A26" s="2" t="s">
        <v>80</v>
      </c>
      <c r="B26" s="2">
        <v>4</v>
      </c>
      <c r="C26" s="6" t="s">
        <v>1295</v>
      </c>
      <c r="D26" s="2">
        <v>2401</v>
      </c>
      <c r="E26" s="2">
        <v>400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M26" s="2">
        <f t="shared" si="21"/>
        <v>2401</v>
      </c>
      <c r="N26" s="2">
        <v>0</v>
      </c>
      <c r="O26" s="2" t="str">
        <f t="shared" si="22"/>
        <v>Mithril</v>
      </c>
      <c r="P26" s="2" t="str">
        <f>""</f>
        <v/>
      </c>
      <c r="Q26" s="2">
        <f t="shared" si="23"/>
        <v>400</v>
      </c>
      <c r="R26" s="2">
        <f t="shared" si="24"/>
        <v>0</v>
      </c>
      <c r="S26" s="2" t="str">
        <f t="shared" si="25"/>
        <v/>
      </c>
      <c r="T26" s="2">
        <v>0</v>
      </c>
      <c r="U26" s="2" t="str">
        <f t="shared" si="26"/>
        <v>none</v>
      </c>
      <c r="V26" s="2">
        <f t="shared" si="27"/>
        <v>0</v>
      </c>
      <c r="W26" s="7">
        <f t="shared" si="28"/>
        <v>0</v>
      </c>
      <c r="X26" s="2">
        <v>0</v>
      </c>
      <c r="AD26" s="36"/>
      <c r="BI26" s="2" t="str">
        <f t="shared" si="29"/>
        <v/>
      </c>
      <c r="BJ26" s="2" t="str">
        <f t="shared" si="30"/>
        <v/>
      </c>
      <c r="BK26" s="2" t="str">
        <f t="shared" si="31"/>
        <v/>
      </c>
      <c r="BL26" s="2" t="str">
        <f t="shared" si="32"/>
        <v/>
      </c>
      <c r="BM26" s="2" t="str">
        <f t="shared" si="33"/>
        <v/>
      </c>
      <c r="BN26" s="2" t="str">
        <f t="shared" si="34"/>
        <v/>
      </c>
      <c r="BO26" s="2" t="str">
        <f t="shared" si="35"/>
        <v/>
      </c>
      <c r="BP26" s="2" t="str">
        <f t="shared" si="36"/>
        <v/>
      </c>
      <c r="BQ26" s="2" t="str">
        <f t="shared" si="37"/>
        <v/>
      </c>
      <c r="BR26" s="2" t="str">
        <f t="shared" si="38"/>
        <v/>
      </c>
    </row>
    <row r="27" spans="1:70" x14ac:dyDescent="0.15">
      <c r="A27" s="2" t="s">
        <v>141</v>
      </c>
      <c r="B27" s="2">
        <v>4</v>
      </c>
      <c r="C27" s="6" t="s">
        <v>1293</v>
      </c>
      <c r="D27" s="2">
        <v>2402</v>
      </c>
      <c r="E27" s="2">
        <v>400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M27" s="2">
        <f t="shared" si="21"/>
        <v>2402</v>
      </c>
      <c r="N27" s="2">
        <v>0</v>
      </c>
      <c r="O27" s="2" t="str">
        <f t="shared" si="22"/>
        <v>Orichalcum</v>
      </c>
      <c r="P27" s="2" t="str">
        <f>""</f>
        <v/>
      </c>
      <c r="Q27" s="2">
        <f t="shared" si="23"/>
        <v>400</v>
      </c>
      <c r="R27" s="2">
        <f t="shared" si="24"/>
        <v>0</v>
      </c>
      <c r="S27" s="2" t="str">
        <f t="shared" si="25"/>
        <v/>
      </c>
      <c r="T27" s="2">
        <v>0</v>
      </c>
      <c r="U27" s="2" t="str">
        <f t="shared" si="26"/>
        <v>none</v>
      </c>
      <c r="V27" s="2">
        <f t="shared" si="27"/>
        <v>0</v>
      </c>
      <c r="W27" s="7">
        <f t="shared" si="28"/>
        <v>0</v>
      </c>
      <c r="X27" s="2">
        <v>0</v>
      </c>
      <c r="AD27" s="36"/>
    </row>
    <row r="28" spans="1:70" x14ac:dyDescent="0.15">
      <c r="A28" s="7" t="s">
        <v>66</v>
      </c>
      <c r="B28" s="2">
        <v>4</v>
      </c>
      <c r="C28" s="9" t="s">
        <v>146</v>
      </c>
      <c r="D28" s="2">
        <v>2403</v>
      </c>
      <c r="E28" s="2">
        <v>400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M28" s="2">
        <f t="shared" si="21"/>
        <v>2403</v>
      </c>
      <c r="N28" s="2">
        <v>0</v>
      </c>
      <c r="O28" s="2" t="str">
        <f t="shared" si="22"/>
        <v>Phoenix Feather</v>
      </c>
      <c r="P28" s="2" t="str">
        <f>""</f>
        <v/>
      </c>
      <c r="Q28" s="2">
        <f t="shared" si="23"/>
        <v>400</v>
      </c>
      <c r="R28" s="2">
        <f t="shared" si="24"/>
        <v>0</v>
      </c>
      <c r="S28" s="2" t="str">
        <f t="shared" si="25"/>
        <v/>
      </c>
      <c r="T28" s="2">
        <v>0</v>
      </c>
      <c r="U28" s="2" t="str">
        <f t="shared" si="26"/>
        <v>none</v>
      </c>
      <c r="V28" s="2">
        <f t="shared" si="27"/>
        <v>0</v>
      </c>
      <c r="W28" s="7">
        <f t="shared" si="28"/>
        <v>0</v>
      </c>
      <c r="X28" s="2">
        <v>0</v>
      </c>
      <c r="AE28" s="6"/>
    </row>
    <row r="29" spans="1:70" x14ac:dyDescent="0.15">
      <c r="A29" s="7" t="s">
        <v>65</v>
      </c>
      <c r="B29" s="2">
        <v>4</v>
      </c>
      <c r="C29" s="8" t="s">
        <v>145</v>
      </c>
      <c r="D29" s="2">
        <v>2404</v>
      </c>
      <c r="E29" s="2">
        <v>400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M29" s="2">
        <f t="shared" si="21"/>
        <v>2404</v>
      </c>
      <c r="N29" s="2">
        <v>0</v>
      </c>
      <c r="O29" s="2" t="str">
        <f t="shared" si="22"/>
        <v>Dragon Bone</v>
      </c>
      <c r="P29" s="2" t="str">
        <f>""</f>
        <v/>
      </c>
      <c r="Q29" s="2">
        <f t="shared" si="23"/>
        <v>400</v>
      </c>
      <c r="R29" s="2">
        <f t="shared" si="24"/>
        <v>0</v>
      </c>
      <c r="S29" s="2" t="str">
        <f t="shared" si="25"/>
        <v/>
      </c>
      <c r="T29" s="2">
        <v>0</v>
      </c>
      <c r="U29" s="2" t="str">
        <f t="shared" si="26"/>
        <v>none</v>
      </c>
      <c r="V29" s="2">
        <f t="shared" si="27"/>
        <v>0</v>
      </c>
      <c r="W29" s="7">
        <f t="shared" si="28"/>
        <v>0</v>
      </c>
      <c r="X29" s="2">
        <v>0</v>
      </c>
      <c r="AE29" s="7"/>
    </row>
    <row r="30" spans="1:70" x14ac:dyDescent="0.15">
      <c r="A30" s="7" t="s">
        <v>67</v>
      </c>
      <c r="B30" s="2">
        <v>4</v>
      </c>
      <c r="C30" s="38" t="s">
        <v>147</v>
      </c>
      <c r="D30" s="2">
        <v>2405</v>
      </c>
      <c r="E30" s="2">
        <v>400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2">
        <f t="shared" si="21"/>
        <v>2405</v>
      </c>
      <c r="N30" s="2">
        <v>0</v>
      </c>
      <c r="O30" s="2" t="str">
        <f t="shared" si="22"/>
        <v>Aerolith</v>
      </c>
      <c r="P30" s="2" t="str">
        <f>""</f>
        <v/>
      </c>
      <c r="Q30" s="2">
        <f t="shared" si="23"/>
        <v>400</v>
      </c>
      <c r="R30" s="2">
        <f t="shared" si="24"/>
        <v>0</v>
      </c>
      <c r="S30" s="2" t="str">
        <f t="shared" si="25"/>
        <v/>
      </c>
      <c r="T30" s="2">
        <v>0</v>
      </c>
      <c r="U30" s="2" t="str">
        <f t="shared" si="26"/>
        <v>none</v>
      </c>
      <c r="V30" s="2">
        <f t="shared" si="27"/>
        <v>0</v>
      </c>
      <c r="W30" s="7">
        <f t="shared" si="28"/>
        <v>0</v>
      </c>
      <c r="X30" s="2">
        <v>0</v>
      </c>
      <c r="AE30" s="7"/>
    </row>
    <row r="31" spans="1:70" x14ac:dyDescent="0.15">
      <c r="A31" s="7" t="s">
        <v>1250</v>
      </c>
      <c r="B31" s="2">
        <v>4</v>
      </c>
      <c r="C31" s="25" t="s">
        <v>1251</v>
      </c>
      <c r="D31" s="2">
        <v>2406</v>
      </c>
      <c r="E31" s="2">
        <v>10000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M31" s="2">
        <f t="shared" si="21"/>
        <v>2406</v>
      </c>
      <c r="N31" s="2">
        <v>0</v>
      </c>
      <c r="O31" s="2" t="str">
        <f t="shared" si="22"/>
        <v>Spirit Devourer</v>
      </c>
      <c r="P31" s="2" t="str">
        <f>""</f>
        <v/>
      </c>
      <c r="Q31" s="2">
        <f t="shared" si="23"/>
        <v>10000</v>
      </c>
      <c r="R31" s="2">
        <f t="shared" si="24"/>
        <v>0</v>
      </c>
      <c r="S31" s="2" t="str">
        <f t="shared" si="25"/>
        <v/>
      </c>
      <c r="T31" s="2">
        <v>0</v>
      </c>
      <c r="U31" s="2" t="str">
        <f t="shared" si="26"/>
        <v>none</v>
      </c>
      <c r="V31" s="2">
        <f t="shared" si="27"/>
        <v>0</v>
      </c>
      <c r="W31" s="7">
        <f t="shared" si="28"/>
        <v>0</v>
      </c>
      <c r="X31" s="2">
        <v>0</v>
      </c>
      <c r="Z31" s="6"/>
      <c r="AB31" s="7"/>
      <c r="AD31" s="6"/>
    </row>
    <row r="32" spans="1:70" x14ac:dyDescent="0.15">
      <c r="A32" s="7" t="s">
        <v>1258</v>
      </c>
      <c r="B32" s="2">
        <v>4</v>
      </c>
      <c r="C32" s="2" t="s">
        <v>1259</v>
      </c>
      <c r="D32" s="2">
        <v>2407</v>
      </c>
      <c r="E32" s="2">
        <v>400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M32" s="2">
        <f t="shared" si="21"/>
        <v>2407</v>
      </c>
      <c r="N32" s="2">
        <v>0</v>
      </c>
      <c r="O32" s="2" t="str">
        <f t="shared" si="22"/>
        <v>Dragon Skin</v>
      </c>
      <c r="P32" s="2" t="str">
        <f>""</f>
        <v/>
      </c>
      <c r="Q32" s="2">
        <f t="shared" si="23"/>
        <v>400</v>
      </c>
      <c r="R32" s="2">
        <f t="shared" si="24"/>
        <v>0</v>
      </c>
      <c r="S32" s="2" t="str">
        <f t="shared" si="25"/>
        <v/>
      </c>
      <c r="T32" s="2">
        <v>0</v>
      </c>
      <c r="U32" s="2" t="str">
        <f t="shared" si="26"/>
        <v>none</v>
      </c>
      <c r="V32" s="2">
        <f t="shared" si="27"/>
        <v>0</v>
      </c>
      <c r="W32" s="7">
        <f t="shared" si="28"/>
        <v>0</v>
      </c>
      <c r="X32" s="2">
        <v>0</v>
      </c>
      <c r="Z32" s="6"/>
    </row>
    <row r="33" spans="1:27" x14ac:dyDescent="0.15">
      <c r="A33" s="7" t="s">
        <v>1334</v>
      </c>
      <c r="B33" s="2">
        <v>4</v>
      </c>
      <c r="C33" s="2" t="s">
        <v>1332</v>
      </c>
      <c r="D33" s="2">
        <v>2408</v>
      </c>
      <c r="E33" s="2">
        <v>2500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M33" s="2">
        <f t="shared" si="21"/>
        <v>2408</v>
      </c>
      <c r="N33" s="2">
        <v>0</v>
      </c>
      <c r="O33" s="2" t="str">
        <f t="shared" si="22"/>
        <v>Magic Apple</v>
      </c>
      <c r="P33" s="2" t="str">
        <f>""</f>
        <v/>
      </c>
      <c r="Q33" s="2">
        <f t="shared" si="23"/>
        <v>2500</v>
      </c>
      <c r="R33" s="2">
        <f t="shared" si="24"/>
        <v>0</v>
      </c>
      <c r="S33" s="2" t="str">
        <f t="shared" si="25"/>
        <v/>
      </c>
      <c r="T33" s="2">
        <v>0</v>
      </c>
      <c r="U33" s="2" t="str">
        <f t="shared" si="26"/>
        <v>none</v>
      </c>
      <c r="V33" s="2">
        <f t="shared" si="27"/>
        <v>0</v>
      </c>
      <c r="W33" s="7">
        <f t="shared" si="28"/>
        <v>0</v>
      </c>
      <c r="X33" s="2">
        <v>0</v>
      </c>
      <c r="Z33" s="6"/>
    </row>
    <row r="34" spans="1:27" x14ac:dyDescent="0.15">
      <c r="A34" s="2" t="s">
        <v>1411</v>
      </c>
      <c r="B34" s="2">
        <v>4</v>
      </c>
      <c r="C34" s="2" t="s">
        <v>1409</v>
      </c>
      <c r="D34" s="2">
        <v>2409</v>
      </c>
      <c r="E34" s="2">
        <v>10000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M34" s="2">
        <f t="shared" si="21"/>
        <v>2409</v>
      </c>
      <c r="N34" s="2">
        <v>0</v>
      </c>
      <c r="O34" s="2" t="str">
        <f t="shared" si="22"/>
        <v>Chaos Essence</v>
      </c>
      <c r="P34" s="2" t="str">
        <f>""</f>
        <v/>
      </c>
      <c r="Q34" s="2">
        <f t="shared" si="23"/>
        <v>10000</v>
      </c>
      <c r="R34" s="2">
        <f t="shared" si="24"/>
        <v>0</v>
      </c>
      <c r="S34" s="2" t="str">
        <f t="shared" si="25"/>
        <v/>
      </c>
      <c r="T34" s="2">
        <v>0</v>
      </c>
      <c r="U34" s="2" t="str">
        <f t="shared" si="26"/>
        <v>none</v>
      </c>
      <c r="V34" s="2">
        <f t="shared" si="27"/>
        <v>0</v>
      </c>
      <c r="W34" s="7">
        <f t="shared" si="28"/>
        <v>0</v>
      </c>
      <c r="X34" s="2">
        <v>0</v>
      </c>
      <c r="Z34" s="6"/>
    </row>
    <row r="35" spans="1:27" x14ac:dyDescent="0.15">
      <c r="I35" s="2">
        <v>0</v>
      </c>
      <c r="J35" s="2">
        <v>0</v>
      </c>
      <c r="K35" s="2">
        <v>0</v>
      </c>
      <c r="M35" s="2">
        <f t="shared" si="21"/>
        <v>0</v>
      </c>
      <c r="N35" s="2">
        <v>0</v>
      </c>
      <c r="O35" s="2">
        <f t="shared" si="22"/>
        <v>0</v>
      </c>
      <c r="P35" s="2" t="str">
        <f>""</f>
        <v/>
      </c>
      <c r="Q35" s="2">
        <f t="shared" si="23"/>
        <v>0</v>
      </c>
      <c r="R35" s="2">
        <f t="shared" si="24"/>
        <v>0</v>
      </c>
      <c r="S35" s="2" t="str">
        <f t="shared" si="25"/>
        <v/>
      </c>
      <c r="T35" s="2">
        <v>0</v>
      </c>
      <c r="U35" s="2" t="str">
        <f t="shared" si="26"/>
        <v>none</v>
      </c>
      <c r="V35" s="2">
        <f t="shared" si="27"/>
        <v>0</v>
      </c>
      <c r="W35" s="7">
        <f t="shared" si="28"/>
        <v>0</v>
      </c>
      <c r="X35" s="2">
        <v>0</v>
      </c>
      <c r="Z35" s="6"/>
    </row>
    <row r="36" spans="1:27" x14ac:dyDescent="0.15">
      <c r="A36" s="34" t="s">
        <v>81</v>
      </c>
      <c r="I36" s="2">
        <v>0</v>
      </c>
      <c r="J36" s="2">
        <v>0</v>
      </c>
      <c r="K36" s="2">
        <v>0</v>
      </c>
      <c r="M36" s="2">
        <f t="shared" si="21"/>
        <v>0</v>
      </c>
      <c r="N36" s="2">
        <v>0</v>
      </c>
      <c r="O36" s="2">
        <f t="shared" si="22"/>
        <v>0</v>
      </c>
      <c r="P36" s="2" t="str">
        <f>""</f>
        <v/>
      </c>
      <c r="Q36" s="2">
        <f t="shared" si="23"/>
        <v>0</v>
      </c>
      <c r="R36" s="2">
        <f t="shared" si="24"/>
        <v>0</v>
      </c>
      <c r="S36" s="2" t="str">
        <f t="shared" si="25"/>
        <v/>
      </c>
      <c r="T36" s="2">
        <v>0</v>
      </c>
      <c r="U36" s="2" t="str">
        <f t="shared" si="26"/>
        <v>none</v>
      </c>
      <c r="V36" s="2">
        <f t="shared" si="27"/>
        <v>0</v>
      </c>
      <c r="W36" s="7">
        <f t="shared" si="28"/>
        <v>0</v>
      </c>
      <c r="X36" s="2">
        <v>0</v>
      </c>
      <c r="AA36" s="6"/>
    </row>
    <row r="37" spans="1:27" x14ac:dyDescent="0.15">
      <c r="A37" s="2" t="s">
        <v>83</v>
      </c>
      <c r="B37" s="2">
        <v>1</v>
      </c>
      <c r="C37" s="2" t="s">
        <v>148</v>
      </c>
      <c r="D37" s="2">
        <v>3100</v>
      </c>
      <c r="E37" s="2">
        <v>100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M37" s="2">
        <f t="shared" si="21"/>
        <v>3100</v>
      </c>
      <c r="N37" s="2">
        <v>0</v>
      </c>
      <c r="O37" s="2" t="str">
        <f t="shared" si="22"/>
        <v>Gold</v>
      </c>
      <c r="P37" s="2" t="str">
        <f>""</f>
        <v/>
      </c>
      <c r="Q37" s="2">
        <f t="shared" si="23"/>
        <v>100</v>
      </c>
      <c r="R37" s="2">
        <f t="shared" si="24"/>
        <v>0</v>
      </c>
      <c r="S37" s="2" t="str">
        <f t="shared" si="25"/>
        <v/>
      </c>
      <c r="T37" s="2">
        <v>0</v>
      </c>
      <c r="U37" s="2" t="str">
        <f t="shared" si="26"/>
        <v>none</v>
      </c>
      <c r="V37" s="2">
        <f t="shared" si="27"/>
        <v>0</v>
      </c>
      <c r="W37" s="7">
        <f t="shared" si="28"/>
        <v>0</v>
      </c>
      <c r="X37" s="2">
        <v>0</v>
      </c>
      <c r="AA37" s="6"/>
    </row>
    <row r="38" spans="1:27" x14ac:dyDescent="0.15">
      <c r="A38" s="2" t="s">
        <v>85</v>
      </c>
      <c r="B38" s="2">
        <v>1</v>
      </c>
      <c r="C38" s="2" t="s">
        <v>151</v>
      </c>
      <c r="D38" s="2">
        <v>3102</v>
      </c>
      <c r="E38" s="2">
        <v>10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M38" s="2">
        <f t="shared" si="21"/>
        <v>3102</v>
      </c>
      <c r="N38" s="2">
        <v>0</v>
      </c>
      <c r="O38" s="2" t="str">
        <f t="shared" si="22"/>
        <v>Manure</v>
      </c>
      <c r="P38" s="2" t="str">
        <f>""</f>
        <v/>
      </c>
      <c r="Q38" s="2">
        <f t="shared" si="23"/>
        <v>10</v>
      </c>
      <c r="R38" s="2">
        <f t="shared" si="24"/>
        <v>0</v>
      </c>
      <c r="S38" s="2" t="str">
        <f t="shared" si="25"/>
        <v/>
      </c>
      <c r="T38" s="2">
        <v>0</v>
      </c>
      <c r="U38" s="2" t="str">
        <f t="shared" si="26"/>
        <v>none</v>
      </c>
      <c r="V38" s="2">
        <f t="shared" si="27"/>
        <v>0</v>
      </c>
      <c r="W38" s="7">
        <f t="shared" si="28"/>
        <v>0</v>
      </c>
      <c r="X38" s="2">
        <v>0</v>
      </c>
      <c r="AA38" s="6"/>
    </row>
    <row r="39" spans="1:27" x14ac:dyDescent="0.15">
      <c r="A39" s="2" t="s">
        <v>836</v>
      </c>
      <c r="B39" s="2">
        <v>1</v>
      </c>
      <c r="C39" s="2" t="s">
        <v>837</v>
      </c>
      <c r="D39" s="2">
        <v>3103</v>
      </c>
      <c r="E39" s="2">
        <v>10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>
        <f t="shared" si="21"/>
        <v>3103</v>
      </c>
      <c r="N39" s="2">
        <v>0</v>
      </c>
      <c r="O39" s="2" t="str">
        <f t="shared" si="22"/>
        <v>Parts</v>
      </c>
      <c r="P39" s="2" t="str">
        <f>""</f>
        <v/>
      </c>
      <c r="Q39" s="2">
        <f t="shared" si="23"/>
        <v>10</v>
      </c>
      <c r="R39" s="2">
        <f t="shared" si="24"/>
        <v>0</v>
      </c>
      <c r="S39" s="2" t="str">
        <f t="shared" si="25"/>
        <v/>
      </c>
      <c r="T39" s="2">
        <v>0</v>
      </c>
      <c r="U39" s="2" t="str">
        <f t="shared" si="26"/>
        <v>none</v>
      </c>
      <c r="V39" s="2">
        <f t="shared" si="27"/>
        <v>0</v>
      </c>
      <c r="W39" s="7">
        <f t="shared" si="28"/>
        <v>0</v>
      </c>
      <c r="X39" s="2">
        <v>0</v>
      </c>
      <c r="AA39" s="6"/>
    </row>
    <row r="40" spans="1:27" x14ac:dyDescent="0.15">
      <c r="A40" s="25" t="s">
        <v>701</v>
      </c>
      <c r="B40" s="2">
        <v>1</v>
      </c>
      <c r="C40" s="25" t="s">
        <v>701</v>
      </c>
      <c r="D40" s="2">
        <v>3104</v>
      </c>
      <c r="E40" s="2">
        <v>10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M40" s="2">
        <f t="shared" si="21"/>
        <v>3104</v>
      </c>
      <c r="N40" s="2">
        <v>0</v>
      </c>
      <c r="O40" s="2" t="str">
        <f t="shared" si="22"/>
        <v>WolfTag</v>
      </c>
      <c r="P40" s="2" t="str">
        <f>""</f>
        <v/>
      </c>
      <c r="Q40" s="2">
        <f t="shared" si="23"/>
        <v>10</v>
      </c>
      <c r="R40" s="2">
        <f t="shared" si="24"/>
        <v>0</v>
      </c>
      <c r="S40" s="2" t="str">
        <f t="shared" si="25"/>
        <v/>
      </c>
      <c r="T40" s="2">
        <v>0</v>
      </c>
      <c r="U40" s="2" t="str">
        <f t="shared" si="26"/>
        <v>none</v>
      </c>
      <c r="V40" s="2">
        <f t="shared" si="27"/>
        <v>0</v>
      </c>
      <c r="W40" s="7">
        <f t="shared" si="28"/>
        <v>0</v>
      </c>
      <c r="X40" s="2">
        <v>0</v>
      </c>
      <c r="AA40" s="6"/>
    </row>
    <row r="41" spans="1:27" x14ac:dyDescent="0.15">
      <c r="A41" s="25" t="s">
        <v>702</v>
      </c>
      <c r="B41" s="2">
        <v>1</v>
      </c>
      <c r="C41" s="25" t="s">
        <v>702</v>
      </c>
      <c r="D41" s="2">
        <v>3105</v>
      </c>
      <c r="E41" s="2">
        <v>10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M41" s="2">
        <f t="shared" si="21"/>
        <v>3105</v>
      </c>
      <c r="N41" s="2">
        <v>0</v>
      </c>
      <c r="O41" s="2" t="str">
        <f t="shared" si="22"/>
        <v>SnakeTag</v>
      </c>
      <c r="P41" s="2" t="str">
        <f>""</f>
        <v/>
      </c>
      <c r="Q41" s="2">
        <f t="shared" si="23"/>
        <v>10</v>
      </c>
      <c r="R41" s="2">
        <f t="shared" si="24"/>
        <v>0</v>
      </c>
      <c r="S41" s="2" t="str">
        <f t="shared" si="25"/>
        <v/>
      </c>
      <c r="T41" s="2">
        <v>0</v>
      </c>
      <c r="U41" s="2" t="str">
        <f t="shared" si="26"/>
        <v>none</v>
      </c>
      <c r="V41" s="2">
        <f t="shared" si="27"/>
        <v>0</v>
      </c>
      <c r="W41" s="7">
        <f t="shared" si="28"/>
        <v>0</v>
      </c>
      <c r="X41" s="2">
        <v>0</v>
      </c>
      <c r="AA41" s="6"/>
    </row>
    <row r="42" spans="1:27" x14ac:dyDescent="0.15">
      <c r="A42" s="25" t="s">
        <v>703</v>
      </c>
      <c r="B42" s="2">
        <v>1</v>
      </c>
      <c r="C42" s="25" t="s">
        <v>703</v>
      </c>
      <c r="D42" s="2">
        <v>3106</v>
      </c>
      <c r="E42" s="2">
        <v>10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M42" s="2">
        <f t="shared" si="21"/>
        <v>3106</v>
      </c>
      <c r="N42" s="2">
        <v>0</v>
      </c>
      <c r="O42" s="2" t="str">
        <f t="shared" si="22"/>
        <v>BearTag</v>
      </c>
      <c r="P42" s="2" t="str">
        <f>""</f>
        <v/>
      </c>
      <c r="Q42" s="2">
        <f t="shared" si="23"/>
        <v>10</v>
      </c>
      <c r="R42" s="2">
        <f t="shared" si="24"/>
        <v>0</v>
      </c>
      <c r="S42" s="2" t="str">
        <f t="shared" si="25"/>
        <v/>
      </c>
      <c r="T42" s="2">
        <v>0</v>
      </c>
      <c r="U42" s="2" t="str">
        <f t="shared" si="26"/>
        <v>none</v>
      </c>
      <c r="V42" s="2">
        <f t="shared" si="27"/>
        <v>0</v>
      </c>
      <c r="W42" s="7">
        <f t="shared" si="28"/>
        <v>0</v>
      </c>
      <c r="X42" s="2">
        <v>0</v>
      </c>
      <c r="Z42" s="6"/>
      <c r="AA42" s="6"/>
    </row>
    <row r="43" spans="1:27" x14ac:dyDescent="0.15">
      <c r="A43" s="25" t="s">
        <v>706</v>
      </c>
      <c r="B43" s="25">
        <v>1</v>
      </c>
      <c r="C43" s="25" t="s">
        <v>1006</v>
      </c>
      <c r="D43" s="25">
        <v>3107</v>
      </c>
      <c r="E43" s="2">
        <v>10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M43" s="2">
        <f t="shared" si="21"/>
        <v>3107</v>
      </c>
      <c r="N43" s="2">
        <v>0</v>
      </c>
      <c r="O43" s="2" t="str">
        <f t="shared" si="22"/>
        <v>Bandit Head</v>
      </c>
      <c r="P43" s="2" t="str">
        <f>""</f>
        <v/>
      </c>
      <c r="Q43" s="2">
        <f t="shared" si="23"/>
        <v>10</v>
      </c>
      <c r="R43" s="2">
        <f t="shared" si="24"/>
        <v>0</v>
      </c>
      <c r="S43" s="2" t="str">
        <f t="shared" si="25"/>
        <v/>
      </c>
      <c r="T43" s="2">
        <v>0</v>
      </c>
      <c r="U43" s="2" t="str">
        <f t="shared" si="26"/>
        <v>none</v>
      </c>
      <c r="V43" s="2">
        <f t="shared" si="27"/>
        <v>0</v>
      </c>
      <c r="W43" s="7">
        <f t="shared" si="28"/>
        <v>0</v>
      </c>
      <c r="X43" s="2">
        <v>0</v>
      </c>
      <c r="Z43" s="6"/>
      <c r="AA43" s="6"/>
    </row>
    <row r="44" spans="1:27" x14ac:dyDescent="0.15">
      <c r="A44" s="25" t="s">
        <v>986</v>
      </c>
      <c r="B44" s="25">
        <v>1</v>
      </c>
      <c r="C44" s="25" t="s">
        <v>1346</v>
      </c>
      <c r="D44" s="25">
        <v>3108</v>
      </c>
      <c r="E44" s="2">
        <v>10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>
        <f t="shared" si="21"/>
        <v>3108</v>
      </c>
      <c r="N44" s="2">
        <v>0</v>
      </c>
      <c r="O44" s="2" t="str">
        <f t="shared" si="22"/>
        <v>Bandit Flag</v>
      </c>
      <c r="P44" s="2" t="str">
        <f>""</f>
        <v/>
      </c>
      <c r="Q44" s="2">
        <f t="shared" si="23"/>
        <v>10</v>
      </c>
      <c r="R44" s="2">
        <f t="shared" si="24"/>
        <v>0</v>
      </c>
      <c r="S44" s="2" t="str">
        <f t="shared" si="25"/>
        <v/>
      </c>
      <c r="T44" s="2">
        <v>0</v>
      </c>
      <c r="U44" s="2" t="str">
        <f t="shared" si="26"/>
        <v>none</v>
      </c>
      <c r="V44" s="2">
        <f t="shared" si="27"/>
        <v>0</v>
      </c>
      <c r="W44" s="7">
        <f t="shared" si="28"/>
        <v>0</v>
      </c>
      <c r="X44" s="2">
        <v>0</v>
      </c>
      <c r="Z44" s="6"/>
      <c r="AA44" s="6"/>
    </row>
    <row r="45" spans="1:27" ht="16" x14ac:dyDescent="0.2">
      <c r="A45" s="25" t="s">
        <v>984</v>
      </c>
      <c r="B45" s="25">
        <v>1</v>
      </c>
      <c r="C45" s="25" t="s">
        <v>1013</v>
      </c>
      <c r="D45" s="25">
        <v>3109</v>
      </c>
      <c r="E45" s="2">
        <v>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M45" s="2">
        <f t="shared" si="21"/>
        <v>3109</v>
      </c>
      <c r="N45" s="2">
        <v>0</v>
      </c>
      <c r="O45" s="2" t="str">
        <f t="shared" si="22"/>
        <v>Beating Heart</v>
      </c>
      <c r="P45" s="2" t="str">
        <f>""</f>
        <v/>
      </c>
      <c r="Q45" s="2">
        <f t="shared" si="23"/>
        <v>10</v>
      </c>
      <c r="R45" s="2">
        <f t="shared" si="24"/>
        <v>0</v>
      </c>
      <c r="S45" s="2" t="str">
        <f t="shared" si="25"/>
        <v/>
      </c>
      <c r="T45" s="2">
        <v>0</v>
      </c>
      <c r="U45" s="2" t="str">
        <f t="shared" si="26"/>
        <v>none</v>
      </c>
      <c r="V45" s="2">
        <f t="shared" si="27"/>
        <v>0</v>
      </c>
      <c r="W45" s="7">
        <f t="shared" si="28"/>
        <v>0</v>
      </c>
      <c r="X45" s="2">
        <v>0</v>
      </c>
      <c r="Z45" s="20"/>
      <c r="AA45" s="6"/>
    </row>
    <row r="46" spans="1:27" s="11" customFormat="1" ht="16" x14ac:dyDescent="0.2">
      <c r="A46" s="53"/>
      <c r="B46" s="53"/>
      <c r="C46" s="53" t="s">
        <v>2329</v>
      </c>
      <c r="D46" s="53">
        <v>3110</v>
      </c>
      <c r="E46" s="11">
        <v>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M46" s="11">
        <f t="shared" si="21"/>
        <v>3110</v>
      </c>
      <c r="N46" s="11">
        <v>0</v>
      </c>
      <c r="O46" s="11" t="str">
        <f t="shared" si="22"/>
        <v>Portal Key Lv.10</v>
      </c>
      <c r="Q46" s="11">
        <f t="shared" si="23"/>
        <v>10</v>
      </c>
      <c r="R46" s="2">
        <f t="shared" si="24"/>
        <v>0</v>
      </c>
      <c r="T46" s="2">
        <v>0</v>
      </c>
      <c r="U46" s="2" t="str">
        <f t="shared" ref="U46:U54" si="39">IF(S46="","none",1)</f>
        <v>none</v>
      </c>
      <c r="V46" s="2">
        <f t="shared" ref="V46:V51" si="40">I46</f>
        <v>0</v>
      </c>
      <c r="W46" s="7">
        <f t="shared" ref="W46:W51" si="41">K46</f>
        <v>0</v>
      </c>
      <c r="X46" s="2">
        <v>0</v>
      </c>
      <c r="Z46" s="55"/>
      <c r="AA46" s="54"/>
    </row>
    <row r="47" spans="1:27" s="11" customFormat="1" ht="16" x14ac:dyDescent="0.2">
      <c r="A47" s="53"/>
      <c r="B47" s="53"/>
      <c r="C47" s="53" t="s">
        <v>2330</v>
      </c>
      <c r="D47" s="53">
        <v>3111</v>
      </c>
      <c r="E47" s="11">
        <v>10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M47" s="11">
        <f t="shared" si="21"/>
        <v>3111</v>
      </c>
      <c r="N47" s="11">
        <v>0</v>
      </c>
      <c r="O47" s="11" t="str">
        <f t="shared" si="22"/>
        <v>Portal Key Lv.20</v>
      </c>
      <c r="Q47" s="11">
        <f t="shared" si="23"/>
        <v>10</v>
      </c>
      <c r="R47" s="2">
        <f t="shared" si="24"/>
        <v>0</v>
      </c>
      <c r="T47" s="2">
        <v>0</v>
      </c>
      <c r="U47" s="2" t="str">
        <f t="shared" si="39"/>
        <v>none</v>
      </c>
      <c r="V47" s="2">
        <f t="shared" si="40"/>
        <v>0</v>
      </c>
      <c r="W47" s="7">
        <f t="shared" si="41"/>
        <v>0</v>
      </c>
      <c r="X47" s="2">
        <v>0</v>
      </c>
      <c r="Z47" s="55"/>
      <c r="AA47" s="54"/>
    </row>
    <row r="48" spans="1:27" s="11" customFormat="1" ht="16" x14ac:dyDescent="0.2">
      <c r="A48" s="53"/>
      <c r="B48" s="53"/>
      <c r="C48" s="53" t="s">
        <v>2331</v>
      </c>
      <c r="D48" s="53">
        <v>3201</v>
      </c>
      <c r="E48" s="11">
        <v>30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M48" s="11">
        <f t="shared" si="21"/>
        <v>3201</v>
      </c>
      <c r="N48" s="11">
        <v>0</v>
      </c>
      <c r="O48" s="11" t="str">
        <f t="shared" si="22"/>
        <v>Portal Key Lv.30</v>
      </c>
      <c r="Q48" s="11">
        <f t="shared" si="23"/>
        <v>30</v>
      </c>
      <c r="R48" s="2">
        <f t="shared" si="24"/>
        <v>0</v>
      </c>
      <c r="T48" s="2">
        <v>0</v>
      </c>
      <c r="U48" s="2" t="str">
        <f t="shared" si="39"/>
        <v>none</v>
      </c>
      <c r="V48" s="2">
        <f t="shared" si="40"/>
        <v>0</v>
      </c>
      <c r="W48" s="7">
        <f t="shared" si="41"/>
        <v>0</v>
      </c>
      <c r="X48" s="2">
        <v>0</v>
      </c>
      <c r="Z48" s="55"/>
      <c r="AA48" s="54"/>
    </row>
    <row r="49" spans="1:34" s="11" customFormat="1" ht="16" x14ac:dyDescent="0.2">
      <c r="A49" s="53"/>
      <c r="B49" s="53"/>
      <c r="C49" s="53" t="s">
        <v>2332</v>
      </c>
      <c r="D49" s="53">
        <v>3202</v>
      </c>
      <c r="E49" s="11">
        <v>30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M49" s="11">
        <f t="shared" si="21"/>
        <v>3202</v>
      </c>
      <c r="N49" s="11">
        <v>0</v>
      </c>
      <c r="O49" s="11" t="str">
        <f t="shared" si="22"/>
        <v>Portal Key Lv.40</v>
      </c>
      <c r="Q49" s="11">
        <f t="shared" si="23"/>
        <v>30</v>
      </c>
      <c r="R49" s="2">
        <f t="shared" si="24"/>
        <v>0</v>
      </c>
      <c r="T49" s="2">
        <v>0</v>
      </c>
      <c r="U49" s="2" t="str">
        <f t="shared" si="39"/>
        <v>none</v>
      </c>
      <c r="V49" s="2">
        <f t="shared" si="40"/>
        <v>0</v>
      </c>
      <c r="W49" s="7">
        <f t="shared" si="41"/>
        <v>0</v>
      </c>
      <c r="X49" s="2">
        <v>0</v>
      </c>
      <c r="Z49" s="55"/>
      <c r="AA49" s="54"/>
    </row>
    <row r="50" spans="1:34" ht="16" x14ac:dyDescent="0.2">
      <c r="A50" s="25" t="s">
        <v>1948</v>
      </c>
      <c r="B50" s="25">
        <v>1</v>
      </c>
      <c r="C50" s="25" t="s">
        <v>1953</v>
      </c>
      <c r="D50" s="25">
        <v>3306</v>
      </c>
      <c r="E50" s="2">
        <v>300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M50" s="2">
        <v>3303</v>
      </c>
      <c r="N50" s="2">
        <v>0</v>
      </c>
      <c r="O50" s="2" t="str">
        <f t="shared" si="22"/>
        <v>WolfHead</v>
      </c>
      <c r="Q50" s="2">
        <f t="shared" si="23"/>
        <v>300</v>
      </c>
      <c r="R50" s="2">
        <f t="shared" si="24"/>
        <v>0</v>
      </c>
      <c r="S50" s="2" t="str">
        <f t="shared" si="25"/>
        <v/>
      </c>
      <c r="T50" s="2">
        <v>0</v>
      </c>
      <c r="U50" s="2" t="str">
        <f t="shared" si="39"/>
        <v>none</v>
      </c>
      <c r="V50" s="2">
        <f t="shared" si="40"/>
        <v>0</v>
      </c>
      <c r="W50" s="7">
        <f t="shared" si="41"/>
        <v>0</v>
      </c>
      <c r="X50" s="2">
        <v>0</v>
      </c>
      <c r="Z50" s="20"/>
      <c r="AA50" s="6"/>
    </row>
    <row r="51" spans="1:34" ht="16" x14ac:dyDescent="0.2">
      <c r="A51" s="25" t="s">
        <v>1950</v>
      </c>
      <c r="B51" s="25">
        <v>1</v>
      </c>
      <c r="C51" s="25" t="s">
        <v>987</v>
      </c>
      <c r="D51" s="25">
        <v>3307</v>
      </c>
      <c r="E51" s="2">
        <v>300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>
        <v>3304</v>
      </c>
      <c r="N51" s="2">
        <v>0</v>
      </c>
      <c r="O51" s="2" t="str">
        <f t="shared" si="22"/>
        <v>SnakeHead</v>
      </c>
      <c r="Q51" s="2">
        <f t="shared" si="23"/>
        <v>300</v>
      </c>
      <c r="R51" s="2">
        <f t="shared" si="24"/>
        <v>0</v>
      </c>
      <c r="S51" s="2" t="str">
        <f t="shared" si="25"/>
        <v/>
      </c>
      <c r="T51" s="2">
        <v>0</v>
      </c>
      <c r="U51" s="2" t="str">
        <f t="shared" si="39"/>
        <v>none</v>
      </c>
      <c r="V51" s="2">
        <f t="shared" si="40"/>
        <v>0</v>
      </c>
      <c r="W51" s="7">
        <f t="shared" si="41"/>
        <v>0</v>
      </c>
      <c r="X51" s="2">
        <v>0</v>
      </c>
      <c r="Z51" s="20"/>
      <c r="AA51" s="6"/>
    </row>
    <row r="52" spans="1:34" ht="16" x14ac:dyDescent="0.2">
      <c r="A52" s="25" t="s">
        <v>1952</v>
      </c>
      <c r="B52" s="25">
        <v>1</v>
      </c>
      <c r="C52" s="25" t="s">
        <v>988</v>
      </c>
      <c r="D52" s="25">
        <v>3308</v>
      </c>
      <c r="E52" s="2">
        <v>300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M52" s="2">
        <v>3305</v>
      </c>
      <c r="N52" s="2">
        <v>0</v>
      </c>
      <c r="O52" s="2" t="str">
        <f t="shared" si="22"/>
        <v>BearHead</v>
      </c>
      <c r="Q52" s="2">
        <f t="shared" si="23"/>
        <v>300</v>
      </c>
      <c r="R52" s="2">
        <f t="shared" si="24"/>
        <v>0</v>
      </c>
      <c r="S52" s="2" t="str">
        <f t="shared" si="25"/>
        <v/>
      </c>
      <c r="T52" s="2">
        <v>0</v>
      </c>
      <c r="U52" s="2" t="str">
        <f t="shared" si="39"/>
        <v>none</v>
      </c>
      <c r="V52" s="2">
        <f>I52</f>
        <v>0</v>
      </c>
      <c r="W52" s="7">
        <f>K52</f>
        <v>0</v>
      </c>
      <c r="X52" s="2">
        <v>0</v>
      </c>
      <c r="Z52" s="20"/>
      <c r="AA52" s="6"/>
    </row>
    <row r="53" spans="1:34" s="11" customFormat="1" ht="16" x14ac:dyDescent="0.2">
      <c r="A53" s="53"/>
      <c r="B53" s="53"/>
      <c r="C53" s="53" t="s">
        <v>2333</v>
      </c>
      <c r="D53" s="53">
        <v>3309</v>
      </c>
      <c r="E53" s="11">
        <v>100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M53" s="11">
        <v>3309</v>
      </c>
      <c r="N53" s="11">
        <v>0</v>
      </c>
      <c r="O53" s="11" t="str">
        <f>C53</f>
        <v>Portal Key Lv.50</v>
      </c>
      <c r="Q53" s="11">
        <f t="shared" si="23"/>
        <v>100</v>
      </c>
      <c r="R53" s="11">
        <f t="shared" si="24"/>
        <v>0</v>
      </c>
      <c r="T53" s="11">
        <v>0</v>
      </c>
      <c r="U53" s="11" t="str">
        <f t="shared" si="39"/>
        <v>none</v>
      </c>
      <c r="V53" s="11">
        <f>I53</f>
        <v>0</v>
      </c>
      <c r="W53" s="54">
        <f>K53</f>
        <v>0</v>
      </c>
      <c r="X53" s="11">
        <v>0</v>
      </c>
      <c r="Z53" s="55"/>
      <c r="AA53" s="54"/>
    </row>
    <row r="54" spans="1:34" s="11" customFormat="1" ht="16" x14ac:dyDescent="0.2">
      <c r="A54" s="53"/>
      <c r="B54" s="53"/>
      <c r="C54" s="53" t="s">
        <v>2334</v>
      </c>
      <c r="D54" s="53">
        <v>3310</v>
      </c>
      <c r="E54" s="11">
        <v>100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M54" s="11">
        <v>3310</v>
      </c>
      <c r="N54" s="11">
        <v>0</v>
      </c>
      <c r="O54" s="11" t="str">
        <f>C54</f>
        <v>Portal Key Lv.60</v>
      </c>
      <c r="Q54" s="11">
        <f t="shared" si="23"/>
        <v>100</v>
      </c>
      <c r="R54" s="11">
        <f t="shared" si="24"/>
        <v>0</v>
      </c>
      <c r="T54" s="11">
        <v>0</v>
      </c>
      <c r="U54" s="11" t="str">
        <f t="shared" si="39"/>
        <v>none</v>
      </c>
      <c r="V54" s="11">
        <f>I54</f>
        <v>0</v>
      </c>
      <c r="W54" s="54">
        <f>K54</f>
        <v>0</v>
      </c>
      <c r="X54" s="11">
        <v>0</v>
      </c>
      <c r="Z54" s="55"/>
      <c r="AA54" s="54"/>
    </row>
    <row r="55" spans="1:34" ht="16" x14ac:dyDescent="0.2">
      <c r="A55" s="25" t="s">
        <v>982</v>
      </c>
      <c r="B55" s="25">
        <v>3</v>
      </c>
      <c r="C55" s="25" t="s">
        <v>1007</v>
      </c>
      <c r="D55" s="25">
        <v>3300</v>
      </c>
      <c r="E55" s="2">
        <v>100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M55" s="2">
        <f t="shared" si="21"/>
        <v>3300</v>
      </c>
      <c r="N55" s="2">
        <v>0</v>
      </c>
      <c r="O55" s="2" t="str">
        <f t="shared" si="22"/>
        <v>Soul Box</v>
      </c>
      <c r="P55" s="2" t="str">
        <f>""</f>
        <v/>
      </c>
      <c r="Q55" s="2">
        <f t="shared" si="23"/>
        <v>100</v>
      </c>
      <c r="R55" s="2">
        <f t="shared" si="24"/>
        <v>0</v>
      </c>
      <c r="S55" s="2" t="str">
        <f t="shared" si="25"/>
        <v/>
      </c>
      <c r="T55" s="2">
        <v>0</v>
      </c>
      <c r="U55" s="2" t="str">
        <f t="shared" si="26"/>
        <v>none</v>
      </c>
      <c r="V55" s="2">
        <f t="shared" si="27"/>
        <v>0</v>
      </c>
      <c r="W55" s="7">
        <f t="shared" si="28"/>
        <v>0</v>
      </c>
      <c r="X55" s="2">
        <v>0</v>
      </c>
      <c r="Z55" s="20"/>
      <c r="AA55" s="6"/>
    </row>
    <row r="56" spans="1:34" ht="16" x14ac:dyDescent="0.2">
      <c r="A56" s="25" t="s">
        <v>994</v>
      </c>
      <c r="B56" s="25">
        <v>3</v>
      </c>
      <c r="C56" s="25" t="s">
        <v>1008</v>
      </c>
      <c r="D56" s="25">
        <v>3301</v>
      </c>
      <c r="E56" s="2">
        <v>100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M56" s="2">
        <f t="shared" si="21"/>
        <v>3301</v>
      </c>
      <c r="N56" s="2">
        <v>0</v>
      </c>
      <c r="O56" s="2" t="str">
        <f t="shared" si="22"/>
        <v>Diamond</v>
      </c>
      <c r="P56" s="2" t="str">
        <f>""</f>
        <v/>
      </c>
      <c r="Q56" s="2">
        <f t="shared" si="23"/>
        <v>100</v>
      </c>
      <c r="R56" s="2">
        <f t="shared" si="24"/>
        <v>0</v>
      </c>
      <c r="S56" s="2" t="str">
        <f t="shared" si="25"/>
        <v/>
      </c>
      <c r="T56" s="2">
        <v>0</v>
      </c>
      <c r="U56" s="2" t="str">
        <f t="shared" si="26"/>
        <v>none</v>
      </c>
      <c r="V56" s="2">
        <f t="shared" si="27"/>
        <v>0</v>
      </c>
      <c r="W56" s="7">
        <f t="shared" si="28"/>
        <v>0</v>
      </c>
      <c r="X56" s="2">
        <v>0</v>
      </c>
      <c r="Z56" s="20"/>
      <c r="AA56" s="6"/>
    </row>
    <row r="57" spans="1:34" ht="16" x14ac:dyDescent="0.2">
      <c r="A57" s="25" t="s">
        <v>996</v>
      </c>
      <c r="B57" s="25">
        <v>3</v>
      </c>
      <c r="C57" s="25" t="s">
        <v>1737</v>
      </c>
      <c r="D57" s="25">
        <v>3302</v>
      </c>
      <c r="E57" s="2">
        <v>100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M57" s="2">
        <f t="shared" si="21"/>
        <v>3302</v>
      </c>
      <c r="N57" s="2">
        <v>0</v>
      </c>
      <c r="O57" s="2" t="str">
        <f t="shared" si="22"/>
        <v>Training Manual</v>
      </c>
      <c r="P57" s="2" t="str">
        <f>""</f>
        <v/>
      </c>
      <c r="Q57" s="2">
        <f t="shared" si="23"/>
        <v>100</v>
      </c>
      <c r="R57" s="2">
        <f t="shared" si="24"/>
        <v>0</v>
      </c>
      <c r="S57" s="2" t="str">
        <f t="shared" si="25"/>
        <v/>
      </c>
      <c r="T57" s="2">
        <v>0</v>
      </c>
      <c r="U57" s="2" t="str">
        <f>IF(S57="","none",1)</f>
        <v>none</v>
      </c>
      <c r="V57" s="2">
        <f t="shared" si="27"/>
        <v>0</v>
      </c>
      <c r="W57" s="7">
        <f t="shared" si="28"/>
        <v>0</v>
      </c>
      <c r="X57" s="2">
        <v>0</v>
      </c>
      <c r="Z57" s="20"/>
      <c r="AA57" s="6"/>
      <c r="AH57" s="39"/>
    </row>
    <row r="58" spans="1:34" ht="16" x14ac:dyDescent="0.2">
      <c r="A58" s="25" t="s">
        <v>998</v>
      </c>
      <c r="B58" s="25">
        <v>3</v>
      </c>
      <c r="C58" s="25" t="s">
        <v>2073</v>
      </c>
      <c r="D58" s="25">
        <v>3303</v>
      </c>
      <c r="E58" s="2">
        <v>100</v>
      </c>
      <c r="F58" s="43">
        <v>0</v>
      </c>
      <c r="G58" s="43">
        <v>0</v>
      </c>
      <c r="H58" s="2">
        <v>0</v>
      </c>
      <c r="I58" s="2">
        <v>0</v>
      </c>
      <c r="J58" s="2">
        <v>0</v>
      </c>
      <c r="K58" s="2">
        <v>0</v>
      </c>
      <c r="M58" s="2">
        <f t="shared" si="21"/>
        <v>3303</v>
      </c>
      <c r="N58" s="2">
        <v>0</v>
      </c>
      <c r="O58" s="2" t="str">
        <f t="shared" si="22"/>
        <v>MoonStone</v>
      </c>
      <c r="P58" s="2" t="str">
        <f>""</f>
        <v/>
      </c>
      <c r="Q58" s="2">
        <f t="shared" si="23"/>
        <v>100</v>
      </c>
      <c r="R58" s="2">
        <f t="shared" si="24"/>
        <v>0</v>
      </c>
      <c r="S58" s="2" t="str">
        <f t="shared" si="25"/>
        <v/>
      </c>
      <c r="T58" s="2">
        <v>0</v>
      </c>
      <c r="U58" s="2" t="str">
        <f t="shared" si="26"/>
        <v>none</v>
      </c>
      <c r="V58" s="2">
        <f t="shared" si="27"/>
        <v>0</v>
      </c>
      <c r="W58" s="7">
        <f t="shared" si="28"/>
        <v>0</v>
      </c>
      <c r="X58" s="2">
        <v>0</v>
      </c>
      <c r="Z58" s="20"/>
      <c r="AA58" s="6"/>
      <c r="AH58" s="39"/>
    </row>
    <row r="59" spans="1:34" ht="16" x14ac:dyDescent="0.2">
      <c r="A59" s="25" t="s">
        <v>997</v>
      </c>
      <c r="B59" s="25">
        <v>3</v>
      </c>
      <c r="C59" s="25" t="s">
        <v>1726</v>
      </c>
      <c r="D59" s="25">
        <v>3304</v>
      </c>
      <c r="E59" s="2">
        <v>100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M59" s="2">
        <f t="shared" si="21"/>
        <v>3304</v>
      </c>
      <c r="N59" s="2">
        <v>0</v>
      </c>
      <c r="O59" s="2" t="str">
        <f t="shared" si="22"/>
        <v>Archery Essence</v>
      </c>
      <c r="P59" s="2" t="str">
        <f>""</f>
        <v/>
      </c>
      <c r="Q59" s="2">
        <f t="shared" si="23"/>
        <v>100</v>
      </c>
      <c r="R59" s="2">
        <f t="shared" si="24"/>
        <v>0</v>
      </c>
      <c r="S59" s="2" t="str">
        <f t="shared" si="25"/>
        <v/>
      </c>
      <c r="T59" s="2">
        <v>0</v>
      </c>
      <c r="U59" s="2" t="str">
        <f t="shared" si="26"/>
        <v>none</v>
      </c>
      <c r="V59" s="2">
        <f t="shared" si="27"/>
        <v>0</v>
      </c>
      <c r="W59" s="7">
        <f t="shared" si="28"/>
        <v>0</v>
      </c>
      <c r="X59" s="2">
        <v>0</v>
      </c>
      <c r="Z59" s="20"/>
      <c r="AA59" s="6"/>
      <c r="AH59" s="39"/>
    </row>
    <row r="60" spans="1:34" ht="16" x14ac:dyDescent="0.2">
      <c r="A60" s="25" t="s">
        <v>1000</v>
      </c>
      <c r="B60" s="25">
        <v>3</v>
      </c>
      <c r="C60" s="25" t="s">
        <v>1741</v>
      </c>
      <c r="D60" s="25">
        <v>3305</v>
      </c>
      <c r="E60" s="2">
        <v>100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M60" s="2">
        <f t="shared" si="21"/>
        <v>3305</v>
      </c>
      <c r="N60" s="2">
        <v>0</v>
      </c>
      <c r="O60" s="2" t="str">
        <f t="shared" si="22"/>
        <v>Advanced Witchcraft</v>
      </c>
      <c r="P60" s="2" t="str">
        <f>""</f>
        <v/>
      </c>
      <c r="Q60" s="2">
        <f t="shared" si="23"/>
        <v>100</v>
      </c>
      <c r="R60" s="2">
        <f t="shared" si="24"/>
        <v>0</v>
      </c>
      <c r="S60" s="2" t="str">
        <f t="shared" si="25"/>
        <v/>
      </c>
      <c r="T60" s="2">
        <v>0</v>
      </c>
      <c r="U60" s="2" t="str">
        <f t="shared" si="26"/>
        <v>none</v>
      </c>
      <c r="V60" s="2">
        <f t="shared" si="27"/>
        <v>0</v>
      </c>
      <c r="W60" s="7">
        <f t="shared" si="28"/>
        <v>0</v>
      </c>
      <c r="X60" s="2">
        <v>0</v>
      </c>
      <c r="Z60" s="20"/>
      <c r="AA60" s="6"/>
      <c r="AH60" s="39"/>
    </row>
    <row r="61" spans="1:34" ht="16" x14ac:dyDescent="0.2">
      <c r="A61" s="57" t="s">
        <v>84</v>
      </c>
      <c r="B61" s="57">
        <v>4</v>
      </c>
      <c r="C61" s="57" t="s">
        <v>149</v>
      </c>
      <c r="D61" s="57">
        <v>3400</v>
      </c>
      <c r="E61" s="57">
        <v>400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M61" s="2">
        <f t="shared" si="21"/>
        <v>3400</v>
      </c>
      <c r="N61" s="2">
        <v>0</v>
      </c>
      <c r="O61" s="2" t="str">
        <f t="shared" si="22"/>
        <v>Soul Stone</v>
      </c>
      <c r="P61" s="2" t="str">
        <f>""</f>
        <v/>
      </c>
      <c r="Q61" s="2">
        <f t="shared" si="23"/>
        <v>400</v>
      </c>
      <c r="R61" s="2">
        <f t="shared" si="24"/>
        <v>0</v>
      </c>
      <c r="S61" s="2" t="str">
        <f t="shared" si="25"/>
        <v/>
      </c>
      <c r="T61" s="2">
        <v>0</v>
      </c>
      <c r="U61" s="2" t="str">
        <f t="shared" si="26"/>
        <v>none</v>
      </c>
      <c r="V61" s="2">
        <f t="shared" si="27"/>
        <v>0</v>
      </c>
      <c r="W61" s="7">
        <f t="shared" si="28"/>
        <v>0</v>
      </c>
      <c r="X61" s="2">
        <v>0</v>
      </c>
      <c r="AH61" s="39"/>
    </row>
    <row r="62" spans="1:34" ht="16" x14ac:dyDescent="0.2">
      <c r="A62" s="2" t="s">
        <v>91</v>
      </c>
      <c r="B62" s="2">
        <v>4</v>
      </c>
      <c r="C62" s="2" t="s">
        <v>150</v>
      </c>
      <c r="D62" s="2">
        <v>3401</v>
      </c>
      <c r="E62" s="2">
        <v>400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M62" s="2">
        <f t="shared" si="21"/>
        <v>3401</v>
      </c>
      <c r="N62" s="2">
        <v>0</v>
      </c>
      <c r="O62" s="2" t="str">
        <f t="shared" si="22"/>
        <v>Space Stone</v>
      </c>
      <c r="P62" s="2" t="str">
        <f>""</f>
        <v/>
      </c>
      <c r="Q62" s="2">
        <f t="shared" si="23"/>
        <v>400</v>
      </c>
      <c r="R62" s="2">
        <f t="shared" si="24"/>
        <v>0</v>
      </c>
      <c r="S62" s="2" t="str">
        <f t="shared" si="25"/>
        <v/>
      </c>
      <c r="T62" s="2">
        <v>0</v>
      </c>
      <c r="U62" s="2" t="str">
        <f t="shared" si="26"/>
        <v>none</v>
      </c>
      <c r="V62" s="2">
        <f t="shared" si="27"/>
        <v>0</v>
      </c>
      <c r="W62" s="7">
        <f t="shared" si="28"/>
        <v>0</v>
      </c>
      <c r="X62" s="2">
        <v>0</v>
      </c>
      <c r="Z62" s="2" t="s">
        <v>1699</v>
      </c>
      <c r="AH62" s="39"/>
    </row>
    <row r="63" spans="1:34" ht="16" x14ac:dyDescent="0.2">
      <c r="A63" s="2" t="s">
        <v>834</v>
      </c>
      <c r="B63" s="2">
        <v>4</v>
      </c>
      <c r="C63" s="2" t="s">
        <v>835</v>
      </c>
      <c r="D63" s="2">
        <v>3402</v>
      </c>
      <c r="E63" s="2">
        <v>400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M63" s="2">
        <f t="shared" si="21"/>
        <v>3402</v>
      </c>
      <c r="N63" s="2">
        <v>0</v>
      </c>
      <c r="O63" s="2" t="str">
        <f t="shared" si="22"/>
        <v>Gem</v>
      </c>
      <c r="P63" s="2" t="str">
        <f>""</f>
        <v/>
      </c>
      <c r="Q63" s="2">
        <f t="shared" si="23"/>
        <v>400</v>
      </c>
      <c r="R63" s="2">
        <f t="shared" si="24"/>
        <v>0</v>
      </c>
      <c r="S63" s="2" t="str">
        <f t="shared" si="25"/>
        <v/>
      </c>
      <c r="T63" s="2">
        <v>0</v>
      </c>
      <c r="U63" s="2" t="str">
        <f t="shared" si="26"/>
        <v>none</v>
      </c>
      <c r="V63" s="2">
        <f t="shared" si="27"/>
        <v>0</v>
      </c>
      <c r="W63" s="7">
        <f t="shared" si="28"/>
        <v>0</v>
      </c>
      <c r="X63" s="2">
        <v>0</v>
      </c>
      <c r="Z63" s="2" t="s">
        <v>1699</v>
      </c>
      <c r="AH63" s="40"/>
    </row>
    <row r="64" spans="1:34" s="11" customFormat="1" ht="16" x14ac:dyDescent="0.2">
      <c r="C64" s="53" t="s">
        <v>2333</v>
      </c>
      <c r="D64" s="11">
        <v>3403</v>
      </c>
      <c r="E64" s="11">
        <v>400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M64" s="11">
        <f t="shared" si="21"/>
        <v>3403</v>
      </c>
      <c r="N64" s="2">
        <v>0</v>
      </c>
      <c r="O64" s="2" t="str">
        <f>C64</f>
        <v>Portal Key Lv.50</v>
      </c>
      <c r="Q64" s="11">
        <f t="shared" si="23"/>
        <v>400</v>
      </c>
      <c r="R64" s="2">
        <f t="shared" si="24"/>
        <v>0</v>
      </c>
      <c r="T64" s="2">
        <v>0</v>
      </c>
      <c r="U64" s="2" t="str">
        <f>IF(S64="","none",1)</f>
        <v>none</v>
      </c>
      <c r="V64" s="2">
        <f>I64</f>
        <v>0</v>
      </c>
      <c r="W64" s="7">
        <f>K64</f>
        <v>0</v>
      </c>
      <c r="X64" s="2">
        <v>0</v>
      </c>
      <c r="AH64" s="56"/>
    </row>
    <row r="65" spans="1:44" s="11" customFormat="1" ht="16" x14ac:dyDescent="0.2">
      <c r="C65" s="53" t="s">
        <v>2334</v>
      </c>
      <c r="D65" s="11">
        <v>3404</v>
      </c>
      <c r="E65" s="11">
        <v>400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M65" s="11">
        <f t="shared" si="21"/>
        <v>3404</v>
      </c>
      <c r="N65" s="2">
        <v>0</v>
      </c>
      <c r="O65" s="2" t="str">
        <f>C65</f>
        <v>Portal Key Lv.60</v>
      </c>
      <c r="Q65" s="11">
        <f t="shared" si="23"/>
        <v>400</v>
      </c>
      <c r="R65" s="2">
        <f t="shared" si="24"/>
        <v>0</v>
      </c>
      <c r="T65" s="2">
        <v>0</v>
      </c>
      <c r="U65" s="2" t="str">
        <f>IF(S65="","none",1)</f>
        <v>none</v>
      </c>
      <c r="V65" s="2">
        <f>I65</f>
        <v>0</v>
      </c>
      <c r="W65" s="7">
        <f>K65</f>
        <v>0</v>
      </c>
      <c r="X65" s="2">
        <v>0</v>
      </c>
      <c r="AH65" s="56"/>
    </row>
    <row r="66" spans="1:44" ht="16" x14ac:dyDescent="0.2">
      <c r="W66" s="7"/>
      <c r="AH66" s="39"/>
      <c r="AK66" s="2">
        <v>4</v>
      </c>
      <c r="AL66" s="2">
        <v>0</v>
      </c>
      <c r="AM66" s="2">
        <v>8</v>
      </c>
      <c r="AN66" s="2">
        <v>6</v>
      </c>
      <c r="AO66" s="2">
        <v>2</v>
      </c>
      <c r="AP66" s="2">
        <v>10</v>
      </c>
    </row>
    <row r="67" spans="1:44" x14ac:dyDescent="0.15">
      <c r="A67" s="2" t="s">
        <v>77</v>
      </c>
      <c r="W67" s="7"/>
      <c r="AK67" s="2" t="s">
        <v>1017</v>
      </c>
      <c r="AL67" s="2" t="s">
        <v>1018</v>
      </c>
      <c r="AM67" s="2" t="s">
        <v>1019</v>
      </c>
      <c r="AN67" s="2" t="s">
        <v>1020</v>
      </c>
      <c r="AO67" s="2" t="s">
        <v>1021</v>
      </c>
      <c r="AP67" s="2" t="s">
        <v>1022</v>
      </c>
    </row>
    <row r="68" spans="1:44" x14ac:dyDescent="0.15">
      <c r="A68" s="2" t="s">
        <v>78</v>
      </c>
      <c r="B68" s="2">
        <v>1</v>
      </c>
      <c r="C68" s="2" t="s">
        <v>152</v>
      </c>
      <c r="D68" s="2">
        <v>4100</v>
      </c>
      <c r="E68" s="2">
        <v>50</v>
      </c>
      <c r="F68" s="2">
        <v>1</v>
      </c>
      <c r="G68" s="2">
        <v>0</v>
      </c>
      <c r="H68" s="2">
        <v>0</v>
      </c>
      <c r="I68" s="2">
        <v>0</v>
      </c>
      <c r="J68" s="2" t="s">
        <v>1496</v>
      </c>
      <c r="K68" s="2">
        <v>0</v>
      </c>
      <c r="M68" s="2">
        <f t="shared" si="21"/>
        <v>4100</v>
      </c>
      <c r="N68" s="2">
        <v>2</v>
      </c>
      <c r="O68" s="2" t="str">
        <f t="shared" si="22"/>
        <v>Water</v>
      </c>
      <c r="P68" s="2" t="str">
        <f>""</f>
        <v/>
      </c>
      <c r="Q68" s="2">
        <f t="shared" si="23"/>
        <v>50</v>
      </c>
      <c r="R68" s="2" t="str">
        <f t="shared" si="24"/>
        <v>6|5</v>
      </c>
      <c r="S68" s="2" t="str">
        <f t="shared" si="25"/>
        <v/>
      </c>
      <c r="T68" s="2">
        <v>0</v>
      </c>
      <c r="U68" s="2" t="str">
        <f t="shared" si="26"/>
        <v>none</v>
      </c>
      <c r="V68" s="2">
        <f t="shared" si="27"/>
        <v>0</v>
      </c>
      <c r="W68" s="7">
        <f t="shared" si="28"/>
        <v>0</v>
      </c>
      <c r="X68" s="2">
        <v>0</v>
      </c>
      <c r="AN68" s="2">
        <v>5</v>
      </c>
      <c r="AQ68" s="2" t="s">
        <v>1496</v>
      </c>
      <c r="AR68" s="2" t="s">
        <v>1496</v>
      </c>
    </row>
    <row r="69" spans="1:44" x14ac:dyDescent="0.15">
      <c r="A69" s="2" t="s">
        <v>154</v>
      </c>
      <c r="B69" s="2">
        <v>1</v>
      </c>
      <c r="C69" s="2" t="s">
        <v>2074</v>
      </c>
      <c r="D69" s="2">
        <v>4101</v>
      </c>
      <c r="E69" s="2">
        <v>10</v>
      </c>
      <c r="F69" s="2">
        <v>1</v>
      </c>
      <c r="G69" s="2">
        <v>0</v>
      </c>
      <c r="H69" s="2">
        <v>0</v>
      </c>
      <c r="I69" s="2">
        <v>0</v>
      </c>
      <c r="J69" s="2" t="s">
        <v>1529</v>
      </c>
      <c r="K69" s="2">
        <v>0</v>
      </c>
      <c r="M69" s="2">
        <f t="shared" si="21"/>
        <v>4101</v>
      </c>
      <c r="N69" s="2">
        <v>2</v>
      </c>
      <c r="O69" s="2" t="str">
        <f t="shared" si="22"/>
        <v>Wheat</v>
      </c>
      <c r="P69" s="2" t="str">
        <f>""</f>
        <v/>
      </c>
      <c r="Q69" s="2">
        <f t="shared" si="23"/>
        <v>10</v>
      </c>
      <c r="R69" s="2" t="str">
        <f t="shared" si="24"/>
        <v>4|1</v>
      </c>
      <c r="S69" s="2" t="str">
        <f t="shared" si="25"/>
        <v/>
      </c>
      <c r="T69" s="2">
        <v>0</v>
      </c>
      <c r="U69" s="2" t="str">
        <f t="shared" si="26"/>
        <v>none</v>
      </c>
      <c r="V69" s="2">
        <f t="shared" si="27"/>
        <v>0</v>
      </c>
      <c r="W69" s="7">
        <f t="shared" si="28"/>
        <v>0</v>
      </c>
      <c r="X69" s="2">
        <v>0</v>
      </c>
      <c r="AK69" s="2">
        <v>1</v>
      </c>
      <c r="AQ69" s="2" t="str">
        <f t="shared" ref="AQ69:AQ75" si="42">IF(AK69="","",$AK$66&amp;"|"&amp;AK69)&amp;IF(AL69="","",";"&amp;$AL$66&amp;"|"&amp;AL69)&amp;IF(AM69="","",";"&amp;$AM$66&amp;"|"&amp;AM69)&amp;IF(AN69="","",";"&amp;$AN$66&amp;"|"&amp;AN69)&amp;IF(AO69="","",";"&amp;$AO$66&amp;"|"&amp;AO69)&amp;IF(AP69="","",";"&amp;$AP$66&amp;"|"&amp;AP69)</f>
        <v>4|1</v>
      </c>
      <c r="AR69" s="2" t="s">
        <v>1497</v>
      </c>
    </row>
    <row r="70" spans="1:44" x14ac:dyDescent="0.15">
      <c r="A70" s="2" t="s">
        <v>79</v>
      </c>
      <c r="B70" s="2">
        <v>1</v>
      </c>
      <c r="C70" s="2" t="s">
        <v>1348</v>
      </c>
      <c r="D70" s="2">
        <v>4102</v>
      </c>
      <c r="E70" s="2">
        <v>50</v>
      </c>
      <c r="F70" s="2">
        <v>1</v>
      </c>
      <c r="G70" s="2">
        <v>0</v>
      </c>
      <c r="H70" s="2">
        <v>0</v>
      </c>
      <c r="I70" s="2">
        <v>0</v>
      </c>
      <c r="J70" s="2" t="s">
        <v>1530</v>
      </c>
      <c r="K70" s="2">
        <v>0</v>
      </c>
      <c r="M70" s="2">
        <f t="shared" si="21"/>
        <v>4102</v>
      </c>
      <c r="N70" s="2">
        <v>2</v>
      </c>
      <c r="O70" s="2" t="str">
        <f t="shared" si="22"/>
        <v>Meat</v>
      </c>
      <c r="P70" s="2" t="str">
        <f>""</f>
        <v/>
      </c>
      <c r="Q70" s="2">
        <f t="shared" si="23"/>
        <v>50</v>
      </c>
      <c r="R70" s="2" t="str">
        <f t="shared" si="24"/>
        <v>4|5;2|-3</v>
      </c>
      <c r="S70" s="2" t="str">
        <f t="shared" si="25"/>
        <v/>
      </c>
      <c r="T70" s="2">
        <v>0</v>
      </c>
      <c r="U70" s="2" t="str">
        <f t="shared" si="26"/>
        <v>none</v>
      </c>
      <c r="V70" s="2">
        <f t="shared" si="27"/>
        <v>0</v>
      </c>
      <c r="W70" s="7">
        <f t="shared" si="28"/>
        <v>0</v>
      </c>
      <c r="X70" s="2">
        <v>0</v>
      </c>
      <c r="AK70" s="2">
        <v>5</v>
      </c>
      <c r="AO70" s="2">
        <v>-3</v>
      </c>
      <c r="AQ70" s="2" t="str">
        <f t="shared" si="42"/>
        <v>4|5;2|-3</v>
      </c>
      <c r="AR70" s="2" t="s">
        <v>1498</v>
      </c>
    </row>
    <row r="71" spans="1:44" x14ac:dyDescent="0.15">
      <c r="A71" s="2" t="s">
        <v>89</v>
      </c>
      <c r="B71" s="2">
        <v>1</v>
      </c>
      <c r="C71" s="2" t="s">
        <v>157</v>
      </c>
      <c r="D71" s="2">
        <v>4103</v>
      </c>
      <c r="E71" s="2">
        <v>20</v>
      </c>
      <c r="F71" s="2">
        <v>1</v>
      </c>
      <c r="G71" s="2">
        <v>0</v>
      </c>
      <c r="H71" s="2">
        <v>0</v>
      </c>
      <c r="I71" s="2">
        <v>0</v>
      </c>
      <c r="J71" s="2" t="s">
        <v>1531</v>
      </c>
      <c r="K71" s="2">
        <v>0</v>
      </c>
      <c r="M71" s="2">
        <f t="shared" si="21"/>
        <v>4103</v>
      </c>
      <c r="N71" s="2">
        <v>2</v>
      </c>
      <c r="O71" s="2" t="str">
        <f t="shared" si="22"/>
        <v>Potherb</v>
      </c>
      <c r="P71" s="2" t="str">
        <f>""</f>
        <v/>
      </c>
      <c r="Q71" s="2">
        <f t="shared" si="23"/>
        <v>20</v>
      </c>
      <c r="R71" s="2" t="str">
        <f t="shared" si="24"/>
        <v>4|2</v>
      </c>
      <c r="S71" s="2" t="str">
        <f t="shared" si="25"/>
        <v/>
      </c>
      <c r="T71" s="2">
        <v>0</v>
      </c>
      <c r="U71" s="2" t="str">
        <f t="shared" si="26"/>
        <v>none</v>
      </c>
      <c r="V71" s="2">
        <f t="shared" si="27"/>
        <v>0</v>
      </c>
      <c r="W71" s="7">
        <f t="shared" si="28"/>
        <v>0</v>
      </c>
      <c r="X71" s="2">
        <v>0</v>
      </c>
      <c r="AK71" s="2">
        <v>2</v>
      </c>
      <c r="AQ71" s="2" t="str">
        <f t="shared" si="42"/>
        <v>4|2</v>
      </c>
      <c r="AR71" s="2" t="s">
        <v>1499</v>
      </c>
    </row>
    <row r="72" spans="1:44" x14ac:dyDescent="0.15">
      <c r="A72" s="2" t="s">
        <v>156</v>
      </c>
      <c r="B72" s="2">
        <v>1</v>
      </c>
      <c r="C72" s="2" t="s">
        <v>158</v>
      </c>
      <c r="D72" s="2">
        <v>4104</v>
      </c>
      <c r="E72" s="2">
        <v>20</v>
      </c>
      <c r="F72" s="2">
        <v>1</v>
      </c>
      <c r="G72" s="2">
        <v>0</v>
      </c>
      <c r="H72" s="2">
        <v>0</v>
      </c>
      <c r="I72" s="2">
        <v>0</v>
      </c>
      <c r="J72" s="2" t="s">
        <v>1532</v>
      </c>
      <c r="K72" s="2">
        <v>0</v>
      </c>
      <c r="M72" s="2">
        <f t="shared" si="21"/>
        <v>4104</v>
      </c>
      <c r="N72" s="2">
        <v>2</v>
      </c>
      <c r="O72" s="2" t="str">
        <f t="shared" si="22"/>
        <v>Berry</v>
      </c>
      <c r="P72" s="2" t="str">
        <f>""</f>
        <v/>
      </c>
      <c r="Q72" s="2">
        <f t="shared" si="23"/>
        <v>20</v>
      </c>
      <c r="R72" s="2" t="str">
        <f t="shared" si="24"/>
        <v>4|1;6|1</v>
      </c>
      <c r="S72" s="2" t="str">
        <f t="shared" si="25"/>
        <v/>
      </c>
      <c r="T72" s="2">
        <v>0</v>
      </c>
      <c r="U72" s="2" t="str">
        <f t="shared" si="26"/>
        <v>none</v>
      </c>
      <c r="V72" s="2">
        <f t="shared" si="27"/>
        <v>0</v>
      </c>
      <c r="W72" s="7">
        <f t="shared" si="28"/>
        <v>0</v>
      </c>
      <c r="X72" s="2">
        <v>0</v>
      </c>
      <c r="AK72" s="2">
        <v>1</v>
      </c>
      <c r="AN72" s="2">
        <v>1</v>
      </c>
      <c r="AQ72" s="2" t="str">
        <f t="shared" si="42"/>
        <v>4|1;6|1</v>
      </c>
      <c r="AR72" s="2" t="s">
        <v>1500</v>
      </c>
    </row>
    <row r="73" spans="1:44" x14ac:dyDescent="0.15">
      <c r="A73" s="2" t="s">
        <v>362</v>
      </c>
      <c r="B73" s="2">
        <v>1</v>
      </c>
      <c r="C73" s="2" t="s">
        <v>159</v>
      </c>
      <c r="D73" s="2">
        <v>4105</v>
      </c>
      <c r="E73" s="2">
        <v>50</v>
      </c>
      <c r="F73" s="2">
        <v>1</v>
      </c>
      <c r="G73" s="2">
        <v>0</v>
      </c>
      <c r="H73" s="2">
        <v>0</v>
      </c>
      <c r="I73" s="2">
        <v>0</v>
      </c>
      <c r="J73" s="2" t="s">
        <v>1530</v>
      </c>
      <c r="K73" s="2">
        <v>0</v>
      </c>
      <c r="M73" s="2">
        <f t="shared" si="21"/>
        <v>4105</v>
      </c>
      <c r="N73" s="2">
        <v>2</v>
      </c>
      <c r="O73" s="2" t="str">
        <f t="shared" si="22"/>
        <v>Fish</v>
      </c>
      <c r="P73" s="2" t="str">
        <f>""</f>
        <v/>
      </c>
      <c r="Q73" s="2">
        <f t="shared" si="23"/>
        <v>50</v>
      </c>
      <c r="R73" s="2" t="str">
        <f t="shared" si="24"/>
        <v>4|5;2|-3</v>
      </c>
      <c r="S73" s="2" t="str">
        <f t="shared" si="25"/>
        <v/>
      </c>
      <c r="T73" s="2">
        <v>0</v>
      </c>
      <c r="U73" s="2" t="str">
        <f t="shared" si="26"/>
        <v>none</v>
      </c>
      <c r="V73" s="2">
        <f t="shared" si="27"/>
        <v>0</v>
      </c>
      <c r="W73" s="7">
        <f t="shared" si="28"/>
        <v>0</v>
      </c>
      <c r="X73" s="2">
        <v>0</v>
      </c>
      <c r="AK73" s="2">
        <v>5</v>
      </c>
      <c r="AO73" s="2">
        <v>-3</v>
      </c>
      <c r="AQ73" s="2" t="str">
        <f t="shared" si="42"/>
        <v>4|5;2|-3</v>
      </c>
      <c r="AR73" s="2" t="s">
        <v>1498</v>
      </c>
    </row>
    <row r="74" spans="1:44" x14ac:dyDescent="0.15">
      <c r="A74" s="2" t="s">
        <v>160</v>
      </c>
      <c r="B74" s="2">
        <v>1</v>
      </c>
      <c r="C74" s="2" t="s">
        <v>1383</v>
      </c>
      <c r="D74" s="2">
        <v>4106</v>
      </c>
      <c r="E74" s="2">
        <v>20</v>
      </c>
      <c r="F74" s="2">
        <v>1</v>
      </c>
      <c r="G74" s="2">
        <v>0</v>
      </c>
      <c r="H74" s="2">
        <v>0</v>
      </c>
      <c r="I74" s="2">
        <v>0</v>
      </c>
      <c r="J74" s="2" t="s">
        <v>1533</v>
      </c>
      <c r="K74" s="2">
        <v>0</v>
      </c>
      <c r="M74" s="2">
        <f t="shared" si="21"/>
        <v>4106</v>
      </c>
      <c r="N74" s="2">
        <v>2</v>
      </c>
      <c r="O74" s="2" t="str">
        <f t="shared" si="22"/>
        <v>Seaweed</v>
      </c>
      <c r="P74" s="2" t="str">
        <f>""</f>
        <v/>
      </c>
      <c r="Q74" s="2">
        <f t="shared" si="23"/>
        <v>20</v>
      </c>
      <c r="R74" s="2" t="str">
        <f t="shared" si="24"/>
        <v>4|1;8|1</v>
      </c>
      <c r="S74" s="2" t="str">
        <f t="shared" si="25"/>
        <v/>
      </c>
      <c r="T74" s="2">
        <v>0</v>
      </c>
      <c r="U74" s="2" t="str">
        <f t="shared" si="26"/>
        <v>none</v>
      </c>
      <c r="V74" s="2">
        <f t="shared" si="27"/>
        <v>0</v>
      </c>
      <c r="W74" s="7">
        <f t="shared" si="28"/>
        <v>0</v>
      </c>
      <c r="X74" s="2">
        <v>0</v>
      </c>
      <c r="AK74" s="2">
        <v>1</v>
      </c>
      <c r="AM74" s="2">
        <v>1</v>
      </c>
      <c r="AQ74" s="2" t="str">
        <f t="shared" si="42"/>
        <v>4|1;8|1</v>
      </c>
      <c r="AR74" s="2" t="s">
        <v>1501</v>
      </c>
    </row>
    <row r="75" spans="1:44" x14ac:dyDescent="0.15">
      <c r="A75" s="2" t="s">
        <v>823</v>
      </c>
      <c r="B75" s="2">
        <v>1</v>
      </c>
      <c r="C75" s="2" t="s">
        <v>824</v>
      </c>
      <c r="D75" s="2">
        <v>4107</v>
      </c>
      <c r="E75" s="2">
        <v>50</v>
      </c>
      <c r="F75" s="2">
        <v>1</v>
      </c>
      <c r="G75" s="2">
        <v>0</v>
      </c>
      <c r="H75" s="2">
        <v>0</v>
      </c>
      <c r="I75" s="2">
        <v>0</v>
      </c>
      <c r="J75" s="2" t="s">
        <v>1530</v>
      </c>
      <c r="K75" s="2">
        <v>0</v>
      </c>
      <c r="M75" s="2">
        <f t="shared" si="21"/>
        <v>4107</v>
      </c>
      <c r="N75" s="2">
        <v>2</v>
      </c>
      <c r="O75" s="2" t="str">
        <f t="shared" si="22"/>
        <v>Sea Fish</v>
      </c>
      <c r="P75" s="2" t="str">
        <f>""</f>
        <v/>
      </c>
      <c r="Q75" s="2">
        <f t="shared" si="23"/>
        <v>50</v>
      </c>
      <c r="R75" s="2" t="str">
        <f t="shared" ref="R75:R138" si="43">J75</f>
        <v>4|5;2|-3</v>
      </c>
      <c r="S75" s="2" t="str">
        <f t="shared" ref="S75:S138" si="44">IF(OR(H75=0,H75=""),"",H75)</f>
        <v/>
      </c>
      <c r="T75" s="2">
        <v>0</v>
      </c>
      <c r="U75" s="2" t="str">
        <f t="shared" ref="U75:U80" si="45">IF(S75="","none",1)</f>
        <v>none</v>
      </c>
      <c r="V75" s="2">
        <f t="shared" si="27"/>
        <v>0</v>
      </c>
      <c r="W75" s="7">
        <f t="shared" si="28"/>
        <v>0</v>
      </c>
      <c r="X75" s="2">
        <v>0</v>
      </c>
      <c r="AK75" s="2">
        <v>5</v>
      </c>
      <c r="AO75" s="2">
        <v>-3</v>
      </c>
      <c r="AQ75" s="2" t="str">
        <f t="shared" si="42"/>
        <v>4|5;2|-3</v>
      </c>
      <c r="AR75" s="2" t="s">
        <v>1498</v>
      </c>
    </row>
    <row r="76" spans="1:44" x14ac:dyDescent="0.15">
      <c r="A76" s="2" t="s">
        <v>827</v>
      </c>
      <c r="B76" s="2">
        <v>1</v>
      </c>
      <c r="C76" s="2" t="s">
        <v>828</v>
      </c>
      <c r="D76" s="2">
        <v>4108</v>
      </c>
      <c r="E76" s="2">
        <v>20</v>
      </c>
      <c r="F76" s="2">
        <v>1</v>
      </c>
      <c r="G76" s="2">
        <v>0</v>
      </c>
      <c r="H76" s="2">
        <v>0</v>
      </c>
      <c r="I76" s="2">
        <v>0</v>
      </c>
      <c r="J76" s="2" t="s">
        <v>1502</v>
      </c>
      <c r="K76" s="2">
        <v>0</v>
      </c>
      <c r="M76" s="2">
        <f t="shared" si="21"/>
        <v>4108</v>
      </c>
      <c r="N76" s="2">
        <v>2</v>
      </c>
      <c r="O76" s="2" t="str">
        <f t="shared" si="22"/>
        <v>Salt</v>
      </c>
      <c r="P76" s="2" t="str">
        <f>""</f>
        <v/>
      </c>
      <c r="Q76" s="2">
        <f t="shared" si="23"/>
        <v>20</v>
      </c>
      <c r="R76" s="2" t="str">
        <f t="shared" si="43"/>
        <v>8|2;6|-1;2|1</v>
      </c>
      <c r="S76" s="2" t="str">
        <f t="shared" si="44"/>
        <v/>
      </c>
      <c r="T76" s="2">
        <v>0</v>
      </c>
      <c r="U76" s="2" t="str">
        <f t="shared" si="45"/>
        <v>none</v>
      </c>
      <c r="V76" s="2">
        <f t="shared" si="27"/>
        <v>0</v>
      </c>
      <c r="W76" s="7">
        <f t="shared" si="28"/>
        <v>0</v>
      </c>
      <c r="X76" s="2">
        <v>0</v>
      </c>
      <c r="AM76" s="2">
        <v>2</v>
      </c>
      <c r="AN76" s="2">
        <v>-1</v>
      </c>
      <c r="AO76" s="2">
        <v>1</v>
      </c>
      <c r="AQ76" s="2" t="s">
        <v>1502</v>
      </c>
      <c r="AR76" s="2" t="s">
        <v>1502</v>
      </c>
    </row>
    <row r="77" spans="1:44" x14ac:dyDescent="0.15">
      <c r="A77" s="2" t="s">
        <v>840</v>
      </c>
      <c r="B77" s="2">
        <v>1</v>
      </c>
      <c r="C77" s="2" t="s">
        <v>841</v>
      </c>
      <c r="D77" s="2">
        <v>4109</v>
      </c>
      <c r="E77" s="2">
        <v>30</v>
      </c>
      <c r="F77" s="2">
        <v>1</v>
      </c>
      <c r="G77" s="2">
        <v>0</v>
      </c>
      <c r="H77" s="2">
        <v>0</v>
      </c>
      <c r="I77" s="2">
        <v>0</v>
      </c>
      <c r="J77" s="2" t="s">
        <v>1503</v>
      </c>
      <c r="K77" s="2">
        <v>0</v>
      </c>
      <c r="M77" s="2">
        <f t="shared" si="21"/>
        <v>4109</v>
      </c>
      <c r="N77" s="2">
        <v>2</v>
      </c>
      <c r="O77" s="2" t="str">
        <f t="shared" si="22"/>
        <v>Ice</v>
      </c>
      <c r="P77" s="2" t="str">
        <f>""</f>
        <v/>
      </c>
      <c r="Q77" s="2">
        <f t="shared" si="23"/>
        <v>30</v>
      </c>
      <c r="R77" s="2" t="str">
        <f t="shared" si="43"/>
        <v>2|-2;10|-5</v>
      </c>
      <c r="S77" s="2" t="str">
        <f t="shared" si="44"/>
        <v/>
      </c>
      <c r="T77" s="2">
        <v>0</v>
      </c>
      <c r="U77" s="2" t="str">
        <f t="shared" si="45"/>
        <v>none</v>
      </c>
      <c r="V77" s="2">
        <f t="shared" si="27"/>
        <v>0</v>
      </c>
      <c r="W77" s="7">
        <f t="shared" si="28"/>
        <v>0</v>
      </c>
      <c r="X77" s="2">
        <v>0</v>
      </c>
      <c r="AO77" s="2">
        <v>-2</v>
      </c>
      <c r="AP77" s="2">
        <v>-5</v>
      </c>
      <c r="AQ77" s="2" t="s">
        <v>1503</v>
      </c>
      <c r="AR77" s="2" t="s">
        <v>1503</v>
      </c>
    </row>
    <row r="78" spans="1:44" x14ac:dyDescent="0.15">
      <c r="A78" s="2" t="s">
        <v>229</v>
      </c>
      <c r="B78" s="2">
        <v>1</v>
      </c>
      <c r="C78" s="2" t="s">
        <v>842</v>
      </c>
      <c r="D78" s="2">
        <v>4110</v>
      </c>
      <c r="E78" s="2">
        <v>30</v>
      </c>
      <c r="F78" s="2">
        <v>1</v>
      </c>
      <c r="G78" s="2">
        <v>0</v>
      </c>
      <c r="H78" s="2">
        <v>0</v>
      </c>
      <c r="I78" s="2">
        <v>0</v>
      </c>
      <c r="J78" s="2" t="s">
        <v>1534</v>
      </c>
      <c r="K78" s="2">
        <v>0</v>
      </c>
      <c r="M78" s="2">
        <f>D78</f>
        <v>4110</v>
      </c>
      <c r="N78" s="2">
        <v>2</v>
      </c>
      <c r="O78" s="2" t="str">
        <f t="shared" ref="O78:O141" si="46">C78</f>
        <v>Flower</v>
      </c>
      <c r="P78" s="2" t="str">
        <f>""</f>
        <v/>
      </c>
      <c r="Q78" s="2">
        <f t="shared" ref="Q78:Q141" si="47">E78</f>
        <v>30</v>
      </c>
      <c r="R78" s="2" t="str">
        <f t="shared" si="43"/>
        <v>4|1;2|2</v>
      </c>
      <c r="S78" s="2" t="str">
        <f t="shared" si="44"/>
        <v/>
      </c>
      <c r="T78" s="2">
        <v>0</v>
      </c>
      <c r="U78" s="2" t="str">
        <f t="shared" si="45"/>
        <v>none</v>
      </c>
      <c r="V78" s="2">
        <f t="shared" ref="V78:V141" si="48">I78</f>
        <v>0</v>
      </c>
      <c r="W78" s="7">
        <f t="shared" ref="W78:W141" si="49">K78</f>
        <v>0</v>
      </c>
      <c r="X78" s="2">
        <v>0</v>
      </c>
      <c r="AK78" s="2">
        <v>1</v>
      </c>
      <c r="AO78" s="2">
        <v>2</v>
      </c>
      <c r="AQ78" s="2" t="str">
        <f>IF(AK78="","",$AK$66&amp;"|"&amp;AK78)&amp;IF(AL78="","",";"&amp;$AL$66&amp;"|"&amp;AL78)&amp;IF(AM78="","",";"&amp;$AM$66&amp;"|"&amp;AM78)&amp;IF(AN78="","",";"&amp;$AN$66&amp;"|"&amp;AN78)&amp;IF(AO78="","",";"&amp;$AO$66&amp;"|"&amp;AO78)&amp;IF(AP78="","",";"&amp;$AP$66&amp;"|"&amp;AP78)</f>
        <v>4|1;2|2</v>
      </c>
      <c r="AR78" s="2" t="s">
        <v>1504</v>
      </c>
    </row>
    <row r="79" spans="1:44" x14ac:dyDescent="0.15">
      <c r="A79" s="2" t="s">
        <v>970</v>
      </c>
      <c r="B79" s="2">
        <v>1</v>
      </c>
      <c r="C79" s="2" t="s">
        <v>155</v>
      </c>
      <c r="D79" s="2">
        <v>4111</v>
      </c>
      <c r="E79" s="2">
        <v>350</v>
      </c>
      <c r="F79" s="2">
        <v>1</v>
      </c>
      <c r="G79" s="2">
        <v>0</v>
      </c>
      <c r="H79" s="2">
        <v>0</v>
      </c>
      <c r="I79" s="2">
        <v>0</v>
      </c>
      <c r="J79" s="2" t="s">
        <v>1535</v>
      </c>
      <c r="K79" s="2">
        <v>0</v>
      </c>
      <c r="M79" s="2">
        <f>D79</f>
        <v>4111</v>
      </c>
      <c r="N79" s="2">
        <v>2</v>
      </c>
      <c r="O79" s="2" t="str">
        <f t="shared" si="46"/>
        <v>Honey</v>
      </c>
      <c r="P79" s="2" t="str">
        <f>""</f>
        <v/>
      </c>
      <c r="Q79" s="2">
        <f t="shared" si="47"/>
        <v>350</v>
      </c>
      <c r="R79" s="2" t="str">
        <f t="shared" si="43"/>
        <v>4|5;0|10;2|20</v>
      </c>
      <c r="S79" s="2" t="str">
        <f t="shared" si="44"/>
        <v/>
      </c>
      <c r="T79" s="2">
        <v>0</v>
      </c>
      <c r="U79" s="2" t="str">
        <f t="shared" si="45"/>
        <v>none</v>
      </c>
      <c r="V79" s="2">
        <f t="shared" si="48"/>
        <v>0</v>
      </c>
      <c r="W79" s="7">
        <f t="shared" si="49"/>
        <v>0</v>
      </c>
      <c r="X79" s="2">
        <v>0</v>
      </c>
      <c r="AK79" s="2">
        <v>5</v>
      </c>
      <c r="AL79" s="2">
        <v>10</v>
      </c>
      <c r="AO79" s="2">
        <v>20</v>
      </c>
      <c r="AQ79" s="2" t="str">
        <f>IF(AK79="","",$AK$66&amp;"|"&amp;AK79)&amp;IF(AL79="","",";"&amp;$AL$66&amp;"|"&amp;AL79)&amp;IF(AM79="","",";"&amp;$AM$66&amp;"|"&amp;AM79)&amp;IF(AN79="","",";"&amp;$AN$66&amp;"|"&amp;AN79)&amp;IF(AO79="","",";"&amp;$AO$66&amp;"|"&amp;AO79)&amp;IF(AP79="","",";"&amp;$AP$66&amp;"|"&amp;AP79)</f>
        <v>4|5;0|10;2|20</v>
      </c>
      <c r="AR79" s="2" t="s">
        <v>1505</v>
      </c>
    </row>
    <row r="80" spans="1:44" x14ac:dyDescent="0.15">
      <c r="A80" s="2" t="s">
        <v>829</v>
      </c>
      <c r="B80" s="2">
        <v>1</v>
      </c>
      <c r="C80" s="2" t="s">
        <v>976</v>
      </c>
      <c r="D80" s="2">
        <v>4112</v>
      </c>
      <c r="E80" s="2">
        <v>350</v>
      </c>
      <c r="F80" s="2">
        <v>1</v>
      </c>
      <c r="G80" s="2">
        <v>0</v>
      </c>
      <c r="H80" s="2">
        <v>0</v>
      </c>
      <c r="I80" s="2">
        <v>0</v>
      </c>
      <c r="J80" s="2" t="s">
        <v>1536</v>
      </c>
      <c r="K80" s="2">
        <v>0</v>
      </c>
      <c r="M80" s="2">
        <f t="shared" ref="M80:M92" si="50">D80</f>
        <v>4112</v>
      </c>
      <c r="N80" s="2">
        <v>2</v>
      </c>
      <c r="O80" s="2" t="str">
        <f t="shared" si="46"/>
        <v>Sea Tonic</v>
      </c>
      <c r="P80" s="2" t="str">
        <f>""</f>
        <v/>
      </c>
      <c r="Q80" s="2">
        <f t="shared" si="47"/>
        <v>350</v>
      </c>
      <c r="R80" s="2" t="str">
        <f t="shared" si="43"/>
        <v>4|5;0|30</v>
      </c>
      <c r="S80" s="2" t="str">
        <f t="shared" si="44"/>
        <v/>
      </c>
      <c r="T80" s="2">
        <v>0</v>
      </c>
      <c r="U80" s="2" t="str">
        <f t="shared" si="45"/>
        <v>none</v>
      </c>
      <c r="V80" s="2">
        <f t="shared" si="48"/>
        <v>0</v>
      </c>
      <c r="W80" s="7">
        <f t="shared" si="49"/>
        <v>0</v>
      </c>
      <c r="X80" s="2">
        <v>0</v>
      </c>
      <c r="AF80" s="2" t="s">
        <v>965</v>
      </c>
      <c r="AG80" s="2" t="s">
        <v>1376</v>
      </c>
      <c r="AK80" s="2">
        <v>5</v>
      </c>
      <c r="AL80" s="2">
        <v>30</v>
      </c>
      <c r="AQ80" s="2" t="str">
        <f>IF(AK80="","",$AK$66&amp;"|"&amp;AK80)&amp;IF(AL80="","",";"&amp;$AL$66&amp;"|"&amp;AL80)&amp;IF(AM80="","",";"&amp;$AM$66&amp;"|"&amp;AM80)&amp;IF(AN80="","",";"&amp;$AN$66&amp;"|"&amp;AN80)&amp;IF(AO80="","",";"&amp;$AO$66&amp;"|"&amp;AO80)&amp;IF(AP80="","",";"&amp;$AP$66&amp;"|"&amp;AP80)</f>
        <v>4|5;0|30</v>
      </c>
      <c r="AR80" s="2" t="s">
        <v>1506</v>
      </c>
    </row>
    <row r="81" spans="1:44" x14ac:dyDescent="0.15">
      <c r="A81" s="2" t="s">
        <v>899</v>
      </c>
      <c r="B81" s="2">
        <v>2</v>
      </c>
      <c r="C81" s="2" t="s">
        <v>916</v>
      </c>
      <c r="D81" s="2">
        <v>4200</v>
      </c>
      <c r="E81" s="2">
        <v>100</v>
      </c>
      <c r="F81" s="2">
        <v>1</v>
      </c>
      <c r="G81" s="2">
        <v>1</v>
      </c>
      <c r="H81" s="2" t="s">
        <v>1608</v>
      </c>
      <c r="I81" s="2">
        <f t="shared" ref="I81:I102" si="51">AG81</f>
        <v>1</v>
      </c>
      <c r="J81" s="2" t="s">
        <v>1537</v>
      </c>
      <c r="K81" s="2">
        <v>0</v>
      </c>
      <c r="M81" s="2">
        <f t="shared" si="50"/>
        <v>4200</v>
      </c>
      <c r="N81" s="2">
        <v>2</v>
      </c>
      <c r="O81" s="2" t="str">
        <f t="shared" si="46"/>
        <v>Bread</v>
      </c>
      <c r="P81" s="2" t="str">
        <f>""</f>
        <v/>
      </c>
      <c r="Q81" s="2">
        <f t="shared" si="47"/>
        <v>100</v>
      </c>
      <c r="R81" s="2" t="str">
        <f t="shared" si="43"/>
        <v>4|10</v>
      </c>
      <c r="S81" s="2" t="str">
        <f t="shared" si="44"/>
        <v>2;4101|5;4100|1</v>
      </c>
      <c r="T81" s="2">
        <v>0</v>
      </c>
      <c r="U81" s="2" t="s">
        <v>1912</v>
      </c>
      <c r="V81" s="2">
        <f t="shared" si="48"/>
        <v>1</v>
      </c>
      <c r="W81" s="7">
        <f t="shared" si="49"/>
        <v>0</v>
      </c>
      <c r="X81" s="2">
        <v>0</v>
      </c>
      <c r="Z81" s="2" t="s">
        <v>257</v>
      </c>
      <c r="AA81" s="2">
        <v>5</v>
      </c>
      <c r="AB81" s="2" t="s">
        <v>78</v>
      </c>
      <c r="AC81" s="2">
        <v>1</v>
      </c>
      <c r="AF81" s="2">
        <v>2</v>
      </c>
      <c r="AG81" s="2">
        <v>1</v>
      </c>
      <c r="AK81" s="2">
        <v>10</v>
      </c>
      <c r="AQ81" s="2" t="str">
        <f>IF(AK81="","",$AK$66&amp;"|"&amp;AK81)&amp;IF(AL81="","",";"&amp;$AL$66&amp;"|"&amp;AL81)&amp;IF(AM81="","",";"&amp;$AM$66&amp;"|"&amp;AM81)&amp;IF(AN81="","",";"&amp;$AN$66&amp;"|"&amp;AN81)&amp;IF(AO81="","",";"&amp;$AO$66&amp;"|"&amp;AO81)&amp;IF(AP81="","",";"&amp;$AP$66&amp;"|"&amp;AP81)</f>
        <v>4|10</v>
      </c>
      <c r="AR81" s="2" t="s">
        <v>1507</v>
      </c>
    </row>
    <row r="82" spans="1:44" x14ac:dyDescent="0.15">
      <c r="A82" s="2" t="s">
        <v>900</v>
      </c>
      <c r="B82" s="2">
        <v>2</v>
      </c>
      <c r="C82" s="2" t="s">
        <v>1014</v>
      </c>
      <c r="D82" s="2">
        <v>4201</v>
      </c>
      <c r="E82" s="2">
        <v>100</v>
      </c>
      <c r="F82" s="2">
        <v>1</v>
      </c>
      <c r="G82" s="2">
        <v>1</v>
      </c>
      <c r="H82" s="2" t="s">
        <v>1609</v>
      </c>
      <c r="I82" s="2">
        <f t="shared" si="51"/>
        <v>1</v>
      </c>
      <c r="J82" s="2" t="s">
        <v>1508</v>
      </c>
      <c r="K82" s="2">
        <v>0</v>
      </c>
      <c r="M82" s="2">
        <f t="shared" si="50"/>
        <v>4201</v>
      </c>
      <c r="N82" s="2">
        <v>2</v>
      </c>
      <c r="O82" s="2" t="str">
        <f t="shared" si="46"/>
        <v>Ice Water</v>
      </c>
      <c r="P82" s="2" t="str">
        <f>""</f>
        <v/>
      </c>
      <c r="Q82" s="2">
        <f t="shared" si="47"/>
        <v>100</v>
      </c>
      <c r="R82" s="2" t="str">
        <f t="shared" si="43"/>
        <v>6|5;10|-5</v>
      </c>
      <c r="S82" s="2" t="str">
        <f t="shared" si="44"/>
        <v>3;4100|3;4109|1</v>
      </c>
      <c r="T82" s="2">
        <v>0</v>
      </c>
      <c r="U82" s="2" t="s">
        <v>1912</v>
      </c>
      <c r="V82" s="2">
        <f t="shared" si="48"/>
        <v>1</v>
      </c>
      <c r="W82" s="7">
        <f t="shared" si="49"/>
        <v>0</v>
      </c>
      <c r="X82" s="2">
        <v>0</v>
      </c>
      <c r="Z82" s="2" t="s">
        <v>78</v>
      </c>
      <c r="AA82" s="2">
        <v>3</v>
      </c>
      <c r="AB82" s="2" t="s">
        <v>839</v>
      </c>
      <c r="AC82" s="2">
        <v>1</v>
      </c>
      <c r="AF82" s="2">
        <v>3</v>
      </c>
      <c r="AG82" s="2">
        <v>1</v>
      </c>
      <c r="AN82" s="2">
        <v>5</v>
      </c>
      <c r="AP82" s="2">
        <v>-5</v>
      </c>
      <c r="AQ82" s="2" t="s">
        <v>1508</v>
      </c>
      <c r="AR82" s="2" t="s">
        <v>1508</v>
      </c>
    </row>
    <row r="83" spans="1:44" x14ac:dyDescent="0.15">
      <c r="A83" s="2" t="s">
        <v>903</v>
      </c>
      <c r="B83" s="2">
        <v>2</v>
      </c>
      <c r="C83" s="2" t="s">
        <v>912</v>
      </c>
      <c r="D83" s="2">
        <v>4202</v>
      </c>
      <c r="E83" s="2">
        <v>100</v>
      </c>
      <c r="F83" s="2">
        <v>1</v>
      </c>
      <c r="G83" s="2">
        <v>1</v>
      </c>
      <c r="H83" s="2" t="s">
        <v>1610</v>
      </c>
      <c r="I83" s="2">
        <f t="shared" si="51"/>
        <v>1</v>
      </c>
      <c r="J83" s="2" t="s">
        <v>1509</v>
      </c>
      <c r="K83" s="2">
        <v>0</v>
      </c>
      <c r="M83" s="2">
        <f t="shared" si="50"/>
        <v>4202</v>
      </c>
      <c r="N83" s="2">
        <v>2</v>
      </c>
      <c r="O83" s="2" t="str">
        <f t="shared" si="46"/>
        <v>Hot Water</v>
      </c>
      <c r="P83" s="2" t="str">
        <f>""</f>
        <v/>
      </c>
      <c r="Q83" s="2">
        <f t="shared" si="47"/>
        <v>100</v>
      </c>
      <c r="R83" s="2" t="str">
        <f t="shared" si="43"/>
        <v>6|5;10|5</v>
      </c>
      <c r="S83" s="2" t="str">
        <f t="shared" si="44"/>
        <v>5;4100|5;4214|2</v>
      </c>
      <c r="T83" s="2">
        <v>0</v>
      </c>
      <c r="U83" s="2" t="s">
        <v>1912</v>
      </c>
      <c r="V83" s="2">
        <f t="shared" si="48"/>
        <v>1</v>
      </c>
      <c r="W83" s="7">
        <f t="shared" si="49"/>
        <v>0</v>
      </c>
      <c r="X83" s="2">
        <v>0</v>
      </c>
      <c r="Z83" s="2" t="s">
        <v>78</v>
      </c>
      <c r="AA83" s="2">
        <v>5</v>
      </c>
      <c r="AB83" s="2" t="s">
        <v>100</v>
      </c>
      <c r="AC83" s="2">
        <v>2</v>
      </c>
      <c r="AF83" s="2">
        <v>5</v>
      </c>
      <c r="AG83" s="2">
        <v>1</v>
      </c>
      <c r="AN83" s="2">
        <v>5</v>
      </c>
      <c r="AP83" s="2">
        <v>5</v>
      </c>
      <c r="AQ83" s="2" t="s">
        <v>1509</v>
      </c>
      <c r="AR83" s="2" t="s">
        <v>1509</v>
      </c>
    </row>
    <row r="84" spans="1:44" x14ac:dyDescent="0.15">
      <c r="A84" s="2" t="s">
        <v>906</v>
      </c>
      <c r="B84" s="2">
        <v>2</v>
      </c>
      <c r="C84" s="2" t="s">
        <v>911</v>
      </c>
      <c r="D84" s="2">
        <v>4203</v>
      </c>
      <c r="E84" s="2">
        <v>130</v>
      </c>
      <c r="F84" s="2">
        <v>1</v>
      </c>
      <c r="G84" s="2">
        <v>1</v>
      </c>
      <c r="H84" s="2" t="s">
        <v>1611</v>
      </c>
      <c r="I84" s="2">
        <f t="shared" si="51"/>
        <v>1</v>
      </c>
      <c r="J84" s="2" t="s">
        <v>1510</v>
      </c>
      <c r="K84" s="2">
        <v>0</v>
      </c>
      <c r="M84" s="2">
        <f t="shared" si="50"/>
        <v>4203</v>
      </c>
      <c r="N84" s="2">
        <v>2</v>
      </c>
      <c r="O84" s="2" t="str">
        <f t="shared" si="46"/>
        <v>Flower Tea</v>
      </c>
      <c r="P84" s="2" t="str">
        <f>""</f>
        <v/>
      </c>
      <c r="Q84" s="2">
        <f t="shared" si="47"/>
        <v>130</v>
      </c>
      <c r="R84" s="2" t="str">
        <f t="shared" si="43"/>
        <v>6|8;2|5</v>
      </c>
      <c r="S84" s="2" t="str">
        <f t="shared" si="44"/>
        <v>1;4110|1;4100|1</v>
      </c>
      <c r="T84" s="2">
        <v>0</v>
      </c>
      <c r="U84" s="2" t="s">
        <v>1912</v>
      </c>
      <c r="V84" s="2">
        <f t="shared" si="48"/>
        <v>1</v>
      </c>
      <c r="W84" s="7">
        <f t="shared" si="49"/>
        <v>0</v>
      </c>
      <c r="X84" s="2">
        <v>0</v>
      </c>
      <c r="Z84" s="2" t="s">
        <v>229</v>
      </c>
      <c r="AA84" s="2">
        <v>1</v>
      </c>
      <c r="AB84" s="2" t="s">
        <v>78</v>
      </c>
      <c r="AC84" s="2">
        <v>1</v>
      </c>
      <c r="AF84" s="2">
        <v>1</v>
      </c>
      <c r="AG84" s="2">
        <v>1</v>
      </c>
      <c r="AN84" s="2">
        <v>8</v>
      </c>
      <c r="AO84" s="2">
        <v>5</v>
      </c>
      <c r="AQ84" s="2" t="s">
        <v>1510</v>
      </c>
      <c r="AR84" s="2" t="s">
        <v>1510</v>
      </c>
    </row>
    <row r="85" spans="1:44" x14ac:dyDescent="0.15">
      <c r="A85" s="2" t="s">
        <v>1023</v>
      </c>
      <c r="B85" s="2">
        <v>2</v>
      </c>
      <c r="C85" s="2" t="s">
        <v>1026</v>
      </c>
      <c r="D85" s="2">
        <v>4204</v>
      </c>
      <c r="E85" s="2">
        <v>120</v>
      </c>
      <c r="F85" s="2">
        <v>1</v>
      </c>
      <c r="G85" s="2">
        <v>1</v>
      </c>
      <c r="H85" s="2" t="s">
        <v>1612</v>
      </c>
      <c r="I85" s="2">
        <f t="shared" si="51"/>
        <v>1</v>
      </c>
      <c r="J85" s="2" t="s">
        <v>1538</v>
      </c>
      <c r="K85" s="2">
        <v>0</v>
      </c>
      <c r="M85" s="2">
        <f t="shared" si="50"/>
        <v>4204</v>
      </c>
      <c r="N85" s="2">
        <v>2</v>
      </c>
      <c r="O85" s="2" t="str">
        <f t="shared" si="46"/>
        <v>Roasted Meat</v>
      </c>
      <c r="P85" s="2" t="str">
        <f>""</f>
        <v/>
      </c>
      <c r="Q85" s="2">
        <f t="shared" si="47"/>
        <v>120</v>
      </c>
      <c r="R85" s="2" t="str">
        <f t="shared" si="43"/>
        <v>4|12</v>
      </c>
      <c r="S85" s="2" t="str">
        <f t="shared" si="44"/>
        <v>3;4102|3;4214|1</v>
      </c>
      <c r="T85" s="2">
        <v>0</v>
      </c>
      <c r="U85" s="2" t="s">
        <v>1912</v>
      </c>
      <c r="V85" s="2">
        <f t="shared" si="48"/>
        <v>1</v>
      </c>
      <c r="W85" s="7">
        <f t="shared" si="49"/>
        <v>0</v>
      </c>
      <c r="X85" s="2">
        <v>0</v>
      </c>
      <c r="Z85" s="2" t="s">
        <v>79</v>
      </c>
      <c r="AA85" s="2">
        <v>3</v>
      </c>
      <c r="AB85" s="2" t="s">
        <v>100</v>
      </c>
      <c r="AC85" s="2">
        <v>1</v>
      </c>
      <c r="AF85" s="2">
        <v>3</v>
      </c>
      <c r="AG85" s="2">
        <v>1</v>
      </c>
      <c r="AK85" s="2">
        <v>12</v>
      </c>
      <c r="AQ85" s="2" t="str">
        <f>IF(AK85="","",$AK$66&amp;"|"&amp;AK85)&amp;IF(AL85="","",";"&amp;$AL$66&amp;"|"&amp;AL85)&amp;IF(AM85="","",";"&amp;$AM$66&amp;"|"&amp;AM85)&amp;IF(AN85="","",";"&amp;$AN$66&amp;"|"&amp;AN85)&amp;IF(AO85="","",";"&amp;$AO$66&amp;"|"&amp;AO85)&amp;IF(AP85="","",";"&amp;$AP$66&amp;"|"&amp;AP85)</f>
        <v>4|12</v>
      </c>
      <c r="AR85" s="2" t="s">
        <v>1511</v>
      </c>
    </row>
    <row r="86" spans="1:44" x14ac:dyDescent="0.15">
      <c r="A86" s="2" t="s">
        <v>1024</v>
      </c>
      <c r="B86" s="2">
        <v>2</v>
      </c>
      <c r="C86" s="2" t="s">
        <v>1027</v>
      </c>
      <c r="D86" s="2">
        <v>4205</v>
      </c>
      <c r="E86" s="2">
        <v>120</v>
      </c>
      <c r="F86" s="2">
        <v>1</v>
      </c>
      <c r="G86" s="2">
        <v>1</v>
      </c>
      <c r="H86" s="2" t="s">
        <v>1613</v>
      </c>
      <c r="I86" s="2">
        <f t="shared" si="51"/>
        <v>1</v>
      </c>
      <c r="J86" s="2" t="s">
        <v>1539</v>
      </c>
      <c r="K86" s="2">
        <v>0</v>
      </c>
      <c r="M86" s="2">
        <f t="shared" si="50"/>
        <v>4205</v>
      </c>
      <c r="N86" s="2">
        <v>2</v>
      </c>
      <c r="O86" s="2" t="str">
        <f t="shared" si="46"/>
        <v>Roasted Fish</v>
      </c>
      <c r="P86" s="2" t="str">
        <f>""</f>
        <v/>
      </c>
      <c r="Q86" s="2">
        <f t="shared" si="47"/>
        <v>120</v>
      </c>
      <c r="R86" s="2" t="str">
        <f t="shared" si="43"/>
        <v>4|10;0|2</v>
      </c>
      <c r="S86" s="2" t="str">
        <f t="shared" si="44"/>
        <v>3;4105|3;4214|1</v>
      </c>
      <c r="T86" s="2">
        <v>0</v>
      </c>
      <c r="U86" s="2" t="s">
        <v>1912</v>
      </c>
      <c r="V86" s="2">
        <f t="shared" si="48"/>
        <v>1</v>
      </c>
      <c r="W86" s="7">
        <f t="shared" si="49"/>
        <v>0</v>
      </c>
      <c r="X86" s="2">
        <v>0</v>
      </c>
      <c r="Z86" s="2" t="s">
        <v>362</v>
      </c>
      <c r="AA86" s="2">
        <v>3</v>
      </c>
      <c r="AB86" s="2" t="s">
        <v>100</v>
      </c>
      <c r="AC86" s="2">
        <v>1</v>
      </c>
      <c r="AF86" s="2">
        <v>3</v>
      </c>
      <c r="AG86" s="2">
        <v>1</v>
      </c>
      <c r="AK86" s="2">
        <v>10</v>
      </c>
      <c r="AL86" s="2">
        <v>2</v>
      </c>
      <c r="AQ86" s="2" t="str">
        <f>IF(AK86="","",$AK$66&amp;"|"&amp;AK86)&amp;IF(AL86="","",";"&amp;$AL$66&amp;"|"&amp;AL86)&amp;IF(AM86="","",";"&amp;$AM$66&amp;"|"&amp;AM86)&amp;IF(AN86="","",";"&amp;$AN$66&amp;"|"&amp;AN86)&amp;IF(AO86="","",";"&amp;$AO$66&amp;"|"&amp;AO86)&amp;IF(AP86="","",";"&amp;$AP$66&amp;"|"&amp;AP86)</f>
        <v>4|10;0|2</v>
      </c>
      <c r="AR86" s="2" t="s">
        <v>1512</v>
      </c>
    </row>
    <row r="87" spans="1:44" x14ac:dyDescent="0.15">
      <c r="A87" s="2" t="s">
        <v>1025</v>
      </c>
      <c r="B87" s="2">
        <v>2</v>
      </c>
      <c r="C87" s="2" t="s">
        <v>1028</v>
      </c>
      <c r="D87" s="2">
        <v>4206</v>
      </c>
      <c r="E87" s="2">
        <v>120</v>
      </c>
      <c r="F87" s="2">
        <v>1</v>
      </c>
      <c r="G87" s="2">
        <v>1</v>
      </c>
      <c r="H87" s="2" t="s">
        <v>1614</v>
      </c>
      <c r="I87" s="2">
        <f t="shared" si="51"/>
        <v>1</v>
      </c>
      <c r="J87" s="2" t="s">
        <v>1540</v>
      </c>
      <c r="K87" s="2">
        <v>0</v>
      </c>
      <c r="M87" s="2">
        <f t="shared" si="50"/>
        <v>4206</v>
      </c>
      <c r="N87" s="2">
        <v>2</v>
      </c>
      <c r="O87" s="2" t="str">
        <f t="shared" si="46"/>
        <v>Roasted Sea Fish</v>
      </c>
      <c r="P87" s="2" t="str">
        <f>""</f>
        <v/>
      </c>
      <c r="Q87" s="2">
        <f t="shared" si="47"/>
        <v>120</v>
      </c>
      <c r="R87" s="2" t="str">
        <f t="shared" si="43"/>
        <v>4|10;8|2</v>
      </c>
      <c r="S87" s="2" t="str">
        <f t="shared" si="44"/>
        <v>3;4107|3;4214|1</v>
      </c>
      <c r="T87" s="2">
        <v>0</v>
      </c>
      <c r="U87" s="2" t="s">
        <v>1912</v>
      </c>
      <c r="V87" s="2">
        <f t="shared" si="48"/>
        <v>1</v>
      </c>
      <c r="W87" s="7">
        <f t="shared" si="49"/>
        <v>0</v>
      </c>
      <c r="X87" s="2">
        <v>0</v>
      </c>
      <c r="Z87" s="2" t="s">
        <v>361</v>
      </c>
      <c r="AA87" s="2">
        <v>3</v>
      </c>
      <c r="AB87" s="2" t="s">
        <v>100</v>
      </c>
      <c r="AC87" s="2">
        <v>1</v>
      </c>
      <c r="AF87" s="2">
        <v>3</v>
      </c>
      <c r="AG87" s="2">
        <v>1</v>
      </c>
      <c r="AK87" s="2">
        <v>10</v>
      </c>
      <c r="AM87" s="2">
        <v>2</v>
      </c>
      <c r="AQ87" s="2" t="str">
        <f>IF(AK87="","",$AK$66&amp;"|"&amp;AK87)&amp;IF(AL87="","",";"&amp;$AL$66&amp;"|"&amp;AL87)&amp;IF(AM87="","",";"&amp;$AM$66&amp;"|"&amp;AM87)&amp;IF(AN87="","",";"&amp;$AN$66&amp;"|"&amp;AN87)&amp;IF(AO87="","",";"&amp;$AO$66&amp;"|"&amp;AO87)&amp;IF(AP87="","",";"&amp;$AP$66&amp;"|"&amp;AP87)</f>
        <v>4|10;8|2</v>
      </c>
      <c r="AR87" s="2" t="s">
        <v>1513</v>
      </c>
    </row>
    <row r="88" spans="1:44" x14ac:dyDescent="0.15">
      <c r="A88" s="2" t="s">
        <v>901</v>
      </c>
      <c r="B88" s="2">
        <v>2</v>
      </c>
      <c r="C88" s="2" t="s">
        <v>914</v>
      </c>
      <c r="D88" s="2">
        <v>4207</v>
      </c>
      <c r="E88" s="2">
        <v>120</v>
      </c>
      <c r="F88" s="2">
        <v>1</v>
      </c>
      <c r="G88" s="2">
        <v>1</v>
      </c>
      <c r="H88" s="2" t="s">
        <v>1615</v>
      </c>
      <c r="I88" s="2">
        <f t="shared" si="51"/>
        <v>1</v>
      </c>
      <c r="J88" s="2" t="s">
        <v>1541</v>
      </c>
      <c r="K88" s="2">
        <v>0</v>
      </c>
      <c r="M88" s="2">
        <f t="shared" si="50"/>
        <v>4207</v>
      </c>
      <c r="N88" s="2">
        <v>2</v>
      </c>
      <c r="O88" s="2" t="str">
        <f t="shared" si="46"/>
        <v>Fruit Juice</v>
      </c>
      <c r="P88" s="2" t="str">
        <f>""</f>
        <v/>
      </c>
      <c r="Q88" s="2">
        <f t="shared" si="47"/>
        <v>120</v>
      </c>
      <c r="R88" s="2" t="str">
        <f t="shared" si="43"/>
        <v>4|2;6|7;2|3</v>
      </c>
      <c r="S88" s="2" t="str">
        <f t="shared" si="44"/>
        <v>2;4104|5;4100|1</v>
      </c>
      <c r="T88" s="2">
        <v>0</v>
      </c>
      <c r="U88" s="2" t="s">
        <v>1912</v>
      </c>
      <c r="V88" s="2">
        <f t="shared" si="48"/>
        <v>1</v>
      </c>
      <c r="W88" s="7">
        <f t="shared" si="49"/>
        <v>0</v>
      </c>
      <c r="X88" s="2">
        <v>0</v>
      </c>
      <c r="Z88" s="2" t="s">
        <v>156</v>
      </c>
      <c r="AA88" s="2">
        <v>5</v>
      </c>
      <c r="AB88" s="2" t="s">
        <v>78</v>
      </c>
      <c r="AC88" s="2">
        <v>1</v>
      </c>
      <c r="AF88" s="2">
        <v>2</v>
      </c>
      <c r="AG88" s="2">
        <v>1</v>
      </c>
      <c r="AK88" s="2">
        <v>2</v>
      </c>
      <c r="AN88" s="2">
        <v>7</v>
      </c>
      <c r="AO88" s="2">
        <v>3</v>
      </c>
      <c r="AQ88" s="2" t="str">
        <f>IF(AK88="","",$AK$66&amp;"|"&amp;AK88)&amp;IF(AL88="","",";"&amp;$AL$66&amp;"|"&amp;AL88)&amp;IF(AM88="","",";"&amp;$AM$66&amp;"|"&amp;AM88)&amp;IF(AN88="","",";"&amp;$AN$66&amp;"|"&amp;AN88)&amp;IF(AO88="","",";"&amp;$AO$66&amp;"|"&amp;AO88)&amp;IF(AP88="","",";"&amp;$AP$66&amp;"|"&amp;AP88)</f>
        <v>4|2;6|7;2|3</v>
      </c>
      <c r="AR88" s="2" t="s">
        <v>1514</v>
      </c>
    </row>
    <row r="89" spans="1:44" x14ac:dyDescent="0.15">
      <c r="A89" s="2" t="s">
        <v>904</v>
      </c>
      <c r="B89" s="2">
        <v>2</v>
      </c>
      <c r="C89" s="2" t="s">
        <v>908</v>
      </c>
      <c r="D89" s="2">
        <v>4208</v>
      </c>
      <c r="E89" s="2">
        <v>120</v>
      </c>
      <c r="F89" s="2">
        <v>1</v>
      </c>
      <c r="G89" s="2">
        <v>0</v>
      </c>
      <c r="H89" s="2">
        <v>0</v>
      </c>
      <c r="I89" s="2">
        <f t="shared" si="51"/>
        <v>0</v>
      </c>
      <c r="J89" s="2" t="s">
        <v>1515</v>
      </c>
      <c r="K89" s="2">
        <v>0</v>
      </c>
      <c r="M89" s="2">
        <f t="shared" si="50"/>
        <v>4208</v>
      </c>
      <c r="N89" s="2">
        <v>2</v>
      </c>
      <c r="O89" s="2" t="str">
        <f t="shared" si="46"/>
        <v>Whiskey</v>
      </c>
      <c r="P89" s="2" t="str">
        <f>""</f>
        <v/>
      </c>
      <c r="Q89" s="2">
        <f t="shared" si="47"/>
        <v>120</v>
      </c>
      <c r="R89" s="2" t="str">
        <f t="shared" si="43"/>
        <v>6|2;2|5;10|5</v>
      </c>
      <c r="S89" s="2" t="str">
        <f t="shared" si="44"/>
        <v/>
      </c>
      <c r="T89" s="2">
        <v>0</v>
      </c>
      <c r="U89" s="2" t="str">
        <f>IF(S89="","none",1)</f>
        <v>none</v>
      </c>
      <c r="V89" s="2">
        <f t="shared" si="48"/>
        <v>0</v>
      </c>
      <c r="W89" s="7">
        <f t="shared" si="49"/>
        <v>0</v>
      </c>
      <c r="X89" s="2">
        <v>0</v>
      </c>
      <c r="AN89" s="2">
        <v>2</v>
      </c>
      <c r="AO89" s="2">
        <v>5</v>
      </c>
      <c r="AP89" s="2">
        <v>5</v>
      </c>
      <c r="AQ89" s="2" t="s">
        <v>1515</v>
      </c>
      <c r="AR89" s="2" t="s">
        <v>1515</v>
      </c>
    </row>
    <row r="90" spans="1:44" x14ac:dyDescent="0.15">
      <c r="A90" s="2" t="s">
        <v>166</v>
      </c>
      <c r="B90" s="2">
        <v>2</v>
      </c>
      <c r="C90" s="2" t="s">
        <v>167</v>
      </c>
      <c r="D90" s="2">
        <v>4209</v>
      </c>
      <c r="E90" s="2">
        <v>120</v>
      </c>
      <c r="F90" s="2">
        <v>1</v>
      </c>
      <c r="G90" s="2">
        <v>0</v>
      </c>
      <c r="H90" s="2">
        <v>0</v>
      </c>
      <c r="I90" s="2">
        <f t="shared" si="51"/>
        <v>0</v>
      </c>
      <c r="J90" s="2" t="s">
        <v>1516</v>
      </c>
      <c r="K90" s="2">
        <v>0</v>
      </c>
      <c r="M90" s="2">
        <f t="shared" si="50"/>
        <v>4209</v>
      </c>
      <c r="N90" s="2">
        <v>2</v>
      </c>
      <c r="O90" s="2" t="str">
        <f t="shared" si="46"/>
        <v>Wine</v>
      </c>
      <c r="P90" s="2" t="str">
        <f>""</f>
        <v/>
      </c>
      <c r="Q90" s="2">
        <f t="shared" si="47"/>
        <v>120</v>
      </c>
      <c r="R90" s="2" t="str">
        <f t="shared" si="43"/>
        <v>6|4;2|8</v>
      </c>
      <c r="S90" s="2" t="str">
        <f t="shared" si="44"/>
        <v/>
      </c>
      <c r="T90" s="2">
        <v>0</v>
      </c>
      <c r="U90" s="2" t="str">
        <f>IF(S90="","none",1)</f>
        <v>none</v>
      </c>
      <c r="V90" s="2">
        <f t="shared" si="48"/>
        <v>0</v>
      </c>
      <c r="W90" s="7">
        <f t="shared" si="49"/>
        <v>0</v>
      </c>
      <c r="X90" s="2">
        <v>0</v>
      </c>
      <c r="AN90" s="2">
        <v>4</v>
      </c>
      <c r="AO90" s="2">
        <v>8</v>
      </c>
      <c r="AQ90" s="2" t="s">
        <v>1516</v>
      </c>
      <c r="AR90" s="2" t="s">
        <v>1516</v>
      </c>
    </row>
    <row r="91" spans="1:44" x14ac:dyDescent="0.15">
      <c r="A91" s="2" t="s">
        <v>168</v>
      </c>
      <c r="B91" s="2">
        <v>2</v>
      </c>
      <c r="C91" s="2" t="s">
        <v>169</v>
      </c>
      <c r="D91" s="2">
        <v>4210</v>
      </c>
      <c r="E91" s="2">
        <v>140</v>
      </c>
      <c r="F91" s="2">
        <v>1</v>
      </c>
      <c r="G91" s="2">
        <v>0</v>
      </c>
      <c r="H91" s="2">
        <v>0</v>
      </c>
      <c r="I91" s="2">
        <f t="shared" si="51"/>
        <v>0</v>
      </c>
      <c r="J91" s="2" t="s">
        <v>1517</v>
      </c>
      <c r="K91" s="2">
        <v>0</v>
      </c>
      <c r="M91" s="2">
        <f t="shared" si="50"/>
        <v>4210</v>
      </c>
      <c r="N91" s="2">
        <v>2</v>
      </c>
      <c r="O91" s="2" t="str">
        <f t="shared" si="46"/>
        <v>Beer</v>
      </c>
      <c r="P91" s="2" t="str">
        <f>""</f>
        <v/>
      </c>
      <c r="Q91" s="2">
        <f t="shared" si="47"/>
        <v>140</v>
      </c>
      <c r="R91" s="2" t="str">
        <f t="shared" si="43"/>
        <v>6|4;2|10</v>
      </c>
      <c r="S91" s="2" t="str">
        <f t="shared" si="44"/>
        <v/>
      </c>
      <c r="T91" s="2">
        <v>0</v>
      </c>
      <c r="U91" s="2" t="str">
        <f>IF(S91="","none",1)</f>
        <v>none</v>
      </c>
      <c r="V91" s="2">
        <f t="shared" si="48"/>
        <v>0</v>
      </c>
      <c r="W91" s="7">
        <f t="shared" si="49"/>
        <v>0</v>
      </c>
      <c r="X91" s="2">
        <v>0</v>
      </c>
      <c r="AN91" s="2">
        <v>4</v>
      </c>
      <c r="AO91" s="2">
        <v>10</v>
      </c>
      <c r="AQ91" s="2" t="s">
        <v>1517</v>
      </c>
      <c r="AR91" s="2" t="s">
        <v>1517</v>
      </c>
    </row>
    <row r="92" spans="1:44" x14ac:dyDescent="0.15">
      <c r="A92" s="2" t="s">
        <v>1031</v>
      </c>
      <c r="B92" s="2">
        <v>2</v>
      </c>
      <c r="C92" s="2" t="s">
        <v>1032</v>
      </c>
      <c r="D92" s="2">
        <v>4211</v>
      </c>
      <c r="E92" s="2">
        <v>250</v>
      </c>
      <c r="F92" s="2">
        <v>1</v>
      </c>
      <c r="G92" s="2">
        <v>1</v>
      </c>
      <c r="H92" s="2" t="s">
        <v>1616</v>
      </c>
      <c r="I92" s="2">
        <f t="shared" si="51"/>
        <v>2</v>
      </c>
      <c r="J92" s="2" t="s">
        <v>1518</v>
      </c>
      <c r="K92" s="2">
        <v>0</v>
      </c>
      <c r="M92" s="2">
        <f t="shared" si="50"/>
        <v>4211</v>
      </c>
      <c r="N92" s="2">
        <v>2</v>
      </c>
      <c r="O92" s="2" t="str">
        <f t="shared" si="46"/>
        <v>Tonic Soup</v>
      </c>
      <c r="P92" s="2" t="str">
        <f>""</f>
        <v/>
      </c>
      <c r="Q92" s="2">
        <f t="shared" si="47"/>
        <v>250</v>
      </c>
      <c r="R92" s="2" t="str">
        <f t="shared" si="43"/>
        <v>0|15;6|10</v>
      </c>
      <c r="S92" s="2" t="str">
        <f t="shared" si="44"/>
        <v>6;4112|3;4100|1</v>
      </c>
      <c r="T92" s="2">
        <v>0</v>
      </c>
      <c r="U92" s="2" t="s">
        <v>1913</v>
      </c>
      <c r="V92" s="2">
        <f t="shared" si="48"/>
        <v>2</v>
      </c>
      <c r="W92" s="7">
        <f t="shared" si="49"/>
        <v>0</v>
      </c>
      <c r="X92" s="2">
        <v>0</v>
      </c>
      <c r="Z92" s="2" t="s">
        <v>829</v>
      </c>
      <c r="AA92" s="2">
        <v>3</v>
      </c>
      <c r="AB92" s="2" t="s">
        <v>78</v>
      </c>
      <c r="AC92" s="2">
        <v>1</v>
      </c>
      <c r="AF92" s="2">
        <v>6</v>
      </c>
      <c r="AG92" s="2">
        <v>2</v>
      </c>
      <c r="AL92" s="2">
        <v>15</v>
      </c>
      <c r="AN92" s="2">
        <v>10</v>
      </c>
      <c r="AQ92" s="2" t="s">
        <v>1518</v>
      </c>
      <c r="AR92" s="2" t="s">
        <v>1518</v>
      </c>
    </row>
    <row r="93" spans="1:44" x14ac:dyDescent="0.15">
      <c r="A93" s="2" t="s">
        <v>1377</v>
      </c>
      <c r="B93" s="2">
        <v>2</v>
      </c>
      <c r="C93" s="2" t="s">
        <v>1378</v>
      </c>
      <c r="D93" s="2">
        <v>4212</v>
      </c>
      <c r="E93" s="2">
        <v>120</v>
      </c>
      <c r="F93" s="2">
        <v>1</v>
      </c>
      <c r="G93" s="2">
        <v>1</v>
      </c>
      <c r="H93" s="2" t="s">
        <v>1617</v>
      </c>
      <c r="I93" s="2">
        <f t="shared" si="51"/>
        <v>1</v>
      </c>
      <c r="J93" s="2" t="s">
        <v>1519</v>
      </c>
      <c r="K93" s="2">
        <v>0</v>
      </c>
      <c r="M93" s="2">
        <f>D93</f>
        <v>4212</v>
      </c>
      <c r="N93" s="2">
        <v>2</v>
      </c>
      <c r="O93" s="2" t="str">
        <f t="shared" si="46"/>
        <v>Saline Water</v>
      </c>
      <c r="P93" s="2" t="str">
        <f>""</f>
        <v/>
      </c>
      <c r="Q93" s="2">
        <f t="shared" si="47"/>
        <v>120</v>
      </c>
      <c r="R93" s="2" t="str">
        <f t="shared" si="43"/>
        <v>8|5;6|3;2|4</v>
      </c>
      <c r="S93" s="2" t="str">
        <f t="shared" si="44"/>
        <v>3;4108|2;4100|3</v>
      </c>
      <c r="T93" s="2">
        <v>0</v>
      </c>
      <c r="U93" s="2" t="s">
        <v>1913</v>
      </c>
      <c r="V93" s="2">
        <f t="shared" si="48"/>
        <v>1</v>
      </c>
      <c r="W93" s="7">
        <f t="shared" si="49"/>
        <v>0</v>
      </c>
      <c r="X93" s="2">
        <v>0</v>
      </c>
      <c r="Z93" s="2" t="s">
        <v>827</v>
      </c>
      <c r="AA93" s="2">
        <v>2</v>
      </c>
      <c r="AB93" s="2" t="s">
        <v>78</v>
      </c>
      <c r="AC93" s="2">
        <v>3</v>
      </c>
      <c r="AF93" s="2">
        <v>3</v>
      </c>
      <c r="AG93" s="2">
        <v>1</v>
      </c>
      <c r="AM93" s="2">
        <v>5</v>
      </c>
      <c r="AN93" s="2">
        <v>3</v>
      </c>
      <c r="AO93" s="2">
        <v>4</v>
      </c>
      <c r="AQ93" s="2" t="s">
        <v>1519</v>
      </c>
      <c r="AR93" s="2" t="s">
        <v>1519</v>
      </c>
    </row>
    <row r="94" spans="1:44" x14ac:dyDescent="0.15">
      <c r="A94" s="2" t="s">
        <v>1384</v>
      </c>
      <c r="B94" s="2">
        <v>2</v>
      </c>
      <c r="C94" s="2" t="s">
        <v>1385</v>
      </c>
      <c r="D94" s="2">
        <v>4213</v>
      </c>
      <c r="E94" s="2">
        <v>150</v>
      </c>
      <c r="F94" s="2">
        <v>1</v>
      </c>
      <c r="G94" s="2">
        <v>1</v>
      </c>
      <c r="H94" s="2" t="s">
        <v>1618</v>
      </c>
      <c r="I94" s="2">
        <f t="shared" si="51"/>
        <v>2</v>
      </c>
      <c r="J94" s="2" t="s">
        <v>1542</v>
      </c>
      <c r="K94" s="2">
        <v>0</v>
      </c>
      <c r="M94" s="2">
        <f t="shared" ref="M94:M116" si="52">D94</f>
        <v>4213</v>
      </c>
      <c r="N94" s="2">
        <v>2</v>
      </c>
      <c r="O94" s="2" t="str">
        <f t="shared" si="46"/>
        <v>Sushi</v>
      </c>
      <c r="P94" s="2" t="str">
        <f>""</f>
        <v/>
      </c>
      <c r="Q94" s="2">
        <f t="shared" si="47"/>
        <v>150</v>
      </c>
      <c r="R94" s="2" t="str">
        <f t="shared" si="43"/>
        <v>4|10;8|5</v>
      </c>
      <c r="S94" s="2" t="str">
        <f t="shared" si="44"/>
        <v>5;4106|5;4107|3;4101|5</v>
      </c>
      <c r="T94" s="2">
        <v>0</v>
      </c>
      <c r="U94" s="2" t="s">
        <v>1913</v>
      </c>
      <c r="V94" s="2">
        <f t="shared" si="48"/>
        <v>2</v>
      </c>
      <c r="W94" s="7">
        <f t="shared" si="49"/>
        <v>0</v>
      </c>
      <c r="X94" s="2">
        <v>0</v>
      </c>
      <c r="Z94" s="2" t="s">
        <v>160</v>
      </c>
      <c r="AA94" s="2">
        <v>5</v>
      </c>
      <c r="AB94" s="2" t="s">
        <v>361</v>
      </c>
      <c r="AC94" s="2">
        <v>3</v>
      </c>
      <c r="AD94" s="2" t="s">
        <v>257</v>
      </c>
      <c r="AE94" s="2">
        <v>5</v>
      </c>
      <c r="AF94" s="2">
        <v>5</v>
      </c>
      <c r="AG94" s="2">
        <v>2</v>
      </c>
      <c r="AK94" s="2">
        <v>10</v>
      </c>
      <c r="AM94" s="2">
        <v>5</v>
      </c>
      <c r="AQ94" s="2" t="str">
        <f>IF(AK94="","",$AK$66&amp;"|"&amp;AK94)&amp;IF(AL94="","",";"&amp;$AL$66&amp;"|"&amp;AL94)&amp;IF(AM94="","",";"&amp;$AM$66&amp;"|"&amp;AM94)&amp;IF(AN94="","",";"&amp;$AN$66&amp;"|"&amp;AN94)&amp;IF(AO94="","",";"&amp;$AO$66&amp;"|"&amp;AO94)&amp;IF(AP94="","",";"&amp;$AP$66&amp;"|"&amp;AP94)</f>
        <v>4|10;8|5</v>
      </c>
      <c r="AR94" s="2" t="s">
        <v>1520</v>
      </c>
    </row>
    <row r="95" spans="1:44" x14ac:dyDescent="0.15">
      <c r="A95" s="2" t="s">
        <v>1386</v>
      </c>
      <c r="B95" s="2">
        <v>2</v>
      </c>
      <c r="C95" s="2" t="s">
        <v>1387</v>
      </c>
      <c r="D95" s="2">
        <v>4215</v>
      </c>
      <c r="E95" s="2">
        <v>90</v>
      </c>
      <c r="F95" s="2">
        <v>1</v>
      </c>
      <c r="G95" s="2">
        <v>1</v>
      </c>
      <c r="H95" s="2" t="s">
        <v>1619</v>
      </c>
      <c r="I95" s="2">
        <f t="shared" si="51"/>
        <v>1</v>
      </c>
      <c r="J95" s="2" t="s">
        <v>1543</v>
      </c>
      <c r="K95" s="2">
        <v>0</v>
      </c>
      <c r="M95" s="2">
        <f t="shared" si="52"/>
        <v>4215</v>
      </c>
      <c r="N95" s="2">
        <v>2</v>
      </c>
      <c r="O95" s="2" t="str">
        <f t="shared" si="46"/>
        <v>Potherb Soup</v>
      </c>
      <c r="P95" s="2" t="str">
        <f>""</f>
        <v/>
      </c>
      <c r="Q95" s="2">
        <f t="shared" si="47"/>
        <v>90</v>
      </c>
      <c r="R95" s="2" t="str">
        <f t="shared" si="43"/>
        <v>4|5;6|4</v>
      </c>
      <c r="S95" s="2" t="str">
        <f t="shared" si="44"/>
        <v>2;4103|3;4100|1</v>
      </c>
      <c r="T95" s="2">
        <v>0</v>
      </c>
      <c r="U95" s="2" t="s">
        <v>1913</v>
      </c>
      <c r="V95" s="2">
        <f t="shared" si="48"/>
        <v>1</v>
      </c>
      <c r="W95" s="7">
        <f t="shared" si="49"/>
        <v>0</v>
      </c>
      <c r="X95" s="2">
        <v>0</v>
      </c>
      <c r="Z95" s="2" t="s">
        <v>89</v>
      </c>
      <c r="AA95" s="2">
        <v>3</v>
      </c>
      <c r="AB95" s="2" t="s">
        <v>78</v>
      </c>
      <c r="AC95" s="2">
        <v>1</v>
      </c>
      <c r="AF95" s="2">
        <v>2</v>
      </c>
      <c r="AG95" s="2">
        <v>1</v>
      </c>
      <c r="AK95" s="2">
        <v>5</v>
      </c>
      <c r="AN95" s="2">
        <v>4</v>
      </c>
      <c r="AQ95" s="2" t="str">
        <f>IF(AK95="","",$AK$66&amp;"|"&amp;AK95)&amp;IF(AL95="","",";"&amp;$AL$66&amp;"|"&amp;AL95)&amp;IF(AM95="","",";"&amp;$AM$66&amp;"|"&amp;AM95)&amp;IF(AN95="","",";"&amp;$AN$66&amp;"|"&amp;AN95)&amp;IF(AO95="","",";"&amp;$AO$66&amp;"|"&amp;AO95)&amp;IF(AP95="","",";"&amp;$AP$66&amp;"|"&amp;AP95)</f>
        <v>4|5;6|4</v>
      </c>
      <c r="AR95" s="2" t="s">
        <v>1521</v>
      </c>
    </row>
    <row r="96" spans="1:44" x14ac:dyDescent="0.15">
      <c r="A96" s="2" t="s">
        <v>905</v>
      </c>
      <c r="B96" s="2">
        <v>3</v>
      </c>
      <c r="C96" s="2" t="s">
        <v>910</v>
      </c>
      <c r="D96" s="2">
        <v>4300</v>
      </c>
      <c r="E96" s="2">
        <v>300</v>
      </c>
      <c r="F96" s="2">
        <v>1</v>
      </c>
      <c r="G96" s="2">
        <v>2</v>
      </c>
      <c r="H96" s="2" t="s">
        <v>1620</v>
      </c>
      <c r="I96" s="2">
        <f t="shared" si="51"/>
        <v>1</v>
      </c>
      <c r="J96" s="2" t="s">
        <v>1522</v>
      </c>
      <c r="K96" s="2">
        <v>0</v>
      </c>
      <c r="M96" s="2">
        <f t="shared" si="52"/>
        <v>4300</v>
      </c>
      <c r="N96" s="2">
        <v>2</v>
      </c>
      <c r="O96" s="2" t="str">
        <f t="shared" si="46"/>
        <v>Cocktail</v>
      </c>
      <c r="P96" s="2" t="str">
        <f>""</f>
        <v/>
      </c>
      <c r="Q96" s="2">
        <f t="shared" si="47"/>
        <v>300</v>
      </c>
      <c r="R96" s="2" t="str">
        <f t="shared" si="43"/>
        <v>6|3;2|24;10|3</v>
      </c>
      <c r="S96" s="2" t="str">
        <f t="shared" si="44"/>
        <v>2;4208|3;4207|1</v>
      </c>
      <c r="T96" s="2">
        <v>0</v>
      </c>
      <c r="U96" s="2" t="s">
        <v>1913</v>
      </c>
      <c r="V96" s="2">
        <f t="shared" si="48"/>
        <v>1</v>
      </c>
      <c r="W96" s="7">
        <f t="shared" si="49"/>
        <v>0</v>
      </c>
      <c r="X96" s="2">
        <v>0</v>
      </c>
      <c r="Z96" s="2" t="s">
        <v>904</v>
      </c>
      <c r="AA96" s="2">
        <v>3</v>
      </c>
      <c r="AB96" s="2" t="s">
        <v>1380</v>
      </c>
      <c r="AC96" s="2">
        <v>1</v>
      </c>
      <c r="AF96" s="2">
        <v>2</v>
      </c>
      <c r="AG96" s="2">
        <v>1</v>
      </c>
      <c r="AN96" s="2">
        <v>3</v>
      </c>
      <c r="AO96" s="2">
        <v>24</v>
      </c>
      <c r="AP96" s="2">
        <v>3</v>
      </c>
      <c r="AQ96" s="2" t="s">
        <v>1522</v>
      </c>
      <c r="AR96" s="2" t="s">
        <v>1522</v>
      </c>
    </row>
    <row r="97" spans="1:44" x14ac:dyDescent="0.15">
      <c r="A97" s="2" t="s">
        <v>909</v>
      </c>
      <c r="B97" s="2">
        <v>3</v>
      </c>
      <c r="C97" s="2" t="s">
        <v>915</v>
      </c>
      <c r="D97" s="2">
        <v>4301</v>
      </c>
      <c r="E97" s="2">
        <v>190</v>
      </c>
      <c r="F97" s="2">
        <v>1</v>
      </c>
      <c r="G97" s="2">
        <v>2</v>
      </c>
      <c r="H97" s="2" t="s">
        <v>1621</v>
      </c>
      <c r="I97" s="2">
        <f t="shared" si="51"/>
        <v>1</v>
      </c>
      <c r="J97" s="2" t="s">
        <v>1523</v>
      </c>
      <c r="K97" s="2">
        <v>0</v>
      </c>
      <c r="M97" s="2">
        <f t="shared" si="52"/>
        <v>4301</v>
      </c>
      <c r="N97" s="2">
        <v>2</v>
      </c>
      <c r="O97" s="2" t="str">
        <f t="shared" si="46"/>
        <v>Whiskey On The Rocks</v>
      </c>
      <c r="P97" s="2" t="str">
        <f>""</f>
        <v/>
      </c>
      <c r="Q97" s="2">
        <f t="shared" si="47"/>
        <v>190</v>
      </c>
      <c r="R97" s="2" t="str">
        <f t="shared" si="43"/>
        <v>6|6;2|8;10|-5</v>
      </c>
      <c r="S97" s="2" t="str">
        <f t="shared" si="44"/>
        <v>2;4208|2;4109|1</v>
      </c>
      <c r="T97" s="2">
        <v>0</v>
      </c>
      <c r="U97" s="2" t="s">
        <v>1913</v>
      </c>
      <c r="V97" s="2">
        <f t="shared" si="48"/>
        <v>1</v>
      </c>
      <c r="W97" s="7">
        <f t="shared" si="49"/>
        <v>0</v>
      </c>
      <c r="X97" s="2">
        <v>0</v>
      </c>
      <c r="Z97" s="2" t="s">
        <v>904</v>
      </c>
      <c r="AA97" s="2">
        <v>2</v>
      </c>
      <c r="AB97" s="2" t="s">
        <v>840</v>
      </c>
      <c r="AC97" s="2">
        <v>1</v>
      </c>
      <c r="AF97" s="2">
        <v>2</v>
      </c>
      <c r="AG97" s="2">
        <v>1</v>
      </c>
      <c r="AN97" s="2">
        <v>6</v>
      </c>
      <c r="AO97" s="2">
        <v>8</v>
      </c>
      <c r="AP97" s="2">
        <v>-5</v>
      </c>
      <c r="AQ97" s="2" t="s">
        <v>1523</v>
      </c>
      <c r="AR97" s="2" t="s">
        <v>1523</v>
      </c>
    </row>
    <row r="98" spans="1:44" x14ac:dyDescent="0.15">
      <c r="A98" s="2" t="s">
        <v>907</v>
      </c>
      <c r="B98" s="2">
        <v>3</v>
      </c>
      <c r="C98" s="2" t="s">
        <v>913</v>
      </c>
      <c r="D98" s="2">
        <v>4302</v>
      </c>
      <c r="E98" s="2">
        <v>190</v>
      </c>
      <c r="F98" s="2">
        <v>1</v>
      </c>
      <c r="G98" s="2">
        <v>2</v>
      </c>
      <c r="H98" s="2" t="s">
        <v>1622</v>
      </c>
      <c r="I98" s="2">
        <f t="shared" si="51"/>
        <v>1</v>
      </c>
      <c r="J98" s="2" t="s">
        <v>1524</v>
      </c>
      <c r="K98" s="2">
        <v>0</v>
      </c>
      <c r="M98" s="2">
        <f t="shared" si="52"/>
        <v>4302</v>
      </c>
      <c r="N98" s="2">
        <v>2</v>
      </c>
      <c r="O98" s="2" t="str">
        <f t="shared" si="46"/>
        <v>Ice Tea</v>
      </c>
      <c r="P98" s="2" t="str">
        <f>""</f>
        <v/>
      </c>
      <c r="Q98" s="2">
        <f t="shared" si="47"/>
        <v>190</v>
      </c>
      <c r="R98" s="2" t="str">
        <f t="shared" si="43"/>
        <v>6|8;2|6;10|-5</v>
      </c>
      <c r="S98" s="2" t="str">
        <f t="shared" si="44"/>
        <v>3;4203|3;4109|2</v>
      </c>
      <c r="T98" s="2">
        <v>0</v>
      </c>
      <c r="U98" s="2" t="s">
        <v>1913</v>
      </c>
      <c r="V98" s="2">
        <f t="shared" si="48"/>
        <v>1</v>
      </c>
      <c r="W98" s="7">
        <f t="shared" si="49"/>
        <v>0</v>
      </c>
      <c r="X98" s="2">
        <v>0</v>
      </c>
      <c r="Z98" s="2" t="s">
        <v>1382</v>
      </c>
      <c r="AA98" s="2">
        <v>3</v>
      </c>
      <c r="AB98" s="2" t="s">
        <v>840</v>
      </c>
      <c r="AC98" s="2">
        <v>2</v>
      </c>
      <c r="AF98" s="2">
        <v>3</v>
      </c>
      <c r="AG98" s="2">
        <v>1</v>
      </c>
      <c r="AN98" s="2">
        <v>8</v>
      </c>
      <c r="AO98" s="2">
        <v>6</v>
      </c>
      <c r="AP98" s="2">
        <v>-5</v>
      </c>
      <c r="AQ98" s="2" t="s">
        <v>1524</v>
      </c>
      <c r="AR98" s="2" t="s">
        <v>1524</v>
      </c>
    </row>
    <row r="99" spans="1:44" x14ac:dyDescent="0.15">
      <c r="A99" s="2" t="s">
        <v>1029</v>
      </c>
      <c r="B99" s="2">
        <v>3</v>
      </c>
      <c r="C99" s="2" t="s">
        <v>1030</v>
      </c>
      <c r="D99" s="2">
        <v>4303</v>
      </c>
      <c r="E99" s="2">
        <v>190</v>
      </c>
      <c r="F99" s="2">
        <v>1</v>
      </c>
      <c r="G99" s="2">
        <v>2</v>
      </c>
      <c r="H99" s="2" t="s">
        <v>1623</v>
      </c>
      <c r="I99" s="2">
        <f t="shared" si="51"/>
        <v>1</v>
      </c>
      <c r="J99" s="2" t="s">
        <v>1525</v>
      </c>
      <c r="K99" s="2">
        <v>0</v>
      </c>
      <c r="M99" s="2">
        <f t="shared" si="52"/>
        <v>4303</v>
      </c>
      <c r="N99" s="2">
        <v>2</v>
      </c>
      <c r="O99" s="2" t="str">
        <f t="shared" si="46"/>
        <v>Hot Tea</v>
      </c>
      <c r="P99" s="2" t="str">
        <f>""</f>
        <v/>
      </c>
      <c r="Q99" s="2">
        <f t="shared" si="47"/>
        <v>190</v>
      </c>
      <c r="R99" s="2" t="str">
        <f t="shared" si="43"/>
        <v>6|8;2|6;10|5</v>
      </c>
      <c r="S99" s="2" t="str">
        <f t="shared" si="44"/>
        <v>3;4203|3;4214|2</v>
      </c>
      <c r="T99" s="2">
        <v>0</v>
      </c>
      <c r="U99" s="2" t="s">
        <v>1913</v>
      </c>
      <c r="V99" s="2">
        <f t="shared" si="48"/>
        <v>1</v>
      </c>
      <c r="W99" s="7">
        <f t="shared" si="49"/>
        <v>0</v>
      </c>
      <c r="X99" s="2">
        <v>0</v>
      </c>
      <c r="Z99" s="2" t="s">
        <v>1382</v>
      </c>
      <c r="AA99" s="2">
        <v>3</v>
      </c>
      <c r="AB99" s="2" t="s">
        <v>100</v>
      </c>
      <c r="AC99" s="2">
        <v>2</v>
      </c>
      <c r="AF99" s="2">
        <v>3</v>
      </c>
      <c r="AG99" s="2">
        <v>1</v>
      </c>
      <c r="AN99" s="2">
        <v>8</v>
      </c>
      <c r="AO99" s="2">
        <v>6</v>
      </c>
      <c r="AP99" s="2">
        <v>5</v>
      </c>
      <c r="AQ99" s="2" t="s">
        <v>1525</v>
      </c>
      <c r="AR99" s="2" t="s">
        <v>1525</v>
      </c>
    </row>
    <row r="100" spans="1:44" x14ac:dyDescent="0.15">
      <c r="A100" s="2" t="s">
        <v>1033</v>
      </c>
      <c r="B100" s="2">
        <v>3</v>
      </c>
      <c r="C100" s="2" t="s">
        <v>1034</v>
      </c>
      <c r="D100" s="2">
        <v>4304</v>
      </c>
      <c r="E100" s="2">
        <v>300</v>
      </c>
      <c r="F100" s="2">
        <v>1</v>
      </c>
      <c r="G100" s="2">
        <v>2</v>
      </c>
      <c r="H100" s="2" t="s">
        <v>1624</v>
      </c>
      <c r="I100" s="2">
        <f t="shared" si="51"/>
        <v>1</v>
      </c>
      <c r="J100" s="2" t="s">
        <v>1544</v>
      </c>
      <c r="K100" s="2">
        <v>0</v>
      </c>
      <c r="M100" s="2">
        <f t="shared" si="52"/>
        <v>4304</v>
      </c>
      <c r="N100" s="2">
        <v>2</v>
      </c>
      <c r="O100" s="2" t="str">
        <f t="shared" si="46"/>
        <v>Honey Bread</v>
      </c>
      <c r="P100" s="2" t="str">
        <f>""</f>
        <v/>
      </c>
      <c r="Q100" s="2">
        <f t="shared" si="47"/>
        <v>300</v>
      </c>
      <c r="R100" s="2" t="str">
        <f t="shared" si="43"/>
        <v>4|10;0|10;2|10</v>
      </c>
      <c r="S100" s="2" t="str">
        <f t="shared" si="44"/>
        <v>5;4111|2;4200|5</v>
      </c>
      <c r="T100" s="2">
        <v>0</v>
      </c>
      <c r="U100" s="2" t="s">
        <v>1913</v>
      </c>
      <c r="V100" s="2">
        <f t="shared" si="48"/>
        <v>1</v>
      </c>
      <c r="W100" s="7">
        <f t="shared" si="49"/>
        <v>0</v>
      </c>
      <c r="X100" s="2">
        <v>0</v>
      </c>
      <c r="Z100" s="2" t="s">
        <v>970</v>
      </c>
      <c r="AA100" s="2">
        <v>2</v>
      </c>
      <c r="AB100" s="2" t="s">
        <v>981</v>
      </c>
      <c r="AC100" s="2">
        <v>5</v>
      </c>
      <c r="AF100" s="2">
        <v>5</v>
      </c>
      <c r="AG100" s="2">
        <v>1</v>
      </c>
      <c r="AK100" s="2">
        <v>10</v>
      </c>
      <c r="AL100" s="2">
        <v>10</v>
      </c>
      <c r="AO100" s="2">
        <v>10</v>
      </c>
      <c r="AQ100" s="2" t="str">
        <f>IF(AK100="","",$AK$66&amp;"|"&amp;AK100)&amp;IF(AL100="","",";"&amp;$AL$66&amp;"|"&amp;AL100)&amp;IF(AM100="","",";"&amp;$AM$66&amp;"|"&amp;AM100)&amp;IF(AN100="","",";"&amp;$AN$66&amp;"|"&amp;AN100)&amp;IF(AO100="","",";"&amp;$AO$66&amp;"|"&amp;AO100)&amp;IF(AP100="","",";"&amp;$AP$66&amp;"|"&amp;AP100)</f>
        <v>4|10;0|10;2|10</v>
      </c>
      <c r="AR100" s="2" t="s">
        <v>1526</v>
      </c>
    </row>
    <row r="101" spans="1:44" x14ac:dyDescent="0.15">
      <c r="A101" s="2" t="s">
        <v>1388</v>
      </c>
      <c r="B101" s="2">
        <v>3</v>
      </c>
      <c r="C101" s="2" t="s">
        <v>1389</v>
      </c>
      <c r="D101" s="2">
        <v>4305</v>
      </c>
      <c r="E101" s="2">
        <v>300</v>
      </c>
      <c r="F101" s="2">
        <v>1</v>
      </c>
      <c r="G101" s="2">
        <v>2</v>
      </c>
      <c r="H101" s="2" t="s">
        <v>1625</v>
      </c>
      <c r="I101" s="2">
        <f t="shared" si="51"/>
        <v>1</v>
      </c>
      <c r="J101" s="2" t="s">
        <v>1545</v>
      </c>
      <c r="K101" s="2">
        <v>0</v>
      </c>
      <c r="M101" s="2">
        <f t="shared" si="52"/>
        <v>4305</v>
      </c>
      <c r="N101" s="2">
        <v>2</v>
      </c>
      <c r="O101" s="2" t="str">
        <f t="shared" si="46"/>
        <v>Hamburger</v>
      </c>
      <c r="P101" s="2" t="str">
        <f>""</f>
        <v/>
      </c>
      <c r="Q101" s="2">
        <f t="shared" si="47"/>
        <v>300</v>
      </c>
      <c r="R101" s="2" t="str">
        <f t="shared" si="43"/>
        <v>4|30</v>
      </c>
      <c r="S101" s="2" t="str">
        <f t="shared" si="44"/>
        <v>3;4200|2;4204|4;4103|1</v>
      </c>
      <c r="T101" s="2">
        <v>0</v>
      </c>
      <c r="U101" s="2" t="s">
        <v>1913</v>
      </c>
      <c r="V101" s="2">
        <f t="shared" si="48"/>
        <v>1</v>
      </c>
      <c r="W101" s="7">
        <f t="shared" si="49"/>
        <v>0</v>
      </c>
      <c r="X101" s="2">
        <v>0</v>
      </c>
      <c r="Z101" s="2" t="s">
        <v>981</v>
      </c>
      <c r="AA101" s="2">
        <v>2</v>
      </c>
      <c r="AB101" s="2" t="s">
        <v>1023</v>
      </c>
      <c r="AC101" s="2">
        <v>4</v>
      </c>
      <c r="AD101" s="2" t="s">
        <v>89</v>
      </c>
      <c r="AE101" s="2">
        <v>1</v>
      </c>
      <c r="AF101" s="2">
        <v>3</v>
      </c>
      <c r="AG101" s="2">
        <v>1</v>
      </c>
      <c r="AK101" s="2">
        <v>30</v>
      </c>
      <c r="AQ101" s="2" t="str">
        <f>IF(AK101="","",$AK$66&amp;"|"&amp;AK101)&amp;IF(AL101="","",";"&amp;$AL$66&amp;"|"&amp;AL101)&amp;IF(AM101="","",";"&amp;$AM$66&amp;"|"&amp;AM101)&amp;IF(AN101="","",";"&amp;$AN$66&amp;"|"&amp;AN101)&amp;IF(AO101="","",";"&amp;$AO$66&amp;"|"&amp;AO101)&amp;IF(AP101="","",";"&amp;$AP$66&amp;"|"&amp;AP101)</f>
        <v>4|30</v>
      </c>
      <c r="AR101" s="2" t="s">
        <v>1527</v>
      </c>
    </row>
    <row r="102" spans="1:44" x14ac:dyDescent="0.15">
      <c r="A102" s="2" t="s">
        <v>100</v>
      </c>
      <c r="B102" s="2">
        <v>2</v>
      </c>
      <c r="C102" s="2" t="s">
        <v>1492</v>
      </c>
      <c r="D102" s="2">
        <v>4214</v>
      </c>
      <c r="E102" s="2">
        <v>60</v>
      </c>
      <c r="F102" s="2">
        <v>1</v>
      </c>
      <c r="G102" s="2">
        <v>1</v>
      </c>
      <c r="H102" s="2" t="s">
        <v>1626</v>
      </c>
      <c r="I102" s="2">
        <f t="shared" si="51"/>
        <v>1</v>
      </c>
      <c r="J102" s="2" t="s">
        <v>1528</v>
      </c>
      <c r="K102" s="2">
        <v>0</v>
      </c>
      <c r="M102" s="2">
        <f t="shared" si="52"/>
        <v>4214</v>
      </c>
      <c r="N102" s="2">
        <v>2</v>
      </c>
      <c r="O102" s="2" t="str">
        <f t="shared" si="46"/>
        <v>Torch</v>
      </c>
      <c r="P102" s="2" t="str">
        <f>""</f>
        <v/>
      </c>
      <c r="Q102" s="2">
        <f t="shared" si="47"/>
        <v>60</v>
      </c>
      <c r="R102" s="2" t="str">
        <f t="shared" si="43"/>
        <v>2|1;10|5</v>
      </c>
      <c r="S102" s="2" t="str">
        <f t="shared" si="44"/>
        <v>1;1100|1;2102|1</v>
      </c>
      <c r="T102" s="2">
        <v>0</v>
      </c>
      <c r="U102" s="2" t="s">
        <v>1913</v>
      </c>
      <c r="V102" s="2">
        <f t="shared" si="48"/>
        <v>1</v>
      </c>
      <c r="W102" s="7">
        <f t="shared" si="49"/>
        <v>0</v>
      </c>
      <c r="X102" s="2">
        <v>0</v>
      </c>
      <c r="Z102" s="2" t="s">
        <v>63</v>
      </c>
      <c r="AA102" s="2">
        <v>1</v>
      </c>
      <c r="AB102" s="2" t="s">
        <v>72</v>
      </c>
      <c r="AC102" s="2">
        <v>1</v>
      </c>
      <c r="AF102" s="2">
        <v>1</v>
      </c>
      <c r="AG102" s="2">
        <v>1</v>
      </c>
      <c r="AO102" s="2">
        <v>1</v>
      </c>
      <c r="AP102" s="2">
        <v>5</v>
      </c>
      <c r="AQ102" s="2" t="s">
        <v>1528</v>
      </c>
      <c r="AR102" s="2" t="s">
        <v>1528</v>
      </c>
    </row>
    <row r="103" spans="1:44" x14ac:dyDescent="0.15">
      <c r="W103" s="7"/>
    </row>
    <row r="104" spans="1:44" x14ac:dyDescent="0.15">
      <c r="W104" s="7"/>
    </row>
    <row r="105" spans="1:44" x14ac:dyDescent="0.15">
      <c r="W105" s="7"/>
    </row>
    <row r="106" spans="1:44" x14ac:dyDescent="0.15">
      <c r="W106" s="7"/>
    </row>
    <row r="107" spans="1:44" x14ac:dyDescent="0.15">
      <c r="A107" s="34" t="s">
        <v>256</v>
      </c>
      <c r="W107" s="7"/>
    </row>
    <row r="108" spans="1:44" x14ac:dyDescent="0.15">
      <c r="A108" s="2" t="s">
        <v>304</v>
      </c>
      <c r="C108" s="7" t="s">
        <v>1122</v>
      </c>
      <c r="D108" s="2">
        <v>100</v>
      </c>
      <c r="E108" s="2">
        <v>10</v>
      </c>
      <c r="F108" s="2">
        <v>1</v>
      </c>
      <c r="G108" s="2">
        <v>1</v>
      </c>
      <c r="H108" s="2" t="s">
        <v>1627</v>
      </c>
      <c r="I108" s="2">
        <v>1</v>
      </c>
      <c r="J108" s="2" t="s">
        <v>1546</v>
      </c>
      <c r="K108" s="2">
        <v>0</v>
      </c>
      <c r="M108" s="2">
        <f t="shared" si="52"/>
        <v>100</v>
      </c>
      <c r="N108" s="2">
        <v>3</v>
      </c>
      <c r="O108" s="2" t="str">
        <f t="shared" si="46"/>
        <v>Wooden Rod</v>
      </c>
      <c r="P108" s="2" t="str">
        <f>""</f>
        <v/>
      </c>
      <c r="Q108" s="2">
        <f t="shared" si="47"/>
        <v>10</v>
      </c>
      <c r="R108" s="2" t="str">
        <f t="shared" si="43"/>
        <v>13|18;19|2;21|2</v>
      </c>
      <c r="S108" s="2" t="str">
        <f t="shared" si="44"/>
        <v>1;1100|1</v>
      </c>
      <c r="T108" s="2">
        <v>0</v>
      </c>
      <c r="U108" s="2" t="s">
        <v>1914</v>
      </c>
      <c r="V108" s="2">
        <f t="shared" si="48"/>
        <v>1</v>
      </c>
      <c r="W108" s="7">
        <f t="shared" si="49"/>
        <v>0</v>
      </c>
      <c r="X108" s="2">
        <v>0</v>
      </c>
      <c r="Z108" s="2" t="s">
        <v>63</v>
      </c>
      <c r="AA108" s="2">
        <v>1</v>
      </c>
    </row>
    <row r="109" spans="1:44" x14ac:dyDescent="0.15">
      <c r="A109" s="2" t="s">
        <v>305</v>
      </c>
      <c r="C109" s="7" t="s">
        <v>1123</v>
      </c>
      <c r="D109" s="2">
        <v>101</v>
      </c>
      <c r="E109" s="2">
        <v>10</v>
      </c>
      <c r="F109" s="2">
        <v>1</v>
      </c>
      <c r="G109" s="2">
        <v>1</v>
      </c>
      <c r="H109" s="2" t="s">
        <v>1628</v>
      </c>
      <c r="I109" s="2">
        <v>1</v>
      </c>
      <c r="J109" s="2" t="s">
        <v>1546</v>
      </c>
      <c r="K109" s="2">
        <v>0</v>
      </c>
      <c r="M109" s="2">
        <f t="shared" si="52"/>
        <v>101</v>
      </c>
      <c r="N109" s="2">
        <v>3</v>
      </c>
      <c r="O109" s="2" t="str">
        <f t="shared" si="46"/>
        <v>Bone Rod</v>
      </c>
      <c r="P109" s="2" t="str">
        <f>""</f>
        <v/>
      </c>
      <c r="Q109" s="2">
        <f t="shared" si="47"/>
        <v>10</v>
      </c>
      <c r="R109" s="2" t="str">
        <f t="shared" si="43"/>
        <v>13|18;19|2;21|2</v>
      </c>
      <c r="S109" s="2" t="str">
        <f t="shared" si="44"/>
        <v>1;2100|1</v>
      </c>
      <c r="T109" s="2">
        <v>0</v>
      </c>
      <c r="U109" s="2" t="s">
        <v>1914</v>
      </c>
      <c r="V109" s="2">
        <f t="shared" si="48"/>
        <v>1</v>
      </c>
      <c r="W109" s="7">
        <f t="shared" si="49"/>
        <v>0</v>
      </c>
      <c r="X109" s="2">
        <v>0</v>
      </c>
      <c r="Z109" s="2" t="s">
        <v>70</v>
      </c>
      <c r="AA109" s="2">
        <v>1</v>
      </c>
    </row>
    <row r="110" spans="1:44" x14ac:dyDescent="0.15">
      <c r="A110" s="2" t="s">
        <v>885</v>
      </c>
      <c r="C110" s="7" t="s">
        <v>1124</v>
      </c>
      <c r="D110" s="2">
        <v>103</v>
      </c>
      <c r="E110" s="2">
        <v>100</v>
      </c>
      <c r="F110" s="2">
        <v>1</v>
      </c>
      <c r="G110" s="2">
        <v>1</v>
      </c>
      <c r="H110" s="2" t="s">
        <v>1629</v>
      </c>
      <c r="I110" s="2">
        <v>2</v>
      </c>
      <c r="J110" s="2" t="s">
        <v>1547</v>
      </c>
      <c r="K110" s="2">
        <v>0</v>
      </c>
      <c r="M110" s="2">
        <f t="shared" si="52"/>
        <v>103</v>
      </c>
      <c r="N110" s="2">
        <v>3</v>
      </c>
      <c r="O110" s="2" t="str">
        <f t="shared" si="46"/>
        <v>Machetes</v>
      </c>
      <c r="P110" s="2" t="str">
        <f>""</f>
        <v/>
      </c>
      <c r="Q110" s="2">
        <f t="shared" si="47"/>
        <v>100</v>
      </c>
      <c r="R110" s="2" t="str">
        <f t="shared" si="43"/>
        <v>13|27;19|2;21|1.5</v>
      </c>
      <c r="S110" s="2" t="str">
        <f t="shared" si="44"/>
        <v>1;1100|1;2200|3</v>
      </c>
      <c r="T110" s="2">
        <v>0</v>
      </c>
      <c r="U110" s="2" t="s">
        <v>1914</v>
      </c>
      <c r="V110" s="2">
        <f t="shared" si="48"/>
        <v>2</v>
      </c>
      <c r="W110" s="7">
        <f t="shared" si="49"/>
        <v>0</v>
      </c>
      <c r="X110" s="2">
        <v>0</v>
      </c>
      <c r="Z110" s="2" t="s">
        <v>63</v>
      </c>
      <c r="AA110" s="2">
        <v>1</v>
      </c>
      <c r="AB110" s="2" t="s">
        <v>1391</v>
      </c>
      <c r="AC110" s="2">
        <v>3</v>
      </c>
    </row>
    <row r="111" spans="1:44" x14ac:dyDescent="0.15">
      <c r="A111" s="6" t="s">
        <v>306</v>
      </c>
      <c r="C111" s="7" t="s">
        <v>1120</v>
      </c>
      <c r="D111" s="2">
        <v>105</v>
      </c>
      <c r="E111" s="2">
        <v>140</v>
      </c>
      <c r="F111" s="2">
        <v>1</v>
      </c>
      <c r="G111" s="2">
        <v>1</v>
      </c>
      <c r="H111" s="2" t="s">
        <v>1630</v>
      </c>
      <c r="I111" s="2">
        <v>2</v>
      </c>
      <c r="J111" s="2" t="s">
        <v>1548</v>
      </c>
      <c r="K111" s="2">
        <v>0</v>
      </c>
      <c r="M111" s="2">
        <f t="shared" si="52"/>
        <v>105</v>
      </c>
      <c r="N111" s="2">
        <v>3</v>
      </c>
      <c r="O111" s="2" t="str">
        <f t="shared" si="46"/>
        <v>Lance</v>
      </c>
      <c r="P111" s="2" t="str">
        <f>""</f>
        <v/>
      </c>
      <c r="Q111" s="2">
        <f t="shared" si="47"/>
        <v>140</v>
      </c>
      <c r="R111" s="2" t="str">
        <f t="shared" si="43"/>
        <v>13|60;19|4;21|2</v>
      </c>
      <c r="S111" s="2" t="str">
        <f t="shared" si="44"/>
        <v>1;1100|2;2200|4</v>
      </c>
      <c r="T111" s="2">
        <v>0</v>
      </c>
      <c r="U111" s="2" t="s">
        <v>1914</v>
      </c>
      <c r="V111" s="2">
        <f t="shared" si="48"/>
        <v>2</v>
      </c>
      <c r="W111" s="7">
        <f t="shared" si="49"/>
        <v>0</v>
      </c>
      <c r="X111" s="2">
        <v>0</v>
      </c>
      <c r="Z111" s="2" t="s">
        <v>63</v>
      </c>
      <c r="AA111" s="2">
        <v>2</v>
      </c>
      <c r="AB111" s="2" t="s">
        <v>74</v>
      </c>
      <c r="AC111" s="2">
        <v>4</v>
      </c>
    </row>
    <row r="112" spans="1:44" x14ac:dyDescent="0.15">
      <c r="A112" s="2" t="s">
        <v>889</v>
      </c>
      <c r="C112" s="7" t="s">
        <v>1125</v>
      </c>
      <c r="D112" s="2">
        <v>106</v>
      </c>
      <c r="E112" s="2">
        <v>180</v>
      </c>
      <c r="F112" s="2">
        <v>1</v>
      </c>
      <c r="G112" s="2">
        <v>1</v>
      </c>
      <c r="H112" s="2" t="s">
        <v>1631</v>
      </c>
      <c r="I112" s="2">
        <v>3</v>
      </c>
      <c r="J112" s="2" t="s">
        <v>1549</v>
      </c>
      <c r="K112" s="2">
        <v>0</v>
      </c>
      <c r="M112" s="2">
        <f t="shared" si="52"/>
        <v>106</v>
      </c>
      <c r="N112" s="2">
        <v>3</v>
      </c>
      <c r="O112" s="2" t="str">
        <f t="shared" si="46"/>
        <v>Dagger</v>
      </c>
      <c r="P112" s="2" t="str">
        <f>""</f>
        <v/>
      </c>
      <c r="Q112" s="2">
        <f t="shared" si="47"/>
        <v>180</v>
      </c>
      <c r="R112" s="2" t="str">
        <f t="shared" si="43"/>
        <v>13|40;19|2;21|1.5</v>
      </c>
      <c r="S112" s="2" t="str">
        <f t="shared" si="44"/>
        <v>1;2201|3;2200|3</v>
      </c>
      <c r="T112" s="2">
        <v>0</v>
      </c>
      <c r="U112" s="2" t="s">
        <v>1914</v>
      </c>
      <c r="V112" s="2">
        <f t="shared" si="48"/>
        <v>3</v>
      </c>
      <c r="W112" s="7">
        <f t="shared" si="49"/>
        <v>0</v>
      </c>
      <c r="X112" s="2">
        <v>0</v>
      </c>
      <c r="Z112" s="2" t="s">
        <v>75</v>
      </c>
      <c r="AA112" s="2">
        <v>3</v>
      </c>
      <c r="AB112" s="2" t="s">
        <v>74</v>
      </c>
      <c r="AC112" s="2">
        <v>3</v>
      </c>
    </row>
    <row r="113" spans="1:31" x14ac:dyDescent="0.15">
      <c r="A113" s="2" t="s">
        <v>307</v>
      </c>
      <c r="C113" s="7" t="s">
        <v>1131</v>
      </c>
      <c r="D113" s="2">
        <v>107</v>
      </c>
      <c r="E113" s="2">
        <v>300</v>
      </c>
      <c r="F113" s="2">
        <v>1</v>
      </c>
      <c r="G113" s="2">
        <v>1</v>
      </c>
      <c r="H113" s="2" t="s">
        <v>1632</v>
      </c>
      <c r="I113" s="2">
        <v>3</v>
      </c>
      <c r="J113" s="2" t="s">
        <v>1550</v>
      </c>
      <c r="K113" s="2">
        <v>0</v>
      </c>
      <c r="M113" s="2">
        <f t="shared" si="52"/>
        <v>107</v>
      </c>
      <c r="N113" s="2">
        <v>3</v>
      </c>
      <c r="O113" s="2" t="str">
        <f t="shared" si="46"/>
        <v>Axe</v>
      </c>
      <c r="P113" s="2" t="str">
        <f>""</f>
        <v/>
      </c>
      <c r="Q113" s="2">
        <f t="shared" si="47"/>
        <v>300</v>
      </c>
      <c r="R113" s="2" t="str">
        <f t="shared" si="43"/>
        <v>13|72;19|2;21|2</v>
      </c>
      <c r="S113" s="2" t="str">
        <f t="shared" si="44"/>
        <v>1;2201|5;2200|5</v>
      </c>
      <c r="T113" s="2">
        <v>0</v>
      </c>
      <c r="U113" s="2" t="s">
        <v>1914</v>
      </c>
      <c r="V113" s="2">
        <f t="shared" si="48"/>
        <v>3</v>
      </c>
      <c r="W113" s="7">
        <f t="shared" si="49"/>
        <v>0</v>
      </c>
      <c r="X113" s="2">
        <v>0</v>
      </c>
      <c r="Z113" s="2" t="s">
        <v>75</v>
      </c>
      <c r="AA113" s="2">
        <v>5</v>
      </c>
      <c r="AB113" s="2" t="s">
        <v>74</v>
      </c>
      <c r="AC113" s="2">
        <v>5</v>
      </c>
    </row>
    <row r="114" spans="1:31" x14ac:dyDescent="0.15">
      <c r="A114" s="2" t="s">
        <v>893</v>
      </c>
      <c r="C114" s="7" t="s">
        <v>1121</v>
      </c>
      <c r="D114" s="2">
        <v>108</v>
      </c>
      <c r="E114" s="2">
        <v>800</v>
      </c>
      <c r="F114" s="2">
        <v>1</v>
      </c>
      <c r="G114" s="2">
        <v>1</v>
      </c>
      <c r="H114" s="2" t="s">
        <v>1633</v>
      </c>
      <c r="I114" s="2">
        <v>3</v>
      </c>
      <c r="J114" s="2" t="s">
        <v>1551</v>
      </c>
      <c r="K114" s="2">
        <v>0</v>
      </c>
      <c r="M114" s="2">
        <f t="shared" si="52"/>
        <v>108</v>
      </c>
      <c r="N114" s="2">
        <v>3</v>
      </c>
      <c r="O114" s="2" t="str">
        <f t="shared" si="46"/>
        <v>Mace</v>
      </c>
      <c r="P114" s="2" t="str">
        <f>""</f>
        <v/>
      </c>
      <c r="Q114" s="2">
        <f t="shared" si="47"/>
        <v>800</v>
      </c>
      <c r="R114" s="2" t="str">
        <f t="shared" si="43"/>
        <v>13|104;19|3;21|2.2</v>
      </c>
      <c r="S114" s="2" t="str">
        <f t="shared" si="44"/>
        <v>1;2200|20;2107|20</v>
      </c>
      <c r="T114" s="2">
        <v>0</v>
      </c>
      <c r="U114" s="2" t="s">
        <v>1914</v>
      </c>
      <c r="V114" s="2">
        <f t="shared" si="48"/>
        <v>3</v>
      </c>
      <c r="W114" s="7">
        <f t="shared" si="49"/>
        <v>0</v>
      </c>
      <c r="X114" s="2">
        <v>0</v>
      </c>
      <c r="Z114" s="2" t="s">
        <v>74</v>
      </c>
      <c r="AA114" s="2">
        <v>20</v>
      </c>
      <c r="AB114" s="2" t="s">
        <v>971</v>
      </c>
      <c r="AC114" s="2">
        <v>20</v>
      </c>
    </row>
    <row r="115" spans="1:31" x14ac:dyDescent="0.15">
      <c r="A115" s="2" t="s">
        <v>308</v>
      </c>
      <c r="C115" s="7" t="s">
        <v>1367</v>
      </c>
      <c r="D115" s="2">
        <v>109</v>
      </c>
      <c r="E115" s="2">
        <v>2450</v>
      </c>
      <c r="F115" s="2">
        <v>1</v>
      </c>
      <c r="G115" s="2">
        <v>2</v>
      </c>
      <c r="H115" s="2" t="s">
        <v>1634</v>
      </c>
      <c r="I115" s="2">
        <v>5</v>
      </c>
      <c r="J115" s="2" t="s">
        <v>1552</v>
      </c>
      <c r="K115" s="2">
        <v>0</v>
      </c>
      <c r="M115" s="2">
        <f t="shared" si="52"/>
        <v>109</v>
      </c>
      <c r="N115" s="2">
        <v>3</v>
      </c>
      <c r="O115" s="2" t="str">
        <f t="shared" si="46"/>
        <v>Sacrifice</v>
      </c>
      <c r="P115" s="2" t="str">
        <f>""</f>
        <v/>
      </c>
      <c r="Q115" s="2">
        <f t="shared" si="47"/>
        <v>2450</v>
      </c>
      <c r="R115" s="2" t="str">
        <f t="shared" si="43"/>
        <v>13|125;19|3;21|2.2</v>
      </c>
      <c r="S115" s="2" t="str">
        <f t="shared" si="44"/>
        <v>1;2301|20;2200|10;2202|5</v>
      </c>
      <c r="T115" s="2">
        <v>0</v>
      </c>
      <c r="U115" s="2" t="s">
        <v>1914</v>
      </c>
      <c r="V115" s="2">
        <f t="shared" si="48"/>
        <v>5</v>
      </c>
      <c r="W115" s="7">
        <f t="shared" si="49"/>
        <v>0</v>
      </c>
      <c r="X115" s="2">
        <v>0</v>
      </c>
      <c r="Z115" s="2" t="s">
        <v>1400</v>
      </c>
      <c r="AA115" s="2">
        <v>20</v>
      </c>
      <c r="AB115" s="2" t="s">
        <v>74</v>
      </c>
      <c r="AC115" s="2">
        <v>10</v>
      </c>
      <c r="AD115" s="2" t="s">
        <v>831</v>
      </c>
      <c r="AE115" s="2">
        <v>5</v>
      </c>
    </row>
    <row r="116" spans="1:31" ht="16" x14ac:dyDescent="0.2">
      <c r="A116" s="39" t="s">
        <v>985</v>
      </c>
      <c r="C116" s="41" t="s">
        <v>1373</v>
      </c>
      <c r="D116" s="2">
        <v>110</v>
      </c>
      <c r="E116" s="2">
        <v>2460</v>
      </c>
      <c r="F116" s="2">
        <v>1</v>
      </c>
      <c r="G116" s="2">
        <v>0</v>
      </c>
      <c r="H116" s="2">
        <v>0</v>
      </c>
      <c r="I116" s="2">
        <f>AG116</f>
        <v>0</v>
      </c>
      <c r="J116" s="2" t="s">
        <v>1553</v>
      </c>
      <c r="K116" s="2">
        <v>0</v>
      </c>
      <c r="M116" s="2">
        <f t="shared" si="52"/>
        <v>110</v>
      </c>
      <c r="N116" s="2">
        <v>3</v>
      </c>
      <c r="O116" s="2" t="str">
        <f t="shared" si="46"/>
        <v>Sword of Justice</v>
      </c>
      <c r="P116" s="2" t="str">
        <f>""</f>
        <v/>
      </c>
      <c r="Q116" s="2">
        <f t="shared" si="47"/>
        <v>2460</v>
      </c>
      <c r="R116" s="2" t="str">
        <f t="shared" si="43"/>
        <v>13|94;19|2;21|1.5</v>
      </c>
      <c r="S116" s="2" t="str">
        <f t="shared" si="44"/>
        <v/>
      </c>
      <c r="T116" s="2">
        <v>0</v>
      </c>
      <c r="U116" s="2" t="str">
        <f>IF(S116="","none",1)</f>
        <v>none</v>
      </c>
      <c r="V116" s="2">
        <f t="shared" si="48"/>
        <v>0</v>
      </c>
      <c r="W116" s="7">
        <f t="shared" si="49"/>
        <v>0</v>
      </c>
      <c r="X116" s="2">
        <v>0</v>
      </c>
    </row>
    <row r="117" spans="1:31" x14ac:dyDescent="0.15">
      <c r="A117" s="2" t="s">
        <v>309</v>
      </c>
      <c r="C117" s="41" t="s">
        <v>1366</v>
      </c>
      <c r="D117" s="2">
        <v>111</v>
      </c>
      <c r="E117" s="2">
        <v>2470</v>
      </c>
      <c r="F117" s="2">
        <v>1</v>
      </c>
      <c r="G117" s="2">
        <v>2</v>
      </c>
      <c r="H117" s="2" t="s">
        <v>1635</v>
      </c>
      <c r="I117" s="2">
        <v>5</v>
      </c>
      <c r="J117" s="2" t="s">
        <v>1553</v>
      </c>
      <c r="K117" s="2">
        <v>0</v>
      </c>
      <c r="M117" s="2">
        <f>D117</f>
        <v>111</v>
      </c>
      <c r="N117" s="2">
        <v>3</v>
      </c>
      <c r="O117" s="2" t="str">
        <f t="shared" si="46"/>
        <v>Blade of Fear</v>
      </c>
      <c r="P117" s="2" t="str">
        <f>""</f>
        <v/>
      </c>
      <c r="Q117" s="2">
        <f t="shared" si="47"/>
        <v>2470</v>
      </c>
      <c r="R117" s="2" t="str">
        <f t="shared" si="43"/>
        <v>13|94;19|2;21|1.5</v>
      </c>
      <c r="S117" s="2" t="str">
        <f t="shared" si="44"/>
        <v>1;2300|16;2201|24;2202|5</v>
      </c>
      <c r="T117" s="2">
        <v>0</v>
      </c>
      <c r="U117" s="2" t="s">
        <v>1915</v>
      </c>
      <c r="V117" s="2">
        <f t="shared" si="48"/>
        <v>5</v>
      </c>
      <c r="W117" s="7">
        <f t="shared" si="49"/>
        <v>0</v>
      </c>
      <c r="X117" s="2">
        <v>0</v>
      </c>
      <c r="Z117" s="2" t="s">
        <v>82</v>
      </c>
      <c r="AA117" s="2">
        <v>16</v>
      </c>
      <c r="AB117" s="2" t="s">
        <v>75</v>
      </c>
      <c r="AC117" s="2">
        <v>24</v>
      </c>
      <c r="AD117" s="2" t="s">
        <v>84</v>
      </c>
      <c r="AE117" s="2">
        <v>5</v>
      </c>
    </row>
    <row r="118" spans="1:31" x14ac:dyDescent="0.15">
      <c r="A118" s="2" t="s">
        <v>310</v>
      </c>
      <c r="C118" s="41" t="s">
        <v>1375</v>
      </c>
      <c r="D118" s="2">
        <v>112</v>
      </c>
      <c r="E118" s="2">
        <v>2600</v>
      </c>
      <c r="F118" s="2">
        <v>1</v>
      </c>
      <c r="G118" s="2">
        <v>2</v>
      </c>
      <c r="H118" s="2" t="s">
        <v>1636</v>
      </c>
      <c r="I118" s="2">
        <v>5</v>
      </c>
      <c r="J118" s="2" t="s">
        <v>1554</v>
      </c>
      <c r="K118" s="2">
        <v>0</v>
      </c>
      <c r="M118" s="2">
        <f t="shared" ref="M118:M138" si="53">D118</f>
        <v>112</v>
      </c>
      <c r="N118" s="2">
        <v>3</v>
      </c>
      <c r="O118" s="2" t="str">
        <f t="shared" si="46"/>
        <v>The Cursed</v>
      </c>
      <c r="P118" s="2" t="str">
        <f>""</f>
        <v/>
      </c>
      <c r="Q118" s="2">
        <f t="shared" si="47"/>
        <v>2600</v>
      </c>
      <c r="R118" s="2" t="str">
        <f t="shared" si="43"/>
        <v>13|107;19|2;21|1.5</v>
      </c>
      <c r="S118" s="2" t="str">
        <f t="shared" si="44"/>
        <v>1;2300|10;2301|10;2202|20</v>
      </c>
      <c r="T118" s="2">
        <v>0</v>
      </c>
      <c r="U118" s="2" t="s">
        <v>1914</v>
      </c>
      <c r="V118" s="2">
        <f t="shared" si="48"/>
        <v>5</v>
      </c>
      <c r="W118" s="7">
        <f t="shared" si="49"/>
        <v>0</v>
      </c>
      <c r="X118" s="2">
        <v>0</v>
      </c>
      <c r="Z118" s="2" t="s">
        <v>82</v>
      </c>
      <c r="AA118" s="2">
        <v>10</v>
      </c>
      <c r="AB118" s="2" t="s">
        <v>1401</v>
      </c>
      <c r="AC118" s="2">
        <v>10</v>
      </c>
      <c r="AD118" s="2" t="s">
        <v>831</v>
      </c>
      <c r="AE118" s="2">
        <v>20</v>
      </c>
    </row>
    <row r="119" spans="1:31" x14ac:dyDescent="0.15">
      <c r="A119" s="2" t="s">
        <v>1089</v>
      </c>
      <c r="C119" s="41" t="s">
        <v>1368</v>
      </c>
      <c r="D119" s="2">
        <v>114</v>
      </c>
      <c r="E119" s="2">
        <v>3000</v>
      </c>
      <c r="F119" s="2">
        <v>1</v>
      </c>
      <c r="G119" s="2">
        <v>0</v>
      </c>
      <c r="H119" s="2">
        <v>0</v>
      </c>
      <c r="I119" s="2">
        <f>AG119</f>
        <v>0</v>
      </c>
      <c r="J119" s="2" t="s">
        <v>1555</v>
      </c>
      <c r="K119" s="2">
        <v>0</v>
      </c>
      <c r="M119" s="2">
        <f t="shared" si="53"/>
        <v>114</v>
      </c>
      <c r="N119" s="2">
        <v>3</v>
      </c>
      <c r="O119" s="2" t="str">
        <f t="shared" si="46"/>
        <v>Dark Angel</v>
      </c>
      <c r="P119" s="2" t="str">
        <f>""</f>
        <v/>
      </c>
      <c r="Q119" s="2">
        <f t="shared" si="47"/>
        <v>3000</v>
      </c>
      <c r="R119" s="2" t="str">
        <f t="shared" si="43"/>
        <v>13|120;19|2;21|1.5</v>
      </c>
      <c r="S119" s="2" t="str">
        <f t="shared" si="44"/>
        <v/>
      </c>
      <c r="T119" s="2">
        <v>0</v>
      </c>
      <c r="U119" s="2" t="str">
        <f>IF(S119="","none",1)</f>
        <v>none</v>
      </c>
      <c r="V119" s="2">
        <f t="shared" si="48"/>
        <v>0</v>
      </c>
      <c r="W119" s="7">
        <f t="shared" si="49"/>
        <v>0</v>
      </c>
      <c r="X119" s="2">
        <v>0</v>
      </c>
    </row>
    <row r="120" spans="1:31" x14ac:dyDescent="0.15">
      <c r="A120" s="2" t="s">
        <v>897</v>
      </c>
      <c r="C120" s="41" t="s">
        <v>1370</v>
      </c>
      <c r="D120" s="2">
        <v>115</v>
      </c>
      <c r="E120" s="2">
        <v>3200</v>
      </c>
      <c r="F120" s="2">
        <v>1</v>
      </c>
      <c r="G120" s="2">
        <v>2</v>
      </c>
      <c r="H120" s="2" t="s">
        <v>1637</v>
      </c>
      <c r="I120" s="2">
        <v>5</v>
      </c>
      <c r="J120" s="2" t="s">
        <v>1556</v>
      </c>
      <c r="K120" s="2">
        <v>0</v>
      </c>
      <c r="M120" s="2">
        <f t="shared" si="53"/>
        <v>115</v>
      </c>
      <c r="N120" s="2">
        <v>3</v>
      </c>
      <c r="O120" s="2" t="str">
        <f t="shared" si="46"/>
        <v>Skeleton Sword</v>
      </c>
      <c r="P120" s="2" t="str">
        <f>""</f>
        <v/>
      </c>
      <c r="Q120" s="2">
        <f t="shared" si="47"/>
        <v>3200</v>
      </c>
      <c r="R120" s="2" t="str">
        <f t="shared" si="43"/>
        <v>13|160;19|2;21|2</v>
      </c>
      <c r="S120" s="2" t="str">
        <f t="shared" si="44"/>
        <v>1;2100|120;2301|10;2300|10</v>
      </c>
      <c r="T120" s="2">
        <v>0</v>
      </c>
      <c r="U120" s="2" t="s">
        <v>1914</v>
      </c>
      <c r="V120" s="2">
        <f t="shared" si="48"/>
        <v>5</v>
      </c>
      <c r="W120" s="7">
        <f t="shared" si="49"/>
        <v>0</v>
      </c>
      <c r="X120" s="2">
        <v>0</v>
      </c>
      <c r="Z120" s="2" t="s">
        <v>70</v>
      </c>
      <c r="AA120" s="2">
        <v>120</v>
      </c>
      <c r="AB120" s="2" t="s">
        <v>1402</v>
      </c>
      <c r="AC120" s="2">
        <v>10</v>
      </c>
      <c r="AD120" s="2" t="s">
        <v>82</v>
      </c>
      <c r="AE120" s="2">
        <v>10</v>
      </c>
    </row>
    <row r="121" spans="1:31" x14ac:dyDescent="0.15">
      <c r="A121" s="2" t="s">
        <v>1043</v>
      </c>
      <c r="C121" s="41" t="s">
        <v>1371</v>
      </c>
      <c r="D121" s="2">
        <v>116</v>
      </c>
      <c r="E121" s="2">
        <v>4000</v>
      </c>
      <c r="F121" s="2">
        <v>1</v>
      </c>
      <c r="G121" s="2">
        <v>2</v>
      </c>
      <c r="H121" s="2" t="s">
        <v>1638</v>
      </c>
      <c r="I121" s="2">
        <v>5</v>
      </c>
      <c r="J121" s="2" t="s">
        <v>1557</v>
      </c>
      <c r="K121" s="2">
        <v>0</v>
      </c>
      <c r="M121" s="2">
        <f t="shared" si="53"/>
        <v>116</v>
      </c>
      <c r="N121" s="2">
        <v>3</v>
      </c>
      <c r="O121" s="2" t="str">
        <f t="shared" si="46"/>
        <v>No front sword</v>
      </c>
      <c r="P121" s="2" t="str">
        <f>""</f>
        <v/>
      </c>
      <c r="Q121" s="2">
        <f t="shared" si="47"/>
        <v>4000</v>
      </c>
      <c r="R121" s="2" t="str">
        <f t="shared" si="43"/>
        <v>13|160;19|2;21|1.8</v>
      </c>
      <c r="S121" s="2" t="str">
        <f t="shared" si="44"/>
        <v>1;2300|20;2301|20</v>
      </c>
      <c r="T121" s="2">
        <v>0</v>
      </c>
      <c r="U121" s="2" t="s">
        <v>1914</v>
      </c>
      <c r="V121" s="2">
        <f t="shared" si="48"/>
        <v>5</v>
      </c>
      <c r="W121" s="7">
        <f t="shared" si="49"/>
        <v>0</v>
      </c>
      <c r="X121" s="2">
        <v>0</v>
      </c>
      <c r="Z121" s="2" t="s">
        <v>82</v>
      </c>
      <c r="AA121" s="2">
        <v>20</v>
      </c>
      <c r="AB121" s="2" t="s">
        <v>1401</v>
      </c>
      <c r="AC121" s="2">
        <v>20</v>
      </c>
    </row>
    <row r="122" spans="1:31" x14ac:dyDescent="0.15">
      <c r="A122" s="2" t="s">
        <v>896</v>
      </c>
      <c r="C122" s="41" t="s">
        <v>1372</v>
      </c>
      <c r="D122" s="2">
        <v>117</v>
      </c>
      <c r="E122" s="2">
        <v>11800</v>
      </c>
      <c r="F122" s="2">
        <v>1</v>
      </c>
      <c r="G122" s="2">
        <v>3</v>
      </c>
      <c r="H122" s="2" t="s">
        <v>1639</v>
      </c>
      <c r="I122" s="2">
        <v>8</v>
      </c>
      <c r="J122" s="2" t="s">
        <v>1558</v>
      </c>
      <c r="K122" s="2">
        <v>0</v>
      </c>
      <c r="M122" s="2">
        <f t="shared" si="53"/>
        <v>117</v>
      </c>
      <c r="N122" s="2">
        <v>3</v>
      </c>
      <c r="O122" s="2" t="str">
        <f t="shared" si="46"/>
        <v>Cold Spear</v>
      </c>
      <c r="P122" s="2" t="str">
        <f>""</f>
        <v/>
      </c>
      <c r="Q122" s="2">
        <f t="shared" si="47"/>
        <v>11800</v>
      </c>
      <c r="R122" s="2" t="str">
        <f t="shared" si="43"/>
        <v>13|220;19|4;21|2</v>
      </c>
      <c r="S122" s="2" t="str">
        <f t="shared" si="44"/>
        <v>1;2300|40;2200|100;2402|12</v>
      </c>
      <c r="T122" s="2">
        <v>0</v>
      </c>
      <c r="U122" s="2" t="s">
        <v>1914</v>
      </c>
      <c r="V122" s="2">
        <f t="shared" si="48"/>
        <v>8</v>
      </c>
      <c r="W122" s="7">
        <f t="shared" si="49"/>
        <v>0</v>
      </c>
      <c r="X122" s="2">
        <v>0</v>
      </c>
      <c r="Z122" s="2" t="s">
        <v>82</v>
      </c>
      <c r="AA122" s="2">
        <v>40</v>
      </c>
      <c r="AB122" s="2" t="s">
        <v>74</v>
      </c>
      <c r="AC122" s="2">
        <v>100</v>
      </c>
      <c r="AD122" s="2" t="s">
        <v>833</v>
      </c>
      <c r="AE122" s="2">
        <v>12</v>
      </c>
    </row>
    <row r="123" spans="1:31" x14ac:dyDescent="0.15">
      <c r="A123" s="2" t="s">
        <v>898</v>
      </c>
      <c r="C123" s="41" t="s">
        <v>1374</v>
      </c>
      <c r="D123" s="2">
        <v>118</v>
      </c>
      <c r="E123" s="2">
        <v>14400</v>
      </c>
      <c r="F123" s="2">
        <v>1</v>
      </c>
      <c r="G123" s="2">
        <v>3</v>
      </c>
      <c r="H123" s="2" t="s">
        <v>1640</v>
      </c>
      <c r="I123" s="2">
        <v>8</v>
      </c>
      <c r="J123" s="2" t="s">
        <v>1559</v>
      </c>
      <c r="K123" s="2">
        <v>0</v>
      </c>
      <c r="M123" s="2">
        <f t="shared" si="53"/>
        <v>118</v>
      </c>
      <c r="N123" s="2">
        <v>3</v>
      </c>
      <c r="O123" s="2" t="str">
        <f t="shared" si="46"/>
        <v>Left Hand of Evil</v>
      </c>
      <c r="P123" s="2" t="str">
        <f>""</f>
        <v/>
      </c>
      <c r="Q123" s="2">
        <f t="shared" si="47"/>
        <v>14400</v>
      </c>
      <c r="R123" s="2" t="str">
        <f t="shared" si="43"/>
        <v>13|139;19|2;21|1.3</v>
      </c>
      <c r="S123" s="2" t="str">
        <f t="shared" si="44"/>
        <v>1;2301|60;2201|80;2402|15</v>
      </c>
      <c r="T123" s="2">
        <v>0</v>
      </c>
      <c r="U123" s="2" t="s">
        <v>1914</v>
      </c>
      <c r="V123" s="2">
        <f t="shared" si="48"/>
        <v>8</v>
      </c>
      <c r="W123" s="7">
        <f t="shared" si="49"/>
        <v>0</v>
      </c>
      <c r="X123" s="2">
        <v>0</v>
      </c>
      <c r="Z123" s="2" t="s">
        <v>1401</v>
      </c>
      <c r="AA123" s="2">
        <v>60</v>
      </c>
      <c r="AB123" s="2" t="s">
        <v>75</v>
      </c>
      <c r="AC123" s="2">
        <v>80</v>
      </c>
      <c r="AD123" s="2" t="s">
        <v>833</v>
      </c>
      <c r="AE123" s="2">
        <v>15</v>
      </c>
    </row>
    <row r="124" spans="1:31" x14ac:dyDescent="0.15">
      <c r="A124" s="2" t="s">
        <v>1092</v>
      </c>
      <c r="C124" s="41" t="s">
        <v>1245</v>
      </c>
      <c r="D124" s="2">
        <v>119</v>
      </c>
      <c r="E124" s="2">
        <v>18200</v>
      </c>
      <c r="F124" s="2">
        <v>1</v>
      </c>
      <c r="G124" s="2">
        <v>3</v>
      </c>
      <c r="H124" s="2" t="s">
        <v>1641</v>
      </c>
      <c r="I124" s="2">
        <v>8</v>
      </c>
      <c r="J124" s="2" t="s">
        <v>1560</v>
      </c>
      <c r="K124" s="2">
        <v>0</v>
      </c>
      <c r="M124" s="2">
        <f t="shared" si="53"/>
        <v>119</v>
      </c>
      <c r="N124" s="2">
        <v>3</v>
      </c>
      <c r="O124" s="2" t="str">
        <f t="shared" si="46"/>
        <v>Fury Claws</v>
      </c>
      <c r="P124" s="2" t="str">
        <f>""</f>
        <v/>
      </c>
      <c r="Q124" s="2">
        <f t="shared" si="47"/>
        <v>18200</v>
      </c>
      <c r="R124" s="2" t="str">
        <f t="shared" si="43"/>
        <v>13|110;19|1;21|1</v>
      </c>
      <c r="S124" s="2" t="str">
        <f t="shared" si="44"/>
        <v>1;2107|20;2402|40;2405|5</v>
      </c>
      <c r="T124" s="2">
        <v>0</v>
      </c>
      <c r="U124" s="2" t="s">
        <v>1914</v>
      </c>
      <c r="V124" s="2">
        <f t="shared" si="48"/>
        <v>8</v>
      </c>
      <c r="W124" s="7">
        <f t="shared" si="49"/>
        <v>0</v>
      </c>
      <c r="X124" s="2">
        <v>0</v>
      </c>
      <c r="Z124" s="2" t="s">
        <v>971</v>
      </c>
      <c r="AA124" s="2">
        <v>20</v>
      </c>
      <c r="AB124" s="2" t="s">
        <v>833</v>
      </c>
      <c r="AC124" s="2">
        <v>40</v>
      </c>
      <c r="AD124" s="2" t="s">
        <v>1311</v>
      </c>
      <c r="AE124" s="2">
        <v>5</v>
      </c>
    </row>
    <row r="125" spans="1:31" x14ac:dyDescent="0.15">
      <c r="A125" s="2" t="s">
        <v>1404</v>
      </c>
      <c r="C125" s="7" t="s">
        <v>1307</v>
      </c>
      <c r="D125" s="2">
        <v>120</v>
      </c>
      <c r="E125" s="2">
        <v>18000</v>
      </c>
      <c r="F125" s="2">
        <v>1</v>
      </c>
      <c r="G125" s="2">
        <v>0</v>
      </c>
      <c r="H125" s="2">
        <v>0</v>
      </c>
      <c r="I125" s="2">
        <f>AG125</f>
        <v>0</v>
      </c>
      <c r="J125" s="2" t="s">
        <v>1561</v>
      </c>
      <c r="K125" s="2">
        <v>0</v>
      </c>
      <c r="M125" s="2">
        <f t="shared" si="53"/>
        <v>120</v>
      </c>
      <c r="N125" s="2">
        <v>3</v>
      </c>
      <c r="O125" s="2" t="str">
        <f t="shared" si="46"/>
        <v>Harvester of Abyss</v>
      </c>
      <c r="P125" s="2" t="str">
        <f>""</f>
        <v/>
      </c>
      <c r="Q125" s="2">
        <f t="shared" si="47"/>
        <v>18000</v>
      </c>
      <c r="R125" s="2" t="str">
        <f t="shared" si="43"/>
        <v>13|245;19|3;21|2</v>
      </c>
      <c r="S125" s="2" t="str">
        <f t="shared" si="44"/>
        <v/>
      </c>
      <c r="T125" s="2">
        <v>0</v>
      </c>
      <c r="U125" s="2" t="str">
        <f>IF(S125="","none",1)</f>
        <v>none</v>
      </c>
      <c r="V125" s="2">
        <f t="shared" si="48"/>
        <v>0</v>
      </c>
      <c r="W125" s="7">
        <f t="shared" si="49"/>
        <v>0</v>
      </c>
      <c r="X125" s="2">
        <v>0</v>
      </c>
    </row>
    <row r="126" spans="1:31" x14ac:dyDescent="0.15">
      <c r="A126" s="2" t="s">
        <v>1397</v>
      </c>
      <c r="C126" s="7" t="s">
        <v>1903</v>
      </c>
      <c r="D126" s="2">
        <v>121</v>
      </c>
      <c r="E126" s="2">
        <v>2500</v>
      </c>
      <c r="F126" s="2">
        <v>1</v>
      </c>
      <c r="G126" s="2">
        <v>2</v>
      </c>
      <c r="H126" s="2" t="s">
        <v>1642</v>
      </c>
      <c r="I126" s="2">
        <v>5</v>
      </c>
      <c r="J126" s="2" t="s">
        <v>1562</v>
      </c>
      <c r="K126" s="2">
        <v>0</v>
      </c>
      <c r="M126" s="2">
        <f t="shared" si="53"/>
        <v>121</v>
      </c>
      <c r="N126" s="2">
        <v>3</v>
      </c>
      <c r="O126" s="2" t="str">
        <f t="shared" si="46"/>
        <v>The Hidden</v>
      </c>
      <c r="P126" s="2" t="str">
        <f>""</f>
        <v/>
      </c>
      <c r="Q126" s="2">
        <f t="shared" si="47"/>
        <v>2500</v>
      </c>
      <c r="R126" s="2" t="str">
        <f t="shared" si="43"/>
        <v>13|59;19|1;21|1</v>
      </c>
      <c r="S126" s="2" t="str">
        <f t="shared" si="44"/>
        <v>1;2107|50;2300|20</v>
      </c>
      <c r="T126" s="2">
        <v>0</v>
      </c>
      <c r="U126" s="2" t="s">
        <v>1916</v>
      </c>
      <c r="V126" s="2">
        <f t="shared" si="48"/>
        <v>5</v>
      </c>
      <c r="W126" s="7">
        <f t="shared" si="49"/>
        <v>0</v>
      </c>
      <c r="X126" s="2">
        <v>0</v>
      </c>
      <c r="Z126" s="2" t="s">
        <v>971</v>
      </c>
      <c r="AA126" s="2">
        <v>50</v>
      </c>
      <c r="AB126" s="2" t="s">
        <v>82</v>
      </c>
      <c r="AC126" s="2">
        <v>20</v>
      </c>
    </row>
    <row r="127" spans="1:31" x14ac:dyDescent="0.15">
      <c r="C127" s="7"/>
      <c r="K127" s="2">
        <v>0</v>
      </c>
      <c r="M127" s="2">
        <f t="shared" si="53"/>
        <v>0</v>
      </c>
      <c r="N127" s="2">
        <v>0</v>
      </c>
      <c r="O127" s="2">
        <f t="shared" si="46"/>
        <v>0</v>
      </c>
      <c r="P127" s="2" t="str">
        <f>""</f>
        <v/>
      </c>
      <c r="Q127" s="2">
        <f t="shared" si="47"/>
        <v>0</v>
      </c>
      <c r="R127" s="2">
        <f t="shared" si="43"/>
        <v>0</v>
      </c>
      <c r="S127" s="2" t="str">
        <f t="shared" si="44"/>
        <v/>
      </c>
      <c r="T127" s="2">
        <v>0</v>
      </c>
      <c r="U127" s="2" t="str">
        <f>IF(S127="","none",1)</f>
        <v>none</v>
      </c>
      <c r="V127" s="2">
        <f t="shared" si="48"/>
        <v>0</v>
      </c>
      <c r="W127" s="7">
        <f t="shared" si="49"/>
        <v>0</v>
      </c>
      <c r="X127" s="2">
        <v>0</v>
      </c>
    </row>
    <row r="128" spans="1:31" x14ac:dyDescent="0.15">
      <c r="A128" s="2" t="s">
        <v>707</v>
      </c>
      <c r="C128" s="7"/>
      <c r="K128" s="2">
        <v>0</v>
      </c>
      <c r="M128" s="2">
        <f t="shared" si="53"/>
        <v>0</v>
      </c>
      <c r="N128" s="2">
        <v>0</v>
      </c>
      <c r="O128" s="2">
        <f t="shared" si="46"/>
        <v>0</v>
      </c>
      <c r="P128" s="2" t="str">
        <f>""</f>
        <v/>
      </c>
      <c r="Q128" s="2">
        <f t="shared" si="47"/>
        <v>0</v>
      </c>
      <c r="R128" s="2">
        <f t="shared" si="43"/>
        <v>0</v>
      </c>
      <c r="S128" s="2" t="str">
        <f t="shared" si="44"/>
        <v/>
      </c>
      <c r="T128" s="2">
        <v>0</v>
      </c>
      <c r="U128" s="2" t="str">
        <f>IF(S128="","none",1)</f>
        <v>none</v>
      </c>
      <c r="V128" s="2">
        <f t="shared" si="48"/>
        <v>0</v>
      </c>
      <c r="W128" s="7">
        <f t="shared" si="49"/>
        <v>0</v>
      </c>
      <c r="X128" s="2">
        <v>0</v>
      </c>
    </row>
    <row r="129" spans="1:31" x14ac:dyDescent="0.15">
      <c r="A129" s="2" t="s">
        <v>872</v>
      </c>
      <c r="C129" s="7" t="s">
        <v>1138</v>
      </c>
      <c r="D129" s="2">
        <v>200</v>
      </c>
      <c r="E129" s="2">
        <v>70</v>
      </c>
      <c r="F129" s="2">
        <v>1</v>
      </c>
      <c r="G129" s="2">
        <v>1</v>
      </c>
      <c r="H129" s="2" t="s">
        <v>1643</v>
      </c>
      <c r="I129" s="2">
        <v>2</v>
      </c>
      <c r="J129" s="2" t="s">
        <v>1563</v>
      </c>
      <c r="K129" s="2">
        <v>0</v>
      </c>
      <c r="M129" s="2">
        <f t="shared" si="53"/>
        <v>200</v>
      </c>
      <c r="N129" s="2">
        <v>4</v>
      </c>
      <c r="O129" s="2" t="str">
        <f t="shared" si="46"/>
        <v>Wooden Bow</v>
      </c>
      <c r="P129" s="2" t="str">
        <f>""</f>
        <v/>
      </c>
      <c r="Q129" s="2">
        <f t="shared" si="47"/>
        <v>70</v>
      </c>
      <c r="R129" s="2" t="str">
        <f t="shared" si="43"/>
        <v>14|9;20|14;22|3</v>
      </c>
      <c r="S129" s="2" t="str">
        <f t="shared" si="44"/>
        <v>1;1100|2;2104|5</v>
      </c>
      <c r="T129" s="2">
        <v>0</v>
      </c>
      <c r="U129" s="2" t="s">
        <v>1917</v>
      </c>
      <c r="V129" s="2">
        <f t="shared" si="48"/>
        <v>2</v>
      </c>
      <c r="W129" s="7">
        <f t="shared" si="49"/>
        <v>0</v>
      </c>
      <c r="X129" s="2">
        <v>0</v>
      </c>
      <c r="Z129" s="2" t="s">
        <v>63</v>
      </c>
      <c r="AA129" s="2">
        <v>2</v>
      </c>
      <c r="AB129" s="2" t="s">
        <v>76</v>
      </c>
      <c r="AC129" s="2">
        <v>5</v>
      </c>
    </row>
    <row r="130" spans="1:31" x14ac:dyDescent="0.15">
      <c r="A130" s="2" t="s">
        <v>877</v>
      </c>
      <c r="C130" s="7" t="s">
        <v>1139</v>
      </c>
      <c r="D130" s="2">
        <v>201</v>
      </c>
      <c r="E130" s="2">
        <v>70</v>
      </c>
      <c r="F130" s="2">
        <v>1</v>
      </c>
      <c r="G130" s="2">
        <v>1</v>
      </c>
      <c r="H130" s="2" t="s">
        <v>1644</v>
      </c>
      <c r="I130" s="2">
        <v>2</v>
      </c>
      <c r="J130" s="2" t="s">
        <v>1564</v>
      </c>
      <c r="K130" s="2">
        <v>0</v>
      </c>
      <c r="M130" s="2">
        <f t="shared" si="53"/>
        <v>201</v>
      </c>
      <c r="N130" s="2">
        <v>4</v>
      </c>
      <c r="O130" s="2" t="str">
        <f t="shared" si="46"/>
        <v>Bone Bow</v>
      </c>
      <c r="P130" s="2" t="str">
        <f>""</f>
        <v/>
      </c>
      <c r="Q130" s="2">
        <f t="shared" si="47"/>
        <v>70</v>
      </c>
      <c r="R130" s="2" t="str">
        <f t="shared" si="43"/>
        <v>14|16;20|15;22|3</v>
      </c>
      <c r="S130" s="2" t="str">
        <f t="shared" si="44"/>
        <v>1;2100|2;2104|5</v>
      </c>
      <c r="T130" s="2">
        <v>0</v>
      </c>
      <c r="U130" s="2" t="s">
        <v>1917</v>
      </c>
      <c r="V130" s="2">
        <f t="shared" si="48"/>
        <v>2</v>
      </c>
      <c r="W130" s="7">
        <f t="shared" si="49"/>
        <v>0</v>
      </c>
      <c r="X130" s="2">
        <v>0</v>
      </c>
      <c r="Z130" s="2" t="s">
        <v>70</v>
      </c>
      <c r="AA130" s="2">
        <v>2</v>
      </c>
      <c r="AB130" s="2" t="s">
        <v>76</v>
      </c>
      <c r="AC130" s="2">
        <v>5</v>
      </c>
    </row>
    <row r="131" spans="1:31" x14ac:dyDescent="0.15">
      <c r="A131" s="2" t="s">
        <v>1042</v>
      </c>
      <c r="C131" s="7" t="s">
        <v>1140</v>
      </c>
      <c r="D131" s="2">
        <v>202</v>
      </c>
      <c r="E131" s="2">
        <v>350</v>
      </c>
      <c r="F131" s="2">
        <v>1</v>
      </c>
      <c r="G131" s="2">
        <v>1</v>
      </c>
      <c r="H131" s="2" t="s">
        <v>1645</v>
      </c>
      <c r="I131" s="2">
        <v>4</v>
      </c>
      <c r="J131" s="2" t="s">
        <v>1565</v>
      </c>
      <c r="K131" s="2">
        <v>0</v>
      </c>
      <c r="M131" s="2">
        <f t="shared" si="53"/>
        <v>202</v>
      </c>
      <c r="N131" s="2">
        <v>4</v>
      </c>
      <c r="O131" s="2" t="str">
        <f t="shared" si="46"/>
        <v>Long Bow</v>
      </c>
      <c r="P131" s="2" t="str">
        <f>""</f>
        <v/>
      </c>
      <c r="Q131" s="2">
        <f t="shared" si="47"/>
        <v>350</v>
      </c>
      <c r="R131" s="2" t="str">
        <f t="shared" si="43"/>
        <v>14|22;20|17;22|3</v>
      </c>
      <c r="S131" s="2" t="str">
        <f t="shared" si="44"/>
        <v>1;2200|5;2104|20</v>
      </c>
      <c r="T131" s="2">
        <v>0</v>
      </c>
      <c r="U131" s="2" t="s">
        <v>1917</v>
      </c>
      <c r="V131" s="2">
        <f t="shared" si="48"/>
        <v>4</v>
      </c>
      <c r="W131" s="7">
        <f t="shared" si="49"/>
        <v>0</v>
      </c>
      <c r="X131" s="2">
        <v>0</v>
      </c>
      <c r="Z131" s="2" t="s">
        <v>74</v>
      </c>
      <c r="AA131" s="2">
        <v>5</v>
      </c>
      <c r="AB131" s="2" t="s">
        <v>76</v>
      </c>
      <c r="AC131" s="2">
        <v>20</v>
      </c>
    </row>
    <row r="132" spans="1:31" x14ac:dyDescent="0.15">
      <c r="A132" s="2" t="s">
        <v>869</v>
      </c>
      <c r="C132" s="7" t="s">
        <v>1144</v>
      </c>
      <c r="D132" s="2">
        <v>203</v>
      </c>
      <c r="E132" s="2">
        <v>600</v>
      </c>
      <c r="F132" s="2">
        <v>1</v>
      </c>
      <c r="G132" s="2">
        <v>2</v>
      </c>
      <c r="H132" s="2" t="s">
        <v>1646</v>
      </c>
      <c r="I132" s="2">
        <v>7</v>
      </c>
      <c r="J132" s="2" t="s">
        <v>1566</v>
      </c>
      <c r="K132" s="2">
        <v>0</v>
      </c>
      <c r="M132" s="2">
        <f t="shared" si="53"/>
        <v>203</v>
      </c>
      <c r="N132" s="2">
        <v>4</v>
      </c>
      <c r="O132" s="2" t="str">
        <f t="shared" si="46"/>
        <v>Crossbow</v>
      </c>
      <c r="P132" s="2" t="str">
        <f>""</f>
        <v/>
      </c>
      <c r="Q132" s="2">
        <f t="shared" si="47"/>
        <v>600</v>
      </c>
      <c r="R132" s="2" t="str">
        <f t="shared" si="43"/>
        <v>14|27;20|12;22|2</v>
      </c>
      <c r="S132" s="2" t="str">
        <f t="shared" si="44"/>
        <v>1;2200|10;2201|10</v>
      </c>
      <c r="T132" s="2">
        <v>0</v>
      </c>
      <c r="U132" s="2" t="s">
        <v>1917</v>
      </c>
      <c r="V132" s="2">
        <f t="shared" si="48"/>
        <v>7</v>
      </c>
      <c r="W132" s="7">
        <f t="shared" si="49"/>
        <v>0</v>
      </c>
      <c r="X132" s="2">
        <v>0</v>
      </c>
      <c r="Z132" s="2" t="s">
        <v>74</v>
      </c>
      <c r="AA132" s="2">
        <v>10</v>
      </c>
      <c r="AB132" s="2" t="s">
        <v>75</v>
      </c>
      <c r="AC132" s="2">
        <v>10</v>
      </c>
    </row>
    <row r="133" spans="1:31" x14ac:dyDescent="0.15">
      <c r="A133" s="2" t="s">
        <v>1243</v>
      </c>
      <c r="C133" s="7" t="s">
        <v>1142</v>
      </c>
      <c r="D133" s="2">
        <v>204</v>
      </c>
      <c r="E133" s="2">
        <v>1000</v>
      </c>
      <c r="F133" s="2">
        <v>1</v>
      </c>
      <c r="G133" s="2">
        <v>0</v>
      </c>
      <c r="H133" s="2">
        <v>0</v>
      </c>
      <c r="I133" s="2">
        <f>AG133</f>
        <v>0</v>
      </c>
      <c r="J133" s="2" t="s">
        <v>1567</v>
      </c>
      <c r="K133" s="2">
        <v>0</v>
      </c>
      <c r="M133" s="2">
        <f t="shared" si="53"/>
        <v>204</v>
      </c>
      <c r="N133" s="2">
        <v>4</v>
      </c>
      <c r="O133" s="2" t="str">
        <f t="shared" si="46"/>
        <v>Storm</v>
      </c>
      <c r="P133" s="2" t="str">
        <f>""</f>
        <v/>
      </c>
      <c r="Q133" s="2">
        <f t="shared" si="47"/>
        <v>1000</v>
      </c>
      <c r="R133" s="2" t="str">
        <f t="shared" si="43"/>
        <v>14|24;20|13;22|1.5</v>
      </c>
      <c r="S133" s="2" t="str">
        <f t="shared" si="44"/>
        <v/>
      </c>
      <c r="T133" s="2">
        <v>0</v>
      </c>
      <c r="U133" s="2" t="str">
        <f>IF(S133="","none",1)</f>
        <v>none</v>
      </c>
      <c r="V133" s="2">
        <f t="shared" si="48"/>
        <v>0</v>
      </c>
      <c r="W133" s="7">
        <f t="shared" si="49"/>
        <v>0</v>
      </c>
      <c r="X133" s="2">
        <v>0</v>
      </c>
    </row>
    <row r="134" spans="1:31" x14ac:dyDescent="0.15">
      <c r="A134" s="2" t="s">
        <v>1044</v>
      </c>
      <c r="C134" s="7" t="s">
        <v>1143</v>
      </c>
      <c r="D134" s="2">
        <v>205</v>
      </c>
      <c r="E134" s="2">
        <v>2550</v>
      </c>
      <c r="F134" s="2">
        <v>1</v>
      </c>
      <c r="G134" s="2">
        <v>2</v>
      </c>
      <c r="H134" s="2" t="s">
        <v>1647</v>
      </c>
      <c r="I134" s="2">
        <v>8</v>
      </c>
      <c r="J134" s="2" t="s">
        <v>1568</v>
      </c>
      <c r="K134" s="2">
        <v>0</v>
      </c>
      <c r="M134" s="2">
        <f t="shared" si="53"/>
        <v>205</v>
      </c>
      <c r="N134" s="2">
        <v>4</v>
      </c>
      <c r="O134" s="2" t="str">
        <f t="shared" si="46"/>
        <v>Spirit Breaker</v>
      </c>
      <c r="P134" s="2" t="str">
        <f>""</f>
        <v/>
      </c>
      <c r="Q134" s="2">
        <f t="shared" si="47"/>
        <v>2550</v>
      </c>
      <c r="R134" s="2" t="str">
        <f t="shared" si="43"/>
        <v>14|37;20|13;22|2</v>
      </c>
      <c r="S134" s="2" t="str">
        <f t="shared" si="44"/>
        <v>1;2300|12;2301|12;2202|5</v>
      </c>
      <c r="T134" s="2">
        <v>0</v>
      </c>
      <c r="U134" s="2" t="s">
        <v>1918</v>
      </c>
      <c r="V134" s="2">
        <f t="shared" si="48"/>
        <v>8</v>
      </c>
      <c r="W134" s="7">
        <f t="shared" si="49"/>
        <v>0</v>
      </c>
      <c r="X134" s="2">
        <v>0</v>
      </c>
      <c r="Z134" s="2" t="s">
        <v>82</v>
      </c>
      <c r="AA134" s="2">
        <v>12</v>
      </c>
      <c r="AB134" s="2" t="s">
        <v>1401</v>
      </c>
      <c r="AC134" s="2">
        <v>12</v>
      </c>
      <c r="AD134" s="2" t="s">
        <v>84</v>
      </c>
      <c r="AE134" s="2">
        <v>5</v>
      </c>
    </row>
    <row r="135" spans="1:31" x14ac:dyDescent="0.15">
      <c r="A135" s="2" t="s">
        <v>1046</v>
      </c>
      <c r="C135" s="7" t="s">
        <v>1141</v>
      </c>
      <c r="D135" s="2">
        <v>206</v>
      </c>
      <c r="E135" s="2">
        <v>8000</v>
      </c>
      <c r="F135" s="2">
        <v>1</v>
      </c>
      <c r="G135" s="2">
        <v>3</v>
      </c>
      <c r="H135" s="2" t="s">
        <v>1648</v>
      </c>
      <c r="I135" s="2">
        <v>8</v>
      </c>
      <c r="J135" s="2" t="s">
        <v>1569</v>
      </c>
      <c r="K135" s="2">
        <v>0</v>
      </c>
      <c r="M135" s="2">
        <f t="shared" si="53"/>
        <v>206</v>
      </c>
      <c r="N135" s="2">
        <v>4</v>
      </c>
      <c r="O135" s="2" t="str">
        <f t="shared" si="46"/>
        <v>Sunset</v>
      </c>
      <c r="P135" s="2" t="str">
        <f>""</f>
        <v/>
      </c>
      <c r="Q135" s="2">
        <f t="shared" si="47"/>
        <v>8000</v>
      </c>
      <c r="R135" s="2" t="str">
        <f t="shared" si="43"/>
        <v>14|48;20|20;22|3</v>
      </c>
      <c r="S135" s="2" t="str">
        <f t="shared" si="44"/>
        <v>1;2301|20;2401|10;2400|5</v>
      </c>
      <c r="T135" s="2">
        <v>0</v>
      </c>
      <c r="U135" s="2" t="s">
        <v>1918</v>
      </c>
      <c r="V135" s="2">
        <f t="shared" si="48"/>
        <v>8</v>
      </c>
      <c r="W135" s="7">
        <f t="shared" si="49"/>
        <v>0</v>
      </c>
      <c r="X135" s="2">
        <v>0</v>
      </c>
      <c r="Z135" s="2" t="s">
        <v>1401</v>
      </c>
      <c r="AA135" s="2">
        <v>20</v>
      </c>
      <c r="AB135" s="2" t="s">
        <v>80</v>
      </c>
      <c r="AC135" s="2">
        <v>10</v>
      </c>
      <c r="AD135" s="2" t="s">
        <v>143</v>
      </c>
      <c r="AE135" s="2">
        <v>5</v>
      </c>
    </row>
    <row r="136" spans="1:31" x14ac:dyDescent="0.15">
      <c r="A136" s="2" t="s">
        <v>1045</v>
      </c>
      <c r="C136" s="7" t="s">
        <v>1244</v>
      </c>
      <c r="D136" s="2">
        <v>207</v>
      </c>
      <c r="E136" s="2">
        <v>15000</v>
      </c>
      <c r="F136" s="2">
        <v>1</v>
      </c>
      <c r="G136" s="2">
        <v>3</v>
      </c>
      <c r="H136" s="2" t="s">
        <v>1649</v>
      </c>
      <c r="I136" s="2">
        <v>9</v>
      </c>
      <c r="J136" s="2" t="s">
        <v>1570</v>
      </c>
      <c r="K136" s="2">
        <v>0</v>
      </c>
      <c r="M136" s="2">
        <f t="shared" si="53"/>
        <v>207</v>
      </c>
      <c r="N136" s="2">
        <v>4</v>
      </c>
      <c r="O136" s="2" t="str">
        <f t="shared" si="46"/>
        <v>Downpour</v>
      </c>
      <c r="P136" s="2" t="str">
        <f>""</f>
        <v/>
      </c>
      <c r="Q136" s="2">
        <f t="shared" si="47"/>
        <v>15000</v>
      </c>
      <c r="R136" s="2" t="str">
        <f t="shared" si="43"/>
        <v>14|34;20|12;22|1</v>
      </c>
      <c r="S136" s="2" t="str">
        <f t="shared" si="44"/>
        <v>1;2300|50;2402|20;2401|5</v>
      </c>
      <c r="T136" s="2">
        <v>0</v>
      </c>
      <c r="U136" s="2" t="s">
        <v>1918</v>
      </c>
      <c r="V136" s="2">
        <f t="shared" si="48"/>
        <v>9</v>
      </c>
      <c r="W136" s="7">
        <f t="shared" si="49"/>
        <v>0</v>
      </c>
      <c r="X136" s="2">
        <v>0</v>
      </c>
      <c r="Z136" s="2" t="s">
        <v>82</v>
      </c>
      <c r="AA136" s="2">
        <v>50</v>
      </c>
      <c r="AB136" s="2" t="s">
        <v>833</v>
      </c>
      <c r="AC136" s="2">
        <v>20</v>
      </c>
      <c r="AD136" s="2" t="s">
        <v>80</v>
      </c>
      <c r="AE136" s="2">
        <v>5</v>
      </c>
    </row>
    <row r="137" spans="1:31" x14ac:dyDescent="0.15">
      <c r="C137" s="7"/>
      <c r="K137" s="2">
        <v>0</v>
      </c>
      <c r="M137" s="2">
        <f t="shared" si="53"/>
        <v>0</v>
      </c>
      <c r="N137" s="2">
        <v>0</v>
      </c>
      <c r="O137" s="2">
        <f t="shared" si="46"/>
        <v>0</v>
      </c>
      <c r="P137" s="2" t="str">
        <f>""</f>
        <v/>
      </c>
      <c r="Q137" s="2">
        <f t="shared" si="47"/>
        <v>0</v>
      </c>
      <c r="R137" s="2">
        <f t="shared" si="43"/>
        <v>0</v>
      </c>
      <c r="S137" s="2" t="str">
        <f t="shared" si="44"/>
        <v/>
      </c>
      <c r="T137" s="2">
        <v>0</v>
      </c>
      <c r="U137" s="2" t="str">
        <f>IF(S137="","none",1)</f>
        <v>none</v>
      </c>
      <c r="V137" s="2">
        <f t="shared" si="48"/>
        <v>0</v>
      </c>
      <c r="W137" s="7">
        <f t="shared" si="49"/>
        <v>0</v>
      </c>
      <c r="X137" s="2">
        <v>0</v>
      </c>
    </row>
    <row r="138" spans="1:31" x14ac:dyDescent="0.15">
      <c r="A138" s="34" t="s">
        <v>1037</v>
      </c>
      <c r="C138" s="7"/>
      <c r="K138" s="2">
        <v>0</v>
      </c>
      <c r="M138" s="2">
        <f t="shared" si="53"/>
        <v>0</v>
      </c>
      <c r="N138" s="2">
        <v>0</v>
      </c>
      <c r="O138" s="2">
        <f t="shared" si="46"/>
        <v>0</v>
      </c>
      <c r="P138" s="2" t="str">
        <f>""</f>
        <v/>
      </c>
      <c r="Q138" s="2">
        <f t="shared" si="47"/>
        <v>0</v>
      </c>
      <c r="R138" s="2">
        <f t="shared" si="43"/>
        <v>0</v>
      </c>
      <c r="S138" s="2" t="str">
        <f t="shared" si="44"/>
        <v/>
      </c>
      <c r="T138" s="2">
        <v>0</v>
      </c>
      <c r="U138" s="2" t="str">
        <f>IF(S138="","none",1)</f>
        <v>none</v>
      </c>
      <c r="V138" s="2">
        <f t="shared" si="48"/>
        <v>0</v>
      </c>
      <c r="W138" s="7">
        <f t="shared" si="49"/>
        <v>0</v>
      </c>
      <c r="X138" s="2">
        <v>0</v>
      </c>
    </row>
    <row r="139" spans="1:31" x14ac:dyDescent="0.15">
      <c r="A139" s="2" t="s">
        <v>1048</v>
      </c>
      <c r="C139" s="7" t="s">
        <v>1150</v>
      </c>
      <c r="D139" s="2">
        <v>300</v>
      </c>
      <c r="E139" s="2">
        <v>1020</v>
      </c>
      <c r="F139" s="2">
        <v>1</v>
      </c>
      <c r="G139" s="2">
        <v>2</v>
      </c>
      <c r="H139" s="2" t="s">
        <v>1650</v>
      </c>
      <c r="I139" s="2">
        <v>2</v>
      </c>
      <c r="J139" s="2" t="s">
        <v>1572</v>
      </c>
      <c r="K139" s="2">
        <v>20</v>
      </c>
      <c r="M139" s="2">
        <f>D139</f>
        <v>300</v>
      </c>
      <c r="N139" s="2">
        <v>5</v>
      </c>
      <c r="O139" s="2" t="str">
        <f t="shared" si="46"/>
        <v>Sybill's Dice</v>
      </c>
      <c r="P139" s="2" t="str">
        <f>""</f>
        <v/>
      </c>
      <c r="Q139" s="2">
        <f t="shared" si="47"/>
        <v>1020</v>
      </c>
      <c r="R139" s="2" t="str">
        <f t="shared" ref="R139:R202" si="54">J139</f>
        <v>24|50</v>
      </c>
      <c r="S139" s="2" t="str">
        <f t="shared" ref="S139:S202" si="55">IF(OR(H139=0,H139=""),"",H139)</f>
        <v>1;2202|12;2106|60;2108|6</v>
      </c>
      <c r="T139" s="2">
        <v>0</v>
      </c>
      <c r="U139" s="2" t="s">
        <v>1919</v>
      </c>
      <c r="V139" s="2">
        <f t="shared" si="48"/>
        <v>2</v>
      </c>
      <c r="W139" s="7">
        <f t="shared" si="49"/>
        <v>20</v>
      </c>
      <c r="X139" s="2">
        <v>0</v>
      </c>
      <c r="Z139" s="2" t="s">
        <v>84</v>
      </c>
      <c r="AA139" s="2">
        <v>12</v>
      </c>
      <c r="AB139" s="2" t="s">
        <v>968</v>
      </c>
      <c r="AC139" s="2">
        <v>60</v>
      </c>
      <c r="AD139" s="2" t="s">
        <v>1406</v>
      </c>
      <c r="AE139" s="2">
        <v>6</v>
      </c>
    </row>
    <row r="140" spans="1:31" x14ac:dyDescent="0.15">
      <c r="A140" s="2" t="s">
        <v>1047</v>
      </c>
      <c r="C140" s="7" t="s">
        <v>1149</v>
      </c>
      <c r="D140" s="2">
        <v>301</v>
      </c>
      <c r="E140" s="2">
        <v>4440</v>
      </c>
      <c r="F140" s="2">
        <v>1</v>
      </c>
      <c r="G140" s="2">
        <v>2</v>
      </c>
      <c r="H140" s="2" t="s">
        <v>1651</v>
      </c>
      <c r="I140" s="2">
        <v>2</v>
      </c>
      <c r="J140" s="2" t="s">
        <v>1573</v>
      </c>
      <c r="K140" s="2">
        <v>20</v>
      </c>
      <c r="M140" s="2">
        <f t="shared" ref="M140:M157" si="56">D140</f>
        <v>301</v>
      </c>
      <c r="N140" s="2">
        <v>5</v>
      </c>
      <c r="O140" s="2" t="str">
        <f t="shared" si="46"/>
        <v>Hand of Fate</v>
      </c>
      <c r="P140" s="2" t="str">
        <f>""</f>
        <v/>
      </c>
      <c r="Q140" s="2">
        <f t="shared" si="47"/>
        <v>4440</v>
      </c>
      <c r="R140" s="2" t="str">
        <f t="shared" si="54"/>
        <v>24|100</v>
      </c>
      <c r="S140" s="2" t="str">
        <f t="shared" si="55"/>
        <v>1;2202|48;2106|100;2302|20</v>
      </c>
      <c r="T140" s="2">
        <v>0</v>
      </c>
      <c r="U140" s="2" t="s">
        <v>1919</v>
      </c>
      <c r="V140" s="2">
        <f t="shared" si="48"/>
        <v>2</v>
      </c>
      <c r="W140" s="7">
        <f t="shared" si="49"/>
        <v>20</v>
      </c>
      <c r="X140" s="2">
        <v>0</v>
      </c>
      <c r="Z140" s="2" t="s">
        <v>84</v>
      </c>
      <c r="AA140" s="2">
        <v>48</v>
      </c>
      <c r="AB140" s="2" t="s">
        <v>968</v>
      </c>
      <c r="AC140" s="2">
        <v>100</v>
      </c>
      <c r="AD140" s="2" t="s">
        <v>1254</v>
      </c>
      <c r="AE140" s="2">
        <v>20</v>
      </c>
    </row>
    <row r="141" spans="1:31" x14ac:dyDescent="0.15">
      <c r="A141" s="2" t="s">
        <v>1072</v>
      </c>
      <c r="C141" s="7" t="s">
        <v>1331</v>
      </c>
      <c r="D141" s="2">
        <v>302</v>
      </c>
      <c r="E141" s="2">
        <v>12900</v>
      </c>
      <c r="F141" s="2">
        <v>1</v>
      </c>
      <c r="G141" s="2">
        <v>3</v>
      </c>
      <c r="H141" s="2" t="s">
        <v>1652</v>
      </c>
      <c r="I141" s="2">
        <v>2</v>
      </c>
      <c r="J141" s="2" t="s">
        <v>1574</v>
      </c>
      <c r="K141" s="2">
        <v>20</v>
      </c>
      <c r="M141" s="2">
        <f t="shared" si="56"/>
        <v>302</v>
      </c>
      <c r="N141" s="2">
        <v>5</v>
      </c>
      <c r="O141" s="2" t="str">
        <f t="shared" si="46"/>
        <v>Dark Apple</v>
      </c>
      <c r="P141" s="2" t="str">
        <f>""</f>
        <v/>
      </c>
      <c r="Q141" s="2">
        <f t="shared" si="47"/>
        <v>12900</v>
      </c>
      <c r="R141" s="2" t="str">
        <f t="shared" si="54"/>
        <v>24|200</v>
      </c>
      <c r="S141" s="2" t="str">
        <f t="shared" si="55"/>
        <v>1;2408|1;2202|80;2401|20</v>
      </c>
      <c r="T141" s="2">
        <v>0</v>
      </c>
      <c r="U141" s="2" t="s">
        <v>1919</v>
      </c>
      <c r="V141" s="2">
        <f t="shared" si="48"/>
        <v>2</v>
      </c>
      <c r="W141" s="7">
        <f t="shared" si="49"/>
        <v>20</v>
      </c>
      <c r="X141" s="2">
        <v>0</v>
      </c>
      <c r="Z141" s="2" t="s">
        <v>1407</v>
      </c>
      <c r="AA141" s="2">
        <v>1</v>
      </c>
      <c r="AB141" s="2" t="s">
        <v>84</v>
      </c>
      <c r="AC141" s="2">
        <v>80</v>
      </c>
      <c r="AD141" s="2" t="s">
        <v>80</v>
      </c>
      <c r="AE141" s="2">
        <v>20</v>
      </c>
    </row>
    <row r="142" spans="1:31" x14ac:dyDescent="0.15">
      <c r="A142" s="2" t="s">
        <v>1049</v>
      </c>
      <c r="C142" s="7" t="s">
        <v>1330</v>
      </c>
      <c r="D142" s="2">
        <v>303</v>
      </c>
      <c r="E142" s="2">
        <v>39400</v>
      </c>
      <c r="F142" s="2">
        <v>1</v>
      </c>
      <c r="G142" s="2">
        <v>3</v>
      </c>
      <c r="H142" s="2" t="s">
        <v>1653</v>
      </c>
      <c r="I142" s="2">
        <v>2</v>
      </c>
      <c r="J142" s="2" t="s">
        <v>1575</v>
      </c>
      <c r="K142" s="2">
        <v>20</v>
      </c>
      <c r="M142" s="2">
        <f t="shared" si="56"/>
        <v>303</v>
      </c>
      <c r="N142" s="2">
        <v>5</v>
      </c>
      <c r="O142" s="2" t="str">
        <f t="shared" ref="O142:O202" si="57">C142</f>
        <v>Deathly Hallow</v>
      </c>
      <c r="P142" s="2" t="str">
        <f>""</f>
        <v/>
      </c>
      <c r="Q142" s="2">
        <f t="shared" ref="Q142:Q202" si="58">E142</f>
        <v>39400</v>
      </c>
      <c r="R142" s="2" t="str">
        <f t="shared" si="54"/>
        <v>24|500</v>
      </c>
      <c r="S142" s="2" t="str">
        <f t="shared" si="55"/>
        <v>1;2406|1;2202|180;2401|60</v>
      </c>
      <c r="T142" s="2">
        <v>0</v>
      </c>
      <c r="U142" s="2" t="s">
        <v>1919</v>
      </c>
      <c r="V142" s="2">
        <f t="shared" ref="V142:V202" si="59">I142</f>
        <v>2</v>
      </c>
      <c r="W142" s="7">
        <f t="shared" ref="W142:W202" si="60">K142</f>
        <v>20</v>
      </c>
      <c r="X142" s="2">
        <v>0</v>
      </c>
      <c r="Z142" s="2" t="s">
        <v>1250</v>
      </c>
      <c r="AA142" s="2">
        <v>1</v>
      </c>
      <c r="AB142" s="2" t="s">
        <v>84</v>
      </c>
      <c r="AC142" s="2">
        <v>180</v>
      </c>
      <c r="AD142" s="2" t="s">
        <v>80</v>
      </c>
      <c r="AE142" s="2">
        <v>60</v>
      </c>
    </row>
    <row r="143" spans="1:31" x14ac:dyDescent="0.15">
      <c r="A143" s="2" t="s">
        <v>1928</v>
      </c>
      <c r="C143" s="7" t="s">
        <v>1690</v>
      </c>
      <c r="D143" s="2">
        <v>304</v>
      </c>
      <c r="E143" s="2">
        <v>10000</v>
      </c>
      <c r="F143" s="2">
        <v>1</v>
      </c>
      <c r="G143" s="2">
        <v>0</v>
      </c>
      <c r="H143" s="2">
        <v>0</v>
      </c>
      <c r="I143" s="2">
        <v>0</v>
      </c>
      <c r="J143" s="2" t="s">
        <v>1691</v>
      </c>
      <c r="K143" s="2">
        <v>0</v>
      </c>
      <c r="M143" s="2">
        <f t="shared" si="56"/>
        <v>304</v>
      </c>
      <c r="N143" s="2">
        <v>5</v>
      </c>
      <c r="O143" s="2" t="str">
        <f t="shared" si="57"/>
        <v>Lost Heart</v>
      </c>
      <c r="P143" s="2" t="str">
        <f>""</f>
        <v/>
      </c>
      <c r="Q143" s="2">
        <f t="shared" si="58"/>
        <v>10000</v>
      </c>
      <c r="R143" s="2" t="str">
        <f t="shared" si="54"/>
        <v>24|50</v>
      </c>
      <c r="S143" s="2" t="str">
        <f t="shared" si="55"/>
        <v/>
      </c>
      <c r="T143" s="2">
        <v>0</v>
      </c>
      <c r="U143" s="2" t="str">
        <f>IF(S143="","none",1)</f>
        <v>none</v>
      </c>
      <c r="V143" s="2">
        <f t="shared" si="59"/>
        <v>0</v>
      </c>
      <c r="W143" s="7">
        <f t="shared" si="60"/>
        <v>0</v>
      </c>
      <c r="X143" s="2">
        <v>0</v>
      </c>
    </row>
    <row r="144" spans="1:31" x14ac:dyDescent="0.15">
      <c r="A144" s="34" t="s">
        <v>1040</v>
      </c>
      <c r="C144" s="7"/>
      <c r="K144" s="2">
        <v>0</v>
      </c>
      <c r="M144" s="2">
        <f t="shared" si="56"/>
        <v>0</v>
      </c>
      <c r="N144" s="2">
        <v>0</v>
      </c>
      <c r="O144" s="2">
        <f t="shared" si="57"/>
        <v>0</v>
      </c>
      <c r="P144" s="2" t="str">
        <f>""</f>
        <v/>
      </c>
      <c r="Q144" s="2">
        <f t="shared" si="58"/>
        <v>0</v>
      </c>
      <c r="R144" s="2">
        <f t="shared" si="54"/>
        <v>0</v>
      </c>
      <c r="S144" s="2" t="str">
        <f t="shared" si="55"/>
        <v/>
      </c>
      <c r="T144" s="2">
        <v>0</v>
      </c>
      <c r="U144" s="2" t="str">
        <f>IF(S144="","none",1)</f>
        <v>none</v>
      </c>
      <c r="V144" s="2">
        <f t="shared" si="59"/>
        <v>0</v>
      </c>
      <c r="W144" s="7">
        <f t="shared" si="60"/>
        <v>0</v>
      </c>
      <c r="X144" s="2">
        <v>0</v>
      </c>
    </row>
    <row r="145" spans="1:32" x14ac:dyDescent="0.15">
      <c r="A145" s="2" t="s">
        <v>1041</v>
      </c>
      <c r="C145" s="7" t="s">
        <v>1151</v>
      </c>
      <c r="D145" s="2">
        <v>400</v>
      </c>
      <c r="E145" s="2">
        <v>4</v>
      </c>
      <c r="F145" s="2">
        <v>1</v>
      </c>
      <c r="G145" s="2">
        <v>1</v>
      </c>
      <c r="H145" s="2" t="s">
        <v>1654</v>
      </c>
      <c r="I145" s="2">
        <v>1</v>
      </c>
      <c r="J145" s="2" t="s">
        <v>1891</v>
      </c>
      <c r="K145" s="2">
        <v>0</v>
      </c>
      <c r="M145" s="2">
        <f t="shared" si="56"/>
        <v>400</v>
      </c>
      <c r="N145" s="2">
        <v>10</v>
      </c>
      <c r="O145" s="2" t="str">
        <f t="shared" si="57"/>
        <v>Iron Arrow</v>
      </c>
      <c r="P145" s="2" t="str">
        <f>""</f>
        <v/>
      </c>
      <c r="Q145" s="2">
        <f t="shared" si="58"/>
        <v>4</v>
      </c>
      <c r="R145" s="2" t="str">
        <f t="shared" si="54"/>
        <v>26|5</v>
      </c>
      <c r="S145" s="2" t="str">
        <f t="shared" si="55"/>
        <v>20;1100|5;2200|1</v>
      </c>
      <c r="T145" s="2">
        <v>0</v>
      </c>
      <c r="U145" s="2" t="s">
        <v>1920</v>
      </c>
      <c r="V145" s="2">
        <f t="shared" si="59"/>
        <v>1</v>
      </c>
      <c r="W145" s="7">
        <f t="shared" si="60"/>
        <v>0</v>
      </c>
      <c r="X145" s="2">
        <v>0</v>
      </c>
      <c r="Z145" s="2" t="s">
        <v>63</v>
      </c>
      <c r="AA145" s="2">
        <v>5</v>
      </c>
      <c r="AB145" s="2" t="s">
        <v>74</v>
      </c>
      <c r="AC145" s="2">
        <v>1</v>
      </c>
      <c r="AF145" s="2">
        <v>20</v>
      </c>
    </row>
    <row r="146" spans="1:32" x14ac:dyDescent="0.15">
      <c r="A146" s="2" t="s">
        <v>1152</v>
      </c>
      <c r="C146" s="7" t="s">
        <v>1153</v>
      </c>
      <c r="D146" s="2">
        <v>401</v>
      </c>
      <c r="E146" s="2">
        <v>5</v>
      </c>
      <c r="F146" s="2">
        <v>1</v>
      </c>
      <c r="G146" s="2">
        <v>1</v>
      </c>
      <c r="H146" s="2" t="s">
        <v>1655</v>
      </c>
      <c r="I146" s="2">
        <v>1</v>
      </c>
      <c r="J146" s="2" t="s">
        <v>1892</v>
      </c>
      <c r="K146" s="2">
        <v>0</v>
      </c>
      <c r="M146" s="2">
        <f t="shared" si="56"/>
        <v>401</v>
      </c>
      <c r="N146" s="2">
        <v>10</v>
      </c>
      <c r="O146" s="2" t="str">
        <f t="shared" si="57"/>
        <v>Poison Arrow</v>
      </c>
      <c r="P146" s="2" t="str">
        <f>""</f>
        <v/>
      </c>
      <c r="Q146" s="2">
        <f t="shared" si="58"/>
        <v>5</v>
      </c>
      <c r="R146" s="2" t="str">
        <f t="shared" si="54"/>
        <v>26|7</v>
      </c>
      <c r="S146" s="2" t="str">
        <f t="shared" si="55"/>
        <v>10;400|10;2109|1</v>
      </c>
      <c r="T146" s="2">
        <v>0</v>
      </c>
      <c r="U146" s="2" t="s">
        <v>1920</v>
      </c>
      <c r="V146" s="2">
        <f t="shared" si="59"/>
        <v>1</v>
      </c>
      <c r="W146" s="7">
        <f t="shared" si="60"/>
        <v>0</v>
      </c>
      <c r="X146" s="2">
        <v>0</v>
      </c>
      <c r="Z146" s="2" t="s">
        <v>1408</v>
      </c>
      <c r="AA146" s="2">
        <v>10</v>
      </c>
      <c r="AB146" s="2" t="s">
        <v>86</v>
      </c>
      <c r="AC146" s="2">
        <v>1</v>
      </c>
      <c r="AF146" s="2">
        <v>10</v>
      </c>
    </row>
    <row r="147" spans="1:32" x14ac:dyDescent="0.15">
      <c r="A147" s="2" t="s">
        <v>1157</v>
      </c>
      <c r="C147" s="7" t="s">
        <v>1156</v>
      </c>
      <c r="D147" s="2">
        <v>402</v>
      </c>
      <c r="E147" s="2">
        <v>35</v>
      </c>
      <c r="F147" s="2">
        <v>1</v>
      </c>
      <c r="G147" s="2">
        <v>3</v>
      </c>
      <c r="H147" s="2" t="s">
        <v>1656</v>
      </c>
      <c r="I147" s="2">
        <v>1</v>
      </c>
      <c r="J147" s="2" t="s">
        <v>1893</v>
      </c>
      <c r="K147" s="2">
        <v>0</v>
      </c>
      <c r="M147" s="2">
        <f t="shared" si="56"/>
        <v>402</v>
      </c>
      <c r="N147" s="2">
        <v>10</v>
      </c>
      <c r="O147" s="2" t="str">
        <f t="shared" si="57"/>
        <v>Dragon Tail</v>
      </c>
      <c r="P147" s="2" t="str">
        <f>""</f>
        <v/>
      </c>
      <c r="Q147" s="2">
        <f t="shared" si="58"/>
        <v>35</v>
      </c>
      <c r="R147" s="2" t="str">
        <f t="shared" si="54"/>
        <v>26|10</v>
      </c>
      <c r="S147" s="2" t="str">
        <f t="shared" si="55"/>
        <v>20;2404|1;2200|10</v>
      </c>
      <c r="T147" s="2">
        <v>0</v>
      </c>
      <c r="U147" s="2" t="s">
        <v>1920</v>
      </c>
      <c r="V147" s="2">
        <f t="shared" si="59"/>
        <v>1</v>
      </c>
      <c r="W147" s="7">
        <f t="shared" si="60"/>
        <v>0</v>
      </c>
      <c r="X147" s="2">
        <v>0</v>
      </c>
      <c r="Z147" s="2" t="s">
        <v>65</v>
      </c>
      <c r="AA147" s="2">
        <v>1</v>
      </c>
      <c r="AB147" s="2" t="s">
        <v>74</v>
      </c>
      <c r="AC147" s="2">
        <v>10</v>
      </c>
      <c r="AF147" s="2">
        <v>20</v>
      </c>
    </row>
    <row r="148" spans="1:32" x14ac:dyDescent="0.15">
      <c r="A148" s="2" t="s">
        <v>1355</v>
      </c>
      <c r="C148" s="7" t="s">
        <v>1357</v>
      </c>
      <c r="D148" s="2">
        <v>403</v>
      </c>
      <c r="E148" s="2">
        <v>30</v>
      </c>
      <c r="F148" s="2">
        <v>1</v>
      </c>
      <c r="G148" s="2">
        <v>0</v>
      </c>
      <c r="H148" s="2">
        <v>0</v>
      </c>
      <c r="I148" s="2">
        <v>0</v>
      </c>
      <c r="J148" s="2" t="s">
        <v>1894</v>
      </c>
      <c r="K148" s="2">
        <v>0</v>
      </c>
      <c r="M148" s="2">
        <f t="shared" si="56"/>
        <v>403</v>
      </c>
      <c r="N148" s="2">
        <v>10</v>
      </c>
      <c r="O148" s="2" t="str">
        <f t="shared" si="57"/>
        <v>Seeker</v>
      </c>
      <c r="P148" s="2" t="str">
        <f>""</f>
        <v/>
      </c>
      <c r="Q148" s="2">
        <f t="shared" si="58"/>
        <v>30</v>
      </c>
      <c r="R148" s="2" t="str">
        <f t="shared" si="54"/>
        <v>27|8</v>
      </c>
      <c r="S148" s="2" t="str">
        <f t="shared" si="55"/>
        <v/>
      </c>
      <c r="T148" s="2">
        <v>0</v>
      </c>
      <c r="U148" s="2" t="str">
        <f>IF(S148="","none",1)</f>
        <v>none</v>
      </c>
      <c r="V148" s="2">
        <f t="shared" si="59"/>
        <v>0</v>
      </c>
      <c r="W148" s="7">
        <f t="shared" si="60"/>
        <v>0</v>
      </c>
      <c r="X148" s="2">
        <v>0</v>
      </c>
    </row>
    <row r="149" spans="1:32" x14ac:dyDescent="0.15">
      <c r="A149" s="2" t="s">
        <v>1709</v>
      </c>
      <c r="C149" s="7" t="s">
        <v>1889</v>
      </c>
      <c r="D149" s="2">
        <v>404</v>
      </c>
      <c r="E149" s="2">
        <v>20</v>
      </c>
      <c r="F149" s="2">
        <v>0</v>
      </c>
      <c r="G149" s="2">
        <v>0</v>
      </c>
      <c r="H149" s="2" t="s">
        <v>1890</v>
      </c>
      <c r="I149" s="2">
        <v>0</v>
      </c>
      <c r="J149" s="2">
        <v>0</v>
      </c>
      <c r="K149" s="2">
        <v>0</v>
      </c>
      <c r="M149" s="2">
        <f t="shared" si="56"/>
        <v>404</v>
      </c>
      <c r="N149" s="2">
        <v>0</v>
      </c>
      <c r="O149" s="2" t="str">
        <f t="shared" si="57"/>
        <v>Paper</v>
      </c>
      <c r="P149" s="2" t="str">
        <f>""</f>
        <v/>
      </c>
      <c r="Q149" s="2">
        <f t="shared" si="58"/>
        <v>20</v>
      </c>
      <c r="R149" s="2">
        <f t="shared" si="54"/>
        <v>0</v>
      </c>
      <c r="S149" s="2" t="str">
        <f t="shared" si="55"/>
        <v>5;2103|5;4100|1</v>
      </c>
      <c r="T149" s="2">
        <v>0</v>
      </c>
      <c r="U149" s="2" t="s">
        <v>1920</v>
      </c>
      <c r="V149" s="2">
        <f t="shared" si="59"/>
        <v>0</v>
      </c>
      <c r="W149" s="7">
        <f t="shared" si="60"/>
        <v>0</v>
      </c>
      <c r="X149" s="2">
        <v>0</v>
      </c>
      <c r="Z149" s="2" t="s">
        <v>73</v>
      </c>
      <c r="AA149" s="2">
        <v>5</v>
      </c>
      <c r="AB149" s="2" t="s">
        <v>78</v>
      </c>
      <c r="AC149" s="2">
        <v>1</v>
      </c>
      <c r="AF149" s="2">
        <v>5</v>
      </c>
    </row>
    <row r="150" spans="1:32" x14ac:dyDescent="0.15">
      <c r="A150" s="34" t="s">
        <v>128</v>
      </c>
      <c r="C150" s="7"/>
      <c r="K150" s="2">
        <v>0</v>
      </c>
      <c r="M150" s="2">
        <f t="shared" si="56"/>
        <v>0</v>
      </c>
      <c r="N150" s="2">
        <v>0</v>
      </c>
      <c r="O150" s="2">
        <f t="shared" si="57"/>
        <v>0</v>
      </c>
      <c r="P150" s="2" t="str">
        <f>""</f>
        <v/>
      </c>
      <c r="Q150" s="2">
        <f t="shared" si="58"/>
        <v>0</v>
      </c>
      <c r="R150" s="2">
        <f t="shared" si="54"/>
        <v>0</v>
      </c>
      <c r="S150" s="2" t="str">
        <f t="shared" si="55"/>
        <v/>
      </c>
      <c r="T150" s="2">
        <v>0</v>
      </c>
      <c r="U150" s="2" t="str">
        <f>IF(S150="","none",1)</f>
        <v>none</v>
      </c>
      <c r="V150" s="2">
        <f t="shared" si="59"/>
        <v>0</v>
      </c>
      <c r="W150" s="7">
        <f t="shared" si="60"/>
        <v>0</v>
      </c>
      <c r="X150" s="2">
        <v>0</v>
      </c>
    </row>
    <row r="151" spans="1:32" x14ac:dyDescent="0.15">
      <c r="A151" s="2" t="s">
        <v>1062</v>
      </c>
      <c r="C151" s="7" t="s">
        <v>1158</v>
      </c>
      <c r="D151" s="2">
        <v>500</v>
      </c>
      <c r="E151" s="2">
        <v>30</v>
      </c>
      <c r="F151" s="2">
        <v>1</v>
      </c>
      <c r="G151" s="2">
        <v>1</v>
      </c>
      <c r="H151" s="2" t="s">
        <v>1657</v>
      </c>
      <c r="I151" s="2">
        <v>1</v>
      </c>
      <c r="J151" s="2" t="s">
        <v>1576</v>
      </c>
      <c r="K151" s="2">
        <v>0</v>
      </c>
      <c r="M151" s="2">
        <f t="shared" si="56"/>
        <v>500</v>
      </c>
      <c r="N151" s="2">
        <v>6</v>
      </c>
      <c r="O151" s="2" t="str">
        <f t="shared" si="57"/>
        <v>Leather Cap</v>
      </c>
      <c r="P151" s="2" t="str">
        <f>""</f>
        <v/>
      </c>
      <c r="Q151" s="2">
        <f t="shared" si="58"/>
        <v>30</v>
      </c>
      <c r="R151" s="2" t="str">
        <f t="shared" si="54"/>
        <v>15|2;18|1</v>
      </c>
      <c r="S151" s="2" t="str">
        <f t="shared" si="55"/>
        <v>1;2102|3</v>
      </c>
      <c r="T151" s="2">
        <v>0</v>
      </c>
      <c r="U151" s="2" t="s">
        <v>1921</v>
      </c>
      <c r="V151" s="2">
        <f t="shared" si="59"/>
        <v>1</v>
      </c>
      <c r="W151" s="7">
        <f t="shared" si="60"/>
        <v>0</v>
      </c>
      <c r="X151" s="2">
        <v>0</v>
      </c>
      <c r="Z151" s="2" t="s">
        <v>72</v>
      </c>
      <c r="AA151" s="2">
        <v>3</v>
      </c>
    </row>
    <row r="152" spans="1:32" x14ac:dyDescent="0.15">
      <c r="A152" s="2" t="s">
        <v>871</v>
      </c>
      <c r="C152" s="7" t="s">
        <v>1159</v>
      </c>
      <c r="D152" s="2">
        <v>501</v>
      </c>
      <c r="E152" s="2">
        <v>100</v>
      </c>
      <c r="F152" s="2">
        <v>1</v>
      </c>
      <c r="G152" s="2">
        <v>0</v>
      </c>
      <c r="H152" s="2">
        <v>0</v>
      </c>
      <c r="I152" s="2">
        <v>0</v>
      </c>
      <c r="J152" s="2" t="s">
        <v>1577</v>
      </c>
      <c r="K152" s="2">
        <v>0</v>
      </c>
      <c r="M152" s="2">
        <f t="shared" si="56"/>
        <v>501</v>
      </c>
      <c r="N152" s="2">
        <v>6</v>
      </c>
      <c r="O152" s="2" t="str">
        <f t="shared" si="57"/>
        <v>Rogue Scarf</v>
      </c>
      <c r="P152" s="2" t="str">
        <f>""</f>
        <v/>
      </c>
      <c r="Q152" s="2">
        <f t="shared" si="58"/>
        <v>100</v>
      </c>
      <c r="R152" s="2" t="str">
        <f t="shared" si="54"/>
        <v>15|5;18|2</v>
      </c>
      <c r="S152" s="2" t="str">
        <f t="shared" si="55"/>
        <v/>
      </c>
      <c r="T152" s="2">
        <v>0</v>
      </c>
      <c r="U152" s="2" t="str">
        <f>IF(S152="","none",1)</f>
        <v>none</v>
      </c>
      <c r="V152" s="2">
        <f t="shared" si="59"/>
        <v>0</v>
      </c>
      <c r="W152" s="7">
        <f t="shared" si="60"/>
        <v>0</v>
      </c>
      <c r="X152" s="2">
        <v>0</v>
      </c>
    </row>
    <row r="153" spans="1:32" x14ac:dyDescent="0.15">
      <c r="A153" s="2" t="s">
        <v>874</v>
      </c>
      <c r="C153" s="7" t="s">
        <v>1164</v>
      </c>
      <c r="D153" s="2">
        <v>502</v>
      </c>
      <c r="E153" s="2">
        <v>210</v>
      </c>
      <c r="F153" s="2">
        <v>1</v>
      </c>
      <c r="G153" s="2">
        <v>1</v>
      </c>
      <c r="H153" s="2" t="s">
        <v>1681</v>
      </c>
      <c r="I153" s="2">
        <v>2</v>
      </c>
      <c r="J153" s="2" t="s">
        <v>1578</v>
      </c>
      <c r="K153" s="2">
        <v>0</v>
      </c>
      <c r="M153" s="2">
        <f t="shared" si="56"/>
        <v>502</v>
      </c>
      <c r="N153" s="2">
        <v>6</v>
      </c>
      <c r="O153" s="2" t="str">
        <f t="shared" si="57"/>
        <v>Hard Armet</v>
      </c>
      <c r="P153" s="2" t="str">
        <f>""</f>
        <v/>
      </c>
      <c r="Q153" s="2">
        <f t="shared" si="58"/>
        <v>210</v>
      </c>
      <c r="R153" s="2" t="str">
        <f t="shared" si="54"/>
        <v>15|8;18|2</v>
      </c>
      <c r="S153" s="2" t="str">
        <f t="shared" si="55"/>
        <v>1;2200|4;2104|4;2105|5</v>
      </c>
      <c r="T153" s="2">
        <v>0</v>
      </c>
      <c r="U153" s="2" t="s">
        <v>1922</v>
      </c>
      <c r="V153" s="2">
        <f t="shared" si="59"/>
        <v>2</v>
      </c>
      <c r="W153" s="7">
        <f t="shared" si="60"/>
        <v>0</v>
      </c>
      <c r="X153" s="2">
        <v>0</v>
      </c>
      <c r="Z153" s="2" t="s">
        <v>74</v>
      </c>
      <c r="AA153" s="2">
        <v>4</v>
      </c>
      <c r="AB153" s="2" t="s">
        <v>76</v>
      </c>
      <c r="AC153" s="2">
        <v>4</v>
      </c>
      <c r="AD153" s="2" t="s">
        <v>1678</v>
      </c>
      <c r="AE153" s="2">
        <v>5</v>
      </c>
    </row>
    <row r="154" spans="1:32" x14ac:dyDescent="0.15">
      <c r="A154" s="2" t="s">
        <v>1081</v>
      </c>
      <c r="C154" s="7" t="s">
        <v>1165</v>
      </c>
      <c r="D154" s="2">
        <v>503</v>
      </c>
      <c r="E154" s="2">
        <v>300</v>
      </c>
      <c r="F154" s="2">
        <v>1</v>
      </c>
      <c r="G154" s="2">
        <v>0</v>
      </c>
      <c r="H154" s="2">
        <v>0</v>
      </c>
      <c r="I154" s="2">
        <f>AG154</f>
        <v>0</v>
      </c>
      <c r="J154" s="2" t="s">
        <v>1579</v>
      </c>
      <c r="K154" s="2">
        <v>0</v>
      </c>
      <c r="M154" s="2">
        <f t="shared" si="56"/>
        <v>503</v>
      </c>
      <c r="N154" s="2">
        <v>6</v>
      </c>
      <c r="O154" s="2" t="str">
        <f t="shared" si="57"/>
        <v>Guard Armet</v>
      </c>
      <c r="P154" s="2" t="str">
        <f>""</f>
        <v/>
      </c>
      <c r="Q154" s="2">
        <f t="shared" si="58"/>
        <v>300</v>
      </c>
      <c r="R154" s="2" t="str">
        <f t="shared" si="54"/>
        <v>15|10;18|3</v>
      </c>
      <c r="S154" s="2" t="str">
        <f t="shared" si="55"/>
        <v/>
      </c>
      <c r="T154" s="2">
        <v>0</v>
      </c>
      <c r="U154" s="2" t="str">
        <f>IF(S154="","none",1)</f>
        <v>none</v>
      </c>
      <c r="V154" s="2">
        <f t="shared" si="59"/>
        <v>0</v>
      </c>
      <c r="W154" s="7">
        <f t="shared" si="60"/>
        <v>0</v>
      </c>
      <c r="X154" s="2">
        <v>0</v>
      </c>
    </row>
    <row r="155" spans="1:32" x14ac:dyDescent="0.15">
      <c r="A155" s="2" t="s">
        <v>1084</v>
      </c>
      <c r="C155" s="7" t="s">
        <v>1168</v>
      </c>
      <c r="D155" s="2">
        <v>504</v>
      </c>
      <c r="E155" s="2">
        <v>300</v>
      </c>
      <c r="F155" s="2">
        <v>1</v>
      </c>
      <c r="G155" s="2">
        <v>0</v>
      </c>
      <c r="H155" s="2">
        <v>0</v>
      </c>
      <c r="I155" s="2">
        <f>AG155</f>
        <v>0</v>
      </c>
      <c r="J155" s="2" t="s">
        <v>1580</v>
      </c>
      <c r="K155" s="2">
        <v>0</v>
      </c>
      <c r="M155" s="2">
        <f t="shared" si="56"/>
        <v>504</v>
      </c>
      <c r="N155" s="2">
        <v>6</v>
      </c>
      <c r="O155" s="2" t="str">
        <f t="shared" si="57"/>
        <v>Scout Helmet</v>
      </c>
      <c r="P155" s="2" t="str">
        <f>""</f>
        <v/>
      </c>
      <c r="Q155" s="2">
        <f t="shared" si="58"/>
        <v>300</v>
      </c>
      <c r="R155" s="2" t="str">
        <f t="shared" si="54"/>
        <v>15|8;18|4</v>
      </c>
      <c r="S155" s="2" t="str">
        <f t="shared" si="55"/>
        <v/>
      </c>
      <c r="T155" s="2">
        <v>0</v>
      </c>
      <c r="U155" s="2" t="str">
        <f>IF(S155="","none",1)</f>
        <v>none</v>
      </c>
      <c r="V155" s="2">
        <f t="shared" si="59"/>
        <v>0</v>
      </c>
      <c r="W155" s="7">
        <f t="shared" si="60"/>
        <v>0</v>
      </c>
      <c r="X155" s="2">
        <v>0</v>
      </c>
    </row>
    <row r="156" spans="1:32" x14ac:dyDescent="0.15">
      <c r="A156" s="2" t="s">
        <v>881</v>
      </c>
      <c r="C156" s="7" t="s">
        <v>1166</v>
      </c>
      <c r="D156" s="2">
        <v>505</v>
      </c>
      <c r="E156" s="2">
        <v>720</v>
      </c>
      <c r="F156" s="2">
        <v>1</v>
      </c>
      <c r="G156" s="2">
        <v>1</v>
      </c>
      <c r="H156" s="2" t="s">
        <v>1682</v>
      </c>
      <c r="I156" s="2">
        <v>3</v>
      </c>
      <c r="J156" s="2" t="s">
        <v>1581</v>
      </c>
      <c r="K156" s="2">
        <v>0</v>
      </c>
      <c r="M156" s="2">
        <f t="shared" si="56"/>
        <v>505</v>
      </c>
      <c r="N156" s="2">
        <v>6</v>
      </c>
      <c r="O156" s="2" t="str">
        <f t="shared" si="57"/>
        <v>Fearless Armet</v>
      </c>
      <c r="P156" s="2" t="str">
        <f>""</f>
        <v/>
      </c>
      <c r="Q156" s="2">
        <f t="shared" si="58"/>
        <v>720</v>
      </c>
      <c r="R156" s="2" t="str">
        <f t="shared" si="54"/>
        <v>15|12;18|3</v>
      </c>
      <c r="S156" s="2" t="str">
        <f t="shared" si="55"/>
        <v>1;2200|10;2201|10;2105|12</v>
      </c>
      <c r="T156" s="2">
        <v>0</v>
      </c>
      <c r="U156" s="2" t="s">
        <v>1922</v>
      </c>
      <c r="V156" s="2">
        <f t="shared" si="59"/>
        <v>3</v>
      </c>
      <c r="W156" s="7">
        <f t="shared" si="60"/>
        <v>0</v>
      </c>
      <c r="X156" s="2">
        <v>0</v>
      </c>
      <c r="Z156" s="2" t="s">
        <v>74</v>
      </c>
      <c r="AA156" s="2">
        <v>10</v>
      </c>
      <c r="AB156" s="2" t="s">
        <v>75</v>
      </c>
      <c r="AC156" s="2">
        <v>10</v>
      </c>
      <c r="AD156" s="2" t="s">
        <v>1680</v>
      </c>
      <c r="AE156" s="2">
        <v>12</v>
      </c>
    </row>
    <row r="157" spans="1:32" x14ac:dyDescent="0.15">
      <c r="A157" s="2" t="s">
        <v>1069</v>
      </c>
      <c r="C157" s="7" t="s">
        <v>1160</v>
      </c>
      <c r="D157" s="2">
        <v>506</v>
      </c>
      <c r="E157" s="2">
        <v>900</v>
      </c>
      <c r="F157" s="2">
        <v>1</v>
      </c>
      <c r="G157" s="2">
        <v>0</v>
      </c>
      <c r="H157" s="2">
        <v>0</v>
      </c>
      <c r="I157" s="2">
        <f>AG157</f>
        <v>0</v>
      </c>
      <c r="J157" s="2" t="s">
        <v>1582</v>
      </c>
      <c r="K157" s="2">
        <v>0</v>
      </c>
      <c r="M157" s="2">
        <f t="shared" si="56"/>
        <v>506</v>
      </c>
      <c r="N157" s="2">
        <v>6</v>
      </c>
      <c r="O157" s="2" t="str">
        <f t="shared" si="57"/>
        <v>Viking Honor</v>
      </c>
      <c r="P157" s="2" t="str">
        <f>""</f>
        <v/>
      </c>
      <c r="Q157" s="2">
        <f t="shared" si="58"/>
        <v>900</v>
      </c>
      <c r="R157" s="2" t="str">
        <f t="shared" si="54"/>
        <v>15|11;18|3</v>
      </c>
      <c r="S157" s="2" t="str">
        <f t="shared" si="55"/>
        <v/>
      </c>
      <c r="T157" s="2">
        <v>0</v>
      </c>
      <c r="U157" s="2" t="str">
        <f>IF(S157="","none",1)</f>
        <v>none</v>
      </c>
      <c r="V157" s="2">
        <f t="shared" si="59"/>
        <v>0</v>
      </c>
      <c r="W157" s="7">
        <f t="shared" si="60"/>
        <v>0</v>
      </c>
      <c r="X157" s="2">
        <v>0</v>
      </c>
    </row>
    <row r="158" spans="1:32" x14ac:dyDescent="0.15">
      <c r="A158" s="2" t="s">
        <v>884</v>
      </c>
      <c r="C158" s="7" t="s">
        <v>1161</v>
      </c>
      <c r="D158" s="2">
        <v>507</v>
      </c>
      <c r="E158" s="2">
        <v>4200</v>
      </c>
      <c r="F158" s="2">
        <v>1</v>
      </c>
      <c r="G158" s="2">
        <v>2</v>
      </c>
      <c r="H158" s="2" t="s">
        <v>1683</v>
      </c>
      <c r="I158" s="2">
        <v>4</v>
      </c>
      <c r="J158" s="2" t="s">
        <v>1583</v>
      </c>
      <c r="K158" s="2">
        <v>0</v>
      </c>
      <c r="M158" s="2">
        <f>D158</f>
        <v>507</v>
      </c>
      <c r="N158" s="2">
        <v>6</v>
      </c>
      <c r="O158" s="2" t="str">
        <f t="shared" si="57"/>
        <v>Frost Breath</v>
      </c>
      <c r="P158" s="2" t="str">
        <f>""</f>
        <v/>
      </c>
      <c r="Q158" s="2">
        <f t="shared" si="58"/>
        <v>4200</v>
      </c>
      <c r="R158" s="2" t="str">
        <f t="shared" si="54"/>
        <v>15|15;18|4</v>
      </c>
      <c r="S158" s="2" t="str">
        <f t="shared" si="55"/>
        <v>1;2300|20;2301|20;2105|20</v>
      </c>
      <c r="T158" s="2">
        <v>0</v>
      </c>
      <c r="U158" s="2" t="s">
        <v>1922</v>
      </c>
      <c r="V158" s="2">
        <f t="shared" si="59"/>
        <v>4</v>
      </c>
      <c r="W158" s="7">
        <f t="shared" si="60"/>
        <v>0</v>
      </c>
      <c r="X158" s="2">
        <v>0</v>
      </c>
      <c r="Z158" s="2" t="s">
        <v>82</v>
      </c>
      <c r="AA158" s="2">
        <v>20</v>
      </c>
      <c r="AB158" s="2" t="s">
        <v>1401</v>
      </c>
      <c r="AC158" s="2">
        <v>20</v>
      </c>
      <c r="AD158" s="2" t="s">
        <v>1678</v>
      </c>
      <c r="AE158" s="2">
        <v>20</v>
      </c>
    </row>
    <row r="159" spans="1:32" x14ac:dyDescent="0.15">
      <c r="A159" s="2" t="s">
        <v>1090</v>
      </c>
      <c r="C159" s="7" t="s">
        <v>1167</v>
      </c>
      <c r="D159" s="2">
        <v>508</v>
      </c>
      <c r="E159" s="2">
        <v>2100</v>
      </c>
      <c r="F159" s="2">
        <v>1</v>
      </c>
      <c r="G159" s="2">
        <v>2</v>
      </c>
      <c r="H159" s="2" t="s">
        <v>1658</v>
      </c>
      <c r="I159" s="2">
        <v>4</v>
      </c>
      <c r="J159" s="2" t="s">
        <v>1584</v>
      </c>
      <c r="K159" s="2">
        <v>0</v>
      </c>
      <c r="M159" s="2">
        <f t="shared" ref="M159:M183" si="61">D159</f>
        <v>508</v>
      </c>
      <c r="N159" s="2">
        <v>6</v>
      </c>
      <c r="O159" s="2" t="str">
        <f t="shared" si="57"/>
        <v>Grey Shadow</v>
      </c>
      <c r="P159" s="2" t="str">
        <f>""</f>
        <v/>
      </c>
      <c r="Q159" s="2">
        <f t="shared" si="58"/>
        <v>2100</v>
      </c>
      <c r="R159" s="2" t="str">
        <f t="shared" si="54"/>
        <v>15|14;18|4</v>
      </c>
      <c r="S159" s="2" t="str">
        <f t="shared" si="55"/>
        <v>1;2302|15;2106|50;2108|10</v>
      </c>
      <c r="T159" s="2">
        <v>0</v>
      </c>
      <c r="U159" s="2" t="s">
        <v>1922</v>
      </c>
      <c r="V159" s="2">
        <f t="shared" si="59"/>
        <v>4</v>
      </c>
      <c r="W159" s="7">
        <f t="shared" si="60"/>
        <v>0</v>
      </c>
      <c r="X159" s="2">
        <v>0</v>
      </c>
      <c r="Z159" s="2" t="s">
        <v>1254</v>
      </c>
      <c r="AA159" s="2">
        <v>15</v>
      </c>
      <c r="AB159" s="2" t="s">
        <v>968</v>
      </c>
      <c r="AC159" s="2">
        <v>50</v>
      </c>
      <c r="AD159" s="2" t="s">
        <v>1406</v>
      </c>
      <c r="AE159" s="2">
        <v>10</v>
      </c>
    </row>
    <row r="160" spans="1:32" x14ac:dyDescent="0.15">
      <c r="A160" s="2" t="s">
        <v>887</v>
      </c>
      <c r="C160" s="7" t="s">
        <v>1179</v>
      </c>
      <c r="D160" s="2">
        <v>509</v>
      </c>
      <c r="E160" s="2">
        <v>9000</v>
      </c>
      <c r="F160" s="2">
        <v>1</v>
      </c>
      <c r="G160" s="2">
        <v>2</v>
      </c>
      <c r="H160" s="2" t="s">
        <v>1659</v>
      </c>
      <c r="I160" s="2">
        <v>4</v>
      </c>
      <c r="J160" s="2" t="s">
        <v>1585</v>
      </c>
      <c r="K160" s="2">
        <v>0</v>
      </c>
      <c r="M160" s="2">
        <f t="shared" si="61"/>
        <v>509</v>
      </c>
      <c r="N160" s="2">
        <v>6</v>
      </c>
      <c r="O160" s="2" t="str">
        <f t="shared" si="57"/>
        <v>Scarlet Dawn</v>
      </c>
      <c r="P160" s="2" t="str">
        <f>""</f>
        <v/>
      </c>
      <c r="Q160" s="2">
        <f t="shared" si="58"/>
        <v>9000</v>
      </c>
      <c r="R160" s="2" t="str">
        <f t="shared" si="54"/>
        <v>15|19;18|4</v>
      </c>
      <c r="S160" s="2" t="str">
        <f t="shared" si="55"/>
        <v>1;2402|10;2300|25;2301|25</v>
      </c>
      <c r="T160" s="2">
        <v>0</v>
      </c>
      <c r="U160" s="2" t="s">
        <v>1922</v>
      </c>
      <c r="V160" s="2">
        <f t="shared" si="59"/>
        <v>4</v>
      </c>
      <c r="W160" s="7">
        <f t="shared" si="60"/>
        <v>0</v>
      </c>
      <c r="X160" s="2">
        <v>0</v>
      </c>
      <c r="Z160" s="2" t="s">
        <v>833</v>
      </c>
      <c r="AA160" s="2">
        <v>10</v>
      </c>
      <c r="AB160" s="2" t="s">
        <v>82</v>
      </c>
      <c r="AC160" s="2">
        <v>25</v>
      </c>
      <c r="AD160" s="2" t="s">
        <v>1401</v>
      </c>
      <c r="AE160" s="2">
        <v>25</v>
      </c>
    </row>
    <row r="161" spans="1:34" x14ac:dyDescent="0.15">
      <c r="A161" s="2" t="s">
        <v>1085</v>
      </c>
      <c r="C161" s="7" t="s">
        <v>1169</v>
      </c>
      <c r="D161" s="2">
        <v>510</v>
      </c>
      <c r="E161" s="2">
        <v>14000</v>
      </c>
      <c r="F161" s="2">
        <v>1</v>
      </c>
      <c r="G161" s="2">
        <v>3</v>
      </c>
      <c r="H161" s="2" t="s">
        <v>1660</v>
      </c>
      <c r="I161" s="2">
        <v>6</v>
      </c>
      <c r="J161" s="2" t="s">
        <v>1586</v>
      </c>
      <c r="K161" s="2">
        <v>0</v>
      </c>
      <c r="M161" s="2">
        <f t="shared" si="61"/>
        <v>510</v>
      </c>
      <c r="N161" s="2">
        <v>6</v>
      </c>
      <c r="O161" s="2" t="str">
        <f t="shared" si="57"/>
        <v>Devil's Helmet</v>
      </c>
      <c r="P161" s="2" t="str">
        <f>""</f>
        <v/>
      </c>
      <c r="Q161" s="2">
        <f t="shared" si="58"/>
        <v>14000</v>
      </c>
      <c r="R161" s="2" t="str">
        <f t="shared" si="54"/>
        <v>15|17;18|6</v>
      </c>
      <c r="S161" s="2" t="str">
        <f t="shared" si="55"/>
        <v>1;2405|12;2401|8;2402|15</v>
      </c>
      <c r="T161" s="2">
        <v>0</v>
      </c>
      <c r="U161" s="2" t="s">
        <v>1922</v>
      </c>
      <c r="V161" s="2">
        <f t="shared" si="59"/>
        <v>6</v>
      </c>
      <c r="W161" s="7">
        <f t="shared" si="60"/>
        <v>0</v>
      </c>
      <c r="X161" s="2">
        <v>0</v>
      </c>
      <c r="Z161" s="2" t="s">
        <v>1311</v>
      </c>
      <c r="AA161" s="2">
        <v>12</v>
      </c>
      <c r="AB161" s="2" t="s">
        <v>80</v>
      </c>
      <c r="AC161" s="2">
        <v>8</v>
      </c>
      <c r="AD161" s="2" t="s">
        <v>833</v>
      </c>
      <c r="AE161" s="2">
        <v>15</v>
      </c>
    </row>
    <row r="162" spans="1:34" x14ac:dyDescent="0.15">
      <c r="A162" s="2" t="s">
        <v>1065</v>
      </c>
      <c r="C162" s="7" t="s">
        <v>1328</v>
      </c>
      <c r="D162" s="2">
        <v>511</v>
      </c>
      <c r="E162" s="2">
        <v>22400</v>
      </c>
      <c r="F162" s="2">
        <v>1</v>
      </c>
      <c r="G162" s="2">
        <v>3</v>
      </c>
      <c r="H162" s="2" t="s">
        <v>1661</v>
      </c>
      <c r="I162" s="2">
        <v>6</v>
      </c>
      <c r="J162" s="2" t="s">
        <v>1587</v>
      </c>
      <c r="K162" s="2">
        <v>0</v>
      </c>
      <c r="M162" s="2">
        <f t="shared" si="61"/>
        <v>511</v>
      </c>
      <c r="N162" s="2">
        <v>6</v>
      </c>
      <c r="O162" s="2" t="str">
        <f t="shared" si="57"/>
        <v>Dark Fog</v>
      </c>
      <c r="P162" s="2" t="str">
        <f>""</f>
        <v/>
      </c>
      <c r="Q162" s="2">
        <f t="shared" si="58"/>
        <v>22400</v>
      </c>
      <c r="R162" s="2" t="str">
        <f t="shared" si="54"/>
        <v>15|23;18|5</v>
      </c>
      <c r="S162" s="2" t="str">
        <f t="shared" si="55"/>
        <v>1;2405|20;2401|24;2402|12</v>
      </c>
      <c r="T162" s="2">
        <v>0</v>
      </c>
      <c r="U162" s="2" t="s">
        <v>1922</v>
      </c>
      <c r="V162" s="2">
        <f t="shared" si="59"/>
        <v>6</v>
      </c>
      <c r="W162" s="7">
        <f t="shared" si="60"/>
        <v>0</v>
      </c>
      <c r="X162" s="2">
        <v>0</v>
      </c>
      <c r="Z162" s="2" t="s">
        <v>1311</v>
      </c>
      <c r="AA162" s="2">
        <v>20</v>
      </c>
      <c r="AB162" s="2" t="s">
        <v>80</v>
      </c>
      <c r="AC162" s="2">
        <v>24</v>
      </c>
      <c r="AD162" s="2" t="s">
        <v>833</v>
      </c>
      <c r="AE162" s="2">
        <v>12</v>
      </c>
    </row>
    <row r="163" spans="1:34" x14ac:dyDescent="0.15">
      <c r="A163" s="2" t="s">
        <v>356</v>
      </c>
      <c r="C163" s="7" t="s">
        <v>1162</v>
      </c>
      <c r="D163" s="2">
        <v>512</v>
      </c>
      <c r="E163" s="2">
        <v>34000</v>
      </c>
      <c r="F163" s="2">
        <v>1</v>
      </c>
      <c r="G163" s="2">
        <v>3</v>
      </c>
      <c r="H163" s="2" t="s">
        <v>1662</v>
      </c>
      <c r="I163" s="2">
        <v>6</v>
      </c>
      <c r="J163" s="2" t="s">
        <v>1588</v>
      </c>
      <c r="K163" s="2">
        <v>0</v>
      </c>
      <c r="M163" s="2">
        <f t="shared" si="61"/>
        <v>512</v>
      </c>
      <c r="N163" s="2">
        <v>6</v>
      </c>
      <c r="O163" s="2" t="str">
        <f t="shared" si="57"/>
        <v>High Order</v>
      </c>
      <c r="P163" s="2" t="str">
        <f>""</f>
        <v/>
      </c>
      <c r="Q163" s="2">
        <f t="shared" si="58"/>
        <v>34000</v>
      </c>
      <c r="R163" s="2" t="str">
        <f t="shared" si="54"/>
        <v>15|27;18|5</v>
      </c>
      <c r="S163" s="2" t="str">
        <f t="shared" si="55"/>
        <v>1;2409|1;2401|30;2402|30</v>
      </c>
      <c r="T163" s="2">
        <v>0</v>
      </c>
      <c r="U163" s="2" t="s">
        <v>1922</v>
      </c>
      <c r="V163" s="2">
        <f t="shared" si="59"/>
        <v>6</v>
      </c>
      <c r="W163" s="7">
        <f t="shared" si="60"/>
        <v>0</v>
      </c>
      <c r="X163" s="2">
        <v>0</v>
      </c>
      <c r="Z163" s="2" t="s">
        <v>1412</v>
      </c>
      <c r="AA163" s="2">
        <v>1</v>
      </c>
      <c r="AB163" s="2" t="s">
        <v>80</v>
      </c>
      <c r="AC163" s="2">
        <v>30</v>
      </c>
      <c r="AD163" s="2" t="s">
        <v>833</v>
      </c>
      <c r="AE163" s="2">
        <v>30</v>
      </c>
    </row>
    <row r="164" spans="1:34" x14ac:dyDescent="0.15">
      <c r="C164" s="7"/>
      <c r="K164" s="2">
        <v>0</v>
      </c>
      <c r="M164" s="2">
        <f t="shared" si="61"/>
        <v>0</v>
      </c>
      <c r="N164" s="2">
        <v>0</v>
      </c>
      <c r="O164" s="2">
        <f t="shared" si="57"/>
        <v>0</v>
      </c>
      <c r="P164" s="2" t="str">
        <f>""</f>
        <v/>
      </c>
      <c r="Q164" s="2">
        <f t="shared" si="58"/>
        <v>0</v>
      </c>
      <c r="R164" s="2">
        <f t="shared" si="54"/>
        <v>0</v>
      </c>
      <c r="S164" s="2" t="str">
        <f t="shared" si="55"/>
        <v/>
      </c>
      <c r="T164" s="2">
        <v>0</v>
      </c>
      <c r="U164" s="2">
        <f>IF(S164=0,"none",1)</f>
        <v>1</v>
      </c>
      <c r="V164" s="2">
        <f t="shared" si="59"/>
        <v>0</v>
      </c>
      <c r="W164" s="7">
        <f t="shared" si="60"/>
        <v>0</v>
      </c>
      <c r="X164" s="2">
        <v>0</v>
      </c>
    </row>
    <row r="165" spans="1:34" x14ac:dyDescent="0.15">
      <c r="A165" s="2" t="s">
        <v>1039</v>
      </c>
      <c r="C165" s="7"/>
      <c r="K165" s="2">
        <v>0</v>
      </c>
      <c r="M165" s="2">
        <f t="shared" si="61"/>
        <v>0</v>
      </c>
      <c r="N165" s="2">
        <v>0</v>
      </c>
      <c r="O165" s="2">
        <f t="shared" si="57"/>
        <v>0</v>
      </c>
      <c r="P165" s="2" t="str">
        <f>""</f>
        <v/>
      </c>
      <c r="Q165" s="2">
        <f t="shared" si="58"/>
        <v>0</v>
      </c>
      <c r="R165" s="2">
        <f t="shared" si="54"/>
        <v>0</v>
      </c>
      <c r="S165" s="2" t="str">
        <f t="shared" si="55"/>
        <v/>
      </c>
      <c r="T165" s="2">
        <v>0</v>
      </c>
      <c r="U165" s="2">
        <f>IF(S165=0,"none",1)</f>
        <v>1</v>
      </c>
      <c r="V165" s="2">
        <f t="shared" si="59"/>
        <v>0</v>
      </c>
      <c r="W165" s="7">
        <f t="shared" si="60"/>
        <v>0</v>
      </c>
      <c r="X165" s="2">
        <v>0</v>
      </c>
    </row>
    <row r="166" spans="1:34" x14ac:dyDescent="0.15">
      <c r="A166" s="2" t="s">
        <v>894</v>
      </c>
      <c r="C166" s="7" t="s">
        <v>1171</v>
      </c>
      <c r="D166" s="2">
        <v>600</v>
      </c>
      <c r="E166" s="2">
        <v>100</v>
      </c>
      <c r="F166" s="2">
        <v>1</v>
      </c>
      <c r="G166" s="2">
        <v>1</v>
      </c>
      <c r="H166" s="2" t="s">
        <v>1663</v>
      </c>
      <c r="I166" s="2">
        <v>2</v>
      </c>
      <c r="J166" s="2" t="s">
        <v>1589</v>
      </c>
      <c r="K166" s="2">
        <v>0</v>
      </c>
      <c r="M166" s="2">
        <f t="shared" si="61"/>
        <v>600</v>
      </c>
      <c r="N166" s="2">
        <v>7</v>
      </c>
      <c r="O166" s="2" t="str">
        <f t="shared" si="57"/>
        <v>Cotton Jacket</v>
      </c>
      <c r="P166" s="2" t="str">
        <f>""</f>
        <v/>
      </c>
      <c r="Q166" s="2">
        <f t="shared" si="58"/>
        <v>100</v>
      </c>
      <c r="R166" s="2" t="str">
        <f t="shared" si="54"/>
        <v>15|4;18|1</v>
      </c>
      <c r="S166" s="2" t="str">
        <f t="shared" si="55"/>
        <v>1;2102|10</v>
      </c>
      <c r="T166" s="2">
        <v>0</v>
      </c>
      <c r="U166" s="2" t="s">
        <v>1923</v>
      </c>
      <c r="V166" s="2">
        <f t="shared" si="59"/>
        <v>2</v>
      </c>
      <c r="W166" s="7">
        <f t="shared" si="60"/>
        <v>0</v>
      </c>
      <c r="X166" s="2">
        <v>0</v>
      </c>
      <c r="Z166" s="2" t="s">
        <v>72</v>
      </c>
      <c r="AA166" s="2">
        <v>10</v>
      </c>
    </row>
    <row r="167" spans="1:34" x14ac:dyDescent="0.15">
      <c r="A167" s="2" t="s">
        <v>1063</v>
      </c>
      <c r="C167" s="7" t="s">
        <v>1172</v>
      </c>
      <c r="D167" s="2">
        <v>601</v>
      </c>
      <c r="E167" s="2">
        <v>300</v>
      </c>
      <c r="F167" s="2">
        <v>1</v>
      </c>
      <c r="G167" s="2">
        <v>0</v>
      </c>
      <c r="H167" s="2">
        <v>0</v>
      </c>
      <c r="I167" s="2">
        <f>AG167</f>
        <v>0</v>
      </c>
      <c r="J167" s="2" t="s">
        <v>1582</v>
      </c>
      <c r="K167" s="2">
        <v>0</v>
      </c>
      <c r="M167" s="2">
        <f t="shared" si="61"/>
        <v>601</v>
      </c>
      <c r="N167" s="2">
        <v>7</v>
      </c>
      <c r="O167" s="2" t="str">
        <f t="shared" si="57"/>
        <v>Stealth Cloak</v>
      </c>
      <c r="P167" s="2" t="str">
        <f>""</f>
        <v/>
      </c>
      <c r="Q167" s="2">
        <f t="shared" si="58"/>
        <v>300</v>
      </c>
      <c r="R167" s="2" t="str">
        <f t="shared" si="54"/>
        <v>15|11;18|3</v>
      </c>
      <c r="S167" s="2" t="str">
        <f t="shared" si="55"/>
        <v/>
      </c>
      <c r="T167" s="2">
        <v>0</v>
      </c>
      <c r="U167" s="2" t="str">
        <f>IF(S167="","none",1)</f>
        <v>none</v>
      </c>
      <c r="V167" s="2">
        <f t="shared" si="59"/>
        <v>0</v>
      </c>
      <c r="W167" s="7">
        <f t="shared" si="60"/>
        <v>0</v>
      </c>
      <c r="X167" s="2">
        <v>0</v>
      </c>
    </row>
    <row r="168" spans="1:34" x14ac:dyDescent="0.15">
      <c r="A168" s="2" t="s">
        <v>891</v>
      </c>
      <c r="C168" s="7" t="s">
        <v>1173</v>
      </c>
      <c r="D168" s="2">
        <v>602</v>
      </c>
      <c r="E168" s="2">
        <v>510</v>
      </c>
      <c r="F168" s="2">
        <v>1</v>
      </c>
      <c r="G168" s="2">
        <v>1</v>
      </c>
      <c r="H168" s="2" t="s">
        <v>1684</v>
      </c>
      <c r="I168" s="2">
        <v>3</v>
      </c>
      <c r="J168" s="2" t="s">
        <v>1590</v>
      </c>
      <c r="K168" s="2">
        <v>0</v>
      </c>
      <c r="M168" s="2">
        <f t="shared" si="61"/>
        <v>602</v>
      </c>
      <c r="N168" s="2">
        <v>7</v>
      </c>
      <c r="O168" s="2" t="str">
        <f t="shared" si="57"/>
        <v>Iron Armor</v>
      </c>
      <c r="P168" s="2" t="str">
        <f>""</f>
        <v/>
      </c>
      <c r="Q168" s="2">
        <f t="shared" si="58"/>
        <v>510</v>
      </c>
      <c r="R168" s="2" t="str">
        <f t="shared" si="54"/>
        <v>15|18;18|3</v>
      </c>
      <c r="S168" s="2" t="str">
        <f t="shared" si="55"/>
        <v>1;2200|10;2104|6;2105|15</v>
      </c>
      <c r="T168" s="2">
        <v>0</v>
      </c>
      <c r="U168" s="2" t="s">
        <v>1924</v>
      </c>
      <c r="V168" s="2">
        <f t="shared" si="59"/>
        <v>3</v>
      </c>
      <c r="W168" s="7">
        <f t="shared" si="60"/>
        <v>0</v>
      </c>
      <c r="X168" s="2">
        <v>0</v>
      </c>
      <c r="Z168" s="2" t="s">
        <v>74</v>
      </c>
      <c r="AA168" s="2">
        <v>10</v>
      </c>
      <c r="AB168" s="2" t="s">
        <v>76</v>
      </c>
      <c r="AC168" s="2">
        <v>6</v>
      </c>
      <c r="AD168" s="2" t="s">
        <v>71</v>
      </c>
      <c r="AE168" s="2">
        <v>15</v>
      </c>
    </row>
    <row r="169" spans="1:34" x14ac:dyDescent="0.15">
      <c r="A169" s="2" t="s">
        <v>1082</v>
      </c>
      <c r="C169" s="7" t="s">
        <v>1174</v>
      </c>
      <c r="D169" s="2">
        <v>603</v>
      </c>
      <c r="E169" s="2">
        <v>700</v>
      </c>
      <c r="F169" s="2">
        <v>1</v>
      </c>
      <c r="G169" s="2">
        <v>0</v>
      </c>
      <c r="H169" s="2">
        <v>0</v>
      </c>
      <c r="I169" s="2">
        <f>AG169</f>
        <v>0</v>
      </c>
      <c r="J169" s="2" t="s">
        <v>1591</v>
      </c>
      <c r="K169" s="2">
        <v>0</v>
      </c>
      <c r="M169" s="2">
        <f t="shared" si="61"/>
        <v>603</v>
      </c>
      <c r="N169" s="2">
        <v>7</v>
      </c>
      <c r="O169" s="2" t="str">
        <f t="shared" si="57"/>
        <v>Guards Gear</v>
      </c>
      <c r="P169" s="2" t="str">
        <f>""</f>
        <v/>
      </c>
      <c r="Q169" s="2">
        <f t="shared" si="58"/>
        <v>700</v>
      </c>
      <c r="R169" s="2" t="str">
        <f t="shared" si="54"/>
        <v>15|22;18|4</v>
      </c>
      <c r="S169" s="2" t="str">
        <f t="shared" si="55"/>
        <v/>
      </c>
      <c r="T169" s="2">
        <v>0</v>
      </c>
      <c r="U169" s="2" t="str">
        <f>IF(S169="","none",1)</f>
        <v>none</v>
      </c>
      <c r="V169" s="2">
        <f t="shared" si="59"/>
        <v>0</v>
      </c>
      <c r="W169" s="7">
        <f t="shared" si="60"/>
        <v>0</v>
      </c>
      <c r="X169" s="2">
        <v>0</v>
      </c>
    </row>
    <row r="170" spans="1:34" x14ac:dyDescent="0.15">
      <c r="A170" s="2" t="s">
        <v>1083</v>
      </c>
      <c r="C170" s="7" t="s">
        <v>1175</v>
      </c>
      <c r="D170" s="2">
        <v>604</v>
      </c>
      <c r="E170" s="2">
        <v>700</v>
      </c>
      <c r="F170" s="2">
        <v>1</v>
      </c>
      <c r="G170" s="2">
        <v>0</v>
      </c>
      <c r="H170" s="2">
        <v>0</v>
      </c>
      <c r="I170" s="2">
        <f>AG170</f>
        <v>0</v>
      </c>
      <c r="J170" s="2" t="s">
        <v>1592</v>
      </c>
      <c r="K170" s="2">
        <v>0</v>
      </c>
      <c r="M170" s="2">
        <f t="shared" si="61"/>
        <v>604</v>
      </c>
      <c r="N170" s="2">
        <v>7</v>
      </c>
      <c r="O170" s="2" t="str">
        <f t="shared" si="57"/>
        <v>Scout Leather</v>
      </c>
      <c r="P170" s="2" t="str">
        <f>""</f>
        <v/>
      </c>
      <c r="Q170" s="2">
        <f t="shared" si="58"/>
        <v>700</v>
      </c>
      <c r="R170" s="2" t="str">
        <f t="shared" si="54"/>
        <v>15|19;18|6</v>
      </c>
      <c r="S170" s="2" t="str">
        <f t="shared" si="55"/>
        <v/>
      </c>
      <c r="T170" s="2">
        <v>0</v>
      </c>
      <c r="U170" s="2" t="str">
        <f>IF(S170="","none",1)</f>
        <v>none</v>
      </c>
      <c r="V170" s="2">
        <f t="shared" si="59"/>
        <v>0</v>
      </c>
      <c r="W170" s="7">
        <f t="shared" si="60"/>
        <v>0</v>
      </c>
      <c r="X170" s="2">
        <v>0</v>
      </c>
    </row>
    <row r="171" spans="1:34" x14ac:dyDescent="0.15">
      <c r="A171" s="2" t="s">
        <v>875</v>
      </c>
      <c r="C171" s="7" t="s">
        <v>1176</v>
      </c>
      <c r="D171" s="2">
        <v>605</v>
      </c>
      <c r="E171" s="2">
        <v>1900</v>
      </c>
      <c r="F171" s="2">
        <v>1</v>
      </c>
      <c r="G171" s="2">
        <v>1</v>
      </c>
      <c r="H171" s="2" t="s">
        <v>1685</v>
      </c>
      <c r="I171" s="2">
        <v>5</v>
      </c>
      <c r="J171" s="2" t="s">
        <v>1593</v>
      </c>
      <c r="K171" s="2">
        <v>0</v>
      </c>
      <c r="M171" s="2">
        <f t="shared" si="61"/>
        <v>605</v>
      </c>
      <c r="N171" s="2">
        <v>7</v>
      </c>
      <c r="O171" s="2" t="str">
        <f t="shared" si="57"/>
        <v>Fearless Armor</v>
      </c>
      <c r="P171" s="2" t="str">
        <f>""</f>
        <v/>
      </c>
      <c r="Q171" s="2">
        <f t="shared" si="58"/>
        <v>1900</v>
      </c>
      <c r="R171" s="2" t="str">
        <f t="shared" si="54"/>
        <v>15|26;18|5</v>
      </c>
      <c r="S171" s="2" t="str">
        <f t="shared" si="55"/>
        <v>1;2200|20;2201|30;2105|40</v>
      </c>
      <c r="T171" s="2">
        <v>0</v>
      </c>
      <c r="U171" s="2" t="s">
        <v>1925</v>
      </c>
      <c r="V171" s="2">
        <f t="shared" si="59"/>
        <v>5</v>
      </c>
      <c r="W171" s="7">
        <f t="shared" si="60"/>
        <v>0</v>
      </c>
      <c r="X171" s="2">
        <v>0</v>
      </c>
      <c r="Z171" s="2" t="s">
        <v>74</v>
      </c>
      <c r="AA171" s="2">
        <v>20</v>
      </c>
      <c r="AB171" s="2" t="s">
        <v>75</v>
      </c>
      <c r="AC171" s="2">
        <v>30</v>
      </c>
      <c r="AD171" s="2" t="s">
        <v>71</v>
      </c>
      <c r="AE171" s="2">
        <v>40</v>
      </c>
    </row>
    <row r="172" spans="1:34" x14ac:dyDescent="0.15">
      <c r="A172" s="2" t="s">
        <v>1068</v>
      </c>
      <c r="C172" s="7" t="s">
        <v>1182</v>
      </c>
      <c r="D172" s="2">
        <v>606</v>
      </c>
      <c r="E172" s="2">
        <v>2500</v>
      </c>
      <c r="F172" s="2">
        <v>1</v>
      </c>
      <c r="G172" s="2">
        <v>0</v>
      </c>
      <c r="H172" s="2">
        <v>0</v>
      </c>
      <c r="I172" s="2">
        <f>AG172</f>
        <v>0</v>
      </c>
      <c r="J172" s="2" t="s">
        <v>1594</v>
      </c>
      <c r="K172" s="2">
        <v>0</v>
      </c>
      <c r="M172" s="2">
        <f t="shared" si="61"/>
        <v>606</v>
      </c>
      <c r="N172" s="2">
        <v>7</v>
      </c>
      <c r="O172" s="2" t="str">
        <f t="shared" si="57"/>
        <v>Viking Favor</v>
      </c>
      <c r="P172" s="2" t="str">
        <f>""</f>
        <v/>
      </c>
      <c r="Q172" s="2">
        <f t="shared" si="58"/>
        <v>2500</v>
      </c>
      <c r="R172" s="2" t="str">
        <f t="shared" si="54"/>
        <v>15|25;18|8</v>
      </c>
      <c r="S172" s="2" t="str">
        <f t="shared" si="55"/>
        <v/>
      </c>
      <c r="T172" s="2">
        <v>0</v>
      </c>
      <c r="U172" s="2" t="str">
        <f>IF(S172="","none",1)</f>
        <v>none</v>
      </c>
      <c r="V172" s="2">
        <f t="shared" si="59"/>
        <v>0</v>
      </c>
      <c r="W172" s="7">
        <f t="shared" si="60"/>
        <v>0</v>
      </c>
      <c r="X172" s="2">
        <v>0</v>
      </c>
    </row>
    <row r="173" spans="1:34" ht="16" x14ac:dyDescent="0.2">
      <c r="A173" s="2" t="s">
        <v>888</v>
      </c>
      <c r="C173" s="7" t="s">
        <v>1177</v>
      </c>
      <c r="D173" s="2">
        <v>607</v>
      </c>
      <c r="E173" s="2">
        <v>5500</v>
      </c>
      <c r="F173" s="2">
        <v>1</v>
      </c>
      <c r="G173" s="2">
        <v>2</v>
      </c>
      <c r="H173" s="2" t="s">
        <v>1686</v>
      </c>
      <c r="I173" s="2">
        <v>6</v>
      </c>
      <c r="J173" s="2" t="s">
        <v>1595</v>
      </c>
      <c r="K173" s="2">
        <v>0</v>
      </c>
      <c r="M173" s="2">
        <f t="shared" si="61"/>
        <v>607</v>
      </c>
      <c r="N173" s="2">
        <v>7</v>
      </c>
      <c r="O173" s="2" t="str">
        <f t="shared" si="57"/>
        <v>Frost Thorn</v>
      </c>
      <c r="P173" s="2" t="str">
        <f>""</f>
        <v/>
      </c>
      <c r="Q173" s="2">
        <f t="shared" si="58"/>
        <v>5500</v>
      </c>
      <c r="R173" s="2" t="str">
        <f t="shared" si="54"/>
        <v>15|35;18|6</v>
      </c>
      <c r="S173" s="2" t="str">
        <f t="shared" si="55"/>
        <v>1;2300|20;2301|30;2105|50</v>
      </c>
      <c r="T173" s="2">
        <v>0</v>
      </c>
      <c r="U173" s="2" t="s">
        <v>1926</v>
      </c>
      <c r="V173" s="2">
        <f t="shared" si="59"/>
        <v>6</v>
      </c>
      <c r="W173" s="7">
        <f t="shared" si="60"/>
        <v>0</v>
      </c>
      <c r="X173" s="2">
        <v>0</v>
      </c>
      <c r="Z173" s="2" t="s">
        <v>82</v>
      </c>
      <c r="AA173" s="2">
        <v>20</v>
      </c>
      <c r="AB173" s="2" t="s">
        <v>1401</v>
      </c>
      <c r="AC173" s="2">
        <v>30</v>
      </c>
      <c r="AD173" s="2" t="s">
        <v>71</v>
      </c>
      <c r="AE173" s="2">
        <v>50</v>
      </c>
      <c r="AH173" s="37"/>
    </row>
    <row r="174" spans="1:34" x14ac:dyDescent="0.15">
      <c r="A174" s="2" t="s">
        <v>1091</v>
      </c>
      <c r="C174" s="7" t="s">
        <v>1178</v>
      </c>
      <c r="D174" s="2">
        <v>608</v>
      </c>
      <c r="E174" s="2">
        <v>7500</v>
      </c>
      <c r="F174" s="2">
        <v>1</v>
      </c>
      <c r="G174" s="2">
        <v>2</v>
      </c>
      <c r="H174" s="2" t="s">
        <v>1664</v>
      </c>
      <c r="I174" s="2">
        <v>6</v>
      </c>
      <c r="J174" s="2" t="s">
        <v>1596</v>
      </c>
      <c r="K174" s="2">
        <v>0</v>
      </c>
      <c r="M174" s="2">
        <f t="shared" si="61"/>
        <v>608</v>
      </c>
      <c r="N174" s="2">
        <v>7</v>
      </c>
      <c r="O174" s="2" t="str">
        <f t="shared" si="57"/>
        <v>Dark Shadow</v>
      </c>
      <c r="P174" s="2" t="str">
        <f>""</f>
        <v/>
      </c>
      <c r="Q174" s="2">
        <f t="shared" si="58"/>
        <v>7500</v>
      </c>
      <c r="R174" s="2" t="str">
        <f t="shared" si="54"/>
        <v>15|33;18|10</v>
      </c>
      <c r="S174" s="2" t="str">
        <f t="shared" si="55"/>
        <v>1;2302|60;2106|100;2108|50</v>
      </c>
      <c r="T174" s="2">
        <v>0</v>
      </c>
      <c r="U174" s="2" t="s">
        <v>1926</v>
      </c>
      <c r="V174" s="2">
        <f t="shared" si="59"/>
        <v>6</v>
      </c>
      <c r="W174" s="7">
        <f t="shared" si="60"/>
        <v>0</v>
      </c>
      <c r="X174" s="2">
        <v>0</v>
      </c>
      <c r="Z174" s="2" t="s">
        <v>1254</v>
      </c>
      <c r="AA174" s="2">
        <v>60</v>
      </c>
      <c r="AB174" s="2" t="s">
        <v>968</v>
      </c>
      <c r="AC174" s="2">
        <v>100</v>
      </c>
      <c r="AD174" s="2" t="s">
        <v>1406</v>
      </c>
      <c r="AE174" s="2">
        <v>50</v>
      </c>
    </row>
    <row r="175" spans="1:34" x14ac:dyDescent="0.15">
      <c r="A175" s="2" t="s">
        <v>1064</v>
      </c>
      <c r="C175" s="7" t="s">
        <v>1180</v>
      </c>
      <c r="D175" s="2">
        <v>609</v>
      </c>
      <c r="E175" s="2">
        <v>16600</v>
      </c>
      <c r="F175" s="2">
        <v>1</v>
      </c>
      <c r="G175" s="2">
        <v>3</v>
      </c>
      <c r="H175" s="2" t="s">
        <v>1665</v>
      </c>
      <c r="I175" s="2">
        <v>6</v>
      </c>
      <c r="J175" s="2" t="s">
        <v>1597</v>
      </c>
      <c r="K175" s="2">
        <v>0</v>
      </c>
      <c r="M175" s="2">
        <f t="shared" si="61"/>
        <v>609</v>
      </c>
      <c r="N175" s="2">
        <v>7</v>
      </c>
      <c r="O175" s="2" t="str">
        <f t="shared" si="57"/>
        <v>Scarlet Dusk</v>
      </c>
      <c r="P175" s="2" t="str">
        <f>""</f>
        <v/>
      </c>
      <c r="Q175" s="2">
        <f t="shared" si="58"/>
        <v>16600</v>
      </c>
      <c r="R175" s="2" t="str">
        <f t="shared" si="54"/>
        <v>15|44;18|8</v>
      </c>
      <c r="S175" s="2" t="str">
        <f t="shared" si="55"/>
        <v>1;2401|24;2300|35;2301|35</v>
      </c>
      <c r="T175" s="2">
        <v>0</v>
      </c>
      <c r="U175" s="2" t="s">
        <v>1926</v>
      </c>
      <c r="V175" s="2">
        <f t="shared" si="59"/>
        <v>6</v>
      </c>
      <c r="W175" s="7">
        <f t="shared" si="60"/>
        <v>0</v>
      </c>
      <c r="X175" s="2">
        <v>0</v>
      </c>
      <c r="Z175" s="2" t="s">
        <v>80</v>
      </c>
      <c r="AA175" s="2">
        <v>24</v>
      </c>
      <c r="AB175" s="2" t="s">
        <v>82</v>
      </c>
      <c r="AC175" s="2">
        <v>35</v>
      </c>
      <c r="AD175" s="2" t="s">
        <v>1401</v>
      </c>
      <c r="AE175" s="2">
        <v>35</v>
      </c>
    </row>
    <row r="176" spans="1:34" x14ac:dyDescent="0.15">
      <c r="A176" s="2" t="s">
        <v>1302</v>
      </c>
      <c r="C176" s="7" t="s">
        <v>1303</v>
      </c>
      <c r="D176" s="2">
        <v>610</v>
      </c>
      <c r="E176" s="2">
        <v>17500</v>
      </c>
      <c r="F176" s="2">
        <v>1</v>
      </c>
      <c r="G176" s="2">
        <v>3</v>
      </c>
      <c r="H176" s="2" t="s">
        <v>1666</v>
      </c>
      <c r="I176" s="2">
        <v>8</v>
      </c>
      <c r="J176" s="2" t="s">
        <v>1598</v>
      </c>
      <c r="K176" s="2">
        <v>0</v>
      </c>
      <c r="M176" s="2">
        <f t="shared" si="61"/>
        <v>610</v>
      </c>
      <c r="N176" s="2">
        <v>7</v>
      </c>
      <c r="O176" s="2" t="str">
        <f t="shared" si="57"/>
        <v>Shark Armor</v>
      </c>
      <c r="P176" s="2" t="str">
        <f>""</f>
        <v/>
      </c>
      <c r="Q176" s="2">
        <f t="shared" si="58"/>
        <v>17500</v>
      </c>
      <c r="R176" s="2" t="str">
        <f t="shared" si="54"/>
        <v>15|44;18|10</v>
      </c>
      <c r="S176" s="2" t="str">
        <f t="shared" si="55"/>
        <v>1;2401|20;2303|30;2106|50</v>
      </c>
      <c r="T176" s="2">
        <v>0</v>
      </c>
      <c r="U176" s="2" t="s">
        <v>1926</v>
      </c>
      <c r="V176" s="2">
        <f t="shared" si="59"/>
        <v>8</v>
      </c>
      <c r="W176" s="7">
        <f t="shared" si="60"/>
        <v>0</v>
      </c>
      <c r="X176" s="2">
        <v>0</v>
      </c>
      <c r="Z176" s="2" t="s">
        <v>80</v>
      </c>
      <c r="AA176" s="2">
        <v>20</v>
      </c>
      <c r="AB176" s="2" t="s">
        <v>1300</v>
      </c>
      <c r="AC176" s="2">
        <v>30</v>
      </c>
      <c r="AD176" s="2" t="s">
        <v>968</v>
      </c>
      <c r="AE176" s="2">
        <v>50</v>
      </c>
      <c r="AH176" s="7"/>
    </row>
    <row r="177" spans="1:34" x14ac:dyDescent="0.15">
      <c r="A177" s="2" t="s">
        <v>1087</v>
      </c>
      <c r="C177" s="7" t="s">
        <v>1181</v>
      </c>
      <c r="D177" s="2">
        <v>611</v>
      </c>
      <c r="E177" s="2">
        <v>26800</v>
      </c>
      <c r="F177" s="2">
        <v>1</v>
      </c>
      <c r="G177" s="2">
        <v>3</v>
      </c>
      <c r="H177" s="2" t="s">
        <v>1667</v>
      </c>
      <c r="I177" s="2">
        <v>8</v>
      </c>
      <c r="J177" s="2" t="s">
        <v>1599</v>
      </c>
      <c r="K177" s="2">
        <v>0</v>
      </c>
      <c r="M177" s="2">
        <f t="shared" si="61"/>
        <v>611</v>
      </c>
      <c r="N177" s="2">
        <v>7</v>
      </c>
      <c r="O177" s="2" t="str">
        <f t="shared" si="57"/>
        <v>Devil's Armor</v>
      </c>
      <c r="P177" s="2" t="str">
        <f>""</f>
        <v/>
      </c>
      <c r="Q177" s="2">
        <f t="shared" si="58"/>
        <v>26800</v>
      </c>
      <c r="R177" s="2" t="str">
        <f t="shared" si="54"/>
        <v>15|40;18|12</v>
      </c>
      <c r="S177" s="2" t="str">
        <f t="shared" si="55"/>
        <v>1;2405|25;2401|12;2402|30</v>
      </c>
      <c r="T177" s="2">
        <v>0</v>
      </c>
      <c r="U177" s="2" t="s">
        <v>1926</v>
      </c>
      <c r="V177" s="2">
        <f t="shared" si="59"/>
        <v>8</v>
      </c>
      <c r="W177" s="7">
        <f t="shared" si="60"/>
        <v>0</v>
      </c>
      <c r="X177" s="2">
        <v>0</v>
      </c>
      <c r="Z177" s="2" t="s">
        <v>1311</v>
      </c>
      <c r="AA177" s="2">
        <v>25</v>
      </c>
      <c r="AB177" s="2" t="s">
        <v>80</v>
      </c>
      <c r="AC177" s="2">
        <v>12</v>
      </c>
      <c r="AD177" s="2" t="s">
        <v>833</v>
      </c>
      <c r="AE177" s="2">
        <v>30</v>
      </c>
      <c r="AH177" s="7"/>
    </row>
    <row r="178" spans="1:34" x14ac:dyDescent="0.15">
      <c r="A178" s="2" t="s">
        <v>1086</v>
      </c>
      <c r="C178" s="7" t="s">
        <v>1329</v>
      </c>
      <c r="D178" s="2">
        <v>612</v>
      </c>
      <c r="E178" s="2">
        <v>34400</v>
      </c>
      <c r="F178" s="2">
        <v>1</v>
      </c>
      <c r="G178" s="2">
        <v>3</v>
      </c>
      <c r="H178" s="2" t="s">
        <v>1668</v>
      </c>
      <c r="I178" s="2">
        <v>8</v>
      </c>
      <c r="J178" s="2" t="s">
        <v>1600</v>
      </c>
      <c r="K178" s="2">
        <v>0</v>
      </c>
      <c r="M178" s="2">
        <f t="shared" si="61"/>
        <v>612</v>
      </c>
      <c r="N178" s="2">
        <v>7</v>
      </c>
      <c r="O178" s="2" t="str">
        <f t="shared" si="57"/>
        <v>Dark Wings</v>
      </c>
      <c r="P178" s="2" t="str">
        <f>""</f>
        <v/>
      </c>
      <c r="Q178" s="2">
        <f t="shared" si="58"/>
        <v>34400</v>
      </c>
      <c r="R178" s="2" t="str">
        <f t="shared" si="54"/>
        <v>15|53;18|10</v>
      </c>
      <c r="S178" s="2" t="str">
        <f t="shared" si="55"/>
        <v>1;2405|36;2401|35;2402|15</v>
      </c>
      <c r="T178" s="2">
        <v>0</v>
      </c>
      <c r="U178" s="2" t="s">
        <v>1926</v>
      </c>
      <c r="V178" s="2">
        <f t="shared" si="59"/>
        <v>8</v>
      </c>
      <c r="W178" s="7">
        <f t="shared" si="60"/>
        <v>0</v>
      </c>
      <c r="X178" s="2">
        <v>0</v>
      </c>
      <c r="Z178" s="2" t="s">
        <v>1311</v>
      </c>
      <c r="AA178" s="2">
        <v>36</v>
      </c>
      <c r="AB178" s="2" t="s">
        <v>80</v>
      </c>
      <c r="AC178" s="2">
        <v>35</v>
      </c>
      <c r="AD178" s="2" t="s">
        <v>833</v>
      </c>
      <c r="AE178" s="2">
        <v>15</v>
      </c>
      <c r="AH178" s="7"/>
    </row>
    <row r="179" spans="1:34" x14ac:dyDescent="0.15">
      <c r="A179" s="2" t="s">
        <v>895</v>
      </c>
      <c r="C179" s="7" t="s">
        <v>1170</v>
      </c>
      <c r="D179" s="2">
        <v>613</v>
      </c>
      <c r="E179" s="2">
        <v>36400</v>
      </c>
      <c r="F179" s="2">
        <v>1</v>
      </c>
      <c r="G179" s="2">
        <v>3</v>
      </c>
      <c r="H179" s="2" t="s">
        <v>1669</v>
      </c>
      <c r="I179" s="2">
        <v>8</v>
      </c>
      <c r="J179" s="2" t="s">
        <v>1601</v>
      </c>
      <c r="K179" s="2">
        <v>0</v>
      </c>
      <c r="M179" s="2">
        <f t="shared" si="61"/>
        <v>613</v>
      </c>
      <c r="N179" s="2">
        <v>7</v>
      </c>
      <c r="O179" s="2" t="str">
        <f t="shared" si="57"/>
        <v>Dragon Guardian</v>
      </c>
      <c r="P179" s="2" t="str">
        <f>""</f>
        <v/>
      </c>
      <c r="Q179" s="2">
        <f t="shared" si="58"/>
        <v>36400</v>
      </c>
      <c r="R179" s="2" t="str">
        <f t="shared" si="54"/>
        <v>15|62;18|12</v>
      </c>
      <c r="S179" s="2" t="str">
        <f t="shared" si="55"/>
        <v>1;2407|30;2401|25;2402|36</v>
      </c>
      <c r="T179" s="2">
        <v>0</v>
      </c>
      <c r="U179" s="2" t="s">
        <v>1926</v>
      </c>
      <c r="V179" s="2">
        <f t="shared" si="59"/>
        <v>8</v>
      </c>
      <c r="W179" s="7">
        <f t="shared" si="60"/>
        <v>0</v>
      </c>
      <c r="X179" s="2">
        <v>0</v>
      </c>
      <c r="Z179" s="2" t="s">
        <v>1258</v>
      </c>
      <c r="AA179" s="2">
        <v>30</v>
      </c>
      <c r="AB179" s="2" t="s">
        <v>80</v>
      </c>
      <c r="AC179" s="2">
        <v>25</v>
      </c>
      <c r="AD179" s="2" t="s">
        <v>833</v>
      </c>
      <c r="AE179" s="2">
        <v>36</v>
      </c>
      <c r="AH179" s="7"/>
    </row>
    <row r="180" spans="1:34" x14ac:dyDescent="0.15">
      <c r="C180" s="7"/>
      <c r="K180" s="2">
        <v>0</v>
      </c>
      <c r="M180" s="2">
        <f t="shared" si="61"/>
        <v>0</v>
      </c>
      <c r="N180" s="2">
        <v>0</v>
      </c>
      <c r="O180" s="2">
        <f t="shared" si="57"/>
        <v>0</v>
      </c>
      <c r="P180" s="2" t="str">
        <f>""</f>
        <v/>
      </c>
      <c r="Q180" s="2">
        <f t="shared" si="58"/>
        <v>0</v>
      </c>
      <c r="R180" s="2">
        <f t="shared" si="54"/>
        <v>0</v>
      </c>
      <c r="S180" s="2" t="str">
        <f t="shared" si="55"/>
        <v/>
      </c>
      <c r="T180" s="2">
        <v>0</v>
      </c>
      <c r="U180" s="2">
        <f>IF(S180=0,"none",1)</f>
        <v>1</v>
      </c>
      <c r="V180" s="2">
        <f t="shared" si="59"/>
        <v>0</v>
      </c>
      <c r="W180" s="7">
        <f t="shared" si="60"/>
        <v>0</v>
      </c>
      <c r="X180" s="2">
        <v>0</v>
      </c>
      <c r="AH180" s="7"/>
    </row>
    <row r="181" spans="1:34" x14ac:dyDescent="0.15">
      <c r="A181" s="2" t="s">
        <v>129</v>
      </c>
      <c r="C181" s="7"/>
      <c r="K181" s="2">
        <v>0</v>
      </c>
      <c r="M181" s="2">
        <f t="shared" si="61"/>
        <v>0</v>
      </c>
      <c r="N181" s="2">
        <v>0</v>
      </c>
      <c r="O181" s="2">
        <f t="shared" si="57"/>
        <v>0</v>
      </c>
      <c r="P181" s="2" t="str">
        <f>""</f>
        <v/>
      </c>
      <c r="Q181" s="2">
        <f t="shared" si="58"/>
        <v>0</v>
      </c>
      <c r="R181" s="2">
        <f t="shared" si="54"/>
        <v>0</v>
      </c>
      <c r="S181" s="2" t="str">
        <f t="shared" si="55"/>
        <v/>
      </c>
      <c r="T181" s="2">
        <v>0</v>
      </c>
      <c r="U181" s="2">
        <f>IF(S181=0,"none",1)</f>
        <v>1</v>
      </c>
      <c r="V181" s="2">
        <f t="shared" si="59"/>
        <v>0</v>
      </c>
      <c r="W181" s="7">
        <f t="shared" si="60"/>
        <v>0</v>
      </c>
      <c r="X181" s="2">
        <v>0</v>
      </c>
      <c r="AH181" s="7"/>
    </row>
    <row r="182" spans="1:34" x14ac:dyDescent="0.15">
      <c r="A182" s="2" t="s">
        <v>1066</v>
      </c>
      <c r="C182" s="7" t="s">
        <v>1184</v>
      </c>
      <c r="D182" s="2">
        <v>700</v>
      </c>
      <c r="E182" s="2">
        <v>100</v>
      </c>
      <c r="F182" s="2">
        <v>1</v>
      </c>
      <c r="G182" s="2">
        <v>1</v>
      </c>
      <c r="H182" s="2" t="s">
        <v>1670</v>
      </c>
      <c r="I182" s="2">
        <v>1</v>
      </c>
      <c r="J182" s="2" t="s">
        <v>4635</v>
      </c>
      <c r="K182" s="2">
        <v>0</v>
      </c>
      <c r="M182" s="2">
        <f t="shared" si="61"/>
        <v>700</v>
      </c>
      <c r="N182" s="2">
        <v>8</v>
      </c>
      <c r="O182" s="2" t="str">
        <f t="shared" si="57"/>
        <v>Sandals</v>
      </c>
      <c r="P182" s="2" t="str">
        <f>""</f>
        <v/>
      </c>
      <c r="Q182" s="2">
        <f t="shared" si="58"/>
        <v>100</v>
      </c>
      <c r="R182" s="2" t="str">
        <f t="shared" si="54"/>
        <v>23|1</v>
      </c>
      <c r="S182" s="2" t="str">
        <f t="shared" si="55"/>
        <v>1;2104|10</v>
      </c>
      <c r="T182" s="2">
        <v>0</v>
      </c>
      <c r="U182" s="2" t="s">
        <v>1927</v>
      </c>
      <c r="V182" s="2">
        <f t="shared" si="59"/>
        <v>1</v>
      </c>
      <c r="W182" s="7">
        <f t="shared" si="60"/>
        <v>0</v>
      </c>
      <c r="X182" s="2">
        <v>0</v>
      </c>
      <c r="Z182" s="2" t="s">
        <v>76</v>
      </c>
      <c r="AA182" s="2">
        <v>10</v>
      </c>
    </row>
    <row r="183" spans="1:34" x14ac:dyDescent="0.15">
      <c r="A183" s="2" t="s">
        <v>1067</v>
      </c>
      <c r="C183" s="7" t="s">
        <v>1185</v>
      </c>
      <c r="D183" s="2">
        <v>701</v>
      </c>
      <c r="E183" s="2">
        <v>140</v>
      </c>
      <c r="F183" s="2">
        <v>1</v>
      </c>
      <c r="G183" s="2">
        <v>1</v>
      </c>
      <c r="H183" s="2" t="s">
        <v>1671</v>
      </c>
      <c r="I183" s="2">
        <v>2</v>
      </c>
      <c r="J183" s="2" t="s">
        <v>1602</v>
      </c>
      <c r="K183" s="2">
        <v>0</v>
      </c>
      <c r="M183" s="2">
        <f t="shared" si="61"/>
        <v>701</v>
      </c>
      <c r="N183" s="2">
        <v>8</v>
      </c>
      <c r="O183" s="2" t="str">
        <f t="shared" si="57"/>
        <v>Boots</v>
      </c>
      <c r="P183" s="2" t="str">
        <f>""</f>
        <v/>
      </c>
      <c r="Q183" s="2">
        <f t="shared" si="58"/>
        <v>140</v>
      </c>
      <c r="R183" s="2" t="str">
        <f t="shared" si="54"/>
        <v>23|2;18|1</v>
      </c>
      <c r="S183" s="2" t="str">
        <f t="shared" si="55"/>
        <v>1;2102|8;2104|6</v>
      </c>
      <c r="T183" s="2">
        <v>0</v>
      </c>
      <c r="U183" s="2" t="s">
        <v>1927</v>
      </c>
      <c r="V183" s="2">
        <f t="shared" si="59"/>
        <v>2</v>
      </c>
      <c r="W183" s="7">
        <f t="shared" si="60"/>
        <v>0</v>
      </c>
      <c r="X183" s="2">
        <v>0</v>
      </c>
      <c r="Z183" s="2" t="s">
        <v>72</v>
      </c>
      <c r="AA183" s="2">
        <v>8</v>
      </c>
      <c r="AB183" s="2" t="s">
        <v>76</v>
      </c>
      <c r="AC183" s="2">
        <v>6</v>
      </c>
    </row>
    <row r="184" spans="1:34" x14ac:dyDescent="0.15">
      <c r="A184" s="2" t="s">
        <v>876</v>
      </c>
      <c r="C184" s="7" t="s">
        <v>1186</v>
      </c>
      <c r="D184" s="2">
        <v>702</v>
      </c>
      <c r="E184" s="2">
        <v>480</v>
      </c>
      <c r="F184" s="2">
        <v>1</v>
      </c>
      <c r="G184" s="2">
        <v>1</v>
      </c>
      <c r="H184" s="2" t="s">
        <v>1672</v>
      </c>
      <c r="I184" s="2">
        <v>3</v>
      </c>
      <c r="J184" s="2" t="s">
        <v>1603</v>
      </c>
      <c r="K184" s="2">
        <v>0</v>
      </c>
      <c r="M184" s="2">
        <f>D184</f>
        <v>702</v>
      </c>
      <c r="N184" s="2">
        <v>8</v>
      </c>
      <c r="O184" s="2" t="str">
        <f t="shared" si="57"/>
        <v>Feather boots</v>
      </c>
      <c r="P184" s="2" t="str">
        <f>""</f>
        <v/>
      </c>
      <c r="Q184" s="2">
        <f t="shared" si="58"/>
        <v>480</v>
      </c>
      <c r="R184" s="2" t="str">
        <f t="shared" si="54"/>
        <v>23|2;18|3</v>
      </c>
      <c r="S184" s="2" t="str">
        <f t="shared" si="55"/>
        <v>1;2101|24;2102|6;2104|18</v>
      </c>
      <c r="T184" s="2">
        <v>0</v>
      </c>
      <c r="U184" s="2" t="s">
        <v>1927</v>
      </c>
      <c r="V184" s="2">
        <f t="shared" si="59"/>
        <v>3</v>
      </c>
      <c r="W184" s="7">
        <f t="shared" si="60"/>
        <v>0</v>
      </c>
      <c r="X184" s="2">
        <v>0</v>
      </c>
      <c r="Z184" s="2" t="s">
        <v>71</v>
      </c>
      <c r="AA184" s="2">
        <v>24</v>
      </c>
      <c r="AB184" s="2" t="s">
        <v>72</v>
      </c>
      <c r="AC184" s="2">
        <v>6</v>
      </c>
      <c r="AD184" s="2" t="s">
        <v>76</v>
      </c>
      <c r="AE184" s="2">
        <v>18</v>
      </c>
    </row>
    <row r="185" spans="1:34" x14ac:dyDescent="0.15">
      <c r="A185" s="2" t="s">
        <v>879</v>
      </c>
      <c r="C185" s="7" t="s">
        <v>1187</v>
      </c>
      <c r="D185" s="2">
        <v>703</v>
      </c>
      <c r="E185" s="2">
        <v>2550</v>
      </c>
      <c r="F185" s="2">
        <v>1</v>
      </c>
      <c r="G185" s="2">
        <v>2</v>
      </c>
      <c r="H185" s="2" t="s">
        <v>1673</v>
      </c>
      <c r="I185" s="2">
        <v>4</v>
      </c>
      <c r="J185" s="2" t="s">
        <v>1604</v>
      </c>
      <c r="K185" s="2">
        <v>0</v>
      </c>
      <c r="M185" s="2">
        <f t="shared" ref="M185:M202" si="62">D185</f>
        <v>703</v>
      </c>
      <c r="N185" s="2">
        <v>8</v>
      </c>
      <c r="O185" s="2" t="str">
        <f t="shared" si="57"/>
        <v>Running Beast</v>
      </c>
      <c r="P185" s="2" t="str">
        <f>""</f>
        <v/>
      </c>
      <c r="Q185" s="2">
        <f t="shared" si="58"/>
        <v>2550</v>
      </c>
      <c r="R185" s="2" t="str">
        <f t="shared" si="54"/>
        <v>23|4;18|3</v>
      </c>
      <c r="S185" s="2" t="str">
        <f t="shared" si="55"/>
        <v>1;2108|80;2400|4;2106|15</v>
      </c>
      <c r="T185" s="2">
        <v>0</v>
      </c>
      <c r="U185" s="2" t="s">
        <v>1927</v>
      </c>
      <c r="V185" s="2">
        <f t="shared" si="59"/>
        <v>4</v>
      </c>
      <c r="W185" s="7">
        <f t="shared" si="60"/>
        <v>0</v>
      </c>
      <c r="X185" s="2">
        <v>0</v>
      </c>
      <c r="Z185" s="2" t="s">
        <v>1406</v>
      </c>
      <c r="AA185" s="2">
        <v>80</v>
      </c>
      <c r="AB185" s="2" t="s">
        <v>143</v>
      </c>
      <c r="AC185" s="2">
        <v>4</v>
      </c>
      <c r="AD185" s="2" t="s">
        <v>968</v>
      </c>
      <c r="AE185" s="2">
        <v>15</v>
      </c>
    </row>
    <row r="186" spans="1:34" x14ac:dyDescent="0.15">
      <c r="A186" s="2" t="s">
        <v>882</v>
      </c>
      <c r="C186" s="7" t="s">
        <v>1188</v>
      </c>
      <c r="D186" s="2">
        <v>704</v>
      </c>
      <c r="E186" s="2">
        <v>3350</v>
      </c>
      <c r="F186" s="2">
        <v>1</v>
      </c>
      <c r="G186" s="2">
        <v>2</v>
      </c>
      <c r="H186" s="2" t="s">
        <v>1674</v>
      </c>
      <c r="I186" s="2">
        <v>4</v>
      </c>
      <c r="J186" s="2" t="s">
        <v>1605</v>
      </c>
      <c r="K186" s="2">
        <v>0</v>
      </c>
      <c r="M186" s="2">
        <f t="shared" si="62"/>
        <v>704</v>
      </c>
      <c r="N186" s="2">
        <v>8</v>
      </c>
      <c r="O186" s="2" t="str">
        <f t="shared" si="57"/>
        <v>Lucky</v>
      </c>
      <c r="P186" s="2" t="str">
        <f>""</f>
        <v/>
      </c>
      <c r="Q186" s="2">
        <f t="shared" si="58"/>
        <v>3350</v>
      </c>
      <c r="R186" s="2" t="str">
        <f t="shared" si="54"/>
        <v>23|3;18|6</v>
      </c>
      <c r="S186" s="2" t="str">
        <f t="shared" si="55"/>
        <v>1;2101|80;2400|6;2106|15</v>
      </c>
      <c r="T186" s="2">
        <v>0</v>
      </c>
      <c r="U186" s="2" t="s">
        <v>1927</v>
      </c>
      <c r="V186" s="2">
        <f t="shared" si="59"/>
        <v>4</v>
      </c>
      <c r="W186" s="7">
        <f t="shared" si="60"/>
        <v>0</v>
      </c>
      <c r="X186" s="2">
        <v>0</v>
      </c>
      <c r="Z186" s="2" t="s">
        <v>71</v>
      </c>
      <c r="AA186" s="2">
        <v>80</v>
      </c>
      <c r="AB186" s="2" t="s">
        <v>143</v>
      </c>
      <c r="AC186" s="2">
        <v>6</v>
      </c>
      <c r="AD186" s="2" t="s">
        <v>968</v>
      </c>
      <c r="AE186" s="2">
        <v>15</v>
      </c>
    </row>
    <row r="187" spans="1:34" x14ac:dyDescent="0.15">
      <c r="A187" s="2" t="s">
        <v>1071</v>
      </c>
      <c r="C187" s="7" t="s">
        <v>1189</v>
      </c>
      <c r="D187" s="2">
        <v>705</v>
      </c>
      <c r="E187" s="2">
        <v>6500</v>
      </c>
      <c r="F187" s="2">
        <v>1</v>
      </c>
      <c r="G187" s="2">
        <v>3</v>
      </c>
      <c r="H187" s="2" t="s">
        <v>1675</v>
      </c>
      <c r="I187" s="2">
        <v>5</v>
      </c>
      <c r="J187" s="2" t="s">
        <v>1606</v>
      </c>
      <c r="K187" s="2">
        <v>0</v>
      </c>
      <c r="M187" s="2">
        <f t="shared" si="62"/>
        <v>705</v>
      </c>
      <c r="N187" s="2">
        <v>8</v>
      </c>
      <c r="O187" s="2" t="str">
        <f t="shared" si="57"/>
        <v>Flying Wings</v>
      </c>
      <c r="P187" s="2" t="str">
        <f>""</f>
        <v/>
      </c>
      <c r="Q187" s="2">
        <f t="shared" si="58"/>
        <v>6500</v>
      </c>
      <c r="R187" s="2" t="str">
        <f t="shared" si="54"/>
        <v>23|5;18|10</v>
      </c>
      <c r="S187" s="2" t="str">
        <f t="shared" si="55"/>
        <v>1;2403|5;2400|10;2106|50</v>
      </c>
      <c r="T187" s="2">
        <v>0</v>
      </c>
      <c r="U187" s="2" t="s">
        <v>1927</v>
      </c>
      <c r="V187" s="2">
        <f t="shared" si="59"/>
        <v>5</v>
      </c>
      <c r="W187" s="7">
        <f t="shared" si="60"/>
        <v>0</v>
      </c>
      <c r="X187" s="2">
        <v>0</v>
      </c>
      <c r="Z187" s="2" t="s">
        <v>1414</v>
      </c>
      <c r="AA187" s="2">
        <v>5</v>
      </c>
      <c r="AB187" s="2" t="s">
        <v>143</v>
      </c>
      <c r="AC187" s="2">
        <v>10</v>
      </c>
      <c r="AD187" s="2" t="s">
        <v>968</v>
      </c>
      <c r="AE187" s="2">
        <v>50</v>
      </c>
    </row>
    <row r="188" spans="1:34" x14ac:dyDescent="0.15">
      <c r="A188" s="2" t="s">
        <v>1102</v>
      </c>
      <c r="C188" s="7" t="s">
        <v>1190</v>
      </c>
      <c r="D188" s="2">
        <v>706</v>
      </c>
      <c r="E188" s="2">
        <v>6500</v>
      </c>
      <c r="F188" s="2">
        <v>1</v>
      </c>
      <c r="G188" s="2">
        <v>3</v>
      </c>
      <c r="H188" s="2" t="s">
        <v>1676</v>
      </c>
      <c r="I188" s="2">
        <v>5</v>
      </c>
      <c r="J188" s="2" t="s">
        <v>1607</v>
      </c>
      <c r="K188" s="2">
        <v>0</v>
      </c>
      <c r="M188" s="2">
        <f t="shared" si="62"/>
        <v>706</v>
      </c>
      <c r="N188" s="2">
        <v>8</v>
      </c>
      <c r="O188" s="2" t="str">
        <f t="shared" si="57"/>
        <v>Thunder</v>
      </c>
      <c r="P188" s="2" t="str">
        <f>""</f>
        <v/>
      </c>
      <c r="Q188" s="2">
        <f t="shared" si="58"/>
        <v>6500</v>
      </c>
      <c r="R188" s="2" t="str">
        <f t="shared" si="54"/>
        <v>23|6;18|8</v>
      </c>
      <c r="S188" s="2" t="str">
        <f t="shared" si="55"/>
        <v>1;2407|5;2400|10;2106|50</v>
      </c>
      <c r="T188" s="2">
        <v>0</v>
      </c>
      <c r="U188" s="2" t="s">
        <v>1927</v>
      </c>
      <c r="V188" s="2">
        <f t="shared" si="59"/>
        <v>5</v>
      </c>
      <c r="W188" s="7">
        <f t="shared" si="60"/>
        <v>0</v>
      </c>
      <c r="X188" s="2">
        <v>0</v>
      </c>
      <c r="Z188" s="2" t="s">
        <v>1258</v>
      </c>
      <c r="AA188" s="2">
        <v>5</v>
      </c>
      <c r="AB188" s="2" t="s">
        <v>143</v>
      </c>
      <c r="AC188" s="2">
        <v>10</v>
      </c>
      <c r="AD188" s="2" t="s">
        <v>968</v>
      </c>
      <c r="AE188" s="2">
        <v>50</v>
      </c>
    </row>
    <row r="189" spans="1:34" x14ac:dyDescent="0.15">
      <c r="C189" s="7"/>
      <c r="K189" s="2">
        <v>0</v>
      </c>
      <c r="M189" s="2">
        <f t="shared" si="62"/>
        <v>0</v>
      </c>
      <c r="N189" s="2">
        <v>0</v>
      </c>
      <c r="O189" s="2">
        <f t="shared" si="57"/>
        <v>0</v>
      </c>
      <c r="P189" s="2" t="str">
        <f>""</f>
        <v/>
      </c>
      <c r="Q189" s="2">
        <f t="shared" si="58"/>
        <v>0</v>
      </c>
      <c r="R189" s="2">
        <f t="shared" si="54"/>
        <v>0</v>
      </c>
      <c r="S189" s="2" t="str">
        <f t="shared" si="55"/>
        <v/>
      </c>
      <c r="T189" s="2">
        <v>0</v>
      </c>
      <c r="U189" s="2">
        <f>IF(S189=0,"none",1)</f>
        <v>1</v>
      </c>
      <c r="V189" s="2">
        <f t="shared" si="59"/>
        <v>0</v>
      </c>
      <c r="W189" s="7">
        <f t="shared" si="60"/>
        <v>0</v>
      </c>
      <c r="X189" s="2">
        <v>0</v>
      </c>
    </row>
    <row r="190" spans="1:34" x14ac:dyDescent="0.15">
      <c r="A190" s="2" t="s">
        <v>1038</v>
      </c>
      <c r="C190" s="7"/>
      <c r="K190" s="2">
        <v>0</v>
      </c>
      <c r="M190" s="2">
        <f t="shared" si="62"/>
        <v>0</v>
      </c>
      <c r="N190" s="2">
        <v>0</v>
      </c>
      <c r="O190" s="2">
        <f t="shared" si="57"/>
        <v>0</v>
      </c>
      <c r="P190" s="2" t="str">
        <f>""</f>
        <v/>
      </c>
      <c r="Q190" s="2">
        <f t="shared" si="58"/>
        <v>0</v>
      </c>
      <c r="R190" s="2">
        <f t="shared" si="54"/>
        <v>0</v>
      </c>
      <c r="S190" s="2" t="str">
        <f t="shared" si="55"/>
        <v/>
      </c>
      <c r="T190" s="2">
        <v>0</v>
      </c>
      <c r="U190" s="2">
        <f>IF(S190=0,"none",1)</f>
        <v>1</v>
      </c>
      <c r="V190" s="2">
        <f t="shared" si="59"/>
        <v>0</v>
      </c>
      <c r="W190" s="7">
        <f t="shared" si="60"/>
        <v>0</v>
      </c>
      <c r="X190" s="2">
        <v>0</v>
      </c>
    </row>
    <row r="191" spans="1:34" x14ac:dyDescent="0.15">
      <c r="A191" s="2" t="s">
        <v>868</v>
      </c>
      <c r="C191" s="7" t="s">
        <v>1192</v>
      </c>
      <c r="D191" s="2">
        <v>800</v>
      </c>
      <c r="E191" s="2">
        <v>5000</v>
      </c>
      <c r="F191" s="2">
        <v>1</v>
      </c>
      <c r="G191" s="2">
        <v>0</v>
      </c>
      <c r="H191" s="2">
        <f t="shared" ref="H191:H202" si="63">IF(Z191="",0,INDEX(D:D,MATCH(Z191,A:A,0))&amp;"|"&amp;AA191&amp;IF(AB191="","",";"&amp;INDEX(D:D,MATCH(AB191,A:A,0))&amp;"|"&amp;AC191)&amp;IF(AD191="","",";"&amp;INDEX(D:D,MATCH(AD191,A:A,0))&amp;"|"&amp;AE191))</f>
        <v>0</v>
      </c>
      <c r="I191" s="2">
        <f t="shared" ref="I191:I202" si="64">AG191</f>
        <v>0</v>
      </c>
      <c r="J191" s="2">
        <v>0</v>
      </c>
      <c r="K191" s="2">
        <v>0</v>
      </c>
      <c r="M191" s="2">
        <f t="shared" si="62"/>
        <v>800</v>
      </c>
      <c r="N191" s="2">
        <v>9</v>
      </c>
      <c r="O191" s="2" t="str">
        <f t="shared" si="57"/>
        <v>Bloody Pendant</v>
      </c>
      <c r="P191" s="2" t="str">
        <f>""</f>
        <v/>
      </c>
      <c r="Q191" s="2">
        <f t="shared" si="58"/>
        <v>5000</v>
      </c>
      <c r="R191" s="2">
        <f t="shared" si="54"/>
        <v>0</v>
      </c>
      <c r="S191" s="2" t="str">
        <f t="shared" si="55"/>
        <v/>
      </c>
      <c r="T191" s="2">
        <v>0</v>
      </c>
      <c r="U191" s="2" t="str">
        <f t="shared" ref="U191:U202" si="65">IF(S191="","none",1)</f>
        <v>none</v>
      </c>
      <c r="V191" s="2">
        <f t="shared" si="59"/>
        <v>0</v>
      </c>
      <c r="W191" s="7">
        <f t="shared" si="60"/>
        <v>0</v>
      </c>
      <c r="X191" s="2">
        <v>0</v>
      </c>
    </row>
    <row r="192" spans="1:34" x14ac:dyDescent="0.15">
      <c r="A192" s="2" t="s">
        <v>870</v>
      </c>
      <c r="C192" s="7" t="s">
        <v>1196</v>
      </c>
      <c r="D192" s="2">
        <v>801</v>
      </c>
      <c r="E192" s="2">
        <v>5000</v>
      </c>
      <c r="F192" s="2">
        <v>1</v>
      </c>
      <c r="G192" s="2">
        <v>0</v>
      </c>
      <c r="H192" s="2">
        <f t="shared" si="63"/>
        <v>0</v>
      </c>
      <c r="I192" s="2">
        <f t="shared" si="64"/>
        <v>0</v>
      </c>
      <c r="J192" s="2">
        <v>0</v>
      </c>
      <c r="K192" s="2">
        <v>0</v>
      </c>
      <c r="M192" s="2">
        <f t="shared" si="62"/>
        <v>801</v>
      </c>
      <c r="N192" s="2">
        <v>9</v>
      </c>
      <c r="O192" s="2" t="str">
        <f t="shared" si="57"/>
        <v>Gem Stone</v>
      </c>
      <c r="P192" s="2" t="str">
        <f>""</f>
        <v/>
      </c>
      <c r="Q192" s="2">
        <f t="shared" si="58"/>
        <v>5000</v>
      </c>
      <c r="R192" s="2">
        <f t="shared" si="54"/>
        <v>0</v>
      </c>
      <c r="S192" s="2" t="str">
        <f t="shared" si="55"/>
        <v/>
      </c>
      <c r="T192" s="2">
        <v>0</v>
      </c>
      <c r="U192" s="2" t="str">
        <f t="shared" si="65"/>
        <v>none</v>
      </c>
      <c r="V192" s="2">
        <f t="shared" si="59"/>
        <v>0</v>
      </c>
      <c r="W192" s="7">
        <f t="shared" si="60"/>
        <v>0</v>
      </c>
      <c r="X192" s="2">
        <v>0</v>
      </c>
    </row>
    <row r="193" spans="1:24" x14ac:dyDescent="0.15">
      <c r="A193" s="2" t="s">
        <v>873</v>
      </c>
      <c r="C193" s="7" t="s">
        <v>1197</v>
      </c>
      <c r="D193" s="2">
        <v>802</v>
      </c>
      <c r="E193" s="2">
        <v>5000</v>
      </c>
      <c r="F193" s="2">
        <v>1</v>
      </c>
      <c r="G193" s="2">
        <v>0</v>
      </c>
      <c r="H193" s="2">
        <f t="shared" si="63"/>
        <v>0</v>
      </c>
      <c r="I193" s="2">
        <f t="shared" si="64"/>
        <v>0</v>
      </c>
      <c r="J193" s="2">
        <v>0</v>
      </c>
      <c r="K193" s="2">
        <v>0</v>
      </c>
      <c r="M193" s="2">
        <f t="shared" si="62"/>
        <v>802</v>
      </c>
      <c r="N193" s="2">
        <v>9</v>
      </c>
      <c r="O193" s="2" t="str">
        <f t="shared" si="57"/>
        <v>Ring of Courage</v>
      </c>
      <c r="P193" s="2" t="str">
        <f>""</f>
        <v/>
      </c>
      <c r="Q193" s="2">
        <f t="shared" si="58"/>
        <v>5000</v>
      </c>
      <c r="R193" s="2">
        <f t="shared" si="54"/>
        <v>0</v>
      </c>
      <c r="S193" s="2" t="str">
        <f t="shared" si="55"/>
        <v/>
      </c>
      <c r="T193" s="2">
        <v>0</v>
      </c>
      <c r="U193" s="2" t="str">
        <f t="shared" si="65"/>
        <v>none</v>
      </c>
      <c r="V193" s="2">
        <f t="shared" si="59"/>
        <v>0</v>
      </c>
      <c r="W193" s="7">
        <f t="shared" si="60"/>
        <v>0</v>
      </c>
      <c r="X193" s="2">
        <v>0</v>
      </c>
    </row>
    <row r="194" spans="1:24" x14ac:dyDescent="0.15">
      <c r="A194" s="2" t="s">
        <v>878</v>
      </c>
      <c r="C194" s="7" t="s">
        <v>1193</v>
      </c>
      <c r="D194" s="2">
        <v>803</v>
      </c>
      <c r="E194" s="2">
        <v>5000</v>
      </c>
      <c r="F194" s="2">
        <v>1</v>
      </c>
      <c r="G194" s="2">
        <v>0</v>
      </c>
      <c r="H194" s="2">
        <f t="shared" si="63"/>
        <v>0</v>
      </c>
      <c r="I194" s="2">
        <f t="shared" si="64"/>
        <v>0</v>
      </c>
      <c r="J194" s="2">
        <v>0</v>
      </c>
      <c r="K194" s="2">
        <v>0</v>
      </c>
      <c r="M194" s="2">
        <f t="shared" si="62"/>
        <v>803</v>
      </c>
      <c r="N194" s="2">
        <v>9</v>
      </c>
      <c r="O194" s="2" t="str">
        <f t="shared" si="57"/>
        <v>Blessing Pendant</v>
      </c>
      <c r="P194" s="2" t="str">
        <f>""</f>
        <v/>
      </c>
      <c r="Q194" s="2">
        <f t="shared" si="58"/>
        <v>5000</v>
      </c>
      <c r="R194" s="2">
        <f t="shared" si="54"/>
        <v>0</v>
      </c>
      <c r="S194" s="2" t="str">
        <f t="shared" si="55"/>
        <v/>
      </c>
      <c r="T194" s="2">
        <v>0</v>
      </c>
      <c r="U194" s="2" t="str">
        <f t="shared" si="65"/>
        <v>none</v>
      </c>
      <c r="V194" s="2">
        <f t="shared" si="59"/>
        <v>0</v>
      </c>
      <c r="W194" s="7">
        <f t="shared" si="60"/>
        <v>0</v>
      </c>
      <c r="X194" s="2">
        <v>0</v>
      </c>
    </row>
    <row r="195" spans="1:24" x14ac:dyDescent="0.15">
      <c r="A195" s="2" t="s">
        <v>880</v>
      </c>
      <c r="C195" s="7" t="s">
        <v>1198</v>
      </c>
      <c r="D195" s="2">
        <v>804</v>
      </c>
      <c r="E195" s="2">
        <v>5000</v>
      </c>
      <c r="F195" s="2">
        <v>1</v>
      </c>
      <c r="G195" s="2">
        <v>0</v>
      </c>
      <c r="H195" s="2">
        <f t="shared" si="63"/>
        <v>0</v>
      </c>
      <c r="I195" s="2">
        <f t="shared" si="64"/>
        <v>0</v>
      </c>
      <c r="J195" s="2">
        <v>0</v>
      </c>
      <c r="K195" s="2">
        <v>0</v>
      </c>
      <c r="M195" s="2">
        <f t="shared" si="62"/>
        <v>804</v>
      </c>
      <c r="N195" s="2">
        <v>9</v>
      </c>
      <c r="O195" s="2" t="str">
        <f t="shared" si="57"/>
        <v>Regeneration Amulet</v>
      </c>
      <c r="P195" s="2" t="str">
        <f>""</f>
        <v/>
      </c>
      <c r="Q195" s="2">
        <f t="shared" si="58"/>
        <v>5000</v>
      </c>
      <c r="R195" s="2">
        <f t="shared" si="54"/>
        <v>0</v>
      </c>
      <c r="S195" s="2" t="str">
        <f t="shared" si="55"/>
        <v/>
      </c>
      <c r="T195" s="2">
        <v>0</v>
      </c>
      <c r="U195" s="2" t="str">
        <f t="shared" si="65"/>
        <v>none</v>
      </c>
      <c r="V195" s="2">
        <f t="shared" si="59"/>
        <v>0</v>
      </c>
      <c r="W195" s="7">
        <f t="shared" si="60"/>
        <v>0</v>
      </c>
      <c r="X195" s="2">
        <v>0</v>
      </c>
    </row>
    <row r="196" spans="1:24" x14ac:dyDescent="0.15">
      <c r="A196" s="2" t="s">
        <v>883</v>
      </c>
      <c r="C196" s="7" t="s">
        <v>1199</v>
      </c>
      <c r="D196" s="2">
        <v>805</v>
      </c>
      <c r="E196" s="2">
        <v>5000</v>
      </c>
      <c r="F196" s="2">
        <v>1</v>
      </c>
      <c r="G196" s="2">
        <v>0</v>
      </c>
      <c r="H196" s="2">
        <f t="shared" si="63"/>
        <v>0</v>
      </c>
      <c r="I196" s="2">
        <f t="shared" si="64"/>
        <v>0</v>
      </c>
      <c r="J196" s="2">
        <v>0</v>
      </c>
      <c r="K196" s="2">
        <v>0</v>
      </c>
      <c r="M196" s="2">
        <f t="shared" si="62"/>
        <v>805</v>
      </c>
      <c r="N196" s="2">
        <v>9</v>
      </c>
      <c r="O196" s="2" t="str">
        <f t="shared" si="57"/>
        <v>Treatment Stone</v>
      </c>
      <c r="P196" s="2" t="str">
        <f>""</f>
        <v/>
      </c>
      <c r="Q196" s="2">
        <f t="shared" si="58"/>
        <v>5000</v>
      </c>
      <c r="R196" s="2">
        <f t="shared" si="54"/>
        <v>0</v>
      </c>
      <c r="S196" s="2" t="str">
        <f t="shared" si="55"/>
        <v/>
      </c>
      <c r="T196" s="2">
        <v>0</v>
      </c>
      <c r="U196" s="2" t="str">
        <f t="shared" si="65"/>
        <v>none</v>
      </c>
      <c r="V196" s="2">
        <f t="shared" si="59"/>
        <v>0</v>
      </c>
      <c r="W196" s="7">
        <f t="shared" si="60"/>
        <v>0</v>
      </c>
      <c r="X196" s="2">
        <v>0</v>
      </c>
    </row>
    <row r="197" spans="1:24" x14ac:dyDescent="0.15">
      <c r="A197" s="2" t="s">
        <v>886</v>
      </c>
      <c r="C197" s="7" t="s">
        <v>1200</v>
      </c>
      <c r="D197" s="2">
        <v>806</v>
      </c>
      <c r="E197" s="2">
        <v>5000</v>
      </c>
      <c r="F197" s="2">
        <v>1</v>
      </c>
      <c r="G197" s="2">
        <v>0</v>
      </c>
      <c r="H197" s="2">
        <f t="shared" si="63"/>
        <v>0</v>
      </c>
      <c r="I197" s="2">
        <f t="shared" si="64"/>
        <v>0</v>
      </c>
      <c r="J197" s="2">
        <v>0</v>
      </c>
      <c r="K197" s="2">
        <v>0</v>
      </c>
      <c r="M197" s="2">
        <f t="shared" si="62"/>
        <v>806</v>
      </c>
      <c r="N197" s="2">
        <v>9</v>
      </c>
      <c r="O197" s="2" t="str">
        <f t="shared" si="57"/>
        <v>Angle Pendant</v>
      </c>
      <c r="P197" s="2" t="str">
        <f>""</f>
        <v/>
      </c>
      <c r="Q197" s="2">
        <f t="shared" si="58"/>
        <v>5000</v>
      </c>
      <c r="R197" s="2">
        <f t="shared" si="54"/>
        <v>0</v>
      </c>
      <c r="S197" s="2" t="str">
        <f t="shared" si="55"/>
        <v/>
      </c>
      <c r="T197" s="2">
        <v>0</v>
      </c>
      <c r="U197" s="2" t="str">
        <f t="shared" si="65"/>
        <v>none</v>
      </c>
      <c r="V197" s="2">
        <f t="shared" si="59"/>
        <v>0</v>
      </c>
      <c r="W197" s="7">
        <f t="shared" si="60"/>
        <v>0</v>
      </c>
      <c r="X197" s="2">
        <v>0</v>
      </c>
    </row>
    <row r="198" spans="1:24" x14ac:dyDescent="0.15">
      <c r="A198" s="2" t="s">
        <v>890</v>
      </c>
      <c r="C198" s="7" t="s">
        <v>1418</v>
      </c>
      <c r="D198" s="2">
        <v>807</v>
      </c>
      <c r="E198" s="2">
        <v>5000</v>
      </c>
      <c r="F198" s="2">
        <v>1</v>
      </c>
      <c r="G198" s="2">
        <v>0</v>
      </c>
      <c r="H198" s="2">
        <f t="shared" si="63"/>
        <v>0</v>
      </c>
      <c r="I198" s="2">
        <f t="shared" si="64"/>
        <v>0</v>
      </c>
      <c r="J198" s="2">
        <v>0</v>
      </c>
      <c r="K198" s="2">
        <v>0</v>
      </c>
      <c r="M198" s="2">
        <f t="shared" si="62"/>
        <v>807</v>
      </c>
      <c r="N198" s="2">
        <v>9</v>
      </c>
      <c r="O198" s="2" t="str">
        <f t="shared" si="57"/>
        <v>Tidal Horn</v>
      </c>
      <c r="P198" s="2" t="str">
        <f>""</f>
        <v/>
      </c>
      <c r="Q198" s="2">
        <f t="shared" si="58"/>
        <v>5000</v>
      </c>
      <c r="R198" s="2">
        <f t="shared" si="54"/>
        <v>0</v>
      </c>
      <c r="S198" s="2" t="str">
        <f t="shared" si="55"/>
        <v/>
      </c>
      <c r="T198" s="2">
        <v>0</v>
      </c>
      <c r="U198" s="2" t="str">
        <f t="shared" si="65"/>
        <v>none</v>
      </c>
      <c r="V198" s="2">
        <f t="shared" si="59"/>
        <v>0</v>
      </c>
      <c r="W198" s="7">
        <f t="shared" si="60"/>
        <v>0</v>
      </c>
      <c r="X198" s="2">
        <v>0</v>
      </c>
    </row>
    <row r="199" spans="1:24" x14ac:dyDescent="0.15">
      <c r="A199" s="2" t="s">
        <v>892</v>
      </c>
      <c r="C199" s="7" t="s">
        <v>1202</v>
      </c>
      <c r="D199" s="2">
        <v>808</v>
      </c>
      <c r="E199" s="2">
        <v>5000</v>
      </c>
      <c r="F199" s="2">
        <v>1</v>
      </c>
      <c r="G199" s="2">
        <v>0</v>
      </c>
      <c r="H199" s="2">
        <f t="shared" si="63"/>
        <v>0</v>
      </c>
      <c r="I199" s="2">
        <f t="shared" si="64"/>
        <v>0</v>
      </c>
      <c r="J199" s="2">
        <v>0</v>
      </c>
      <c r="K199" s="2">
        <v>0</v>
      </c>
      <c r="M199" s="2">
        <f t="shared" si="62"/>
        <v>808</v>
      </c>
      <c r="N199" s="2">
        <v>9</v>
      </c>
      <c r="O199" s="2" t="str">
        <f t="shared" si="57"/>
        <v>Green Jade</v>
      </c>
      <c r="P199" s="2" t="str">
        <f>""</f>
        <v/>
      </c>
      <c r="Q199" s="2">
        <f t="shared" si="58"/>
        <v>5000</v>
      </c>
      <c r="R199" s="2">
        <f t="shared" si="54"/>
        <v>0</v>
      </c>
      <c r="S199" s="2" t="str">
        <f t="shared" si="55"/>
        <v/>
      </c>
      <c r="T199" s="2">
        <v>0</v>
      </c>
      <c r="U199" s="2" t="str">
        <f t="shared" si="65"/>
        <v>none</v>
      </c>
      <c r="V199" s="2">
        <f t="shared" si="59"/>
        <v>0</v>
      </c>
      <c r="W199" s="7">
        <f t="shared" si="60"/>
        <v>0</v>
      </c>
      <c r="X199" s="2">
        <v>0</v>
      </c>
    </row>
    <row r="200" spans="1:24" x14ac:dyDescent="0.15">
      <c r="A200" s="2" t="s">
        <v>1057</v>
      </c>
      <c r="C200" s="7" t="s">
        <v>1195</v>
      </c>
      <c r="D200" s="2">
        <v>809</v>
      </c>
      <c r="E200" s="2">
        <v>5000</v>
      </c>
      <c r="F200" s="2">
        <v>1</v>
      </c>
      <c r="G200" s="2">
        <v>0</v>
      </c>
      <c r="H200" s="2">
        <f t="shared" si="63"/>
        <v>0</v>
      </c>
      <c r="I200" s="2">
        <f t="shared" si="64"/>
        <v>0</v>
      </c>
      <c r="J200" s="2">
        <v>0</v>
      </c>
      <c r="K200" s="2">
        <v>0</v>
      </c>
      <c r="M200" s="2">
        <f t="shared" si="62"/>
        <v>809</v>
      </c>
      <c r="N200" s="2">
        <v>9</v>
      </c>
      <c r="O200" s="2" t="str">
        <f t="shared" si="57"/>
        <v>Dragon ornaments</v>
      </c>
      <c r="P200" s="2" t="str">
        <f>""</f>
        <v/>
      </c>
      <c r="Q200" s="2">
        <f t="shared" si="58"/>
        <v>5000</v>
      </c>
      <c r="R200" s="2">
        <f t="shared" si="54"/>
        <v>0</v>
      </c>
      <c r="S200" s="2" t="str">
        <f t="shared" si="55"/>
        <v/>
      </c>
      <c r="T200" s="2">
        <v>0</v>
      </c>
      <c r="U200" s="2" t="str">
        <f t="shared" si="65"/>
        <v>none</v>
      </c>
      <c r="V200" s="2">
        <f t="shared" si="59"/>
        <v>0</v>
      </c>
      <c r="W200" s="7">
        <f t="shared" si="60"/>
        <v>0</v>
      </c>
      <c r="X200" s="2">
        <v>0</v>
      </c>
    </row>
    <row r="201" spans="1:24" x14ac:dyDescent="0.15">
      <c r="A201" s="2" t="s">
        <v>1282</v>
      </c>
      <c r="C201" s="7" t="s">
        <v>1201</v>
      </c>
      <c r="D201" s="2">
        <v>810</v>
      </c>
      <c r="E201" s="2">
        <v>5000</v>
      </c>
      <c r="F201" s="2">
        <v>1</v>
      </c>
      <c r="G201" s="2">
        <v>0</v>
      </c>
      <c r="H201" s="2">
        <f t="shared" si="63"/>
        <v>0</v>
      </c>
      <c r="I201" s="2">
        <f t="shared" si="64"/>
        <v>0</v>
      </c>
      <c r="J201" s="2">
        <v>0</v>
      </c>
      <c r="K201" s="2">
        <v>0</v>
      </c>
      <c r="M201" s="2">
        <f t="shared" si="62"/>
        <v>810</v>
      </c>
      <c r="N201" s="2">
        <v>9</v>
      </c>
      <c r="O201" s="2" t="str">
        <f t="shared" si="57"/>
        <v>Pure Horn</v>
      </c>
      <c r="P201" s="2" t="str">
        <f>""</f>
        <v/>
      </c>
      <c r="Q201" s="2">
        <f t="shared" si="58"/>
        <v>5000</v>
      </c>
      <c r="R201" s="2">
        <f t="shared" si="54"/>
        <v>0</v>
      </c>
      <c r="S201" s="2" t="str">
        <f t="shared" si="55"/>
        <v/>
      </c>
      <c r="T201" s="2">
        <v>0</v>
      </c>
      <c r="U201" s="2" t="str">
        <f t="shared" si="65"/>
        <v>none</v>
      </c>
      <c r="V201" s="2">
        <f t="shared" si="59"/>
        <v>0</v>
      </c>
      <c r="W201" s="7">
        <f t="shared" si="60"/>
        <v>0</v>
      </c>
      <c r="X201" s="2">
        <v>0</v>
      </c>
    </row>
    <row r="202" spans="1:24" x14ac:dyDescent="0.15">
      <c r="A202" s="2" t="s">
        <v>1280</v>
      </c>
      <c r="C202" s="7" t="s">
        <v>1283</v>
      </c>
      <c r="D202" s="2">
        <v>811</v>
      </c>
      <c r="E202" s="2">
        <v>5000</v>
      </c>
      <c r="F202" s="2">
        <v>1</v>
      </c>
      <c r="G202" s="2">
        <v>0</v>
      </c>
      <c r="H202" s="2">
        <f t="shared" si="63"/>
        <v>0</v>
      </c>
      <c r="I202" s="2">
        <f t="shared" si="64"/>
        <v>0</v>
      </c>
      <c r="J202" s="2">
        <v>0</v>
      </c>
      <c r="K202" s="2">
        <v>0</v>
      </c>
      <c r="M202" s="2">
        <f t="shared" si="62"/>
        <v>811</v>
      </c>
      <c r="N202" s="2">
        <v>9</v>
      </c>
      <c r="O202" s="2" t="str">
        <f t="shared" si="57"/>
        <v>Eye of Temptation</v>
      </c>
      <c r="P202" s="2" t="str">
        <f>""</f>
        <v/>
      </c>
      <c r="Q202" s="2">
        <f t="shared" si="58"/>
        <v>5000</v>
      </c>
      <c r="R202" s="2">
        <f t="shared" si="54"/>
        <v>0</v>
      </c>
      <c r="S202" s="2" t="str">
        <f t="shared" si="55"/>
        <v/>
      </c>
      <c r="T202" s="2">
        <v>0</v>
      </c>
      <c r="U202" s="2" t="str">
        <f t="shared" si="65"/>
        <v>none</v>
      </c>
      <c r="V202" s="2">
        <f t="shared" si="59"/>
        <v>0</v>
      </c>
      <c r="W202" s="7">
        <f t="shared" si="60"/>
        <v>0</v>
      </c>
      <c r="X202" s="2">
        <v>0</v>
      </c>
    </row>
  </sheetData>
  <sortState ref="A71:A127">
    <sortCondition ref="A71:A127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baseColWidth="10" defaultRowHeight="15" x14ac:dyDescent="0.15"/>
  <sheetData>
    <row r="1" spans="1:3" x14ac:dyDescent="0.15">
      <c r="A1">
        <v>0</v>
      </c>
      <c r="B1">
        <v>14</v>
      </c>
    </row>
    <row r="2" spans="1:3" x14ac:dyDescent="0.15">
      <c r="A2">
        <f>B1+A1</f>
        <v>14</v>
      </c>
      <c r="B2">
        <v>13</v>
      </c>
    </row>
    <row r="3" spans="1:3" x14ac:dyDescent="0.15">
      <c r="A3">
        <f t="shared" ref="A3:A15" si="0">B2+A2</f>
        <v>27</v>
      </c>
      <c r="B3">
        <v>12</v>
      </c>
    </row>
    <row r="4" spans="1:3" x14ac:dyDescent="0.15">
      <c r="A4">
        <f t="shared" si="0"/>
        <v>39</v>
      </c>
      <c r="B4">
        <v>11</v>
      </c>
    </row>
    <row r="5" spans="1:3" x14ac:dyDescent="0.15">
      <c r="A5">
        <f t="shared" si="0"/>
        <v>50</v>
      </c>
      <c r="B5">
        <v>10</v>
      </c>
    </row>
    <row r="6" spans="1:3" x14ac:dyDescent="0.15">
      <c r="A6">
        <f t="shared" si="0"/>
        <v>60</v>
      </c>
      <c r="B6">
        <v>9</v>
      </c>
    </row>
    <row r="7" spans="1:3" x14ac:dyDescent="0.15">
      <c r="A7">
        <f t="shared" si="0"/>
        <v>69</v>
      </c>
      <c r="B7">
        <v>8</v>
      </c>
    </row>
    <row r="8" spans="1:3" x14ac:dyDescent="0.15">
      <c r="A8">
        <f t="shared" si="0"/>
        <v>77</v>
      </c>
      <c r="B8">
        <v>7</v>
      </c>
      <c r="C8">
        <f>SQRT(801)</f>
        <v>28.301943396169811</v>
      </c>
    </row>
    <row r="9" spans="1:3" x14ac:dyDescent="0.15">
      <c r="A9">
        <f t="shared" si="0"/>
        <v>84</v>
      </c>
      <c r="B9">
        <v>6</v>
      </c>
    </row>
    <row r="10" spans="1:3" x14ac:dyDescent="0.15">
      <c r="A10">
        <f t="shared" si="0"/>
        <v>90</v>
      </c>
      <c r="B10">
        <v>5</v>
      </c>
    </row>
    <row r="11" spans="1:3" x14ac:dyDescent="0.15">
      <c r="A11">
        <f t="shared" si="0"/>
        <v>95</v>
      </c>
      <c r="B11">
        <v>4</v>
      </c>
    </row>
    <row r="12" spans="1:3" x14ac:dyDescent="0.15">
      <c r="A12">
        <f t="shared" si="0"/>
        <v>99</v>
      </c>
      <c r="B12">
        <v>3</v>
      </c>
    </row>
    <row r="13" spans="1:3" x14ac:dyDescent="0.15">
      <c r="A13">
        <f t="shared" si="0"/>
        <v>102</v>
      </c>
      <c r="B13">
        <v>2</v>
      </c>
    </row>
    <row r="14" spans="1:3" x14ac:dyDescent="0.15">
      <c r="A14">
        <f t="shared" si="0"/>
        <v>104</v>
      </c>
      <c r="B14">
        <v>1</v>
      </c>
    </row>
    <row r="15" spans="1:3" x14ac:dyDescent="0.15">
      <c r="A15">
        <f t="shared" si="0"/>
        <v>105</v>
      </c>
      <c r="B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>
      <selection activeCell="C17" sqref="C17"/>
    </sheetView>
  </sheetViews>
  <sheetFormatPr baseColWidth="10" defaultRowHeight="15" x14ac:dyDescent="0.15"/>
  <cols>
    <col min="2" max="2" width="30.83203125" customWidth="1"/>
  </cols>
  <sheetData>
    <row r="1" spans="1:42" x14ac:dyDescent="0.15">
      <c r="A1" t="s">
        <v>2335</v>
      </c>
      <c r="B1" t="s">
        <v>2336</v>
      </c>
      <c r="I1" t="s">
        <v>2337</v>
      </c>
      <c r="J1" t="s">
        <v>2338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100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</row>
    <row r="2" spans="1:42" x14ac:dyDescent="0.15">
      <c r="A2">
        <v>1</v>
      </c>
      <c r="B2" t="str">
        <f>AG32</f>
        <v>2100|100;2105|100;2106|100;2107|100;2108|100;3102|100;3103|100;100|100;101|100;103|100;105|100;106|100;107|100;108|100;200|100;201|100;2200|30;2201|30;3100|20;2202|10;2300|10;2301|10;3300|5;3301|5;3303|5;2400|2;2401|2;2402|2</v>
      </c>
      <c r="C2">
        <v>9</v>
      </c>
      <c r="J2" t="s">
        <v>70</v>
      </c>
      <c r="K2">
        <v>2100</v>
      </c>
      <c r="L2">
        <v>100</v>
      </c>
      <c r="M2">
        <f>CEILING(IF(L2&gt;=$V$1,L2,MIN(100,L2*$V$2)),1)</f>
        <v>100</v>
      </c>
      <c r="N2">
        <f t="shared" ref="N2:U2" si="0">CEILING(IF(M2&gt;=$V$1,M2,MIN(100,M2*$V$2)),1)</f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v>1.6</v>
      </c>
      <c r="W2" t="str">
        <f>$K2&amp;"|"&amp;L2</f>
        <v>2100|100</v>
      </c>
      <c r="X2" t="str">
        <f t="shared" ref="X2:AB17" si="1">$K2&amp;"|"&amp;M2</f>
        <v>2100|100</v>
      </c>
      <c r="Y2" t="str">
        <f t="shared" si="1"/>
        <v>2100|100</v>
      </c>
      <c r="Z2" t="str">
        <f t="shared" si="1"/>
        <v>2100|100</v>
      </c>
      <c r="AA2" t="str">
        <f t="shared" si="1"/>
        <v>2100|100</v>
      </c>
      <c r="AB2" t="str">
        <f>$K2&amp;"|"&amp;Q2</f>
        <v>2100|100</v>
      </c>
      <c r="AC2" t="str">
        <f t="shared" ref="AC2:AF29" si="2">$K2&amp;"|"&amp;R2</f>
        <v>2100|100</v>
      </c>
      <c r="AD2" t="str">
        <f t="shared" si="2"/>
        <v>2100|100</v>
      </c>
      <c r="AE2" t="str">
        <f t="shared" si="2"/>
        <v>2100|100</v>
      </c>
      <c r="AF2" t="str">
        <f t="shared" si="2"/>
        <v>2100|100</v>
      </c>
      <c r="AG2" t="str">
        <f>W2</f>
        <v>2100|100</v>
      </c>
      <c r="AH2" t="str">
        <f t="shared" ref="AH2:AP2" si="3">X2</f>
        <v>2100|100</v>
      </c>
      <c r="AI2" t="str">
        <f t="shared" si="3"/>
        <v>2100|100</v>
      </c>
      <c r="AJ2" t="str">
        <f t="shared" si="3"/>
        <v>2100|100</v>
      </c>
      <c r="AK2" t="str">
        <f t="shared" si="3"/>
        <v>2100|100</v>
      </c>
      <c r="AL2" t="str">
        <f t="shared" si="3"/>
        <v>2100|100</v>
      </c>
      <c r="AM2" t="str">
        <f t="shared" si="3"/>
        <v>2100|100</v>
      </c>
      <c r="AN2" t="str">
        <f t="shared" si="3"/>
        <v>2100|100</v>
      </c>
      <c r="AO2" t="str">
        <f t="shared" si="3"/>
        <v>2100|100</v>
      </c>
      <c r="AP2" t="str">
        <f t="shared" si="3"/>
        <v>2100|100</v>
      </c>
    </row>
    <row r="3" spans="1:42" x14ac:dyDescent="0.15">
      <c r="A3">
        <v>2</v>
      </c>
      <c r="B3" t="str">
        <f t="shared" ref="B3:B11" si="4">AG33</f>
        <v>2100|100;2105|100;2106|100;2107|100;2108|100;3102|100;3103|100;100|100;101|100;103|100;105|100;106|100;107|100;108|100;200|100;201|100;2200|48;2201|48;3100|32;2202|16;2300|16;2301|16;3300|8;3301|8;3303|8;2400|4;2401|4;2402|4;3110|100</v>
      </c>
      <c r="C3">
        <v>19</v>
      </c>
      <c r="I3">
        <v>3110</v>
      </c>
      <c r="J3" t="s">
        <v>1678</v>
      </c>
      <c r="K3">
        <v>2105</v>
      </c>
      <c r="L3">
        <v>100</v>
      </c>
      <c r="M3">
        <f t="shared" ref="M3:U29" si="5">CEILING(IF(L3&gt;=$V$1,L3,MIN(100,L3*$V$2)),1)</f>
        <v>100</v>
      </c>
      <c r="N3">
        <f t="shared" si="5"/>
        <v>100</v>
      </c>
      <c r="O3">
        <f t="shared" si="5"/>
        <v>100</v>
      </c>
      <c r="P3">
        <f t="shared" si="5"/>
        <v>100</v>
      </c>
      <c r="Q3">
        <f t="shared" si="5"/>
        <v>100</v>
      </c>
      <c r="R3">
        <f t="shared" si="5"/>
        <v>100</v>
      </c>
      <c r="S3">
        <f t="shared" si="5"/>
        <v>100</v>
      </c>
      <c r="T3">
        <f t="shared" si="5"/>
        <v>100</v>
      </c>
      <c r="U3">
        <f t="shared" si="5"/>
        <v>100</v>
      </c>
      <c r="W3" t="str">
        <f t="shared" ref="W3:AB29" si="6">$K3&amp;"|"&amp;L3</f>
        <v>2105|100</v>
      </c>
      <c r="X3" t="str">
        <f t="shared" si="1"/>
        <v>2105|100</v>
      </c>
      <c r="Y3" t="str">
        <f t="shared" si="1"/>
        <v>2105|100</v>
      </c>
      <c r="Z3" t="str">
        <f t="shared" si="1"/>
        <v>2105|100</v>
      </c>
      <c r="AA3" t="str">
        <f t="shared" si="1"/>
        <v>2105|100</v>
      </c>
      <c r="AB3" t="str">
        <f t="shared" si="1"/>
        <v>2105|100</v>
      </c>
      <c r="AC3" t="str">
        <f t="shared" si="2"/>
        <v>2105|100</v>
      </c>
      <c r="AD3" t="str">
        <f t="shared" si="2"/>
        <v>2105|100</v>
      </c>
      <c r="AE3" t="str">
        <f t="shared" si="2"/>
        <v>2105|100</v>
      </c>
      <c r="AF3" t="str">
        <f t="shared" si="2"/>
        <v>2105|100</v>
      </c>
      <c r="AG3" t="str">
        <f>AG2&amp;";"&amp;W3</f>
        <v>2100|100;2105|100</v>
      </c>
      <c r="AH3" t="str">
        <f t="shared" ref="AH3:AP18" si="7">AH2&amp;";"&amp;X3</f>
        <v>2100|100;2105|100</v>
      </c>
      <c r="AI3" t="str">
        <f t="shared" si="7"/>
        <v>2100|100;2105|100</v>
      </c>
      <c r="AJ3" t="str">
        <f t="shared" si="7"/>
        <v>2100|100;2105|100</v>
      </c>
      <c r="AK3" t="str">
        <f t="shared" si="7"/>
        <v>2100|100;2105|100</v>
      </c>
      <c r="AL3" t="str">
        <f t="shared" si="7"/>
        <v>2100|100;2105|100</v>
      </c>
      <c r="AM3" t="str">
        <f t="shared" si="7"/>
        <v>2100|100;2105|100</v>
      </c>
      <c r="AN3" t="str">
        <f t="shared" si="7"/>
        <v>2100|100;2105|100</v>
      </c>
      <c r="AO3" t="str">
        <f t="shared" si="7"/>
        <v>2100|100;2105|100</v>
      </c>
      <c r="AP3" t="str">
        <f t="shared" si="7"/>
        <v>2100|100;2105|100</v>
      </c>
    </row>
    <row r="4" spans="1:42" x14ac:dyDescent="0.15">
      <c r="A4">
        <v>3</v>
      </c>
      <c r="B4" t="str">
        <f t="shared" si="4"/>
        <v>2100|100;2105|100;2106|100;2107|100;2108|100;3102|100;3103|100;100|100;101|100;103|100;105|100;106|100;107|100;108|100;200|100;201|100;2200|77;2201|77;3100|52;2202|26;2300|26;2301|26;3300|13;3301|13;3303|13;2400|7;2401|7;2402|7;3111|100</v>
      </c>
      <c r="C4">
        <v>29</v>
      </c>
      <c r="I4">
        <v>3111</v>
      </c>
      <c r="J4" t="s">
        <v>968</v>
      </c>
      <c r="K4">
        <v>2106</v>
      </c>
      <c r="L4">
        <v>100</v>
      </c>
      <c r="M4">
        <f t="shared" si="5"/>
        <v>100</v>
      </c>
      <c r="N4">
        <f t="shared" si="5"/>
        <v>100</v>
      </c>
      <c r="O4">
        <f t="shared" si="5"/>
        <v>100</v>
      </c>
      <c r="P4">
        <f t="shared" si="5"/>
        <v>100</v>
      </c>
      <c r="Q4">
        <f t="shared" si="5"/>
        <v>100</v>
      </c>
      <c r="R4">
        <f t="shared" si="5"/>
        <v>100</v>
      </c>
      <c r="S4">
        <f t="shared" si="5"/>
        <v>100</v>
      </c>
      <c r="T4">
        <f t="shared" si="5"/>
        <v>100</v>
      </c>
      <c r="U4">
        <f t="shared" si="5"/>
        <v>100</v>
      </c>
      <c r="W4" t="str">
        <f t="shared" si="6"/>
        <v>2106|100</v>
      </c>
      <c r="X4" t="str">
        <f t="shared" si="1"/>
        <v>2106|100</v>
      </c>
      <c r="Y4" t="str">
        <f t="shared" si="1"/>
        <v>2106|100</v>
      </c>
      <c r="Z4" t="str">
        <f t="shared" si="1"/>
        <v>2106|100</v>
      </c>
      <c r="AA4" t="str">
        <f t="shared" si="1"/>
        <v>2106|100</v>
      </c>
      <c r="AB4" t="str">
        <f t="shared" si="1"/>
        <v>2106|100</v>
      </c>
      <c r="AC4" t="str">
        <f t="shared" si="2"/>
        <v>2106|100</v>
      </c>
      <c r="AD4" t="str">
        <f t="shared" si="2"/>
        <v>2106|100</v>
      </c>
      <c r="AE4" t="str">
        <f t="shared" si="2"/>
        <v>2106|100</v>
      </c>
      <c r="AF4" t="str">
        <f t="shared" si="2"/>
        <v>2106|100</v>
      </c>
      <c r="AG4" t="str">
        <f t="shared" ref="AG4:AP19" si="8">AG3&amp;";"&amp;W4</f>
        <v>2100|100;2105|100;2106|100</v>
      </c>
      <c r="AH4" t="str">
        <f t="shared" si="7"/>
        <v>2100|100;2105|100;2106|100</v>
      </c>
      <c r="AI4" t="str">
        <f t="shared" si="7"/>
        <v>2100|100;2105|100;2106|100</v>
      </c>
      <c r="AJ4" t="str">
        <f t="shared" si="7"/>
        <v>2100|100;2105|100;2106|100</v>
      </c>
      <c r="AK4" t="str">
        <f t="shared" si="7"/>
        <v>2100|100;2105|100;2106|100</v>
      </c>
      <c r="AL4" t="str">
        <f t="shared" si="7"/>
        <v>2100|100;2105|100;2106|100</v>
      </c>
      <c r="AM4" t="str">
        <f t="shared" si="7"/>
        <v>2100|100;2105|100;2106|100</v>
      </c>
      <c r="AN4" t="str">
        <f t="shared" si="7"/>
        <v>2100|100;2105|100;2106|100</v>
      </c>
      <c r="AO4" t="str">
        <f t="shared" si="7"/>
        <v>2100|100;2105|100;2106|100</v>
      </c>
      <c r="AP4" t="str">
        <f t="shared" si="7"/>
        <v>2100|100;2105|100;2106|100</v>
      </c>
    </row>
    <row r="5" spans="1:42" x14ac:dyDescent="0.15">
      <c r="A5">
        <v>4</v>
      </c>
      <c r="B5" t="str">
        <f t="shared" si="4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C5">
        <v>39</v>
      </c>
      <c r="I5">
        <v>3201</v>
      </c>
      <c r="J5" t="s">
        <v>971</v>
      </c>
      <c r="K5">
        <v>2107</v>
      </c>
      <c r="L5">
        <v>100</v>
      </c>
      <c r="M5">
        <f t="shared" si="5"/>
        <v>100</v>
      </c>
      <c r="N5">
        <f t="shared" si="5"/>
        <v>100</v>
      </c>
      <c r="O5">
        <f t="shared" si="5"/>
        <v>100</v>
      </c>
      <c r="P5">
        <f t="shared" si="5"/>
        <v>100</v>
      </c>
      <c r="Q5">
        <f t="shared" si="5"/>
        <v>100</v>
      </c>
      <c r="R5">
        <f t="shared" si="5"/>
        <v>100</v>
      </c>
      <c r="S5">
        <f t="shared" si="5"/>
        <v>100</v>
      </c>
      <c r="T5">
        <f t="shared" si="5"/>
        <v>100</v>
      </c>
      <c r="U5">
        <f t="shared" si="5"/>
        <v>100</v>
      </c>
      <c r="W5" t="str">
        <f t="shared" si="6"/>
        <v>2107|100</v>
      </c>
      <c r="X5" t="str">
        <f t="shared" si="1"/>
        <v>2107|100</v>
      </c>
      <c r="Y5" t="str">
        <f t="shared" si="1"/>
        <v>2107|100</v>
      </c>
      <c r="Z5" t="str">
        <f t="shared" si="1"/>
        <v>2107|100</v>
      </c>
      <c r="AA5" t="str">
        <f t="shared" si="1"/>
        <v>2107|100</v>
      </c>
      <c r="AB5" t="str">
        <f t="shared" si="1"/>
        <v>2107|100</v>
      </c>
      <c r="AC5" t="str">
        <f t="shared" si="2"/>
        <v>2107|100</v>
      </c>
      <c r="AD5" t="str">
        <f t="shared" si="2"/>
        <v>2107|100</v>
      </c>
      <c r="AE5" t="str">
        <f t="shared" si="2"/>
        <v>2107|100</v>
      </c>
      <c r="AF5" t="str">
        <f t="shared" si="2"/>
        <v>2107|100</v>
      </c>
      <c r="AG5" t="str">
        <f t="shared" si="8"/>
        <v>2100|100;2105|100;2106|100;2107|100</v>
      </c>
      <c r="AH5" t="str">
        <f t="shared" si="7"/>
        <v>2100|100;2105|100;2106|100;2107|100</v>
      </c>
      <c r="AI5" t="str">
        <f t="shared" si="7"/>
        <v>2100|100;2105|100;2106|100;2107|100</v>
      </c>
      <c r="AJ5" t="str">
        <f t="shared" si="7"/>
        <v>2100|100;2105|100;2106|100;2107|100</v>
      </c>
      <c r="AK5" t="str">
        <f t="shared" si="7"/>
        <v>2100|100;2105|100;2106|100;2107|100</v>
      </c>
      <c r="AL5" t="str">
        <f t="shared" si="7"/>
        <v>2100|100;2105|100;2106|100;2107|100</v>
      </c>
      <c r="AM5" t="str">
        <f t="shared" si="7"/>
        <v>2100|100;2105|100;2106|100;2107|100</v>
      </c>
      <c r="AN5" t="str">
        <f t="shared" si="7"/>
        <v>2100|100;2105|100;2106|100;2107|100</v>
      </c>
      <c r="AO5" t="str">
        <f t="shared" si="7"/>
        <v>2100|100;2105|100;2106|100;2107|100</v>
      </c>
      <c r="AP5" t="str">
        <f t="shared" si="7"/>
        <v>2100|100;2105|100;2106|100;2107|100</v>
      </c>
    </row>
    <row r="6" spans="1:42" x14ac:dyDescent="0.15">
      <c r="A6">
        <v>5</v>
      </c>
      <c r="B6" t="str">
        <f t="shared" si="4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C6">
        <v>49</v>
      </c>
      <c r="I6">
        <v>3202</v>
      </c>
      <c r="J6" t="s">
        <v>1406</v>
      </c>
      <c r="K6">
        <v>2108</v>
      </c>
      <c r="L6">
        <v>100</v>
      </c>
      <c r="M6">
        <f t="shared" si="5"/>
        <v>100</v>
      </c>
      <c r="N6">
        <f t="shared" si="5"/>
        <v>100</v>
      </c>
      <c r="O6">
        <f t="shared" si="5"/>
        <v>100</v>
      </c>
      <c r="P6">
        <f t="shared" si="5"/>
        <v>100</v>
      </c>
      <c r="Q6">
        <f t="shared" si="5"/>
        <v>100</v>
      </c>
      <c r="R6">
        <f t="shared" si="5"/>
        <v>100</v>
      </c>
      <c r="S6">
        <f t="shared" si="5"/>
        <v>100</v>
      </c>
      <c r="T6">
        <f t="shared" si="5"/>
        <v>100</v>
      </c>
      <c r="U6">
        <f t="shared" si="5"/>
        <v>100</v>
      </c>
      <c r="W6" t="str">
        <f t="shared" si="6"/>
        <v>2108|100</v>
      </c>
      <c r="X6" t="str">
        <f t="shared" si="1"/>
        <v>2108|100</v>
      </c>
      <c r="Y6" t="str">
        <f t="shared" si="1"/>
        <v>2108|100</v>
      </c>
      <c r="Z6" t="str">
        <f t="shared" si="1"/>
        <v>2108|100</v>
      </c>
      <c r="AA6" t="str">
        <f t="shared" si="1"/>
        <v>2108|100</v>
      </c>
      <c r="AB6" t="str">
        <f t="shared" si="1"/>
        <v>2108|100</v>
      </c>
      <c r="AC6" t="str">
        <f t="shared" si="2"/>
        <v>2108|100</v>
      </c>
      <c r="AD6" t="str">
        <f t="shared" si="2"/>
        <v>2108|100</v>
      </c>
      <c r="AE6" t="str">
        <f t="shared" si="2"/>
        <v>2108|100</v>
      </c>
      <c r="AF6" t="str">
        <f t="shared" si="2"/>
        <v>2108|100</v>
      </c>
      <c r="AG6" t="str">
        <f t="shared" si="8"/>
        <v>2100|100;2105|100;2106|100;2107|100;2108|100</v>
      </c>
      <c r="AH6" t="str">
        <f t="shared" si="7"/>
        <v>2100|100;2105|100;2106|100;2107|100;2108|100</v>
      </c>
      <c r="AI6" t="str">
        <f t="shared" si="7"/>
        <v>2100|100;2105|100;2106|100;2107|100;2108|100</v>
      </c>
      <c r="AJ6" t="str">
        <f t="shared" si="7"/>
        <v>2100|100;2105|100;2106|100;2107|100;2108|100</v>
      </c>
      <c r="AK6" t="str">
        <f t="shared" si="7"/>
        <v>2100|100;2105|100;2106|100;2107|100;2108|100</v>
      </c>
      <c r="AL6" t="str">
        <f t="shared" si="7"/>
        <v>2100|100;2105|100;2106|100;2107|100;2108|100</v>
      </c>
      <c r="AM6" t="str">
        <f t="shared" si="7"/>
        <v>2100|100;2105|100;2106|100;2107|100;2108|100</v>
      </c>
      <c r="AN6" t="str">
        <f t="shared" si="7"/>
        <v>2100|100;2105|100;2106|100;2107|100;2108|100</v>
      </c>
      <c r="AO6" t="str">
        <f t="shared" si="7"/>
        <v>2100|100;2105|100;2106|100;2107|100;2108|100</v>
      </c>
      <c r="AP6" t="str">
        <f t="shared" si="7"/>
        <v>2100|100;2105|100;2106|100;2107|100;2108|100</v>
      </c>
    </row>
    <row r="7" spans="1:42" x14ac:dyDescent="0.15">
      <c r="A7">
        <v>6</v>
      </c>
      <c r="B7" t="str">
        <f t="shared" si="4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C7">
        <v>59</v>
      </c>
      <c r="I7">
        <v>3309</v>
      </c>
      <c r="J7" t="s">
        <v>85</v>
      </c>
      <c r="K7">
        <v>3102</v>
      </c>
      <c r="L7">
        <v>100</v>
      </c>
      <c r="M7">
        <f t="shared" si="5"/>
        <v>100</v>
      </c>
      <c r="N7">
        <f t="shared" si="5"/>
        <v>100</v>
      </c>
      <c r="O7">
        <f t="shared" si="5"/>
        <v>100</v>
      </c>
      <c r="P7">
        <f t="shared" si="5"/>
        <v>100</v>
      </c>
      <c r="Q7">
        <f t="shared" si="5"/>
        <v>100</v>
      </c>
      <c r="R7">
        <f t="shared" si="5"/>
        <v>100</v>
      </c>
      <c r="S7">
        <f t="shared" si="5"/>
        <v>100</v>
      </c>
      <c r="T7">
        <f t="shared" si="5"/>
        <v>100</v>
      </c>
      <c r="U7">
        <f t="shared" si="5"/>
        <v>100</v>
      </c>
      <c r="W7" t="str">
        <f t="shared" si="6"/>
        <v>3102|100</v>
      </c>
      <c r="X7" t="str">
        <f t="shared" si="1"/>
        <v>3102|100</v>
      </c>
      <c r="Y7" t="str">
        <f t="shared" si="1"/>
        <v>3102|100</v>
      </c>
      <c r="Z7" t="str">
        <f t="shared" si="1"/>
        <v>3102|100</v>
      </c>
      <c r="AA7" t="str">
        <f t="shared" si="1"/>
        <v>3102|100</v>
      </c>
      <c r="AB7" t="str">
        <f t="shared" si="1"/>
        <v>3102|100</v>
      </c>
      <c r="AC7" t="str">
        <f t="shared" si="2"/>
        <v>3102|100</v>
      </c>
      <c r="AD7" t="str">
        <f t="shared" si="2"/>
        <v>3102|100</v>
      </c>
      <c r="AE7" t="str">
        <f t="shared" si="2"/>
        <v>3102|100</v>
      </c>
      <c r="AF7" t="str">
        <f t="shared" si="2"/>
        <v>3102|100</v>
      </c>
      <c r="AG7" t="str">
        <f t="shared" si="8"/>
        <v>2100|100;2105|100;2106|100;2107|100;2108|100;3102|100</v>
      </c>
      <c r="AH7" t="str">
        <f t="shared" si="7"/>
        <v>2100|100;2105|100;2106|100;2107|100;2108|100;3102|100</v>
      </c>
      <c r="AI7" t="str">
        <f t="shared" si="7"/>
        <v>2100|100;2105|100;2106|100;2107|100;2108|100;3102|100</v>
      </c>
      <c r="AJ7" t="str">
        <f t="shared" si="7"/>
        <v>2100|100;2105|100;2106|100;2107|100;2108|100;3102|100</v>
      </c>
      <c r="AK7" t="str">
        <f t="shared" si="7"/>
        <v>2100|100;2105|100;2106|100;2107|100;2108|100;3102|100</v>
      </c>
      <c r="AL7" t="str">
        <f t="shared" si="7"/>
        <v>2100|100;2105|100;2106|100;2107|100;2108|100;3102|100</v>
      </c>
      <c r="AM7" t="str">
        <f t="shared" si="7"/>
        <v>2100|100;2105|100;2106|100;2107|100;2108|100;3102|100</v>
      </c>
      <c r="AN7" t="str">
        <f t="shared" si="7"/>
        <v>2100|100;2105|100;2106|100;2107|100;2108|100;3102|100</v>
      </c>
      <c r="AO7" t="str">
        <f t="shared" si="7"/>
        <v>2100|100;2105|100;2106|100;2107|100;2108|100;3102|100</v>
      </c>
      <c r="AP7" t="str">
        <f t="shared" si="7"/>
        <v>2100|100;2105|100;2106|100;2107|100;2108|100;3102|100</v>
      </c>
    </row>
    <row r="8" spans="1:42" x14ac:dyDescent="0.15">
      <c r="A8">
        <v>7</v>
      </c>
      <c r="B8" t="str">
        <f t="shared" si="4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C8">
        <v>69</v>
      </c>
      <c r="I8">
        <v>3310</v>
      </c>
      <c r="J8" t="s">
        <v>836</v>
      </c>
      <c r="K8">
        <v>3103</v>
      </c>
      <c r="L8">
        <v>100</v>
      </c>
      <c r="M8">
        <f t="shared" si="5"/>
        <v>100</v>
      </c>
      <c r="N8">
        <f t="shared" si="5"/>
        <v>100</v>
      </c>
      <c r="O8">
        <f t="shared" si="5"/>
        <v>100</v>
      </c>
      <c r="P8">
        <f t="shared" si="5"/>
        <v>100</v>
      </c>
      <c r="Q8">
        <f t="shared" si="5"/>
        <v>100</v>
      </c>
      <c r="R8">
        <f t="shared" si="5"/>
        <v>100</v>
      </c>
      <c r="S8">
        <f t="shared" si="5"/>
        <v>100</v>
      </c>
      <c r="T8">
        <f t="shared" si="5"/>
        <v>100</v>
      </c>
      <c r="U8">
        <f t="shared" si="5"/>
        <v>100</v>
      </c>
      <c r="W8" t="str">
        <f t="shared" si="6"/>
        <v>3103|100</v>
      </c>
      <c r="X8" t="str">
        <f t="shared" si="1"/>
        <v>3103|100</v>
      </c>
      <c r="Y8" t="str">
        <f t="shared" si="1"/>
        <v>3103|100</v>
      </c>
      <c r="Z8" t="str">
        <f t="shared" si="1"/>
        <v>3103|100</v>
      </c>
      <c r="AA8" t="str">
        <f t="shared" si="1"/>
        <v>3103|100</v>
      </c>
      <c r="AB8" t="str">
        <f t="shared" si="1"/>
        <v>3103|100</v>
      </c>
      <c r="AC8" t="str">
        <f t="shared" si="2"/>
        <v>3103|100</v>
      </c>
      <c r="AD8" t="str">
        <f t="shared" si="2"/>
        <v>3103|100</v>
      </c>
      <c r="AE8" t="str">
        <f t="shared" si="2"/>
        <v>3103|100</v>
      </c>
      <c r="AF8" t="str">
        <f t="shared" si="2"/>
        <v>3103|100</v>
      </c>
      <c r="AG8" t="str">
        <f t="shared" si="8"/>
        <v>2100|100;2105|100;2106|100;2107|100;2108|100;3102|100;3103|100</v>
      </c>
      <c r="AH8" t="str">
        <f t="shared" si="7"/>
        <v>2100|100;2105|100;2106|100;2107|100;2108|100;3102|100;3103|100</v>
      </c>
      <c r="AI8" t="str">
        <f t="shared" si="7"/>
        <v>2100|100;2105|100;2106|100;2107|100;2108|100;3102|100;3103|100</v>
      </c>
      <c r="AJ8" t="str">
        <f t="shared" si="7"/>
        <v>2100|100;2105|100;2106|100;2107|100;2108|100;3102|100;3103|100</v>
      </c>
      <c r="AK8" t="str">
        <f t="shared" si="7"/>
        <v>2100|100;2105|100;2106|100;2107|100;2108|100;3102|100;3103|100</v>
      </c>
      <c r="AL8" t="str">
        <f t="shared" si="7"/>
        <v>2100|100;2105|100;2106|100;2107|100;2108|100;3102|100;3103|100</v>
      </c>
      <c r="AM8" t="str">
        <f t="shared" si="7"/>
        <v>2100|100;2105|100;2106|100;2107|100;2108|100;3102|100;3103|100</v>
      </c>
      <c r="AN8" t="str">
        <f t="shared" si="7"/>
        <v>2100|100;2105|100;2106|100;2107|100;2108|100;3102|100;3103|100</v>
      </c>
      <c r="AO8" t="str">
        <f t="shared" si="7"/>
        <v>2100|100;2105|100;2106|100;2107|100;2108|100;3102|100;3103|100</v>
      </c>
      <c r="AP8" t="str">
        <f t="shared" si="7"/>
        <v>2100|100;2105|100;2106|100;2107|100;2108|100;3102|100;3103|100</v>
      </c>
    </row>
    <row r="9" spans="1:42" x14ac:dyDescent="0.15">
      <c r="A9">
        <v>8</v>
      </c>
      <c r="B9" t="str">
        <f t="shared" si="4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C9">
        <v>79</v>
      </c>
      <c r="I9">
        <v>3403</v>
      </c>
      <c r="J9" s="2" t="s">
        <v>2339</v>
      </c>
      <c r="K9">
        <v>100</v>
      </c>
      <c r="L9">
        <v>100</v>
      </c>
      <c r="M9">
        <f t="shared" si="5"/>
        <v>100</v>
      </c>
      <c r="N9">
        <f t="shared" si="5"/>
        <v>100</v>
      </c>
      <c r="O9">
        <f t="shared" si="5"/>
        <v>100</v>
      </c>
      <c r="P9">
        <f t="shared" si="5"/>
        <v>100</v>
      </c>
      <c r="Q9">
        <f t="shared" si="5"/>
        <v>100</v>
      </c>
      <c r="R9">
        <f t="shared" si="5"/>
        <v>100</v>
      </c>
      <c r="S9">
        <f t="shared" si="5"/>
        <v>100</v>
      </c>
      <c r="T9">
        <f t="shared" si="5"/>
        <v>100</v>
      </c>
      <c r="U9">
        <f t="shared" si="5"/>
        <v>100</v>
      </c>
      <c r="W9" t="str">
        <f t="shared" si="6"/>
        <v>100|100</v>
      </c>
      <c r="X9" t="str">
        <f t="shared" si="1"/>
        <v>100|100</v>
      </c>
      <c r="Y9" t="str">
        <f t="shared" si="1"/>
        <v>100|100</v>
      </c>
      <c r="Z9" t="str">
        <f t="shared" si="1"/>
        <v>100|100</v>
      </c>
      <c r="AA9" t="str">
        <f t="shared" si="1"/>
        <v>100|100</v>
      </c>
      <c r="AB9" t="str">
        <f t="shared" si="1"/>
        <v>100|100</v>
      </c>
      <c r="AC9" t="str">
        <f t="shared" si="2"/>
        <v>100|100</v>
      </c>
      <c r="AD9" t="str">
        <f t="shared" si="2"/>
        <v>100|100</v>
      </c>
      <c r="AE9" t="str">
        <f t="shared" si="2"/>
        <v>100|100</v>
      </c>
      <c r="AF9" t="str">
        <f t="shared" si="2"/>
        <v>100|100</v>
      </c>
      <c r="AG9" t="str">
        <f t="shared" si="8"/>
        <v>2100|100;2105|100;2106|100;2107|100;2108|100;3102|100;3103|100;100|100</v>
      </c>
      <c r="AH9" t="str">
        <f t="shared" si="7"/>
        <v>2100|100;2105|100;2106|100;2107|100;2108|100;3102|100;3103|100;100|100</v>
      </c>
      <c r="AI9" t="str">
        <f t="shared" si="7"/>
        <v>2100|100;2105|100;2106|100;2107|100;2108|100;3102|100;3103|100;100|100</v>
      </c>
      <c r="AJ9" t="str">
        <f t="shared" si="7"/>
        <v>2100|100;2105|100;2106|100;2107|100;2108|100;3102|100;3103|100;100|100</v>
      </c>
      <c r="AK9" t="str">
        <f t="shared" si="7"/>
        <v>2100|100;2105|100;2106|100;2107|100;2108|100;3102|100;3103|100;100|100</v>
      </c>
      <c r="AL9" t="str">
        <f t="shared" si="7"/>
        <v>2100|100;2105|100;2106|100;2107|100;2108|100;3102|100;3103|100;100|100</v>
      </c>
      <c r="AM9" t="str">
        <f t="shared" si="7"/>
        <v>2100|100;2105|100;2106|100;2107|100;2108|100;3102|100;3103|100;100|100</v>
      </c>
      <c r="AN9" t="str">
        <f t="shared" si="7"/>
        <v>2100|100;2105|100;2106|100;2107|100;2108|100;3102|100;3103|100;100|100</v>
      </c>
      <c r="AO9" t="str">
        <f t="shared" si="7"/>
        <v>2100|100;2105|100;2106|100;2107|100;2108|100;3102|100;3103|100;100|100</v>
      </c>
      <c r="AP9" t="str">
        <f t="shared" si="7"/>
        <v>2100|100;2105|100;2106|100;2107|100;2108|100;3102|100;3103|100;100|100</v>
      </c>
    </row>
    <row r="10" spans="1:42" x14ac:dyDescent="0.15">
      <c r="A10">
        <v>9</v>
      </c>
      <c r="B10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  <c r="C10">
        <v>89</v>
      </c>
      <c r="I10">
        <v>3404</v>
      </c>
      <c r="J10" s="2" t="s">
        <v>2340</v>
      </c>
      <c r="K10">
        <v>101</v>
      </c>
      <c r="L10">
        <v>100</v>
      </c>
      <c r="M10">
        <f t="shared" si="5"/>
        <v>100</v>
      </c>
      <c r="N10">
        <f t="shared" si="5"/>
        <v>100</v>
      </c>
      <c r="O10">
        <f t="shared" si="5"/>
        <v>100</v>
      </c>
      <c r="P10">
        <f t="shared" si="5"/>
        <v>100</v>
      </c>
      <c r="Q10">
        <f t="shared" si="5"/>
        <v>100</v>
      </c>
      <c r="R10">
        <f t="shared" si="5"/>
        <v>100</v>
      </c>
      <c r="S10">
        <f t="shared" si="5"/>
        <v>100</v>
      </c>
      <c r="T10">
        <f t="shared" si="5"/>
        <v>100</v>
      </c>
      <c r="U10">
        <f t="shared" si="5"/>
        <v>100</v>
      </c>
      <c r="W10" t="str">
        <f t="shared" si="6"/>
        <v>101|100</v>
      </c>
      <c r="X10" t="str">
        <f t="shared" si="1"/>
        <v>101|100</v>
      </c>
      <c r="Y10" t="str">
        <f t="shared" si="1"/>
        <v>101|100</v>
      </c>
      <c r="Z10" t="str">
        <f t="shared" si="1"/>
        <v>101|100</v>
      </c>
      <c r="AA10" t="str">
        <f t="shared" si="1"/>
        <v>101|100</v>
      </c>
      <c r="AB10" t="str">
        <f t="shared" si="1"/>
        <v>101|100</v>
      </c>
      <c r="AC10" t="str">
        <f t="shared" si="2"/>
        <v>101|100</v>
      </c>
      <c r="AD10" t="str">
        <f t="shared" si="2"/>
        <v>101|100</v>
      </c>
      <c r="AE10" t="str">
        <f t="shared" si="2"/>
        <v>101|100</v>
      </c>
      <c r="AF10" t="str">
        <f t="shared" si="2"/>
        <v>101|100</v>
      </c>
      <c r="AG10" t="str">
        <f t="shared" si="8"/>
        <v>2100|100;2105|100;2106|100;2107|100;2108|100;3102|100;3103|100;100|100;101|100</v>
      </c>
      <c r="AH10" t="str">
        <f t="shared" si="7"/>
        <v>2100|100;2105|100;2106|100;2107|100;2108|100;3102|100;3103|100;100|100;101|100</v>
      </c>
      <c r="AI10" t="str">
        <f t="shared" si="7"/>
        <v>2100|100;2105|100;2106|100;2107|100;2108|100;3102|100;3103|100;100|100;101|100</v>
      </c>
      <c r="AJ10" t="str">
        <f t="shared" si="7"/>
        <v>2100|100;2105|100;2106|100;2107|100;2108|100;3102|100;3103|100;100|100;101|100</v>
      </c>
      <c r="AK10" t="str">
        <f t="shared" si="7"/>
        <v>2100|100;2105|100;2106|100;2107|100;2108|100;3102|100;3103|100;100|100;101|100</v>
      </c>
      <c r="AL10" t="str">
        <f t="shared" si="7"/>
        <v>2100|100;2105|100;2106|100;2107|100;2108|100;3102|100;3103|100;100|100;101|100</v>
      </c>
      <c r="AM10" t="str">
        <f t="shared" si="7"/>
        <v>2100|100;2105|100;2106|100;2107|100;2108|100;3102|100;3103|100;100|100;101|100</v>
      </c>
      <c r="AN10" t="str">
        <f t="shared" si="7"/>
        <v>2100|100;2105|100;2106|100;2107|100;2108|100;3102|100;3103|100;100|100;101|100</v>
      </c>
      <c r="AO10" t="str">
        <f t="shared" si="7"/>
        <v>2100|100;2105|100;2106|100;2107|100;2108|100;3102|100;3103|100;100|100;101|100</v>
      </c>
      <c r="AP10" t="str">
        <f t="shared" si="7"/>
        <v>2100|100;2105|100;2106|100;2107|100;2108|100;3102|100;3103|100;100|100;101|100</v>
      </c>
    </row>
    <row r="11" spans="1:42" x14ac:dyDescent="0.15">
      <c r="A11">
        <v>10</v>
      </c>
      <c r="B11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C11">
        <v>99</v>
      </c>
      <c r="J11" s="2" t="s">
        <v>885</v>
      </c>
      <c r="K11">
        <v>103</v>
      </c>
      <c r="L11">
        <v>100</v>
      </c>
      <c r="M11">
        <f t="shared" si="5"/>
        <v>100</v>
      </c>
      <c r="N11">
        <f t="shared" si="5"/>
        <v>100</v>
      </c>
      <c r="O11">
        <f t="shared" si="5"/>
        <v>100</v>
      </c>
      <c r="P11">
        <f t="shared" si="5"/>
        <v>100</v>
      </c>
      <c r="Q11">
        <f t="shared" si="5"/>
        <v>100</v>
      </c>
      <c r="R11">
        <f t="shared" si="5"/>
        <v>100</v>
      </c>
      <c r="S11">
        <f t="shared" si="5"/>
        <v>100</v>
      </c>
      <c r="T11">
        <f t="shared" si="5"/>
        <v>100</v>
      </c>
      <c r="U11">
        <f t="shared" si="5"/>
        <v>100</v>
      </c>
      <c r="W11" t="str">
        <f t="shared" si="6"/>
        <v>103|100</v>
      </c>
      <c r="X11" t="str">
        <f t="shared" si="1"/>
        <v>103|100</v>
      </c>
      <c r="Y11" t="str">
        <f t="shared" si="1"/>
        <v>103|100</v>
      </c>
      <c r="Z11" t="str">
        <f t="shared" si="1"/>
        <v>103|100</v>
      </c>
      <c r="AA11" t="str">
        <f t="shared" si="1"/>
        <v>103|100</v>
      </c>
      <c r="AB11" t="str">
        <f t="shared" si="1"/>
        <v>103|100</v>
      </c>
      <c r="AC11" t="str">
        <f t="shared" si="2"/>
        <v>103|100</v>
      </c>
      <c r="AD11" t="str">
        <f t="shared" si="2"/>
        <v>103|100</v>
      </c>
      <c r="AE11" t="str">
        <f t="shared" si="2"/>
        <v>103|100</v>
      </c>
      <c r="AF11" t="str">
        <f t="shared" si="2"/>
        <v>103|100</v>
      </c>
      <c r="AG11" t="str">
        <f t="shared" si="8"/>
        <v>2100|100;2105|100;2106|100;2107|100;2108|100;3102|100;3103|100;100|100;101|100;103|100</v>
      </c>
      <c r="AH11" t="str">
        <f t="shared" si="7"/>
        <v>2100|100;2105|100;2106|100;2107|100;2108|100;3102|100;3103|100;100|100;101|100;103|100</v>
      </c>
      <c r="AI11" t="str">
        <f t="shared" si="7"/>
        <v>2100|100;2105|100;2106|100;2107|100;2108|100;3102|100;3103|100;100|100;101|100;103|100</v>
      </c>
      <c r="AJ11" t="str">
        <f t="shared" si="7"/>
        <v>2100|100;2105|100;2106|100;2107|100;2108|100;3102|100;3103|100;100|100;101|100;103|100</v>
      </c>
      <c r="AK11" t="str">
        <f t="shared" si="7"/>
        <v>2100|100;2105|100;2106|100;2107|100;2108|100;3102|100;3103|100;100|100;101|100;103|100</v>
      </c>
      <c r="AL11" t="str">
        <f t="shared" si="7"/>
        <v>2100|100;2105|100;2106|100;2107|100;2108|100;3102|100;3103|100;100|100;101|100;103|100</v>
      </c>
      <c r="AM11" t="str">
        <f t="shared" si="7"/>
        <v>2100|100;2105|100;2106|100;2107|100;2108|100;3102|100;3103|100;100|100;101|100;103|100</v>
      </c>
      <c r="AN11" t="str">
        <f t="shared" si="7"/>
        <v>2100|100;2105|100;2106|100;2107|100;2108|100;3102|100;3103|100;100|100;101|100;103|100</v>
      </c>
      <c r="AO11" t="str">
        <f t="shared" si="7"/>
        <v>2100|100;2105|100;2106|100;2107|100;2108|100;3102|100;3103|100;100|100;101|100;103|100</v>
      </c>
      <c r="AP11" t="str">
        <f t="shared" si="7"/>
        <v>2100|100;2105|100;2106|100;2107|100;2108|100;3102|100;3103|100;100|100;101|100;103|100</v>
      </c>
    </row>
    <row r="12" spans="1:42" x14ac:dyDescent="0.15">
      <c r="J12" s="6" t="s">
        <v>306</v>
      </c>
      <c r="K12">
        <v>105</v>
      </c>
      <c r="L12">
        <v>100</v>
      </c>
      <c r="M12">
        <f t="shared" si="5"/>
        <v>100</v>
      </c>
      <c r="N12">
        <f t="shared" si="5"/>
        <v>100</v>
      </c>
      <c r="O12">
        <f t="shared" si="5"/>
        <v>100</v>
      </c>
      <c r="P12">
        <f t="shared" si="5"/>
        <v>100</v>
      </c>
      <c r="Q12">
        <f t="shared" si="5"/>
        <v>100</v>
      </c>
      <c r="R12">
        <f t="shared" si="5"/>
        <v>100</v>
      </c>
      <c r="S12">
        <f t="shared" si="5"/>
        <v>100</v>
      </c>
      <c r="T12">
        <f t="shared" si="5"/>
        <v>100</v>
      </c>
      <c r="U12">
        <f t="shared" si="5"/>
        <v>100</v>
      </c>
      <c r="W12" t="str">
        <f t="shared" si="6"/>
        <v>105|100</v>
      </c>
      <c r="X12" t="str">
        <f t="shared" si="1"/>
        <v>105|100</v>
      </c>
      <c r="Y12" t="str">
        <f t="shared" si="1"/>
        <v>105|100</v>
      </c>
      <c r="Z12" t="str">
        <f t="shared" si="1"/>
        <v>105|100</v>
      </c>
      <c r="AA12" t="str">
        <f t="shared" si="1"/>
        <v>105|100</v>
      </c>
      <c r="AB12" t="str">
        <f t="shared" si="1"/>
        <v>105|100</v>
      </c>
      <c r="AC12" t="str">
        <f t="shared" si="2"/>
        <v>105|100</v>
      </c>
      <c r="AD12" t="str">
        <f t="shared" si="2"/>
        <v>105|100</v>
      </c>
      <c r="AE12" t="str">
        <f t="shared" si="2"/>
        <v>105|100</v>
      </c>
      <c r="AF12" t="str">
        <f t="shared" si="2"/>
        <v>105|100</v>
      </c>
      <c r="AG12" t="str">
        <f t="shared" si="8"/>
        <v>2100|100;2105|100;2106|100;2107|100;2108|100;3102|100;3103|100;100|100;101|100;103|100;105|100</v>
      </c>
      <c r="AH12" t="str">
        <f t="shared" si="7"/>
        <v>2100|100;2105|100;2106|100;2107|100;2108|100;3102|100;3103|100;100|100;101|100;103|100;105|100</v>
      </c>
      <c r="AI12" t="str">
        <f t="shared" si="7"/>
        <v>2100|100;2105|100;2106|100;2107|100;2108|100;3102|100;3103|100;100|100;101|100;103|100;105|100</v>
      </c>
      <c r="AJ12" t="str">
        <f t="shared" si="7"/>
        <v>2100|100;2105|100;2106|100;2107|100;2108|100;3102|100;3103|100;100|100;101|100;103|100;105|100</v>
      </c>
      <c r="AK12" t="str">
        <f t="shared" si="7"/>
        <v>2100|100;2105|100;2106|100;2107|100;2108|100;3102|100;3103|100;100|100;101|100;103|100;105|100</v>
      </c>
      <c r="AL12" t="str">
        <f t="shared" si="7"/>
        <v>2100|100;2105|100;2106|100;2107|100;2108|100;3102|100;3103|100;100|100;101|100;103|100;105|100</v>
      </c>
      <c r="AM12" t="str">
        <f t="shared" si="7"/>
        <v>2100|100;2105|100;2106|100;2107|100;2108|100;3102|100;3103|100;100|100;101|100;103|100;105|100</v>
      </c>
      <c r="AN12" t="str">
        <f t="shared" si="7"/>
        <v>2100|100;2105|100;2106|100;2107|100;2108|100;3102|100;3103|100;100|100;101|100;103|100;105|100</v>
      </c>
      <c r="AO12" t="str">
        <f t="shared" si="7"/>
        <v>2100|100;2105|100;2106|100;2107|100;2108|100;3102|100;3103|100;100|100;101|100;103|100;105|100</v>
      </c>
      <c r="AP12" t="str">
        <f t="shared" si="7"/>
        <v>2100|100;2105|100;2106|100;2107|100;2108|100;3102|100;3103|100;100|100;101|100;103|100;105|100</v>
      </c>
    </row>
    <row r="13" spans="1:42" x14ac:dyDescent="0.15">
      <c r="J13" s="2" t="s">
        <v>889</v>
      </c>
      <c r="K13">
        <v>106</v>
      </c>
      <c r="L13">
        <v>100</v>
      </c>
      <c r="M13">
        <f t="shared" si="5"/>
        <v>100</v>
      </c>
      <c r="N13">
        <f t="shared" si="5"/>
        <v>100</v>
      </c>
      <c r="O13">
        <f t="shared" si="5"/>
        <v>100</v>
      </c>
      <c r="P13">
        <f t="shared" si="5"/>
        <v>100</v>
      </c>
      <c r="Q13">
        <f t="shared" si="5"/>
        <v>100</v>
      </c>
      <c r="R13">
        <f t="shared" si="5"/>
        <v>100</v>
      </c>
      <c r="S13">
        <f t="shared" si="5"/>
        <v>100</v>
      </c>
      <c r="T13">
        <f t="shared" si="5"/>
        <v>100</v>
      </c>
      <c r="U13">
        <f t="shared" si="5"/>
        <v>100</v>
      </c>
      <c r="W13" t="str">
        <f t="shared" si="6"/>
        <v>106|100</v>
      </c>
      <c r="X13" t="str">
        <f t="shared" si="1"/>
        <v>106|100</v>
      </c>
      <c r="Y13" t="str">
        <f t="shared" si="1"/>
        <v>106|100</v>
      </c>
      <c r="Z13" t="str">
        <f t="shared" si="1"/>
        <v>106|100</v>
      </c>
      <c r="AA13" t="str">
        <f t="shared" si="1"/>
        <v>106|100</v>
      </c>
      <c r="AB13" t="str">
        <f t="shared" si="1"/>
        <v>106|100</v>
      </c>
      <c r="AC13" t="str">
        <f t="shared" si="2"/>
        <v>106|100</v>
      </c>
      <c r="AD13" t="str">
        <f t="shared" si="2"/>
        <v>106|100</v>
      </c>
      <c r="AE13" t="str">
        <f t="shared" si="2"/>
        <v>106|100</v>
      </c>
      <c r="AF13" t="str">
        <f t="shared" si="2"/>
        <v>106|100</v>
      </c>
      <c r="AG13" t="str">
        <f t="shared" si="8"/>
        <v>2100|100;2105|100;2106|100;2107|100;2108|100;3102|100;3103|100;100|100;101|100;103|100;105|100;106|100</v>
      </c>
      <c r="AH13" t="str">
        <f t="shared" si="7"/>
        <v>2100|100;2105|100;2106|100;2107|100;2108|100;3102|100;3103|100;100|100;101|100;103|100;105|100;106|100</v>
      </c>
      <c r="AI13" t="str">
        <f t="shared" si="7"/>
        <v>2100|100;2105|100;2106|100;2107|100;2108|100;3102|100;3103|100;100|100;101|100;103|100;105|100;106|100</v>
      </c>
      <c r="AJ13" t="str">
        <f t="shared" si="7"/>
        <v>2100|100;2105|100;2106|100;2107|100;2108|100;3102|100;3103|100;100|100;101|100;103|100;105|100;106|100</v>
      </c>
      <c r="AK13" t="str">
        <f t="shared" si="7"/>
        <v>2100|100;2105|100;2106|100;2107|100;2108|100;3102|100;3103|100;100|100;101|100;103|100;105|100;106|100</v>
      </c>
      <c r="AL13" t="str">
        <f t="shared" si="7"/>
        <v>2100|100;2105|100;2106|100;2107|100;2108|100;3102|100;3103|100;100|100;101|100;103|100;105|100;106|100</v>
      </c>
      <c r="AM13" t="str">
        <f t="shared" si="7"/>
        <v>2100|100;2105|100;2106|100;2107|100;2108|100;3102|100;3103|100;100|100;101|100;103|100;105|100;106|100</v>
      </c>
      <c r="AN13" t="str">
        <f t="shared" si="7"/>
        <v>2100|100;2105|100;2106|100;2107|100;2108|100;3102|100;3103|100;100|100;101|100;103|100;105|100;106|100</v>
      </c>
      <c r="AO13" t="str">
        <f t="shared" si="7"/>
        <v>2100|100;2105|100;2106|100;2107|100;2108|100;3102|100;3103|100;100|100;101|100;103|100;105|100;106|100</v>
      </c>
      <c r="AP13" t="str">
        <f t="shared" si="7"/>
        <v>2100|100;2105|100;2106|100;2107|100;2108|100;3102|100;3103|100;100|100;101|100;103|100;105|100;106|100</v>
      </c>
    </row>
    <row r="14" spans="1:42" x14ac:dyDescent="0.15">
      <c r="J14" s="2" t="s">
        <v>307</v>
      </c>
      <c r="K14">
        <v>107</v>
      </c>
      <c r="L14">
        <v>100</v>
      </c>
      <c r="M14">
        <f t="shared" si="5"/>
        <v>100</v>
      </c>
      <c r="N14">
        <f t="shared" si="5"/>
        <v>100</v>
      </c>
      <c r="O14">
        <f t="shared" si="5"/>
        <v>100</v>
      </c>
      <c r="P14">
        <f t="shared" si="5"/>
        <v>100</v>
      </c>
      <c r="Q14">
        <f t="shared" si="5"/>
        <v>100</v>
      </c>
      <c r="R14">
        <f t="shared" si="5"/>
        <v>100</v>
      </c>
      <c r="S14">
        <f t="shared" si="5"/>
        <v>100</v>
      </c>
      <c r="T14">
        <f t="shared" si="5"/>
        <v>100</v>
      </c>
      <c r="U14">
        <f t="shared" si="5"/>
        <v>100</v>
      </c>
      <c r="W14" t="str">
        <f t="shared" si="6"/>
        <v>107|100</v>
      </c>
      <c r="X14" t="str">
        <f t="shared" si="1"/>
        <v>107|100</v>
      </c>
      <c r="Y14" t="str">
        <f t="shared" si="1"/>
        <v>107|100</v>
      </c>
      <c r="Z14" t="str">
        <f t="shared" si="1"/>
        <v>107|100</v>
      </c>
      <c r="AA14" t="str">
        <f t="shared" si="1"/>
        <v>107|100</v>
      </c>
      <c r="AB14" t="str">
        <f t="shared" si="1"/>
        <v>107|100</v>
      </c>
      <c r="AC14" t="str">
        <f t="shared" si="2"/>
        <v>107|100</v>
      </c>
      <c r="AD14" t="str">
        <f t="shared" si="2"/>
        <v>107|100</v>
      </c>
      <c r="AE14" t="str">
        <f t="shared" si="2"/>
        <v>107|100</v>
      </c>
      <c r="AF14" t="str">
        <f t="shared" si="2"/>
        <v>107|100</v>
      </c>
      <c r="AG14" t="str">
        <f t="shared" si="8"/>
        <v>2100|100;2105|100;2106|100;2107|100;2108|100;3102|100;3103|100;100|100;101|100;103|100;105|100;106|100;107|100</v>
      </c>
      <c r="AH14" t="str">
        <f t="shared" si="7"/>
        <v>2100|100;2105|100;2106|100;2107|100;2108|100;3102|100;3103|100;100|100;101|100;103|100;105|100;106|100;107|100</v>
      </c>
      <c r="AI14" t="str">
        <f t="shared" si="7"/>
        <v>2100|100;2105|100;2106|100;2107|100;2108|100;3102|100;3103|100;100|100;101|100;103|100;105|100;106|100;107|100</v>
      </c>
      <c r="AJ14" t="str">
        <f t="shared" si="7"/>
        <v>2100|100;2105|100;2106|100;2107|100;2108|100;3102|100;3103|100;100|100;101|100;103|100;105|100;106|100;107|100</v>
      </c>
      <c r="AK14" t="str">
        <f t="shared" si="7"/>
        <v>2100|100;2105|100;2106|100;2107|100;2108|100;3102|100;3103|100;100|100;101|100;103|100;105|100;106|100;107|100</v>
      </c>
      <c r="AL14" t="str">
        <f t="shared" si="7"/>
        <v>2100|100;2105|100;2106|100;2107|100;2108|100;3102|100;3103|100;100|100;101|100;103|100;105|100;106|100;107|100</v>
      </c>
      <c r="AM14" t="str">
        <f t="shared" si="7"/>
        <v>2100|100;2105|100;2106|100;2107|100;2108|100;3102|100;3103|100;100|100;101|100;103|100;105|100;106|100;107|100</v>
      </c>
      <c r="AN14" t="str">
        <f t="shared" si="7"/>
        <v>2100|100;2105|100;2106|100;2107|100;2108|100;3102|100;3103|100;100|100;101|100;103|100;105|100;106|100;107|100</v>
      </c>
      <c r="AO14" t="str">
        <f t="shared" si="7"/>
        <v>2100|100;2105|100;2106|100;2107|100;2108|100;3102|100;3103|100;100|100;101|100;103|100;105|100;106|100;107|100</v>
      </c>
      <c r="AP14" t="str">
        <f t="shared" si="7"/>
        <v>2100|100;2105|100;2106|100;2107|100;2108|100;3102|100;3103|100;100|100;101|100;103|100;105|100;106|100;107|100</v>
      </c>
    </row>
    <row r="15" spans="1:42" x14ac:dyDescent="0.15">
      <c r="J15" s="2" t="s">
        <v>893</v>
      </c>
      <c r="K15">
        <v>108</v>
      </c>
      <c r="L15">
        <v>100</v>
      </c>
      <c r="M15">
        <f t="shared" si="5"/>
        <v>100</v>
      </c>
      <c r="N15">
        <f t="shared" si="5"/>
        <v>100</v>
      </c>
      <c r="O15">
        <f t="shared" si="5"/>
        <v>100</v>
      </c>
      <c r="P15">
        <f t="shared" si="5"/>
        <v>100</v>
      </c>
      <c r="Q15">
        <f t="shared" si="5"/>
        <v>100</v>
      </c>
      <c r="R15">
        <f t="shared" si="5"/>
        <v>100</v>
      </c>
      <c r="S15">
        <f t="shared" si="5"/>
        <v>100</v>
      </c>
      <c r="T15">
        <f t="shared" si="5"/>
        <v>100</v>
      </c>
      <c r="U15">
        <f t="shared" si="5"/>
        <v>100</v>
      </c>
      <c r="W15" t="str">
        <f t="shared" si="6"/>
        <v>108|100</v>
      </c>
      <c r="X15" t="str">
        <f t="shared" si="1"/>
        <v>108|100</v>
      </c>
      <c r="Y15" t="str">
        <f t="shared" si="1"/>
        <v>108|100</v>
      </c>
      <c r="Z15" t="str">
        <f t="shared" si="1"/>
        <v>108|100</v>
      </c>
      <c r="AA15" t="str">
        <f t="shared" si="1"/>
        <v>108|100</v>
      </c>
      <c r="AB15" t="str">
        <f t="shared" si="1"/>
        <v>108|100</v>
      </c>
      <c r="AC15" t="str">
        <f t="shared" si="2"/>
        <v>108|100</v>
      </c>
      <c r="AD15" t="str">
        <f t="shared" si="2"/>
        <v>108|100</v>
      </c>
      <c r="AE15" t="str">
        <f t="shared" si="2"/>
        <v>108|100</v>
      </c>
      <c r="AF15" t="str">
        <f t="shared" si="2"/>
        <v>108|100</v>
      </c>
      <c r="AG15" t="str">
        <f t="shared" si="8"/>
        <v>2100|100;2105|100;2106|100;2107|100;2108|100;3102|100;3103|100;100|100;101|100;103|100;105|100;106|100;107|100;108|100</v>
      </c>
      <c r="AH15" t="str">
        <f t="shared" si="7"/>
        <v>2100|100;2105|100;2106|100;2107|100;2108|100;3102|100;3103|100;100|100;101|100;103|100;105|100;106|100;107|100;108|100</v>
      </c>
      <c r="AI15" t="str">
        <f t="shared" si="7"/>
        <v>2100|100;2105|100;2106|100;2107|100;2108|100;3102|100;3103|100;100|100;101|100;103|100;105|100;106|100;107|100;108|100</v>
      </c>
      <c r="AJ15" t="str">
        <f t="shared" si="7"/>
        <v>2100|100;2105|100;2106|100;2107|100;2108|100;3102|100;3103|100;100|100;101|100;103|100;105|100;106|100;107|100;108|100</v>
      </c>
      <c r="AK15" t="str">
        <f t="shared" si="7"/>
        <v>2100|100;2105|100;2106|100;2107|100;2108|100;3102|100;3103|100;100|100;101|100;103|100;105|100;106|100;107|100;108|100</v>
      </c>
      <c r="AL15" t="str">
        <f t="shared" si="7"/>
        <v>2100|100;2105|100;2106|100;2107|100;2108|100;3102|100;3103|100;100|100;101|100;103|100;105|100;106|100;107|100;108|100</v>
      </c>
      <c r="AM15" t="str">
        <f t="shared" si="7"/>
        <v>2100|100;2105|100;2106|100;2107|100;2108|100;3102|100;3103|100;100|100;101|100;103|100;105|100;106|100;107|100;108|100</v>
      </c>
      <c r="AN15" t="str">
        <f t="shared" si="7"/>
        <v>2100|100;2105|100;2106|100;2107|100;2108|100;3102|100;3103|100;100|100;101|100;103|100;105|100;106|100;107|100;108|100</v>
      </c>
      <c r="AO15" t="str">
        <f t="shared" si="7"/>
        <v>2100|100;2105|100;2106|100;2107|100;2108|100;3102|100;3103|100;100|100;101|100;103|100;105|100;106|100;107|100;108|100</v>
      </c>
      <c r="AP15" t="str">
        <f t="shared" si="7"/>
        <v>2100|100;2105|100;2106|100;2107|100;2108|100;3102|100;3103|100;100|100;101|100;103|100;105|100;106|100;107|100;108|100</v>
      </c>
    </row>
    <row r="16" spans="1:42" x14ac:dyDescent="0.15">
      <c r="B16" t="s">
        <v>2341</v>
      </c>
      <c r="J16" s="2" t="s">
        <v>872</v>
      </c>
      <c r="K16">
        <v>200</v>
      </c>
      <c r="L16">
        <v>100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100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W16" t="str">
        <f t="shared" si="6"/>
        <v>200|100</v>
      </c>
      <c r="X16" t="str">
        <f t="shared" si="1"/>
        <v>200|100</v>
      </c>
      <c r="Y16" t="str">
        <f t="shared" si="1"/>
        <v>200|100</v>
      </c>
      <c r="Z16" t="str">
        <f t="shared" si="1"/>
        <v>200|100</v>
      </c>
      <c r="AA16" t="str">
        <f t="shared" si="1"/>
        <v>200|100</v>
      </c>
      <c r="AB16" t="str">
        <f t="shared" si="1"/>
        <v>200|100</v>
      </c>
      <c r="AC16" t="str">
        <f t="shared" si="2"/>
        <v>200|100</v>
      </c>
      <c r="AD16" t="str">
        <f t="shared" si="2"/>
        <v>200|100</v>
      </c>
      <c r="AE16" t="str">
        <f t="shared" si="2"/>
        <v>200|100</v>
      </c>
      <c r="AF16" t="str">
        <f t="shared" si="2"/>
        <v>200|100</v>
      </c>
      <c r="AG16" t="str">
        <f t="shared" si="8"/>
        <v>2100|100;2105|100;2106|100;2107|100;2108|100;3102|100;3103|100;100|100;101|100;103|100;105|100;106|100;107|100;108|100;200|100</v>
      </c>
      <c r="AH16" t="str">
        <f t="shared" si="7"/>
        <v>2100|100;2105|100;2106|100;2107|100;2108|100;3102|100;3103|100;100|100;101|100;103|100;105|100;106|100;107|100;108|100;200|100</v>
      </c>
      <c r="AI16" t="str">
        <f t="shared" si="7"/>
        <v>2100|100;2105|100;2106|100;2107|100;2108|100;3102|100;3103|100;100|100;101|100;103|100;105|100;106|100;107|100;108|100;200|100</v>
      </c>
      <c r="AJ16" t="str">
        <f t="shared" si="7"/>
        <v>2100|100;2105|100;2106|100;2107|100;2108|100;3102|100;3103|100;100|100;101|100;103|100;105|100;106|100;107|100;108|100;200|100</v>
      </c>
      <c r="AK16" t="str">
        <f t="shared" si="7"/>
        <v>2100|100;2105|100;2106|100;2107|100;2108|100;3102|100;3103|100;100|100;101|100;103|100;105|100;106|100;107|100;108|100;200|100</v>
      </c>
      <c r="AL16" t="str">
        <f t="shared" si="7"/>
        <v>2100|100;2105|100;2106|100;2107|100;2108|100;3102|100;3103|100;100|100;101|100;103|100;105|100;106|100;107|100;108|100;200|100</v>
      </c>
      <c r="AM16" t="str">
        <f t="shared" si="7"/>
        <v>2100|100;2105|100;2106|100;2107|100;2108|100;3102|100;3103|100;100|100;101|100;103|100;105|100;106|100;107|100;108|100;200|100</v>
      </c>
      <c r="AN16" t="str">
        <f t="shared" si="7"/>
        <v>2100|100;2105|100;2106|100;2107|100;2108|100;3102|100;3103|100;100|100;101|100;103|100;105|100;106|100;107|100;108|100;200|100</v>
      </c>
      <c r="AO16" t="str">
        <f t="shared" si="7"/>
        <v>2100|100;2105|100;2106|100;2107|100;2108|100;3102|100;3103|100;100|100;101|100;103|100;105|100;106|100;107|100;108|100;200|100</v>
      </c>
      <c r="AP16" t="str">
        <f t="shared" si="7"/>
        <v>2100|100;2105|100;2106|100;2107|100;2108|100;3102|100;3103|100;100|100;101|100;103|100;105|100;106|100;107|100;108|100;200|100</v>
      </c>
    </row>
    <row r="17" spans="2:42" x14ac:dyDescent="0.15">
      <c r="B17" t="s">
        <v>2342</v>
      </c>
      <c r="J17" s="2" t="s">
        <v>877</v>
      </c>
      <c r="K17">
        <v>201</v>
      </c>
      <c r="L17">
        <v>100</v>
      </c>
      <c r="M17">
        <f t="shared" si="5"/>
        <v>100</v>
      </c>
      <c r="N17">
        <f t="shared" si="5"/>
        <v>100</v>
      </c>
      <c r="O17">
        <f t="shared" si="5"/>
        <v>100</v>
      </c>
      <c r="P17">
        <f t="shared" si="5"/>
        <v>100</v>
      </c>
      <c r="Q17">
        <f t="shared" si="5"/>
        <v>100</v>
      </c>
      <c r="R17">
        <f t="shared" si="5"/>
        <v>100</v>
      </c>
      <c r="S17">
        <f t="shared" si="5"/>
        <v>100</v>
      </c>
      <c r="T17">
        <f t="shared" si="5"/>
        <v>100</v>
      </c>
      <c r="U17">
        <f t="shared" si="5"/>
        <v>100</v>
      </c>
      <c r="W17" t="str">
        <f t="shared" si="6"/>
        <v>201|100</v>
      </c>
      <c r="X17" t="str">
        <f t="shared" si="1"/>
        <v>201|100</v>
      </c>
      <c r="Y17" t="str">
        <f t="shared" si="1"/>
        <v>201|100</v>
      </c>
      <c r="Z17" t="str">
        <f t="shared" si="1"/>
        <v>201|100</v>
      </c>
      <c r="AA17" t="str">
        <f t="shared" si="1"/>
        <v>201|100</v>
      </c>
      <c r="AB17" t="str">
        <f t="shared" si="1"/>
        <v>201|100</v>
      </c>
      <c r="AC17" t="str">
        <f t="shared" si="2"/>
        <v>201|100</v>
      </c>
      <c r="AD17" t="str">
        <f t="shared" si="2"/>
        <v>201|100</v>
      </c>
      <c r="AE17" t="str">
        <f t="shared" si="2"/>
        <v>201|100</v>
      </c>
      <c r="AF17" t="str">
        <f t="shared" si="2"/>
        <v>201|100</v>
      </c>
      <c r="AG17" t="str">
        <f t="shared" si="8"/>
        <v>2100|100;2105|100;2106|100;2107|100;2108|100;3102|100;3103|100;100|100;101|100;103|100;105|100;106|100;107|100;108|100;200|100;201|100</v>
      </c>
      <c r="AH17" t="str">
        <f t="shared" si="7"/>
        <v>2100|100;2105|100;2106|100;2107|100;2108|100;3102|100;3103|100;100|100;101|100;103|100;105|100;106|100;107|100;108|100;200|100;201|100</v>
      </c>
      <c r="AI17" t="str">
        <f t="shared" si="7"/>
        <v>2100|100;2105|100;2106|100;2107|100;2108|100;3102|100;3103|100;100|100;101|100;103|100;105|100;106|100;107|100;108|100;200|100;201|100</v>
      </c>
      <c r="AJ17" t="str">
        <f t="shared" si="7"/>
        <v>2100|100;2105|100;2106|100;2107|100;2108|100;3102|100;3103|100;100|100;101|100;103|100;105|100;106|100;107|100;108|100;200|100;201|100</v>
      </c>
      <c r="AK17" t="str">
        <f t="shared" si="7"/>
        <v>2100|100;2105|100;2106|100;2107|100;2108|100;3102|100;3103|100;100|100;101|100;103|100;105|100;106|100;107|100;108|100;200|100;201|100</v>
      </c>
      <c r="AL17" t="str">
        <f t="shared" si="7"/>
        <v>2100|100;2105|100;2106|100;2107|100;2108|100;3102|100;3103|100;100|100;101|100;103|100;105|100;106|100;107|100;108|100;200|100;201|100</v>
      </c>
      <c r="AM17" t="str">
        <f t="shared" si="7"/>
        <v>2100|100;2105|100;2106|100;2107|100;2108|100;3102|100;3103|100;100|100;101|100;103|100;105|100;106|100;107|100;108|100;200|100;201|100</v>
      </c>
      <c r="AN17" t="str">
        <f t="shared" si="7"/>
        <v>2100|100;2105|100;2106|100;2107|100;2108|100;3102|100;3103|100;100|100;101|100;103|100;105|100;106|100;107|100;108|100;200|100;201|100</v>
      </c>
      <c r="AO17" t="str">
        <f t="shared" si="7"/>
        <v>2100|100;2105|100;2106|100;2107|100;2108|100;3102|100;3103|100;100|100;101|100;103|100;105|100;106|100;107|100;108|100;200|100;201|100</v>
      </c>
      <c r="AP17" t="str">
        <f t="shared" si="7"/>
        <v>2100|100;2105|100;2106|100;2107|100;2108|100;3102|100;3103|100;100|100;101|100;103|100;105|100;106|100;107|100;108|100;200|100;201|100</v>
      </c>
    </row>
    <row r="18" spans="2:42" x14ac:dyDescent="0.15">
      <c r="B18" t="s">
        <v>2343</v>
      </c>
      <c r="J18" s="2" t="s">
        <v>74</v>
      </c>
      <c r="K18">
        <v>2200</v>
      </c>
      <c r="L18">
        <v>30</v>
      </c>
      <c r="M18">
        <f t="shared" si="5"/>
        <v>48</v>
      </c>
      <c r="N18">
        <f t="shared" si="5"/>
        <v>77</v>
      </c>
      <c r="O18">
        <f t="shared" si="5"/>
        <v>100</v>
      </c>
      <c r="P18">
        <f t="shared" si="5"/>
        <v>100</v>
      </c>
      <c r="Q18">
        <f t="shared" si="5"/>
        <v>100</v>
      </c>
      <c r="R18">
        <f t="shared" si="5"/>
        <v>100</v>
      </c>
      <c r="S18">
        <f t="shared" si="5"/>
        <v>100</v>
      </c>
      <c r="T18">
        <f t="shared" si="5"/>
        <v>100</v>
      </c>
      <c r="U18">
        <f t="shared" si="5"/>
        <v>100</v>
      </c>
      <c r="W18" t="str">
        <f t="shared" si="6"/>
        <v>2200|30</v>
      </c>
      <c r="X18" t="str">
        <f t="shared" si="6"/>
        <v>2200|48</v>
      </c>
      <c r="Y18" t="str">
        <f t="shared" si="6"/>
        <v>2200|77</v>
      </c>
      <c r="Z18" t="str">
        <f t="shared" si="6"/>
        <v>2200|100</v>
      </c>
      <c r="AA18" t="str">
        <f t="shared" si="6"/>
        <v>2200|100</v>
      </c>
      <c r="AB18" t="str">
        <f t="shared" si="6"/>
        <v>2200|100</v>
      </c>
      <c r="AC18" t="str">
        <f t="shared" si="2"/>
        <v>2200|100</v>
      </c>
      <c r="AD18" t="str">
        <f t="shared" si="2"/>
        <v>2200|100</v>
      </c>
      <c r="AE18" t="str">
        <f t="shared" si="2"/>
        <v>2200|100</v>
      </c>
      <c r="AF18" t="str">
        <f t="shared" si="2"/>
        <v>2200|100</v>
      </c>
      <c r="AG18" t="str">
        <f t="shared" si="8"/>
        <v>2100|100;2105|100;2106|100;2107|100;2108|100;3102|100;3103|100;100|100;101|100;103|100;105|100;106|100;107|100;108|100;200|100;201|100;2200|30</v>
      </c>
      <c r="AH18" t="str">
        <f t="shared" si="7"/>
        <v>2100|100;2105|100;2106|100;2107|100;2108|100;3102|100;3103|100;100|100;101|100;103|100;105|100;106|100;107|100;108|100;200|100;201|100;2200|48</v>
      </c>
      <c r="AI18" t="str">
        <f t="shared" si="7"/>
        <v>2100|100;2105|100;2106|100;2107|100;2108|100;3102|100;3103|100;100|100;101|100;103|100;105|100;106|100;107|100;108|100;200|100;201|100;2200|77</v>
      </c>
      <c r="AJ18" t="str">
        <f t="shared" si="7"/>
        <v>2100|100;2105|100;2106|100;2107|100;2108|100;3102|100;3103|100;100|100;101|100;103|100;105|100;106|100;107|100;108|100;200|100;201|100;2200|100</v>
      </c>
      <c r="AK18" t="str">
        <f t="shared" si="7"/>
        <v>2100|100;2105|100;2106|100;2107|100;2108|100;3102|100;3103|100;100|100;101|100;103|100;105|100;106|100;107|100;108|100;200|100;201|100;2200|100</v>
      </c>
      <c r="AL18" t="str">
        <f t="shared" si="7"/>
        <v>2100|100;2105|100;2106|100;2107|100;2108|100;3102|100;3103|100;100|100;101|100;103|100;105|100;106|100;107|100;108|100;200|100;201|100;2200|100</v>
      </c>
      <c r="AM18" t="str">
        <f t="shared" si="7"/>
        <v>2100|100;2105|100;2106|100;2107|100;2108|100;3102|100;3103|100;100|100;101|100;103|100;105|100;106|100;107|100;108|100;200|100;201|100;2200|100</v>
      </c>
      <c r="AN18" t="str">
        <f t="shared" si="7"/>
        <v>2100|100;2105|100;2106|100;2107|100;2108|100;3102|100;3103|100;100|100;101|100;103|100;105|100;106|100;107|100;108|100;200|100;201|100;2200|100</v>
      </c>
      <c r="AO18" t="str">
        <f t="shared" si="7"/>
        <v>2100|100;2105|100;2106|100;2107|100;2108|100;3102|100;3103|100;100|100;101|100;103|100;105|100;106|100;107|100;108|100;200|100;201|100;2200|100</v>
      </c>
      <c r="AP18" t="str">
        <f t="shared" si="7"/>
        <v>2100|100;2105|100;2106|100;2107|100;2108|100;3102|100;3103|100;100|100;101|100;103|100;105|100;106|100;107|100;108|100;200|100;201|100;2200|100</v>
      </c>
    </row>
    <row r="19" spans="2:42" x14ac:dyDescent="0.15">
      <c r="B19" t="s">
        <v>2344</v>
      </c>
      <c r="J19" s="2" t="s">
        <v>75</v>
      </c>
      <c r="K19">
        <v>2201</v>
      </c>
      <c r="L19">
        <v>30</v>
      </c>
      <c r="M19">
        <f t="shared" si="5"/>
        <v>48</v>
      </c>
      <c r="N19">
        <f t="shared" si="5"/>
        <v>77</v>
      </c>
      <c r="O19">
        <f t="shared" si="5"/>
        <v>100</v>
      </c>
      <c r="P19">
        <f t="shared" si="5"/>
        <v>100</v>
      </c>
      <c r="Q19">
        <f t="shared" si="5"/>
        <v>100</v>
      </c>
      <c r="R19">
        <f t="shared" si="5"/>
        <v>100</v>
      </c>
      <c r="S19">
        <f t="shared" si="5"/>
        <v>100</v>
      </c>
      <c r="T19">
        <f t="shared" si="5"/>
        <v>100</v>
      </c>
      <c r="U19">
        <f t="shared" si="5"/>
        <v>100</v>
      </c>
      <c r="W19" t="str">
        <f t="shared" si="6"/>
        <v>2201|30</v>
      </c>
      <c r="X19" t="str">
        <f t="shared" si="6"/>
        <v>2201|48</v>
      </c>
      <c r="Y19" t="str">
        <f t="shared" si="6"/>
        <v>2201|77</v>
      </c>
      <c r="Z19" t="str">
        <f t="shared" si="6"/>
        <v>2201|100</v>
      </c>
      <c r="AA19" t="str">
        <f t="shared" si="6"/>
        <v>2201|100</v>
      </c>
      <c r="AB19" t="str">
        <f t="shared" si="6"/>
        <v>2201|100</v>
      </c>
      <c r="AC19" t="str">
        <f t="shared" si="2"/>
        <v>2201|100</v>
      </c>
      <c r="AD19" t="str">
        <f t="shared" si="2"/>
        <v>2201|100</v>
      </c>
      <c r="AE19" t="str">
        <f t="shared" si="2"/>
        <v>2201|100</v>
      </c>
      <c r="AF19" t="str">
        <f t="shared" si="2"/>
        <v>2201|100</v>
      </c>
      <c r="AG19" t="str">
        <f t="shared" si="8"/>
        <v>2100|100;2105|100;2106|100;2107|100;2108|100;3102|100;3103|100;100|100;101|100;103|100;105|100;106|100;107|100;108|100;200|100;201|100;2200|30;2201|30</v>
      </c>
      <c r="AH19" t="str">
        <f t="shared" si="8"/>
        <v>2100|100;2105|100;2106|100;2107|100;2108|100;3102|100;3103|100;100|100;101|100;103|100;105|100;106|100;107|100;108|100;200|100;201|100;2200|48;2201|48</v>
      </c>
      <c r="AI19" t="str">
        <f t="shared" si="8"/>
        <v>2100|100;2105|100;2106|100;2107|100;2108|100;3102|100;3103|100;100|100;101|100;103|100;105|100;106|100;107|100;108|100;200|100;201|100;2200|77;2201|77</v>
      </c>
      <c r="AJ19" t="str">
        <f t="shared" si="8"/>
        <v>2100|100;2105|100;2106|100;2107|100;2108|100;3102|100;3103|100;100|100;101|100;103|100;105|100;106|100;107|100;108|100;200|100;201|100;2200|100;2201|100</v>
      </c>
      <c r="AK19" t="str">
        <f t="shared" si="8"/>
        <v>2100|100;2105|100;2106|100;2107|100;2108|100;3102|100;3103|100;100|100;101|100;103|100;105|100;106|100;107|100;108|100;200|100;201|100;2200|100;2201|100</v>
      </c>
      <c r="AL19" t="str">
        <f t="shared" si="8"/>
        <v>2100|100;2105|100;2106|100;2107|100;2108|100;3102|100;3103|100;100|100;101|100;103|100;105|100;106|100;107|100;108|100;200|100;201|100;2200|100;2201|100</v>
      </c>
      <c r="AM19" t="str">
        <f t="shared" si="8"/>
        <v>2100|100;2105|100;2106|100;2107|100;2108|100;3102|100;3103|100;100|100;101|100;103|100;105|100;106|100;107|100;108|100;200|100;201|100;2200|100;2201|100</v>
      </c>
      <c r="AN19" t="str">
        <f t="shared" si="8"/>
        <v>2100|100;2105|100;2106|100;2107|100;2108|100;3102|100;3103|100;100|100;101|100;103|100;105|100;106|100;107|100;108|100;200|100;201|100;2200|100;2201|100</v>
      </c>
      <c r="AO19" t="str">
        <f t="shared" si="8"/>
        <v>2100|100;2105|100;2106|100;2107|100;2108|100;3102|100;3103|100;100|100;101|100;103|100;105|100;106|100;107|100;108|100;200|100;201|100;2200|100;2201|100</v>
      </c>
      <c r="AP19" t="str">
        <f t="shared" si="8"/>
        <v>2100|100;2105|100;2106|100;2107|100;2108|100;3102|100;3103|100;100|100;101|100;103|100;105|100;106|100;107|100;108|100;200|100;201|100;2200|100;2201|100</v>
      </c>
    </row>
    <row r="20" spans="2:42" x14ac:dyDescent="0.15">
      <c r="J20" t="s">
        <v>83</v>
      </c>
      <c r="K20">
        <v>3100</v>
      </c>
      <c r="L20">
        <v>20</v>
      </c>
      <c r="M20">
        <f t="shared" si="5"/>
        <v>32</v>
      </c>
      <c r="N20">
        <f t="shared" si="5"/>
        <v>52</v>
      </c>
      <c r="O20">
        <f t="shared" si="5"/>
        <v>84</v>
      </c>
      <c r="P20">
        <f t="shared" si="5"/>
        <v>100</v>
      </c>
      <c r="Q20">
        <f t="shared" si="5"/>
        <v>100</v>
      </c>
      <c r="R20">
        <f t="shared" si="5"/>
        <v>100</v>
      </c>
      <c r="S20">
        <f t="shared" si="5"/>
        <v>100</v>
      </c>
      <c r="T20">
        <f t="shared" si="5"/>
        <v>100</v>
      </c>
      <c r="U20">
        <f t="shared" si="5"/>
        <v>100</v>
      </c>
      <c r="W20" t="str">
        <f t="shared" si="6"/>
        <v>3100|20</v>
      </c>
      <c r="X20" t="str">
        <f t="shared" si="6"/>
        <v>3100|32</v>
      </c>
      <c r="Y20" t="str">
        <f t="shared" si="6"/>
        <v>3100|52</v>
      </c>
      <c r="Z20" t="str">
        <f t="shared" si="6"/>
        <v>3100|84</v>
      </c>
      <c r="AA20" t="str">
        <f t="shared" si="6"/>
        <v>3100|100</v>
      </c>
      <c r="AB20" t="str">
        <f t="shared" si="6"/>
        <v>3100|100</v>
      </c>
      <c r="AC20" t="str">
        <f t="shared" si="2"/>
        <v>3100|100</v>
      </c>
      <c r="AD20" t="str">
        <f t="shared" si="2"/>
        <v>3100|100</v>
      </c>
      <c r="AE20" t="str">
        <f t="shared" si="2"/>
        <v>3100|100</v>
      </c>
      <c r="AF20" t="str">
        <f t="shared" si="2"/>
        <v>3100|100</v>
      </c>
      <c r="AG20" t="str">
        <f t="shared" ref="AG20:AP30" si="9">AG19&amp;";"&amp;W20</f>
        <v>2100|100;2105|100;2106|100;2107|100;2108|100;3102|100;3103|100;100|100;101|100;103|100;105|100;106|100;107|100;108|100;200|100;201|100;2200|30;2201|30;3100|20</v>
      </c>
      <c r="AH20" t="str">
        <f t="shared" si="9"/>
        <v>2100|100;2105|100;2106|100;2107|100;2108|100;3102|100;3103|100;100|100;101|100;103|100;105|100;106|100;107|100;108|100;200|100;201|100;2200|48;2201|48;3100|32</v>
      </c>
      <c r="AI20" t="str">
        <f t="shared" si="9"/>
        <v>2100|100;2105|100;2106|100;2107|100;2108|100;3102|100;3103|100;100|100;101|100;103|100;105|100;106|100;107|100;108|100;200|100;201|100;2200|77;2201|77;3100|52</v>
      </c>
      <c r="AJ20" t="str">
        <f t="shared" si="9"/>
        <v>2100|100;2105|100;2106|100;2107|100;2108|100;3102|100;3103|100;100|100;101|100;103|100;105|100;106|100;107|100;108|100;200|100;201|100;2200|100;2201|100;3100|84</v>
      </c>
      <c r="AK20" t="str">
        <f t="shared" si="9"/>
        <v>2100|100;2105|100;2106|100;2107|100;2108|100;3102|100;3103|100;100|100;101|100;103|100;105|100;106|100;107|100;108|100;200|100;201|100;2200|100;2201|100;3100|100</v>
      </c>
      <c r="AL20" t="str">
        <f t="shared" si="9"/>
        <v>2100|100;2105|100;2106|100;2107|100;2108|100;3102|100;3103|100;100|100;101|100;103|100;105|100;106|100;107|100;108|100;200|100;201|100;2200|100;2201|100;3100|100</v>
      </c>
      <c r="AM20" t="str">
        <f t="shared" si="9"/>
        <v>2100|100;2105|100;2106|100;2107|100;2108|100;3102|100;3103|100;100|100;101|100;103|100;105|100;106|100;107|100;108|100;200|100;201|100;2200|100;2201|100;3100|100</v>
      </c>
      <c r="AN20" t="str">
        <f t="shared" si="9"/>
        <v>2100|100;2105|100;2106|100;2107|100;2108|100;3102|100;3103|100;100|100;101|100;103|100;105|100;106|100;107|100;108|100;200|100;201|100;2200|100;2201|100;3100|100</v>
      </c>
      <c r="AO20" t="str">
        <f t="shared" si="9"/>
        <v>2100|100;2105|100;2106|100;2107|100;2108|100;3102|100;3103|100;100|100;101|100;103|100;105|100;106|100;107|100;108|100;200|100;201|100;2200|100;2201|100;3100|100</v>
      </c>
      <c r="AP20" t="str">
        <f t="shared" si="9"/>
        <v>2100|100;2105|100;2106|100;2107|100;2108|100;3102|100;3103|100;100|100;101|100;103|100;105|100;106|100;107|100;108|100;200|100;201|100;2200|100;2201|100;3100|100</v>
      </c>
    </row>
    <row r="21" spans="2:42" x14ac:dyDescent="0.15">
      <c r="B21" t="s">
        <v>2345</v>
      </c>
      <c r="C21" t="s">
        <v>2346</v>
      </c>
      <c r="J21" t="s">
        <v>84</v>
      </c>
      <c r="K21">
        <v>2202</v>
      </c>
      <c r="L21">
        <v>10</v>
      </c>
      <c r="M21">
        <f t="shared" si="5"/>
        <v>16</v>
      </c>
      <c r="N21">
        <f t="shared" si="5"/>
        <v>26</v>
      </c>
      <c r="O21">
        <f t="shared" si="5"/>
        <v>42</v>
      </c>
      <c r="P21">
        <f t="shared" si="5"/>
        <v>68</v>
      </c>
      <c r="Q21">
        <f t="shared" si="5"/>
        <v>100</v>
      </c>
      <c r="R21">
        <f t="shared" si="5"/>
        <v>100</v>
      </c>
      <c r="S21">
        <f t="shared" si="5"/>
        <v>100</v>
      </c>
      <c r="T21">
        <f t="shared" si="5"/>
        <v>100</v>
      </c>
      <c r="U21">
        <f t="shared" si="5"/>
        <v>100</v>
      </c>
      <c r="W21" t="str">
        <f t="shared" si="6"/>
        <v>2202|10</v>
      </c>
      <c r="X21" t="str">
        <f t="shared" si="6"/>
        <v>2202|16</v>
      </c>
      <c r="Y21" t="str">
        <f t="shared" si="6"/>
        <v>2202|26</v>
      </c>
      <c r="Z21" t="str">
        <f t="shared" si="6"/>
        <v>2202|42</v>
      </c>
      <c r="AA21" t="str">
        <f t="shared" si="6"/>
        <v>2202|68</v>
      </c>
      <c r="AB21" t="str">
        <f t="shared" si="6"/>
        <v>2202|100</v>
      </c>
      <c r="AC21" t="str">
        <f t="shared" si="2"/>
        <v>2202|100</v>
      </c>
      <c r="AD21" t="str">
        <f t="shared" si="2"/>
        <v>2202|100</v>
      </c>
      <c r="AE21" t="str">
        <f t="shared" si="2"/>
        <v>2202|100</v>
      </c>
      <c r="AF21" t="str">
        <f t="shared" si="2"/>
        <v>2202|100</v>
      </c>
      <c r="AG21" t="str">
        <f t="shared" si="9"/>
        <v>2100|100;2105|100;2106|100;2107|100;2108|100;3102|100;3103|100;100|100;101|100;103|100;105|100;106|100;107|100;108|100;200|100;201|100;2200|30;2201|30;3100|20;2202|10</v>
      </c>
      <c r="AH21" t="str">
        <f t="shared" si="9"/>
        <v>2100|100;2105|100;2106|100;2107|100;2108|100;3102|100;3103|100;100|100;101|100;103|100;105|100;106|100;107|100;108|100;200|100;201|100;2200|48;2201|48;3100|32;2202|16</v>
      </c>
      <c r="AI21" t="str">
        <f t="shared" si="9"/>
        <v>2100|100;2105|100;2106|100;2107|100;2108|100;3102|100;3103|100;100|100;101|100;103|100;105|100;106|100;107|100;108|100;200|100;201|100;2200|77;2201|77;3100|52;2202|26</v>
      </c>
      <c r="AJ21" t="str">
        <f t="shared" si="9"/>
        <v>2100|100;2105|100;2106|100;2107|100;2108|100;3102|100;3103|100;100|100;101|100;103|100;105|100;106|100;107|100;108|100;200|100;201|100;2200|100;2201|100;3100|84;2202|42</v>
      </c>
      <c r="AK21" t="str">
        <f t="shared" si="9"/>
        <v>2100|100;2105|100;2106|100;2107|100;2108|100;3102|100;3103|100;100|100;101|100;103|100;105|100;106|100;107|100;108|100;200|100;201|100;2200|100;2201|100;3100|100;2202|68</v>
      </c>
      <c r="AL21" t="str">
        <f t="shared" si="9"/>
        <v>2100|100;2105|100;2106|100;2107|100;2108|100;3102|100;3103|100;100|100;101|100;103|100;105|100;106|100;107|100;108|100;200|100;201|100;2200|100;2201|100;3100|100;2202|100</v>
      </c>
      <c r="AM21" t="str">
        <f t="shared" si="9"/>
        <v>2100|100;2105|100;2106|100;2107|100;2108|100;3102|100;3103|100;100|100;101|100;103|100;105|100;106|100;107|100;108|100;200|100;201|100;2200|100;2201|100;3100|100;2202|100</v>
      </c>
      <c r="AN21" t="str">
        <f t="shared" si="9"/>
        <v>2100|100;2105|100;2106|100;2107|100;2108|100;3102|100;3103|100;100|100;101|100;103|100;105|100;106|100;107|100;108|100;200|100;201|100;2200|100;2201|100;3100|100;2202|100</v>
      </c>
      <c r="AO21" t="str">
        <f t="shared" si="9"/>
        <v>2100|100;2105|100;2106|100;2107|100;2108|100;3102|100;3103|100;100|100;101|100;103|100;105|100;106|100;107|100;108|100;200|100;201|100;2200|100;2201|100;3100|100;2202|100</v>
      </c>
      <c r="AP21" t="str">
        <f t="shared" si="9"/>
        <v>2100|100;2105|100;2106|100;2107|100;2108|100;3102|100;3103|100;100|100;101|100;103|100;105|100;106|100;107|100;108|100;200|100;201|100;2200|100;2201|100;3100|100;2202|100</v>
      </c>
    </row>
    <row r="22" spans="2:42" x14ac:dyDescent="0.15">
      <c r="J22" s="2" t="s">
        <v>82</v>
      </c>
      <c r="K22">
        <v>2300</v>
      </c>
      <c r="L22">
        <v>10</v>
      </c>
      <c r="M22">
        <f t="shared" si="5"/>
        <v>16</v>
      </c>
      <c r="N22">
        <f t="shared" si="5"/>
        <v>26</v>
      </c>
      <c r="O22">
        <f t="shared" si="5"/>
        <v>42</v>
      </c>
      <c r="P22">
        <f t="shared" si="5"/>
        <v>68</v>
      </c>
      <c r="Q22">
        <f t="shared" si="5"/>
        <v>100</v>
      </c>
      <c r="R22">
        <f t="shared" si="5"/>
        <v>100</v>
      </c>
      <c r="S22">
        <f t="shared" si="5"/>
        <v>100</v>
      </c>
      <c r="T22">
        <f t="shared" si="5"/>
        <v>100</v>
      </c>
      <c r="U22">
        <f t="shared" si="5"/>
        <v>100</v>
      </c>
      <c r="W22" t="str">
        <f t="shared" si="6"/>
        <v>2300|10</v>
      </c>
      <c r="X22" t="str">
        <f t="shared" si="6"/>
        <v>2300|16</v>
      </c>
      <c r="Y22" t="str">
        <f t="shared" si="6"/>
        <v>2300|26</v>
      </c>
      <c r="Z22" t="str">
        <f t="shared" si="6"/>
        <v>2300|42</v>
      </c>
      <c r="AA22" t="str">
        <f t="shared" si="6"/>
        <v>2300|68</v>
      </c>
      <c r="AB22" t="str">
        <f t="shared" si="6"/>
        <v>2300|100</v>
      </c>
      <c r="AC22" t="str">
        <f t="shared" si="2"/>
        <v>2300|100</v>
      </c>
      <c r="AD22" t="str">
        <f t="shared" si="2"/>
        <v>2300|100</v>
      </c>
      <c r="AE22" t="str">
        <f t="shared" si="2"/>
        <v>2300|100</v>
      </c>
      <c r="AF22" t="str">
        <f t="shared" si="2"/>
        <v>2300|100</v>
      </c>
      <c r="AG22" t="str">
        <f t="shared" si="9"/>
        <v>2100|100;2105|100;2106|100;2107|100;2108|100;3102|100;3103|100;100|100;101|100;103|100;105|100;106|100;107|100;108|100;200|100;201|100;2200|30;2201|30;3100|20;2202|10;2300|10</v>
      </c>
      <c r="AH22" t="str">
        <f t="shared" si="9"/>
        <v>2100|100;2105|100;2106|100;2107|100;2108|100;3102|100;3103|100;100|100;101|100;103|100;105|100;106|100;107|100;108|100;200|100;201|100;2200|48;2201|48;3100|32;2202|16;2300|16</v>
      </c>
      <c r="AI22" t="str">
        <f t="shared" si="9"/>
        <v>2100|100;2105|100;2106|100;2107|100;2108|100;3102|100;3103|100;100|100;101|100;103|100;105|100;106|100;107|100;108|100;200|100;201|100;2200|77;2201|77;3100|52;2202|26;2300|26</v>
      </c>
      <c r="AJ22" t="str">
        <f t="shared" si="9"/>
        <v>2100|100;2105|100;2106|100;2107|100;2108|100;3102|100;3103|100;100|100;101|100;103|100;105|100;106|100;107|100;108|100;200|100;201|100;2200|100;2201|100;3100|84;2202|42;2300|42</v>
      </c>
      <c r="AK22" t="str">
        <f t="shared" si="9"/>
        <v>2100|100;2105|100;2106|100;2107|100;2108|100;3102|100;3103|100;100|100;101|100;103|100;105|100;106|100;107|100;108|100;200|100;201|100;2200|100;2201|100;3100|100;2202|68;2300|68</v>
      </c>
      <c r="AL22" t="str">
        <f t="shared" si="9"/>
        <v>2100|100;2105|100;2106|100;2107|100;2108|100;3102|100;3103|100;100|100;101|100;103|100;105|100;106|100;107|100;108|100;200|100;201|100;2200|100;2201|100;3100|100;2202|100;2300|100</v>
      </c>
      <c r="AM22" t="str">
        <f t="shared" si="9"/>
        <v>2100|100;2105|100;2106|100;2107|100;2108|100;3102|100;3103|100;100|100;101|100;103|100;105|100;106|100;107|100;108|100;200|100;201|100;2200|100;2201|100;3100|100;2202|100;2300|100</v>
      </c>
      <c r="AN22" t="str">
        <f t="shared" si="9"/>
        <v>2100|100;2105|100;2106|100;2107|100;2108|100;3102|100;3103|100;100|100;101|100;103|100;105|100;106|100;107|100;108|100;200|100;201|100;2200|100;2201|100;3100|100;2202|100;2300|100</v>
      </c>
      <c r="AO22" t="str">
        <f t="shared" si="9"/>
        <v>2100|100;2105|100;2106|100;2107|100;2108|100;3102|100;3103|100;100|100;101|100;103|100;105|100;106|100;107|100;108|100;200|100;201|100;2200|100;2201|100;3100|100;2202|100;2300|100</v>
      </c>
      <c r="AP22" t="str">
        <f t="shared" si="9"/>
        <v>2100|100;2105|100;2106|100;2107|100;2108|100;3102|100;3103|100;100|100;101|100;103|100;105|100;106|100;107|100;108|100;200|100;201|100;2200|100;2201|100;3100|100;2202|100;2300|100</v>
      </c>
    </row>
    <row r="23" spans="2:42" x14ac:dyDescent="0.15">
      <c r="J23" s="2" t="s">
        <v>1401</v>
      </c>
      <c r="K23">
        <v>2301</v>
      </c>
      <c r="L23">
        <v>10</v>
      </c>
      <c r="M23">
        <f t="shared" si="5"/>
        <v>16</v>
      </c>
      <c r="N23">
        <f t="shared" si="5"/>
        <v>26</v>
      </c>
      <c r="O23">
        <f t="shared" si="5"/>
        <v>42</v>
      </c>
      <c r="P23">
        <f t="shared" si="5"/>
        <v>68</v>
      </c>
      <c r="Q23">
        <f t="shared" si="5"/>
        <v>100</v>
      </c>
      <c r="R23">
        <f t="shared" si="5"/>
        <v>100</v>
      </c>
      <c r="S23">
        <f t="shared" si="5"/>
        <v>100</v>
      </c>
      <c r="T23">
        <f t="shared" si="5"/>
        <v>100</v>
      </c>
      <c r="U23">
        <f t="shared" si="5"/>
        <v>100</v>
      </c>
      <c r="W23" t="str">
        <f t="shared" si="6"/>
        <v>2301|10</v>
      </c>
      <c r="X23" t="str">
        <f t="shared" si="6"/>
        <v>2301|16</v>
      </c>
      <c r="Y23" t="str">
        <f t="shared" si="6"/>
        <v>2301|26</v>
      </c>
      <c r="Z23" t="str">
        <f t="shared" si="6"/>
        <v>2301|42</v>
      </c>
      <c r="AA23" t="str">
        <f t="shared" si="6"/>
        <v>2301|68</v>
      </c>
      <c r="AB23" t="str">
        <f t="shared" si="6"/>
        <v>2301|100</v>
      </c>
      <c r="AC23" t="str">
        <f t="shared" si="2"/>
        <v>2301|100</v>
      </c>
      <c r="AD23" t="str">
        <f t="shared" si="2"/>
        <v>2301|100</v>
      </c>
      <c r="AE23" t="str">
        <f t="shared" si="2"/>
        <v>2301|100</v>
      </c>
      <c r="AF23" t="str">
        <f t="shared" si="2"/>
        <v>2301|100</v>
      </c>
      <c r="AG23" t="str">
        <f t="shared" si="9"/>
        <v>2100|100;2105|100;2106|100;2107|100;2108|100;3102|100;3103|100;100|100;101|100;103|100;105|100;106|100;107|100;108|100;200|100;201|100;2200|30;2201|30;3100|20;2202|10;2300|10;2301|10</v>
      </c>
      <c r="AH23" t="str">
        <f t="shared" si="9"/>
        <v>2100|100;2105|100;2106|100;2107|100;2108|100;3102|100;3103|100;100|100;101|100;103|100;105|100;106|100;107|100;108|100;200|100;201|100;2200|48;2201|48;3100|32;2202|16;2300|16;2301|16</v>
      </c>
      <c r="AI23" t="str">
        <f t="shared" si="9"/>
        <v>2100|100;2105|100;2106|100;2107|100;2108|100;3102|100;3103|100;100|100;101|100;103|100;105|100;106|100;107|100;108|100;200|100;201|100;2200|77;2201|77;3100|52;2202|26;2300|26;2301|26</v>
      </c>
      <c r="AJ23" t="str">
        <f t="shared" si="9"/>
        <v>2100|100;2105|100;2106|100;2107|100;2108|100;3102|100;3103|100;100|100;101|100;103|100;105|100;106|100;107|100;108|100;200|100;201|100;2200|100;2201|100;3100|84;2202|42;2300|42;2301|42</v>
      </c>
      <c r="AK23" t="str">
        <f t="shared" si="9"/>
        <v>2100|100;2105|100;2106|100;2107|100;2108|100;3102|100;3103|100;100|100;101|100;103|100;105|100;106|100;107|100;108|100;200|100;201|100;2200|100;2201|100;3100|100;2202|68;2300|68;2301|68</v>
      </c>
      <c r="AL23" t="str">
        <f t="shared" si="9"/>
        <v>2100|100;2105|100;2106|100;2107|100;2108|100;3102|100;3103|100;100|100;101|100;103|100;105|100;106|100;107|100;108|100;200|100;201|100;2200|100;2201|100;3100|100;2202|100;2300|100;2301|100</v>
      </c>
      <c r="AM23" t="str">
        <f t="shared" si="9"/>
        <v>2100|100;2105|100;2106|100;2107|100;2108|100;3102|100;3103|100;100|100;101|100;103|100;105|100;106|100;107|100;108|100;200|100;201|100;2200|100;2201|100;3100|100;2202|100;2300|100;2301|100</v>
      </c>
      <c r="AN23" t="str">
        <f t="shared" si="9"/>
        <v>2100|100;2105|100;2106|100;2107|100;2108|100;3102|100;3103|100;100|100;101|100;103|100;105|100;106|100;107|100;108|100;200|100;201|100;2200|100;2201|100;3100|100;2202|100;2300|100;2301|100</v>
      </c>
      <c r="AO23" t="str">
        <f t="shared" si="9"/>
        <v>2100|100;2105|100;2106|100;2107|100;2108|100;3102|100;3103|100;100|100;101|100;103|100;105|100;106|100;107|100;108|100;200|100;201|100;2200|100;2201|100;3100|100;2202|100;2300|100;2301|100</v>
      </c>
      <c r="AP23" t="str">
        <f t="shared" si="9"/>
        <v>2100|100;2105|100;2106|100;2107|100;2108|100;3102|100;3103|100;100|100;101|100;103|100;105|100;106|100;107|100;108|100;200|100;201|100;2200|100;2201|100;3100|100;2202|100;2300|100;2301|100</v>
      </c>
    </row>
    <row r="24" spans="2:42" x14ac:dyDescent="0.15">
      <c r="J24" t="s">
        <v>982</v>
      </c>
      <c r="K24">
        <v>3300</v>
      </c>
      <c r="L24">
        <v>5</v>
      </c>
      <c r="M24">
        <f t="shared" si="5"/>
        <v>8</v>
      </c>
      <c r="N24">
        <f t="shared" si="5"/>
        <v>13</v>
      </c>
      <c r="O24">
        <f t="shared" si="5"/>
        <v>21</v>
      </c>
      <c r="P24">
        <f t="shared" si="5"/>
        <v>34</v>
      </c>
      <c r="Q24">
        <f t="shared" si="5"/>
        <v>55</v>
      </c>
      <c r="R24">
        <f t="shared" si="5"/>
        <v>88</v>
      </c>
      <c r="S24">
        <f t="shared" si="5"/>
        <v>100</v>
      </c>
      <c r="T24">
        <f t="shared" si="5"/>
        <v>100</v>
      </c>
      <c r="U24">
        <f t="shared" si="5"/>
        <v>100</v>
      </c>
      <c r="W24" t="str">
        <f t="shared" si="6"/>
        <v>3300|5</v>
      </c>
      <c r="X24" t="str">
        <f t="shared" si="6"/>
        <v>3300|8</v>
      </c>
      <c r="Y24" t="str">
        <f t="shared" si="6"/>
        <v>3300|13</v>
      </c>
      <c r="Z24" t="str">
        <f t="shared" si="6"/>
        <v>3300|21</v>
      </c>
      <c r="AA24" t="str">
        <f t="shared" si="6"/>
        <v>3300|34</v>
      </c>
      <c r="AB24" t="str">
        <f t="shared" si="6"/>
        <v>3300|55</v>
      </c>
      <c r="AC24" t="str">
        <f t="shared" si="2"/>
        <v>3300|88</v>
      </c>
      <c r="AD24" t="str">
        <f t="shared" si="2"/>
        <v>3300|100</v>
      </c>
      <c r="AE24" t="str">
        <f t="shared" si="2"/>
        <v>3300|100</v>
      </c>
      <c r="AF24" t="str">
        <f t="shared" si="2"/>
        <v>3300|100</v>
      </c>
      <c r="AG24" t="str">
        <f t="shared" si="9"/>
        <v>2100|100;2105|100;2106|100;2107|100;2108|100;3102|100;3103|100;100|100;101|100;103|100;105|100;106|100;107|100;108|100;200|100;201|100;2200|30;2201|30;3100|20;2202|10;2300|10;2301|10;3300|5</v>
      </c>
      <c r="AH24" t="str">
        <f t="shared" si="9"/>
        <v>2100|100;2105|100;2106|100;2107|100;2108|100;3102|100;3103|100;100|100;101|100;103|100;105|100;106|100;107|100;108|100;200|100;201|100;2200|48;2201|48;3100|32;2202|16;2300|16;2301|16;3300|8</v>
      </c>
      <c r="AI24" t="str">
        <f t="shared" si="9"/>
        <v>2100|100;2105|100;2106|100;2107|100;2108|100;3102|100;3103|100;100|100;101|100;103|100;105|100;106|100;107|100;108|100;200|100;201|100;2200|77;2201|77;3100|52;2202|26;2300|26;2301|26;3300|13</v>
      </c>
      <c r="AJ24" t="str">
        <f t="shared" si="9"/>
        <v>2100|100;2105|100;2106|100;2107|100;2108|100;3102|100;3103|100;100|100;101|100;103|100;105|100;106|100;107|100;108|100;200|100;201|100;2200|100;2201|100;3100|84;2202|42;2300|42;2301|42;3300|21</v>
      </c>
      <c r="AK24" t="str">
        <f t="shared" si="9"/>
        <v>2100|100;2105|100;2106|100;2107|100;2108|100;3102|100;3103|100;100|100;101|100;103|100;105|100;106|100;107|100;108|100;200|100;201|100;2200|100;2201|100;3100|100;2202|68;2300|68;2301|68;3300|34</v>
      </c>
      <c r="AL24" t="str">
        <f t="shared" si="9"/>
        <v>2100|100;2105|100;2106|100;2107|100;2108|100;3102|100;3103|100;100|100;101|100;103|100;105|100;106|100;107|100;108|100;200|100;201|100;2200|100;2201|100;3100|100;2202|100;2300|100;2301|100;3300|55</v>
      </c>
      <c r="AM24" t="str">
        <f t="shared" si="9"/>
        <v>2100|100;2105|100;2106|100;2107|100;2108|100;3102|100;3103|100;100|100;101|100;103|100;105|100;106|100;107|100;108|100;200|100;201|100;2200|100;2201|100;3100|100;2202|100;2300|100;2301|100;3300|88</v>
      </c>
      <c r="AN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O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P24" t="str">
        <f t="shared" si="9"/>
        <v>2100|100;2105|100;2106|100;2107|100;2108|100;3102|100;3103|100;100|100;101|100;103|100;105|100;106|100;107|100;108|100;200|100;201|100;2200|100;2201|100;3100|100;2202|100;2300|100;2301|100;3300|100</v>
      </c>
    </row>
    <row r="25" spans="2:42" x14ac:dyDescent="0.15">
      <c r="J25" t="s">
        <v>994</v>
      </c>
      <c r="K25">
        <v>3301</v>
      </c>
      <c r="L25">
        <v>5</v>
      </c>
      <c r="M25">
        <f t="shared" si="5"/>
        <v>8</v>
      </c>
      <c r="N25">
        <f t="shared" si="5"/>
        <v>13</v>
      </c>
      <c r="O25">
        <f t="shared" si="5"/>
        <v>21</v>
      </c>
      <c r="P25">
        <f t="shared" si="5"/>
        <v>34</v>
      </c>
      <c r="Q25">
        <f t="shared" si="5"/>
        <v>55</v>
      </c>
      <c r="R25">
        <f t="shared" si="5"/>
        <v>88</v>
      </c>
      <c r="S25">
        <f t="shared" si="5"/>
        <v>100</v>
      </c>
      <c r="T25">
        <f t="shared" si="5"/>
        <v>100</v>
      </c>
      <c r="U25">
        <f t="shared" si="5"/>
        <v>100</v>
      </c>
      <c r="W25" t="str">
        <f t="shared" si="6"/>
        <v>3301|5</v>
      </c>
      <c r="X25" t="str">
        <f t="shared" si="6"/>
        <v>3301|8</v>
      </c>
      <c r="Y25" t="str">
        <f t="shared" si="6"/>
        <v>3301|13</v>
      </c>
      <c r="Z25" t="str">
        <f t="shared" si="6"/>
        <v>3301|21</v>
      </c>
      <c r="AA25" t="str">
        <f t="shared" si="6"/>
        <v>3301|34</v>
      </c>
      <c r="AB25" t="str">
        <f t="shared" si="6"/>
        <v>3301|55</v>
      </c>
      <c r="AC25" t="str">
        <f t="shared" si="2"/>
        <v>3301|88</v>
      </c>
      <c r="AD25" t="str">
        <f t="shared" si="2"/>
        <v>3301|100</v>
      </c>
      <c r="AE25" t="str">
        <f t="shared" si="2"/>
        <v>3301|100</v>
      </c>
      <c r="AF25" t="str">
        <f t="shared" si="2"/>
        <v>3301|100</v>
      </c>
      <c r="AG25" t="str">
        <f t="shared" si="9"/>
        <v>2100|100;2105|100;2106|100;2107|100;2108|100;3102|100;3103|100;100|100;101|100;103|100;105|100;106|100;107|100;108|100;200|100;201|100;2200|30;2201|30;3100|20;2202|10;2300|10;2301|10;3300|5;3301|5</v>
      </c>
      <c r="AH25" t="str">
        <f t="shared" si="9"/>
        <v>2100|100;2105|100;2106|100;2107|100;2108|100;3102|100;3103|100;100|100;101|100;103|100;105|100;106|100;107|100;108|100;200|100;201|100;2200|48;2201|48;3100|32;2202|16;2300|16;2301|16;3300|8;3301|8</v>
      </c>
      <c r="AI25" t="str">
        <f t="shared" si="9"/>
        <v>2100|100;2105|100;2106|100;2107|100;2108|100;3102|100;3103|100;100|100;101|100;103|100;105|100;106|100;107|100;108|100;200|100;201|100;2200|77;2201|77;3100|52;2202|26;2300|26;2301|26;3300|13;3301|13</v>
      </c>
      <c r="AJ25" t="str">
        <f t="shared" si="9"/>
        <v>2100|100;2105|100;2106|100;2107|100;2108|100;3102|100;3103|100;100|100;101|100;103|100;105|100;106|100;107|100;108|100;200|100;201|100;2200|100;2201|100;3100|84;2202|42;2300|42;2301|42;3300|21;3301|21</v>
      </c>
      <c r="AK25" t="str">
        <f t="shared" si="9"/>
        <v>2100|100;2105|100;2106|100;2107|100;2108|100;3102|100;3103|100;100|100;101|100;103|100;105|100;106|100;107|100;108|100;200|100;201|100;2200|100;2201|100;3100|100;2202|68;2300|68;2301|68;3300|34;3301|34</v>
      </c>
      <c r="AL25" t="str">
        <f t="shared" si="9"/>
        <v>2100|100;2105|100;2106|100;2107|100;2108|100;3102|100;3103|100;100|100;101|100;103|100;105|100;106|100;107|100;108|100;200|100;201|100;2200|100;2201|100;3100|100;2202|100;2300|100;2301|100;3300|55;3301|55</v>
      </c>
      <c r="AM25" t="str">
        <f t="shared" si="9"/>
        <v>2100|100;2105|100;2106|100;2107|100;2108|100;3102|100;3103|100;100|100;101|100;103|100;105|100;106|100;107|100;108|100;200|100;201|100;2200|100;2201|100;3100|100;2202|100;2300|100;2301|100;3300|88;3301|88</v>
      </c>
      <c r="AN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O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P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</row>
    <row r="26" spans="2:42" x14ac:dyDescent="0.15">
      <c r="J26" t="s">
        <v>998</v>
      </c>
      <c r="K26">
        <v>3303</v>
      </c>
      <c r="L26">
        <v>5</v>
      </c>
      <c r="M26">
        <f t="shared" si="5"/>
        <v>8</v>
      </c>
      <c r="N26">
        <f t="shared" si="5"/>
        <v>13</v>
      </c>
      <c r="O26">
        <f t="shared" si="5"/>
        <v>21</v>
      </c>
      <c r="P26">
        <f t="shared" si="5"/>
        <v>34</v>
      </c>
      <c r="Q26">
        <f t="shared" si="5"/>
        <v>55</v>
      </c>
      <c r="R26">
        <f t="shared" si="5"/>
        <v>88</v>
      </c>
      <c r="S26">
        <f t="shared" si="5"/>
        <v>100</v>
      </c>
      <c r="T26">
        <f t="shared" si="5"/>
        <v>100</v>
      </c>
      <c r="U26">
        <f t="shared" si="5"/>
        <v>100</v>
      </c>
      <c r="W26" t="str">
        <f t="shared" si="6"/>
        <v>3303|5</v>
      </c>
      <c r="X26" t="str">
        <f t="shared" si="6"/>
        <v>3303|8</v>
      </c>
      <c r="Y26" t="str">
        <f t="shared" si="6"/>
        <v>3303|13</v>
      </c>
      <c r="Z26" t="str">
        <f t="shared" si="6"/>
        <v>3303|21</v>
      </c>
      <c r="AA26" t="str">
        <f t="shared" si="6"/>
        <v>3303|34</v>
      </c>
      <c r="AB26" t="str">
        <f t="shared" si="6"/>
        <v>3303|55</v>
      </c>
      <c r="AC26" t="str">
        <f t="shared" si="2"/>
        <v>3303|88</v>
      </c>
      <c r="AD26" t="str">
        <f t="shared" si="2"/>
        <v>3303|100</v>
      </c>
      <c r="AE26" t="str">
        <f t="shared" si="2"/>
        <v>3303|100</v>
      </c>
      <c r="AF26" t="str">
        <f t="shared" si="2"/>
        <v>3303|100</v>
      </c>
      <c r="AG26" t="str">
        <f t="shared" si="9"/>
        <v>2100|100;2105|100;2106|100;2107|100;2108|100;3102|100;3103|100;100|100;101|100;103|100;105|100;106|100;107|100;108|100;200|100;201|100;2200|30;2201|30;3100|20;2202|10;2300|10;2301|10;3300|5;3301|5;3303|5</v>
      </c>
      <c r="AH26" t="str">
        <f t="shared" si="9"/>
        <v>2100|100;2105|100;2106|100;2107|100;2108|100;3102|100;3103|100;100|100;101|100;103|100;105|100;106|100;107|100;108|100;200|100;201|100;2200|48;2201|48;3100|32;2202|16;2300|16;2301|16;3300|8;3301|8;3303|8</v>
      </c>
      <c r="AI26" t="str">
        <f t="shared" si="9"/>
        <v>2100|100;2105|100;2106|100;2107|100;2108|100;3102|100;3103|100;100|100;101|100;103|100;105|100;106|100;107|100;108|100;200|100;201|100;2200|77;2201|77;3100|52;2202|26;2300|26;2301|26;3300|13;3301|13;3303|13</v>
      </c>
      <c r="AJ26" t="str">
        <f t="shared" si="9"/>
        <v>2100|100;2105|100;2106|100;2107|100;2108|100;3102|100;3103|100;100|100;101|100;103|100;105|100;106|100;107|100;108|100;200|100;201|100;2200|100;2201|100;3100|84;2202|42;2300|42;2301|42;3300|21;3301|21;3303|21</v>
      </c>
      <c r="AK26" t="str">
        <f t="shared" si="9"/>
        <v>2100|100;2105|100;2106|100;2107|100;2108|100;3102|100;3103|100;100|100;101|100;103|100;105|100;106|100;107|100;108|100;200|100;201|100;2200|100;2201|100;3100|100;2202|68;2300|68;2301|68;3300|34;3301|34;3303|34</v>
      </c>
      <c r="AL26" t="str">
        <f t="shared" si="9"/>
        <v>2100|100;2105|100;2106|100;2107|100;2108|100;3102|100;3103|100;100|100;101|100;103|100;105|100;106|100;107|100;108|100;200|100;201|100;2200|100;2201|100;3100|100;2202|100;2300|100;2301|100;3300|55;3301|55;3303|55</v>
      </c>
      <c r="AM26" t="str">
        <f t="shared" si="9"/>
        <v>2100|100;2105|100;2106|100;2107|100;2108|100;3102|100;3103|100;100|100;101|100;103|100;105|100;106|100;107|100;108|100;200|100;201|100;2200|100;2201|100;3100|100;2202|100;2300|100;2301|100;3300|88;3301|88;3303|88</v>
      </c>
      <c r="AN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O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P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</row>
    <row r="27" spans="2:42" x14ac:dyDescent="0.15">
      <c r="J27" s="2" t="s">
        <v>143</v>
      </c>
      <c r="K27">
        <v>2400</v>
      </c>
      <c r="L27">
        <v>2</v>
      </c>
      <c r="M27">
        <f t="shared" si="5"/>
        <v>4</v>
      </c>
      <c r="N27">
        <f t="shared" si="5"/>
        <v>7</v>
      </c>
      <c r="O27">
        <f t="shared" si="5"/>
        <v>12</v>
      </c>
      <c r="P27">
        <f t="shared" si="5"/>
        <v>20</v>
      </c>
      <c r="Q27">
        <f t="shared" si="5"/>
        <v>32</v>
      </c>
      <c r="R27">
        <f t="shared" si="5"/>
        <v>52</v>
      </c>
      <c r="S27">
        <f t="shared" si="5"/>
        <v>84</v>
      </c>
      <c r="T27">
        <f t="shared" si="5"/>
        <v>100</v>
      </c>
      <c r="U27">
        <f t="shared" si="5"/>
        <v>100</v>
      </c>
      <c r="W27" t="str">
        <f t="shared" si="6"/>
        <v>2400|2</v>
      </c>
      <c r="X27" t="str">
        <f t="shared" si="6"/>
        <v>2400|4</v>
      </c>
      <c r="Y27" t="str">
        <f t="shared" si="6"/>
        <v>2400|7</v>
      </c>
      <c r="Z27" t="str">
        <f t="shared" si="6"/>
        <v>2400|12</v>
      </c>
      <c r="AA27" t="str">
        <f t="shared" si="6"/>
        <v>2400|20</v>
      </c>
      <c r="AB27" t="str">
        <f t="shared" si="6"/>
        <v>2400|32</v>
      </c>
      <c r="AC27" t="str">
        <f t="shared" si="2"/>
        <v>2400|52</v>
      </c>
      <c r="AD27" t="str">
        <f t="shared" si="2"/>
        <v>2400|84</v>
      </c>
      <c r="AE27" t="str">
        <f t="shared" si="2"/>
        <v>2400|100</v>
      </c>
      <c r="AF27" t="str">
        <f t="shared" si="2"/>
        <v>2400|100</v>
      </c>
      <c r="AG27" t="str">
        <f t="shared" si="9"/>
        <v>2100|100;2105|100;2106|100;2107|100;2108|100;3102|100;3103|100;100|100;101|100;103|100;105|100;106|100;107|100;108|100;200|100;201|100;2200|30;2201|30;3100|20;2202|10;2300|10;2301|10;3300|5;3301|5;3303|5;2400|2</v>
      </c>
      <c r="AH27" t="str">
        <f t="shared" si="9"/>
        <v>2100|100;2105|100;2106|100;2107|100;2108|100;3102|100;3103|100;100|100;101|100;103|100;105|100;106|100;107|100;108|100;200|100;201|100;2200|48;2201|48;3100|32;2202|16;2300|16;2301|16;3300|8;3301|8;3303|8;2400|4</v>
      </c>
      <c r="AI27" t="str">
        <f t="shared" si="9"/>
        <v>2100|100;2105|100;2106|100;2107|100;2108|100;3102|100;3103|100;100|100;101|100;103|100;105|100;106|100;107|100;108|100;200|100;201|100;2200|77;2201|77;3100|52;2202|26;2300|26;2301|26;3300|13;3301|13;3303|13;2400|7</v>
      </c>
      <c r="AJ27" t="str">
        <f t="shared" si="9"/>
        <v>2100|100;2105|100;2106|100;2107|100;2108|100;3102|100;3103|100;100|100;101|100;103|100;105|100;106|100;107|100;108|100;200|100;201|100;2200|100;2201|100;3100|84;2202|42;2300|42;2301|42;3300|21;3301|21;3303|21;2400|12</v>
      </c>
      <c r="AK27" t="str">
        <f t="shared" si="9"/>
        <v>2100|100;2105|100;2106|100;2107|100;2108|100;3102|100;3103|100;100|100;101|100;103|100;105|100;106|100;107|100;108|100;200|100;201|100;2200|100;2201|100;3100|100;2202|68;2300|68;2301|68;3300|34;3301|34;3303|34;2400|20</v>
      </c>
      <c r="AL27" t="str">
        <f t="shared" si="9"/>
        <v>2100|100;2105|100;2106|100;2107|100;2108|100;3102|100;3103|100;100|100;101|100;103|100;105|100;106|100;107|100;108|100;200|100;201|100;2200|100;2201|100;3100|100;2202|100;2300|100;2301|100;3300|55;3301|55;3303|55;2400|32</v>
      </c>
      <c r="AM27" t="str">
        <f t="shared" si="9"/>
        <v>2100|100;2105|100;2106|100;2107|100;2108|100;3102|100;3103|100;100|100;101|100;103|100;105|100;106|100;107|100;108|100;200|100;201|100;2200|100;2201|100;3100|100;2202|100;2300|100;2301|100;3300|88;3301|88;3303|88;2400|52</v>
      </c>
      <c r="AN27" t="str">
        <f t="shared" si="9"/>
        <v>2100|100;2105|100;2106|100;2107|100;2108|100;3102|100;3103|100;100|100;101|100;103|100;105|100;106|100;107|100;108|100;200|100;201|100;2200|100;2201|100;3100|100;2202|100;2300|100;2301|100;3300|100;3301|100;3303|100;2400|84</v>
      </c>
      <c r="AO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  <c r="AP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</row>
    <row r="28" spans="2:42" x14ac:dyDescent="0.15">
      <c r="J28" s="2" t="s">
        <v>80</v>
      </c>
      <c r="K28">
        <v>2401</v>
      </c>
      <c r="L28">
        <v>2</v>
      </c>
      <c r="M28">
        <f t="shared" si="5"/>
        <v>4</v>
      </c>
      <c r="N28">
        <f t="shared" si="5"/>
        <v>7</v>
      </c>
      <c r="O28">
        <f t="shared" si="5"/>
        <v>12</v>
      </c>
      <c r="P28">
        <f t="shared" si="5"/>
        <v>20</v>
      </c>
      <c r="Q28">
        <f t="shared" si="5"/>
        <v>32</v>
      </c>
      <c r="R28">
        <f t="shared" si="5"/>
        <v>52</v>
      </c>
      <c r="S28">
        <f t="shared" si="5"/>
        <v>84</v>
      </c>
      <c r="T28">
        <f t="shared" si="5"/>
        <v>100</v>
      </c>
      <c r="U28">
        <f t="shared" si="5"/>
        <v>100</v>
      </c>
      <c r="W28" t="str">
        <f t="shared" si="6"/>
        <v>2401|2</v>
      </c>
      <c r="X28" t="str">
        <f t="shared" si="6"/>
        <v>2401|4</v>
      </c>
      <c r="Y28" t="str">
        <f t="shared" si="6"/>
        <v>2401|7</v>
      </c>
      <c r="Z28" t="str">
        <f t="shared" si="6"/>
        <v>2401|12</v>
      </c>
      <c r="AA28" t="str">
        <f t="shared" si="6"/>
        <v>2401|20</v>
      </c>
      <c r="AB28" t="str">
        <f t="shared" si="6"/>
        <v>2401|32</v>
      </c>
      <c r="AC28" t="str">
        <f t="shared" si="2"/>
        <v>2401|52</v>
      </c>
      <c r="AD28" t="str">
        <f t="shared" si="2"/>
        <v>2401|84</v>
      </c>
      <c r="AE28" t="str">
        <f t="shared" si="2"/>
        <v>2401|100</v>
      </c>
      <c r="AF28" t="str">
        <f t="shared" si="2"/>
        <v>2401|100</v>
      </c>
      <c r="AG28" t="str">
        <f t="shared" si="9"/>
        <v>2100|100;2105|100;2106|100;2107|100;2108|100;3102|100;3103|100;100|100;101|100;103|100;105|100;106|100;107|100;108|100;200|100;201|100;2200|30;2201|30;3100|20;2202|10;2300|10;2301|10;3300|5;3301|5;3303|5;2400|2;2401|2</v>
      </c>
      <c r="AH28" t="str">
        <f t="shared" si="9"/>
        <v>2100|100;2105|100;2106|100;2107|100;2108|100;3102|100;3103|100;100|100;101|100;103|100;105|100;106|100;107|100;108|100;200|100;201|100;2200|48;2201|48;3100|32;2202|16;2300|16;2301|16;3300|8;3301|8;3303|8;2400|4;2401|4</v>
      </c>
      <c r="AI28" t="str">
        <f t="shared" si="9"/>
        <v>2100|100;2105|100;2106|100;2107|100;2108|100;3102|100;3103|100;100|100;101|100;103|100;105|100;106|100;107|100;108|100;200|100;201|100;2200|77;2201|77;3100|52;2202|26;2300|26;2301|26;3300|13;3301|13;3303|13;2400|7;2401|7</v>
      </c>
      <c r="AJ28" t="str">
        <f t="shared" si="9"/>
        <v>2100|100;2105|100;2106|100;2107|100;2108|100;3102|100;3103|100;100|100;101|100;103|100;105|100;106|100;107|100;108|100;200|100;201|100;2200|100;2201|100;3100|84;2202|42;2300|42;2301|42;3300|21;3301|21;3303|21;2400|12;2401|12</v>
      </c>
      <c r="AK28" t="str">
        <f t="shared" si="9"/>
        <v>2100|100;2105|100;2106|100;2107|100;2108|100;3102|100;3103|100;100|100;101|100;103|100;105|100;106|100;107|100;108|100;200|100;201|100;2200|100;2201|100;3100|100;2202|68;2300|68;2301|68;3300|34;3301|34;3303|34;2400|20;2401|20</v>
      </c>
      <c r="AL28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</v>
      </c>
      <c r="AM28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</v>
      </c>
      <c r="AN28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</v>
      </c>
      <c r="AO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  <c r="AP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</row>
    <row r="29" spans="2:42" x14ac:dyDescent="0.15">
      <c r="J29" s="2" t="s">
        <v>833</v>
      </c>
      <c r="K29">
        <v>2402</v>
      </c>
      <c r="L29">
        <v>2</v>
      </c>
      <c r="M29">
        <f t="shared" si="5"/>
        <v>4</v>
      </c>
      <c r="N29">
        <f t="shared" si="5"/>
        <v>7</v>
      </c>
      <c r="O29">
        <f t="shared" si="5"/>
        <v>12</v>
      </c>
      <c r="P29">
        <f t="shared" si="5"/>
        <v>20</v>
      </c>
      <c r="Q29">
        <f t="shared" si="5"/>
        <v>32</v>
      </c>
      <c r="R29">
        <f t="shared" si="5"/>
        <v>52</v>
      </c>
      <c r="S29">
        <f t="shared" si="5"/>
        <v>84</v>
      </c>
      <c r="T29">
        <f t="shared" si="5"/>
        <v>100</v>
      </c>
      <c r="U29">
        <f t="shared" si="5"/>
        <v>100</v>
      </c>
      <c r="W29" t="str">
        <f t="shared" si="6"/>
        <v>2402|2</v>
      </c>
      <c r="X29" t="str">
        <f t="shared" si="6"/>
        <v>2402|4</v>
      </c>
      <c r="Y29" t="str">
        <f t="shared" si="6"/>
        <v>2402|7</v>
      </c>
      <c r="Z29" t="str">
        <f t="shared" si="6"/>
        <v>2402|12</v>
      </c>
      <c r="AA29" t="str">
        <f t="shared" si="6"/>
        <v>2402|20</v>
      </c>
      <c r="AB29" t="str">
        <f t="shared" si="6"/>
        <v>2402|32</v>
      </c>
      <c r="AC29" t="str">
        <f t="shared" si="2"/>
        <v>2402|52</v>
      </c>
      <c r="AD29" t="str">
        <f t="shared" si="2"/>
        <v>2402|84</v>
      </c>
      <c r="AE29" t="str">
        <f t="shared" si="2"/>
        <v>2402|100</v>
      </c>
      <c r="AF29" t="str">
        <f t="shared" si="2"/>
        <v>2402|100</v>
      </c>
      <c r="AG29" t="str">
        <f t="shared" si="9"/>
        <v>2100|100;2105|100;2106|100;2107|100;2108|100;3102|100;3103|100;100|100;101|100;103|100;105|100;106|100;107|100;108|100;200|100;201|100;2200|30;2201|30;3100|20;2202|10;2300|10;2301|10;3300|5;3301|5;3303|5;2400|2;2401|2;2402|2</v>
      </c>
      <c r="AH29" t="str">
        <f t="shared" si="9"/>
        <v>2100|100;2105|100;2106|100;2107|100;2108|100;3102|100;3103|100;100|100;101|100;103|100;105|100;106|100;107|100;108|100;200|100;201|100;2200|48;2201|48;3100|32;2202|16;2300|16;2301|16;3300|8;3301|8;3303|8;2400|4;2401|4;2402|4</v>
      </c>
      <c r="AI29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</v>
      </c>
      <c r="AJ29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</v>
      </c>
      <c r="AK29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</v>
      </c>
      <c r="AL29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</v>
      </c>
      <c r="AM29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</v>
      </c>
      <c r="AN29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</v>
      </c>
      <c r="AO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AP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  <row r="30" spans="2:42" x14ac:dyDescent="0.15">
      <c r="L30" s="59">
        <f t="shared" ref="L30:U30" si="10">L29/SUM(L2:L29)</f>
        <v>1.1554015020219526E-3</v>
      </c>
      <c r="M30" s="59">
        <f t="shared" si="10"/>
        <v>2.2075055187637969E-3</v>
      </c>
      <c r="N30" s="59">
        <f t="shared" si="10"/>
        <v>3.6008230452674898E-3</v>
      </c>
      <c r="O30" s="59">
        <f t="shared" si="10"/>
        <v>5.6899004267425323E-3</v>
      </c>
      <c r="P30" s="59">
        <f t="shared" si="10"/>
        <v>8.8261253309796991E-3</v>
      </c>
      <c r="Q30" s="59">
        <f t="shared" si="10"/>
        <v>1.300284437220642E-2</v>
      </c>
      <c r="R30" s="59">
        <f t="shared" si="10"/>
        <v>1.984732824427481E-2</v>
      </c>
      <c r="S30" s="59">
        <f t="shared" si="10"/>
        <v>3.0523255813953487E-2</v>
      </c>
      <c r="T30" s="59">
        <f t="shared" si="10"/>
        <v>3.5714285714285712E-2</v>
      </c>
      <c r="U30" s="59">
        <f t="shared" si="10"/>
        <v>3.5714285714285712E-2</v>
      </c>
      <c r="X30" t="s">
        <v>2347</v>
      </c>
      <c r="Y30" t="s">
        <v>2348</v>
      </c>
      <c r="Z30" t="s">
        <v>2349</v>
      </c>
      <c r="AA30" t="s">
        <v>2350</v>
      </c>
      <c r="AB30" t="s">
        <v>2351</v>
      </c>
      <c r="AC30" t="s">
        <v>2352</v>
      </c>
      <c r="AD30" t="s">
        <v>2353</v>
      </c>
      <c r="AE30" t="s">
        <v>2354</v>
      </c>
      <c r="AH30" t="str">
        <f t="shared" si="9"/>
        <v>2100|100;2105|100;2106|100;2107|100;2108|100;3102|100;3103|100;100|100;101|100;103|100;105|100;106|100;107|100;108|100;200|100;201|100;2200|48;2201|48;3100|32;2202|16;2300|16;2301|16;3300|8;3301|8;3303|8;2400|4;2401|4;2402|4;3110|100</v>
      </c>
      <c r="AI30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2100|100;2105|100;2106|100;2107|100;2108|100;3102|100;3103|100;100|100;101|100;103|100;105|100;106|100;107|100;108|100;200|100;201|100;2200|77;2201|77;3100|52;2202|26;2300|26;2301|26;3300|13;3301|13;3303|13;2400|7;2401|7;2402|7;3111|100</v>
      </c>
      <c r="AJ30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AK30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AL30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AM30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AN30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AO30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32" spans="2:42" x14ac:dyDescent="0.15">
      <c r="AF32">
        <v>1</v>
      </c>
      <c r="AG32" t="str">
        <f>AG29</f>
        <v>2100|100;2105|100;2106|100;2107|100;2108|100;3102|100;3103|100;100|100;101|100;103|100;105|100;106|100;107|100;108|100;200|100;201|100;2200|30;2201|30;3100|20;2202|10;2300|10;2301|10;3300|5;3301|5;3303|5;2400|2;2401|2;2402|2</v>
      </c>
    </row>
    <row r="33" spans="32:33" x14ac:dyDescent="0.15">
      <c r="AF33">
        <v>2</v>
      </c>
      <c r="AG33" t="str">
        <f>AH30</f>
        <v>2100|100;2105|100;2106|100;2107|100;2108|100;3102|100;3103|100;100|100;101|100;103|100;105|100;106|100;107|100;108|100;200|100;201|100;2200|48;2201|48;3100|32;2202|16;2300|16;2301|16;3300|8;3301|8;3303|8;2400|4;2401|4;2402|4;3110|100</v>
      </c>
    </row>
    <row r="34" spans="32:33" x14ac:dyDescent="0.15">
      <c r="AF34">
        <v>3</v>
      </c>
      <c r="AG34" t="str">
        <f>AI30</f>
        <v>2100|100;2105|100;2106|100;2107|100;2108|100;3102|100;3103|100;100|100;101|100;103|100;105|100;106|100;107|100;108|100;200|100;201|100;2200|77;2201|77;3100|52;2202|26;2300|26;2301|26;3300|13;3301|13;3303|13;2400|7;2401|7;2402|7;3111|100</v>
      </c>
    </row>
    <row r="35" spans="32:33" x14ac:dyDescent="0.15">
      <c r="AF35">
        <v>4</v>
      </c>
      <c r="AG35" t="str">
        <f>AJ30</f>
        <v>2100|100;2105|100;2106|100;2107|100;2108|100;3102|100;3103|100;100|100;101|100;103|100;105|100;106|100;107|100;108|100;200|100;201|100;2200|100;2201|100;3100|84;2202|42;2300|42;2301|42;3300|21;3301|21;3303|21;2400|12;2401|12;2402|12;3201|100</v>
      </c>
    </row>
    <row r="36" spans="32:33" x14ac:dyDescent="0.15">
      <c r="AF36">
        <v>5</v>
      </c>
      <c r="AG36" t="str">
        <f>AK30</f>
        <v>2100|100;2105|100;2106|100;2107|100;2108|100;3102|100;3103|100;100|100;101|100;103|100;105|100;106|100;107|100;108|100;200|100;201|100;2200|100;2201|100;3100|100;2202|68;2300|68;2301|68;3300|34;3301|34;3303|34;2400|20;2401|20;2402|20;3202|100</v>
      </c>
    </row>
    <row r="37" spans="32:33" x14ac:dyDescent="0.15">
      <c r="AF37">
        <v>6</v>
      </c>
      <c r="AG37" t="str">
        <f>AL30</f>
        <v>2100|100;2105|100;2106|100;2107|100;2108|100;3102|100;3103|100;100|100;101|100;103|100;105|100;106|100;107|100;108|100;200|100;201|100;2200|100;2201|100;3100|100;2202|100;2300|100;2301|100;3300|55;3301|55;3303|55;2400|32;2401|32;2402|32;3309|100</v>
      </c>
    </row>
    <row r="38" spans="32:33" x14ac:dyDescent="0.15">
      <c r="AF38">
        <v>7</v>
      </c>
      <c r="AG38" t="str">
        <f>AM30</f>
        <v>2100|100;2105|100;2106|100;2107|100;2108|100;3102|100;3103|100;100|100;101|100;103|100;105|100;106|100;107|100;108|100;200|100;201|100;2200|100;2201|100;3100|100;2202|100;2300|100;2301|100;3300|88;3301|88;3303|88;2400|52;2401|52;2402|52;3310|100</v>
      </c>
    </row>
    <row r="39" spans="32:33" x14ac:dyDescent="0.15">
      <c r="AF39">
        <v>8</v>
      </c>
      <c r="AG39" t="str">
        <f>AN30</f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</row>
    <row r="40" spans="32:33" x14ac:dyDescent="0.15">
      <c r="AF40">
        <v>9</v>
      </c>
      <c r="AG40" t="str">
        <f>AO30</f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41" spans="32:33" x14ac:dyDescent="0.15">
      <c r="AF41">
        <v>10</v>
      </c>
      <c r="AG41" t="str">
        <f>AP29</f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F17" sqref="F17"/>
    </sheetView>
  </sheetViews>
  <sheetFormatPr baseColWidth="10" defaultRowHeight="15" x14ac:dyDescent="0.15"/>
  <cols>
    <col min="1" max="1" width="21.5" bestFit="1" customWidth="1"/>
  </cols>
  <sheetData>
    <row r="1" spans="1:2" x14ac:dyDescent="0.15">
      <c r="A1" s="2" t="s">
        <v>2122</v>
      </c>
      <c r="B1">
        <v>20</v>
      </c>
    </row>
    <row r="2" spans="1:2" x14ac:dyDescent="0.15">
      <c r="A2" s="25" t="s">
        <v>1741</v>
      </c>
      <c r="B2">
        <v>19</v>
      </c>
    </row>
    <row r="3" spans="1:2" x14ac:dyDescent="0.15">
      <c r="A3" s="7" t="s">
        <v>1198</v>
      </c>
      <c r="B3">
        <v>19</v>
      </c>
    </row>
    <row r="4" spans="1:2" x14ac:dyDescent="0.15">
      <c r="A4" s="7" t="s">
        <v>1307</v>
      </c>
      <c r="B4">
        <v>18</v>
      </c>
    </row>
    <row r="5" spans="1:2" x14ac:dyDescent="0.15">
      <c r="A5" s="7" t="s">
        <v>1283</v>
      </c>
      <c r="B5">
        <v>17</v>
      </c>
    </row>
    <row r="6" spans="1:2" x14ac:dyDescent="0.15">
      <c r="A6" s="41" t="s">
        <v>1374</v>
      </c>
      <c r="B6">
        <v>17</v>
      </c>
    </row>
    <row r="7" spans="1:2" x14ac:dyDescent="0.15">
      <c r="A7" s="7" t="s">
        <v>1193</v>
      </c>
      <c r="B7">
        <v>16</v>
      </c>
    </row>
    <row r="8" spans="1:2" x14ac:dyDescent="0.15">
      <c r="A8" s="7" t="s">
        <v>1195</v>
      </c>
      <c r="B8">
        <v>16</v>
      </c>
    </row>
    <row r="9" spans="1:2" x14ac:dyDescent="0.15">
      <c r="A9" s="2" t="s">
        <v>1028</v>
      </c>
      <c r="B9">
        <v>16</v>
      </c>
    </row>
    <row r="10" spans="1:2" x14ac:dyDescent="0.15">
      <c r="A10" s="41" t="s">
        <v>1373</v>
      </c>
      <c r="B10">
        <v>16</v>
      </c>
    </row>
    <row r="11" spans="1:2" x14ac:dyDescent="0.15">
      <c r="A11" s="25" t="s">
        <v>1726</v>
      </c>
      <c r="B11">
        <v>15</v>
      </c>
    </row>
    <row r="12" spans="1:2" x14ac:dyDescent="0.15">
      <c r="A12" s="7" t="s">
        <v>1170</v>
      </c>
      <c r="B12">
        <v>15</v>
      </c>
    </row>
    <row r="13" spans="1:2" x14ac:dyDescent="0.15">
      <c r="A13" s="9" t="s">
        <v>146</v>
      </c>
      <c r="B13">
        <v>15</v>
      </c>
    </row>
    <row r="14" spans="1:2" x14ac:dyDescent="0.15">
      <c r="A14" s="7" t="s">
        <v>1197</v>
      </c>
      <c r="B14">
        <v>15</v>
      </c>
    </row>
    <row r="15" spans="1:2" x14ac:dyDescent="0.15">
      <c r="A15" s="25" t="s">
        <v>1251</v>
      </c>
      <c r="B15">
        <v>15</v>
      </c>
    </row>
    <row r="16" spans="1:2" x14ac:dyDescent="0.15">
      <c r="A16" s="25" t="s">
        <v>1737</v>
      </c>
      <c r="B16">
        <v>15</v>
      </c>
    </row>
    <row r="17" spans="1:2" x14ac:dyDescent="0.15">
      <c r="A17" s="7" t="s">
        <v>1199</v>
      </c>
      <c r="B17">
        <v>15</v>
      </c>
    </row>
    <row r="18" spans="1:2" x14ac:dyDescent="0.15">
      <c r="A18" s="7" t="s">
        <v>1192</v>
      </c>
      <c r="B18">
        <v>14</v>
      </c>
    </row>
    <row r="19" spans="1:2" x14ac:dyDescent="0.15">
      <c r="A19" s="7" t="s">
        <v>1330</v>
      </c>
      <c r="B19">
        <v>14</v>
      </c>
    </row>
    <row r="20" spans="1:2" x14ac:dyDescent="0.15">
      <c r="A20" s="7" t="s">
        <v>1169</v>
      </c>
      <c r="B20">
        <v>14</v>
      </c>
    </row>
    <row r="21" spans="1:2" x14ac:dyDescent="0.15">
      <c r="A21" s="7" t="s">
        <v>1166</v>
      </c>
      <c r="B21">
        <v>14</v>
      </c>
    </row>
    <row r="22" spans="1:2" x14ac:dyDescent="0.15">
      <c r="A22" s="7" t="s">
        <v>1176</v>
      </c>
      <c r="B22">
        <v>14</v>
      </c>
    </row>
    <row r="23" spans="1:2" x14ac:dyDescent="0.15">
      <c r="A23" s="41" t="s">
        <v>1371</v>
      </c>
      <c r="B23">
        <v>14</v>
      </c>
    </row>
    <row r="24" spans="1:2" x14ac:dyDescent="0.15">
      <c r="A24" s="41" t="s">
        <v>1370</v>
      </c>
      <c r="B24">
        <v>14</v>
      </c>
    </row>
    <row r="25" spans="1:2" x14ac:dyDescent="0.15">
      <c r="A25" s="7" t="s">
        <v>1143</v>
      </c>
      <c r="B25">
        <v>14</v>
      </c>
    </row>
    <row r="26" spans="1:2" x14ac:dyDescent="0.15">
      <c r="A26" s="7" t="s">
        <v>1200</v>
      </c>
      <c r="B26">
        <v>13</v>
      </c>
    </row>
    <row r="27" spans="1:2" x14ac:dyDescent="0.15">
      <c r="A27" s="25" t="s">
        <v>1013</v>
      </c>
      <c r="B27">
        <v>13</v>
      </c>
    </row>
    <row r="28" spans="1:2" x14ac:dyDescent="0.15">
      <c r="A28" s="41" t="s">
        <v>1366</v>
      </c>
      <c r="B28">
        <v>13</v>
      </c>
    </row>
    <row r="29" spans="1:2" x14ac:dyDescent="0.15">
      <c r="A29" s="2" t="s">
        <v>1409</v>
      </c>
      <c r="B29">
        <v>13</v>
      </c>
    </row>
    <row r="30" spans="1:2" x14ac:dyDescent="0.15">
      <c r="A30" s="7" t="s">
        <v>1171</v>
      </c>
      <c r="B30">
        <v>13</v>
      </c>
    </row>
    <row r="31" spans="1:2" x14ac:dyDescent="0.15">
      <c r="A31" s="7" t="s">
        <v>1181</v>
      </c>
      <c r="B31">
        <v>13</v>
      </c>
    </row>
    <row r="32" spans="1:2" x14ac:dyDescent="0.15">
      <c r="A32" s="7" t="s">
        <v>1186</v>
      </c>
      <c r="B32">
        <v>13</v>
      </c>
    </row>
    <row r="33" spans="1:2" x14ac:dyDescent="0.15">
      <c r="A33" s="7" t="s">
        <v>1187</v>
      </c>
      <c r="B33">
        <v>13</v>
      </c>
    </row>
    <row r="34" spans="1:2" x14ac:dyDescent="0.15">
      <c r="A34" s="7" t="s">
        <v>1175</v>
      </c>
      <c r="B34">
        <v>13</v>
      </c>
    </row>
    <row r="35" spans="1:2" x14ac:dyDescent="0.15">
      <c r="A35" s="7" t="s">
        <v>1172</v>
      </c>
      <c r="B35">
        <v>13</v>
      </c>
    </row>
    <row r="36" spans="1:2" x14ac:dyDescent="0.15">
      <c r="A36" s="7" t="s">
        <v>1150</v>
      </c>
      <c r="B36">
        <v>13</v>
      </c>
    </row>
    <row r="37" spans="1:2" x14ac:dyDescent="0.15">
      <c r="A37" s="7" t="s">
        <v>1189</v>
      </c>
      <c r="B37">
        <v>12</v>
      </c>
    </row>
    <row r="38" spans="1:2" x14ac:dyDescent="0.15">
      <c r="A38" s="7" t="s">
        <v>1161</v>
      </c>
      <c r="B38">
        <v>12</v>
      </c>
    </row>
    <row r="39" spans="1:2" x14ac:dyDescent="0.15">
      <c r="A39" s="7" t="s">
        <v>1149</v>
      </c>
      <c r="B39">
        <v>12</v>
      </c>
    </row>
    <row r="40" spans="1:2" x14ac:dyDescent="0.15">
      <c r="A40" s="7" t="s">
        <v>1153</v>
      </c>
      <c r="B40">
        <v>12</v>
      </c>
    </row>
    <row r="41" spans="1:2" x14ac:dyDescent="0.15">
      <c r="A41" s="2" t="s">
        <v>1387</v>
      </c>
      <c r="B41">
        <v>12</v>
      </c>
    </row>
    <row r="42" spans="1:2" x14ac:dyDescent="0.15">
      <c r="A42" s="2" t="s">
        <v>1027</v>
      </c>
      <c r="B42">
        <v>12</v>
      </c>
    </row>
    <row r="43" spans="1:2" x14ac:dyDescent="0.15">
      <c r="A43" s="2" t="s">
        <v>1026</v>
      </c>
      <c r="B43">
        <v>12</v>
      </c>
    </row>
    <row r="44" spans="1:2" x14ac:dyDescent="0.15">
      <c r="A44" s="2" t="s">
        <v>1378</v>
      </c>
      <c r="B44">
        <v>12</v>
      </c>
    </row>
    <row r="45" spans="1:2" x14ac:dyDescent="0.15">
      <c r="A45" s="7" t="s">
        <v>1179</v>
      </c>
      <c r="B45">
        <v>12</v>
      </c>
    </row>
    <row r="46" spans="1:2" x14ac:dyDescent="0.15">
      <c r="A46" s="7" t="s">
        <v>1180</v>
      </c>
      <c r="B46">
        <v>12</v>
      </c>
    </row>
    <row r="47" spans="1:2" x14ac:dyDescent="0.15">
      <c r="A47" s="7" t="s">
        <v>1168</v>
      </c>
      <c r="B47">
        <v>12</v>
      </c>
    </row>
    <row r="48" spans="1:2" x14ac:dyDescent="0.15">
      <c r="A48" s="6" t="s">
        <v>1255</v>
      </c>
      <c r="B48">
        <v>12</v>
      </c>
    </row>
    <row r="49" spans="1:2" x14ac:dyDescent="0.15">
      <c r="A49" s="7" t="s">
        <v>1182</v>
      </c>
      <c r="B49">
        <v>12</v>
      </c>
    </row>
    <row r="50" spans="1:2" x14ac:dyDescent="0.15">
      <c r="A50" s="7" t="s">
        <v>1160</v>
      </c>
      <c r="B50">
        <v>12</v>
      </c>
    </row>
    <row r="51" spans="1:2" x14ac:dyDescent="0.15">
      <c r="A51" s="25" t="s">
        <v>1346</v>
      </c>
      <c r="B51">
        <v>11</v>
      </c>
    </row>
    <row r="52" spans="1:2" x14ac:dyDescent="0.15">
      <c r="A52" s="25" t="s">
        <v>1006</v>
      </c>
      <c r="B52">
        <v>11</v>
      </c>
    </row>
    <row r="53" spans="1:2" x14ac:dyDescent="0.15">
      <c r="A53" s="7" t="s">
        <v>1178</v>
      </c>
      <c r="B53">
        <v>11</v>
      </c>
    </row>
    <row r="54" spans="1:2" x14ac:dyDescent="0.15">
      <c r="A54" s="8" t="s">
        <v>145</v>
      </c>
      <c r="B54">
        <v>11</v>
      </c>
    </row>
    <row r="55" spans="1:2" x14ac:dyDescent="0.15">
      <c r="A55" s="2" t="s">
        <v>1259</v>
      </c>
      <c r="B55">
        <v>11</v>
      </c>
    </row>
    <row r="56" spans="1:2" x14ac:dyDescent="0.15">
      <c r="A56" s="7" t="s">
        <v>1156</v>
      </c>
      <c r="B56">
        <v>11</v>
      </c>
    </row>
    <row r="57" spans="1:2" x14ac:dyDescent="0.15">
      <c r="A57" s="7" t="s">
        <v>1177</v>
      </c>
      <c r="B57">
        <v>11</v>
      </c>
    </row>
    <row r="58" spans="1:2" x14ac:dyDescent="0.15">
      <c r="A58" s="2" t="s">
        <v>914</v>
      </c>
      <c r="B58">
        <v>11</v>
      </c>
    </row>
    <row r="59" spans="1:2" x14ac:dyDescent="0.15">
      <c r="A59" s="7" t="s">
        <v>1167</v>
      </c>
      <c r="B59">
        <v>11</v>
      </c>
    </row>
    <row r="60" spans="1:2" x14ac:dyDescent="0.15">
      <c r="A60" s="7" t="s">
        <v>1165</v>
      </c>
      <c r="B60">
        <v>11</v>
      </c>
    </row>
    <row r="61" spans="1:2" x14ac:dyDescent="0.15">
      <c r="A61" s="7" t="s">
        <v>1174</v>
      </c>
      <c r="B61">
        <v>11</v>
      </c>
    </row>
    <row r="62" spans="1:2" x14ac:dyDescent="0.15">
      <c r="A62" s="2" t="s">
        <v>1034</v>
      </c>
      <c r="B62">
        <v>11</v>
      </c>
    </row>
    <row r="63" spans="1:2" x14ac:dyDescent="0.15">
      <c r="A63" s="7" t="s">
        <v>1158</v>
      </c>
      <c r="B63">
        <v>11</v>
      </c>
    </row>
    <row r="64" spans="1:2" x14ac:dyDescent="0.15">
      <c r="A64" s="2" t="s">
        <v>1332</v>
      </c>
      <c r="B64">
        <v>11</v>
      </c>
    </row>
    <row r="65" spans="1:2" x14ac:dyDescent="0.15">
      <c r="A65" s="7" t="s">
        <v>1159</v>
      </c>
      <c r="B65">
        <v>11</v>
      </c>
    </row>
    <row r="66" spans="1:2" x14ac:dyDescent="0.15">
      <c r="A66" s="7" t="s">
        <v>1303</v>
      </c>
      <c r="B66">
        <v>11</v>
      </c>
    </row>
    <row r="67" spans="1:2" x14ac:dyDescent="0.15">
      <c r="A67" s="2" t="s">
        <v>150</v>
      </c>
      <c r="B67">
        <v>11</v>
      </c>
    </row>
    <row r="68" spans="1:2" x14ac:dyDescent="0.15">
      <c r="A68" s="41" t="s">
        <v>1372</v>
      </c>
      <c r="B68">
        <v>10</v>
      </c>
    </row>
    <row r="69" spans="1:2" x14ac:dyDescent="0.15">
      <c r="A69" s="41" t="s">
        <v>1368</v>
      </c>
      <c r="B69">
        <v>10</v>
      </c>
    </row>
    <row r="70" spans="1:2" x14ac:dyDescent="0.15">
      <c r="A70" s="7" t="s">
        <v>1331</v>
      </c>
      <c r="B70">
        <v>10</v>
      </c>
    </row>
    <row r="71" spans="1:2" x14ac:dyDescent="0.15">
      <c r="A71" s="7" t="s">
        <v>1329</v>
      </c>
      <c r="B71">
        <v>10</v>
      </c>
    </row>
    <row r="72" spans="1:2" x14ac:dyDescent="0.15">
      <c r="A72" s="2" t="s">
        <v>911</v>
      </c>
      <c r="B72">
        <v>10</v>
      </c>
    </row>
    <row r="73" spans="1:2" x14ac:dyDescent="0.15">
      <c r="A73" s="41" t="s">
        <v>1245</v>
      </c>
      <c r="B73">
        <v>10</v>
      </c>
    </row>
    <row r="74" spans="1:2" x14ac:dyDescent="0.15">
      <c r="A74" s="7" t="s">
        <v>1202</v>
      </c>
      <c r="B74">
        <v>10</v>
      </c>
    </row>
    <row r="75" spans="1:2" x14ac:dyDescent="0.15">
      <c r="A75" s="7" t="s">
        <v>1164</v>
      </c>
      <c r="B75">
        <v>10</v>
      </c>
    </row>
    <row r="76" spans="1:2" x14ac:dyDescent="0.15">
      <c r="A76" s="7" t="s">
        <v>1162</v>
      </c>
      <c r="B76">
        <v>10</v>
      </c>
    </row>
    <row r="77" spans="1:2" x14ac:dyDescent="0.15">
      <c r="A77" s="7" t="s">
        <v>1173</v>
      </c>
      <c r="B77">
        <v>10</v>
      </c>
    </row>
    <row r="78" spans="1:2" x14ac:dyDescent="0.15">
      <c r="A78" s="7" t="s">
        <v>1151</v>
      </c>
      <c r="B78">
        <v>10</v>
      </c>
    </row>
    <row r="79" spans="1:2" x14ac:dyDescent="0.15">
      <c r="A79" s="7" t="s">
        <v>1689</v>
      </c>
      <c r="B79">
        <v>10</v>
      </c>
    </row>
    <row r="80" spans="1:2" x14ac:dyDescent="0.15">
      <c r="A80" s="6" t="s">
        <v>1293</v>
      </c>
      <c r="B80">
        <v>10</v>
      </c>
    </row>
    <row r="81" spans="1:2" x14ac:dyDescent="0.15">
      <c r="A81" s="6" t="s">
        <v>826</v>
      </c>
      <c r="B81">
        <v>10</v>
      </c>
    </row>
    <row r="82" spans="1:2" x14ac:dyDescent="0.15">
      <c r="A82" s="2" t="s">
        <v>149</v>
      </c>
      <c r="B82">
        <v>10</v>
      </c>
    </row>
    <row r="83" spans="1:2" x14ac:dyDescent="0.15">
      <c r="A83" s="41" t="s">
        <v>1375</v>
      </c>
      <c r="B83">
        <v>10</v>
      </c>
    </row>
    <row r="84" spans="1:2" x14ac:dyDescent="0.15">
      <c r="A84" s="7" t="s">
        <v>1903</v>
      </c>
      <c r="B84">
        <v>10</v>
      </c>
    </row>
    <row r="85" spans="1:2" x14ac:dyDescent="0.15">
      <c r="A85" s="7" t="s">
        <v>1418</v>
      </c>
      <c r="B85">
        <v>10</v>
      </c>
    </row>
    <row r="86" spans="1:2" x14ac:dyDescent="0.15">
      <c r="A86" s="2" t="s">
        <v>1032</v>
      </c>
      <c r="B86">
        <v>10</v>
      </c>
    </row>
    <row r="87" spans="1:2" x14ac:dyDescent="0.15">
      <c r="A87" s="7" t="s">
        <v>1138</v>
      </c>
      <c r="B87">
        <v>10</v>
      </c>
    </row>
    <row r="88" spans="1:2" x14ac:dyDescent="0.15">
      <c r="A88" s="7" t="s">
        <v>1122</v>
      </c>
      <c r="B88">
        <v>10</v>
      </c>
    </row>
    <row r="89" spans="1:2" x14ac:dyDescent="0.15">
      <c r="A89" s="7" t="s">
        <v>1196</v>
      </c>
      <c r="B89">
        <v>9</v>
      </c>
    </row>
    <row r="90" spans="1:2" x14ac:dyDescent="0.15">
      <c r="A90" s="2" t="s">
        <v>1389</v>
      </c>
      <c r="B90">
        <v>9</v>
      </c>
    </row>
    <row r="91" spans="1:2" x14ac:dyDescent="0.15">
      <c r="A91" s="2" t="s">
        <v>912</v>
      </c>
      <c r="B91">
        <v>9</v>
      </c>
    </row>
    <row r="92" spans="1:2" x14ac:dyDescent="0.15">
      <c r="A92" s="2" t="s">
        <v>1014</v>
      </c>
      <c r="B92">
        <v>9</v>
      </c>
    </row>
    <row r="93" spans="1:2" x14ac:dyDescent="0.15">
      <c r="A93" s="25" t="s">
        <v>2073</v>
      </c>
      <c r="B93">
        <v>9</v>
      </c>
    </row>
    <row r="94" spans="1:2" x14ac:dyDescent="0.15">
      <c r="A94" s="7" t="s">
        <v>1201</v>
      </c>
      <c r="B94">
        <v>9</v>
      </c>
    </row>
    <row r="95" spans="1:2" x14ac:dyDescent="0.15">
      <c r="A95" s="7" t="s">
        <v>1367</v>
      </c>
      <c r="B95">
        <v>9</v>
      </c>
    </row>
    <row r="96" spans="1:2" x14ac:dyDescent="0.15">
      <c r="A96" s="2" t="s">
        <v>976</v>
      </c>
      <c r="B96">
        <v>9</v>
      </c>
    </row>
    <row r="97" spans="1:2" x14ac:dyDescent="0.15">
      <c r="A97" s="6" t="s">
        <v>1301</v>
      </c>
      <c r="B97">
        <v>9</v>
      </c>
    </row>
    <row r="98" spans="1:2" x14ac:dyDescent="0.15">
      <c r="A98" s="25" t="s">
        <v>987</v>
      </c>
      <c r="B98">
        <v>9</v>
      </c>
    </row>
    <row r="99" spans="1:2" x14ac:dyDescent="0.15">
      <c r="A99" s="38" t="s">
        <v>147</v>
      </c>
      <c r="B99">
        <v>8</v>
      </c>
    </row>
    <row r="100" spans="1:2" x14ac:dyDescent="0.15">
      <c r="A100" s="25" t="s">
        <v>988</v>
      </c>
      <c r="B100">
        <v>8</v>
      </c>
    </row>
    <row r="101" spans="1:2" x14ac:dyDescent="0.15">
      <c r="A101" s="7" t="s">
        <v>1139</v>
      </c>
      <c r="B101">
        <v>8</v>
      </c>
    </row>
    <row r="102" spans="1:2" x14ac:dyDescent="0.15">
      <c r="A102" s="7" t="s">
        <v>1123</v>
      </c>
      <c r="B102">
        <v>8</v>
      </c>
    </row>
    <row r="103" spans="1:2" x14ac:dyDescent="0.15">
      <c r="A103" s="6" t="s">
        <v>973</v>
      </c>
      <c r="B103">
        <v>8</v>
      </c>
    </row>
    <row r="104" spans="1:2" x14ac:dyDescent="0.15">
      <c r="A104" s="2" t="s">
        <v>910</v>
      </c>
      <c r="B104">
        <v>8</v>
      </c>
    </row>
    <row r="105" spans="1:2" x14ac:dyDescent="0.15">
      <c r="A105" s="7" t="s">
        <v>1144</v>
      </c>
      <c r="B105">
        <v>8</v>
      </c>
    </row>
    <row r="106" spans="1:2" x14ac:dyDescent="0.15">
      <c r="A106" s="7" t="s">
        <v>1328</v>
      </c>
      <c r="B106">
        <v>8</v>
      </c>
    </row>
    <row r="107" spans="1:2" x14ac:dyDescent="0.15">
      <c r="A107" s="7" t="s">
        <v>1244</v>
      </c>
      <c r="B107">
        <v>8</v>
      </c>
    </row>
    <row r="108" spans="1:2" x14ac:dyDescent="0.15">
      <c r="A108" s="6" t="s">
        <v>967</v>
      </c>
      <c r="B108">
        <v>8</v>
      </c>
    </row>
    <row r="109" spans="1:2" x14ac:dyDescent="0.15">
      <c r="A109" s="7" t="s">
        <v>1140</v>
      </c>
      <c r="B109">
        <v>8</v>
      </c>
    </row>
    <row r="110" spans="1:2" x14ac:dyDescent="0.15">
      <c r="A110" s="7" t="s">
        <v>1124</v>
      </c>
      <c r="B110">
        <v>8</v>
      </c>
    </row>
    <row r="111" spans="1:2" x14ac:dyDescent="0.15">
      <c r="A111" s="6" t="s">
        <v>140</v>
      </c>
      <c r="B111">
        <v>8</v>
      </c>
    </row>
    <row r="112" spans="1:2" x14ac:dyDescent="0.15">
      <c r="A112" s="2" t="s">
        <v>824</v>
      </c>
      <c r="B112">
        <v>8</v>
      </c>
    </row>
    <row r="113" spans="1:2" x14ac:dyDescent="0.15">
      <c r="A113" s="25" t="s">
        <v>702</v>
      </c>
      <c r="B113">
        <v>8</v>
      </c>
    </row>
    <row r="114" spans="1:2" x14ac:dyDescent="0.15">
      <c r="A114" s="25" t="s">
        <v>1007</v>
      </c>
      <c r="B114">
        <v>8</v>
      </c>
    </row>
    <row r="115" spans="1:2" x14ac:dyDescent="0.15">
      <c r="A115" s="6" t="s">
        <v>139</v>
      </c>
      <c r="B115">
        <v>8</v>
      </c>
    </row>
    <row r="116" spans="1:2" x14ac:dyDescent="0.15">
      <c r="A116" s="25" t="s">
        <v>1953</v>
      </c>
      <c r="B116">
        <v>8</v>
      </c>
    </row>
    <row r="117" spans="1:2" x14ac:dyDescent="0.15">
      <c r="A117" s="25" t="s">
        <v>703</v>
      </c>
      <c r="B117">
        <v>7</v>
      </c>
    </row>
    <row r="118" spans="1:2" x14ac:dyDescent="0.15">
      <c r="A118" s="6" t="s">
        <v>142</v>
      </c>
      <c r="B118">
        <v>7</v>
      </c>
    </row>
    <row r="119" spans="1:2" x14ac:dyDescent="0.15">
      <c r="A119" s="25" t="s">
        <v>1008</v>
      </c>
      <c r="B119">
        <v>7</v>
      </c>
    </row>
    <row r="120" spans="1:2" x14ac:dyDescent="0.15">
      <c r="A120" s="6" t="s">
        <v>134</v>
      </c>
      <c r="B120">
        <v>7</v>
      </c>
    </row>
    <row r="121" spans="1:2" x14ac:dyDescent="0.15">
      <c r="A121" s="2" t="s">
        <v>1030</v>
      </c>
      <c r="B121">
        <v>7</v>
      </c>
    </row>
    <row r="122" spans="1:2" x14ac:dyDescent="0.15">
      <c r="A122" s="2" t="s">
        <v>913</v>
      </c>
      <c r="B122">
        <v>7</v>
      </c>
    </row>
    <row r="123" spans="1:2" x14ac:dyDescent="0.15">
      <c r="A123" s="6" t="s">
        <v>1295</v>
      </c>
      <c r="B123">
        <v>7</v>
      </c>
    </row>
    <row r="124" spans="1:2" x14ac:dyDescent="0.15">
      <c r="A124" s="2" t="s">
        <v>157</v>
      </c>
      <c r="B124">
        <v>7</v>
      </c>
    </row>
    <row r="125" spans="1:2" x14ac:dyDescent="0.15">
      <c r="A125" s="7" t="s">
        <v>1184</v>
      </c>
      <c r="B125">
        <v>7</v>
      </c>
    </row>
    <row r="126" spans="1:2" x14ac:dyDescent="0.15">
      <c r="A126" s="2" t="s">
        <v>1383</v>
      </c>
      <c r="B126">
        <v>7</v>
      </c>
    </row>
    <row r="127" spans="1:2" x14ac:dyDescent="0.15">
      <c r="A127" s="7" t="s">
        <v>1190</v>
      </c>
      <c r="B127">
        <v>7</v>
      </c>
    </row>
    <row r="128" spans="1:2" x14ac:dyDescent="0.15">
      <c r="A128" s="2" t="s">
        <v>908</v>
      </c>
      <c r="B128">
        <v>7</v>
      </c>
    </row>
    <row r="129" spans="1:2" x14ac:dyDescent="0.15">
      <c r="A129" s="25" t="s">
        <v>701</v>
      </c>
      <c r="B129">
        <v>7</v>
      </c>
    </row>
    <row r="130" spans="1:2" x14ac:dyDescent="0.15">
      <c r="A130" s="6" t="s">
        <v>137</v>
      </c>
      <c r="B130">
        <v>6</v>
      </c>
    </row>
    <row r="131" spans="1:2" x14ac:dyDescent="0.15">
      <c r="A131" s="7" t="s">
        <v>1125</v>
      </c>
      <c r="B131">
        <v>6</v>
      </c>
    </row>
    <row r="132" spans="1:2" x14ac:dyDescent="0.15">
      <c r="A132" s="2" t="s">
        <v>842</v>
      </c>
      <c r="B132">
        <v>6</v>
      </c>
    </row>
    <row r="133" spans="1:2" x14ac:dyDescent="0.15">
      <c r="A133" s="2" t="s">
        <v>151</v>
      </c>
      <c r="B133">
        <v>6</v>
      </c>
    </row>
    <row r="134" spans="1:2" x14ac:dyDescent="0.15">
      <c r="A134" s="6" t="s">
        <v>975</v>
      </c>
      <c r="B134">
        <v>6</v>
      </c>
    </row>
    <row r="135" spans="1:2" x14ac:dyDescent="0.15">
      <c r="A135" s="6" t="s">
        <v>704</v>
      </c>
      <c r="B135">
        <v>6</v>
      </c>
    </row>
    <row r="136" spans="1:2" x14ac:dyDescent="0.15">
      <c r="A136" s="7" t="s">
        <v>1357</v>
      </c>
      <c r="B136">
        <v>6</v>
      </c>
    </row>
    <row r="137" spans="1:2" x14ac:dyDescent="0.15">
      <c r="A137" s="7" t="s">
        <v>1141</v>
      </c>
      <c r="B137">
        <v>6</v>
      </c>
    </row>
    <row r="138" spans="1:2" x14ac:dyDescent="0.15">
      <c r="A138" s="2" t="s">
        <v>158</v>
      </c>
      <c r="B138">
        <v>5</v>
      </c>
    </row>
    <row r="139" spans="1:2" x14ac:dyDescent="0.15">
      <c r="A139" s="7" t="s">
        <v>1185</v>
      </c>
      <c r="B139">
        <v>5</v>
      </c>
    </row>
    <row r="140" spans="1:2" x14ac:dyDescent="0.15">
      <c r="A140" s="2" t="s">
        <v>916</v>
      </c>
      <c r="B140">
        <v>5</v>
      </c>
    </row>
    <row r="141" spans="1:2" x14ac:dyDescent="0.15">
      <c r="A141" s="2" t="s">
        <v>155</v>
      </c>
      <c r="B141">
        <v>5</v>
      </c>
    </row>
    <row r="142" spans="1:2" x14ac:dyDescent="0.15">
      <c r="A142" s="7" t="s">
        <v>1120</v>
      </c>
      <c r="B142">
        <v>5</v>
      </c>
    </row>
    <row r="143" spans="1:2" x14ac:dyDescent="0.15">
      <c r="A143" s="7" t="s">
        <v>1188</v>
      </c>
      <c r="B143">
        <v>5</v>
      </c>
    </row>
    <row r="144" spans="1:2" x14ac:dyDescent="0.15">
      <c r="A144" s="7" t="s">
        <v>1889</v>
      </c>
      <c r="B144">
        <v>5</v>
      </c>
    </row>
    <row r="145" spans="1:2" x14ac:dyDescent="0.15">
      <c r="A145" s="2" t="s">
        <v>837</v>
      </c>
      <c r="B145">
        <v>5</v>
      </c>
    </row>
    <row r="146" spans="1:2" x14ac:dyDescent="0.15">
      <c r="A146" s="6" t="s">
        <v>972</v>
      </c>
      <c r="B146">
        <v>5</v>
      </c>
    </row>
    <row r="147" spans="1:2" x14ac:dyDescent="0.15">
      <c r="A147" s="7" t="s">
        <v>1142</v>
      </c>
      <c r="B147">
        <v>5</v>
      </c>
    </row>
    <row r="148" spans="1:2" x14ac:dyDescent="0.15">
      <c r="A148" s="2" t="s">
        <v>1385</v>
      </c>
      <c r="B148">
        <v>5</v>
      </c>
    </row>
    <row r="149" spans="1:2" x14ac:dyDescent="0.15">
      <c r="A149" s="2" t="s">
        <v>1492</v>
      </c>
      <c r="B149">
        <v>5</v>
      </c>
    </row>
    <row r="150" spans="1:2" x14ac:dyDescent="0.15">
      <c r="A150" s="2" t="s">
        <v>152</v>
      </c>
      <c r="B150">
        <v>5</v>
      </c>
    </row>
    <row r="151" spans="1:2" x14ac:dyDescent="0.15">
      <c r="A151" s="2" t="s">
        <v>2074</v>
      </c>
      <c r="B151">
        <v>5</v>
      </c>
    </row>
    <row r="152" spans="1:2" x14ac:dyDescent="0.15">
      <c r="A152" s="6" t="s">
        <v>136</v>
      </c>
      <c r="B152">
        <v>4</v>
      </c>
    </row>
    <row r="153" spans="1:2" x14ac:dyDescent="0.15">
      <c r="A153" s="2" t="s">
        <v>169</v>
      </c>
      <c r="B153">
        <v>4</v>
      </c>
    </row>
    <row r="154" spans="1:2" x14ac:dyDescent="0.15">
      <c r="A154" s="6" t="s">
        <v>133</v>
      </c>
      <c r="B154">
        <v>4</v>
      </c>
    </row>
    <row r="155" spans="1:2" x14ac:dyDescent="0.15">
      <c r="A155" s="2" t="s">
        <v>159</v>
      </c>
      <c r="B155">
        <v>4</v>
      </c>
    </row>
    <row r="156" spans="1:2" x14ac:dyDescent="0.15">
      <c r="A156" s="2" t="s">
        <v>148</v>
      </c>
      <c r="B156">
        <v>4</v>
      </c>
    </row>
    <row r="157" spans="1:2" x14ac:dyDescent="0.15">
      <c r="A157" s="6" t="s">
        <v>138</v>
      </c>
      <c r="B157">
        <v>4</v>
      </c>
    </row>
    <row r="158" spans="1:2" x14ac:dyDescent="0.15">
      <c r="A158" s="7" t="s">
        <v>1121</v>
      </c>
      <c r="B158">
        <v>4</v>
      </c>
    </row>
    <row r="159" spans="1:2" x14ac:dyDescent="0.15">
      <c r="A159" s="2" t="s">
        <v>1348</v>
      </c>
      <c r="B159">
        <v>4</v>
      </c>
    </row>
    <row r="160" spans="1:2" x14ac:dyDescent="0.15">
      <c r="A160" s="6" t="s">
        <v>132</v>
      </c>
      <c r="B160">
        <v>4</v>
      </c>
    </row>
    <row r="161" spans="1:2" x14ac:dyDescent="0.15">
      <c r="A161" s="2" t="s">
        <v>828</v>
      </c>
      <c r="B161">
        <v>4</v>
      </c>
    </row>
    <row r="162" spans="1:2" x14ac:dyDescent="0.15">
      <c r="A162" s="6" t="s">
        <v>1677</v>
      </c>
      <c r="B162">
        <v>4</v>
      </c>
    </row>
    <row r="163" spans="1:2" x14ac:dyDescent="0.15">
      <c r="A163" s="2" t="s">
        <v>167</v>
      </c>
      <c r="B163">
        <v>4</v>
      </c>
    </row>
    <row r="164" spans="1:2" x14ac:dyDescent="0.15">
      <c r="A164" s="6" t="s">
        <v>131</v>
      </c>
      <c r="B164">
        <v>4</v>
      </c>
    </row>
    <row r="165" spans="1:2" x14ac:dyDescent="0.15">
      <c r="A165" s="7" t="s">
        <v>1131</v>
      </c>
      <c r="B165">
        <v>3</v>
      </c>
    </row>
    <row r="166" spans="1:2" x14ac:dyDescent="0.15">
      <c r="A166" s="6" t="s">
        <v>135</v>
      </c>
      <c r="B166">
        <v>3</v>
      </c>
    </row>
    <row r="167" spans="1:2" x14ac:dyDescent="0.15">
      <c r="A167" s="2" t="s">
        <v>835</v>
      </c>
      <c r="B167">
        <v>3</v>
      </c>
    </row>
    <row r="168" spans="1:2" x14ac:dyDescent="0.15">
      <c r="A168" s="2" t="s">
        <v>841</v>
      </c>
      <c r="B168">
        <v>3</v>
      </c>
    </row>
    <row r="169" spans="1:2" x14ac:dyDescent="0.15">
      <c r="A169" s="6"/>
    </row>
    <row r="170" spans="1:2" x14ac:dyDescent="0.15">
      <c r="A170" s="2"/>
    </row>
    <row r="171" spans="1:2" x14ac:dyDescent="0.15">
      <c r="A171" s="6"/>
    </row>
    <row r="172" spans="1:2" x14ac:dyDescent="0.15">
      <c r="A172" s="6"/>
    </row>
    <row r="173" spans="1:2" x14ac:dyDescent="0.15">
      <c r="A173" s="2"/>
    </row>
    <row r="174" spans="1:2" x14ac:dyDescent="0.15">
      <c r="A174" s="2"/>
    </row>
    <row r="175" spans="1:2" x14ac:dyDescent="0.15">
      <c r="A175" s="2"/>
    </row>
    <row r="176" spans="1:2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7"/>
    </row>
    <row r="183" spans="1:1" x14ac:dyDescent="0.15">
      <c r="A183" s="7"/>
    </row>
    <row r="184" spans="1:1" x14ac:dyDescent="0.15">
      <c r="A184" s="7"/>
    </row>
    <row r="185" spans="1:1" x14ac:dyDescent="0.15">
      <c r="A185" s="7"/>
    </row>
    <row r="186" spans="1:1" x14ac:dyDescent="0.15">
      <c r="A186" s="7"/>
    </row>
    <row r="187" spans="1:1" x14ac:dyDescent="0.15">
      <c r="A187" s="7"/>
    </row>
    <row r="188" spans="1:1" x14ac:dyDescent="0.15">
      <c r="A188" s="7"/>
    </row>
    <row r="189" spans="1:1" x14ac:dyDescent="0.15">
      <c r="A189" s="7"/>
    </row>
    <row r="190" spans="1:1" x14ac:dyDescent="0.15">
      <c r="A190" s="7"/>
    </row>
    <row r="191" spans="1:1" x14ac:dyDescent="0.15">
      <c r="A191" s="7"/>
    </row>
    <row r="192" spans="1:1" x14ac:dyDescent="0.15">
      <c r="A192" s="7"/>
    </row>
    <row r="193" spans="1:1" x14ac:dyDescent="0.15">
      <c r="A193" s="7"/>
    </row>
  </sheetData>
  <sortState ref="A1:B193">
    <sortCondition descending="1" ref="B1:B19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1" workbookViewId="0">
      <selection activeCell="E18" sqref="E18"/>
    </sheetView>
  </sheetViews>
  <sheetFormatPr baseColWidth="10" defaultRowHeight="15" x14ac:dyDescent="0.15"/>
  <cols>
    <col min="2" max="2" width="11.5" bestFit="1" customWidth="1"/>
    <col min="3" max="3" width="23.5" bestFit="1" customWidth="1"/>
    <col min="4" max="4" width="23.5" customWidth="1"/>
    <col min="5" max="5" width="19.5" bestFit="1" customWidth="1"/>
    <col min="6" max="6" width="46.5" bestFit="1" customWidth="1"/>
    <col min="8" max="8" width="13.5" bestFit="1" customWidth="1"/>
    <col min="9" max="9" width="17.5" bestFit="1" customWidth="1"/>
  </cols>
  <sheetData>
    <row r="1" spans="1:7" x14ac:dyDescent="0.15">
      <c r="A1" t="s">
        <v>171</v>
      </c>
      <c r="B1" t="s">
        <v>1904</v>
      </c>
      <c r="C1" t="s">
        <v>2249</v>
      </c>
    </row>
    <row r="2" spans="1:7" x14ac:dyDescent="0.15">
      <c r="A2">
        <v>1</v>
      </c>
      <c r="B2" t="s">
        <v>2188</v>
      </c>
      <c r="C2" t="s">
        <v>2190</v>
      </c>
      <c r="D2">
        <v>1</v>
      </c>
      <c r="E2" t="s">
        <v>2276</v>
      </c>
      <c r="F2" t="s">
        <v>2328</v>
      </c>
      <c r="G2">
        <v>10</v>
      </c>
    </row>
    <row r="3" spans="1:7" x14ac:dyDescent="0.15">
      <c r="A3">
        <v>2</v>
      </c>
      <c r="B3" t="s">
        <v>2189</v>
      </c>
      <c r="C3" t="s">
        <v>2191</v>
      </c>
      <c r="D3">
        <v>2</v>
      </c>
      <c r="E3" t="s">
        <v>2269</v>
      </c>
      <c r="F3" t="s">
        <v>2271</v>
      </c>
      <c r="G3">
        <v>10</v>
      </c>
    </row>
    <row r="4" spans="1:7" x14ac:dyDescent="0.15">
      <c r="A4">
        <v>3</v>
      </c>
      <c r="B4" t="s">
        <v>2192</v>
      </c>
      <c r="C4" t="s">
        <v>2195</v>
      </c>
      <c r="D4">
        <v>3</v>
      </c>
      <c r="E4" t="s">
        <v>2270</v>
      </c>
      <c r="F4" t="s">
        <v>2272</v>
      </c>
      <c r="G4">
        <v>1</v>
      </c>
    </row>
    <row r="5" spans="1:7" x14ac:dyDescent="0.15">
      <c r="A5">
        <v>4</v>
      </c>
      <c r="B5" t="s">
        <v>2193</v>
      </c>
      <c r="C5" t="s">
        <v>2194</v>
      </c>
      <c r="D5">
        <v>4</v>
      </c>
      <c r="E5" t="s">
        <v>2274</v>
      </c>
      <c r="F5" t="s">
        <v>2273</v>
      </c>
      <c r="G5">
        <v>1</v>
      </c>
    </row>
    <row r="6" spans="1:7" x14ac:dyDescent="0.15">
      <c r="A6">
        <v>5</v>
      </c>
      <c r="B6" t="s">
        <v>2196</v>
      </c>
      <c r="C6" t="s">
        <v>2197</v>
      </c>
      <c r="D6">
        <v>5</v>
      </c>
      <c r="E6" t="s">
        <v>2256</v>
      </c>
      <c r="F6" t="s">
        <v>2257</v>
      </c>
      <c r="G6">
        <v>3</v>
      </c>
    </row>
    <row r="7" spans="1:7" x14ac:dyDescent="0.15">
      <c r="A7">
        <v>6</v>
      </c>
      <c r="B7" t="s">
        <v>2198</v>
      </c>
      <c r="C7" t="s">
        <v>2250</v>
      </c>
      <c r="D7">
        <v>6</v>
      </c>
      <c r="E7" t="s">
        <v>2255</v>
      </c>
      <c r="F7" t="s">
        <v>2258</v>
      </c>
      <c r="G7">
        <v>10</v>
      </c>
    </row>
    <row r="8" spans="1:7" x14ac:dyDescent="0.15">
      <c r="A8">
        <v>7</v>
      </c>
      <c r="B8" t="s">
        <v>2199</v>
      </c>
      <c r="C8" t="s">
        <v>2202</v>
      </c>
      <c r="D8">
        <v>7</v>
      </c>
      <c r="E8" t="s">
        <v>2254</v>
      </c>
      <c r="F8" t="s">
        <v>2259</v>
      </c>
      <c r="G8">
        <v>999</v>
      </c>
    </row>
    <row r="9" spans="1:7" x14ac:dyDescent="0.15">
      <c r="A9">
        <v>8</v>
      </c>
      <c r="B9" t="s">
        <v>2200</v>
      </c>
      <c r="C9" t="s">
        <v>2203</v>
      </c>
      <c r="D9">
        <v>8</v>
      </c>
      <c r="E9" t="s">
        <v>2253</v>
      </c>
      <c r="F9" t="s">
        <v>2260</v>
      </c>
      <c r="G9">
        <v>999</v>
      </c>
    </row>
    <row r="10" spans="1:7" x14ac:dyDescent="0.15">
      <c r="A10">
        <v>9</v>
      </c>
      <c r="B10" t="s">
        <v>2201</v>
      </c>
      <c r="C10" t="s">
        <v>2236</v>
      </c>
      <c r="D10">
        <v>9</v>
      </c>
      <c r="E10" t="s">
        <v>2251</v>
      </c>
      <c r="F10" t="s">
        <v>2261</v>
      </c>
      <c r="G10">
        <v>100</v>
      </c>
    </row>
    <row r="11" spans="1:7" x14ac:dyDescent="0.15">
      <c r="A11">
        <v>10</v>
      </c>
      <c r="B11" t="s">
        <v>2204</v>
      </c>
      <c r="C11" t="s">
        <v>2205</v>
      </c>
      <c r="D11">
        <v>10</v>
      </c>
      <c r="E11" t="s">
        <v>2275</v>
      </c>
      <c r="F11" t="s">
        <v>2262</v>
      </c>
      <c r="G11">
        <v>100</v>
      </c>
    </row>
    <row r="12" spans="1:7" x14ac:dyDescent="0.15">
      <c r="A12">
        <v>11</v>
      </c>
      <c r="B12" t="s">
        <v>2206</v>
      </c>
      <c r="C12" t="s">
        <v>2209</v>
      </c>
      <c r="D12">
        <v>11</v>
      </c>
      <c r="E12" t="s">
        <v>2281</v>
      </c>
      <c r="F12" t="s">
        <v>2263</v>
      </c>
      <c r="G12">
        <v>10</v>
      </c>
    </row>
    <row r="13" spans="1:7" x14ac:dyDescent="0.15">
      <c r="A13">
        <v>12</v>
      </c>
      <c r="B13" t="s">
        <v>2207</v>
      </c>
      <c r="C13" t="s">
        <v>2208</v>
      </c>
      <c r="D13">
        <v>12</v>
      </c>
      <c r="E13" t="s">
        <v>2312</v>
      </c>
      <c r="F13" t="s">
        <v>2264</v>
      </c>
      <c r="G13">
        <v>3</v>
      </c>
    </row>
    <row r="14" spans="1:7" x14ac:dyDescent="0.15">
      <c r="A14">
        <v>13</v>
      </c>
      <c r="B14" t="s">
        <v>2210</v>
      </c>
      <c r="C14" t="s">
        <v>2211</v>
      </c>
      <c r="D14">
        <v>13</v>
      </c>
      <c r="E14" t="s">
        <v>2282</v>
      </c>
      <c r="F14" t="s">
        <v>2265</v>
      </c>
      <c r="G14">
        <v>3</v>
      </c>
    </row>
    <row r="15" spans="1:7" x14ac:dyDescent="0.15">
      <c r="A15">
        <v>14</v>
      </c>
      <c r="B15" t="s">
        <v>2212</v>
      </c>
      <c r="C15" t="s">
        <v>2292</v>
      </c>
      <c r="D15">
        <v>14</v>
      </c>
      <c r="E15" t="s">
        <v>2296</v>
      </c>
      <c r="F15" t="s">
        <v>2293</v>
      </c>
      <c r="G15">
        <v>3</v>
      </c>
    </row>
    <row r="16" spans="1:7" x14ac:dyDescent="0.15">
      <c r="A16">
        <v>15</v>
      </c>
      <c r="B16" t="s">
        <v>2234</v>
      </c>
      <c r="C16" t="s">
        <v>2235</v>
      </c>
      <c r="D16">
        <v>15</v>
      </c>
      <c r="E16" t="s">
        <v>2295</v>
      </c>
      <c r="F16" t="s">
        <v>2266</v>
      </c>
      <c r="G16">
        <v>1</v>
      </c>
    </row>
    <row r="17" spans="1:7" x14ac:dyDescent="0.15">
      <c r="A17">
        <v>16</v>
      </c>
      <c r="B17" t="s">
        <v>2225</v>
      </c>
      <c r="C17" t="s">
        <v>2233</v>
      </c>
      <c r="D17">
        <v>16</v>
      </c>
      <c r="E17" t="s">
        <v>2294</v>
      </c>
      <c r="F17" t="s">
        <v>2267</v>
      </c>
      <c r="G17">
        <v>100</v>
      </c>
    </row>
    <row r="18" spans="1:7" x14ac:dyDescent="0.15">
      <c r="A18">
        <v>17</v>
      </c>
      <c r="B18" t="s">
        <v>2228</v>
      </c>
      <c r="C18" t="s">
        <v>2217</v>
      </c>
      <c r="D18">
        <v>17</v>
      </c>
      <c r="E18" t="s">
        <v>2311</v>
      </c>
      <c r="F18" t="s">
        <v>2310</v>
      </c>
      <c r="G18">
        <v>1</v>
      </c>
    </row>
    <row r="19" spans="1:7" x14ac:dyDescent="0.15">
      <c r="A19">
        <v>18</v>
      </c>
      <c r="B19" t="s">
        <v>2220</v>
      </c>
      <c r="C19" t="s">
        <v>2219</v>
      </c>
      <c r="D19">
        <v>18</v>
      </c>
      <c r="E19" t="s">
        <v>2299</v>
      </c>
      <c r="F19" t="s">
        <v>2297</v>
      </c>
      <c r="G19">
        <v>1</v>
      </c>
    </row>
    <row r="20" spans="1:7" x14ac:dyDescent="0.15">
      <c r="A20">
        <v>19</v>
      </c>
      <c r="B20" t="s">
        <v>2218</v>
      </c>
      <c r="C20" t="s">
        <v>2221</v>
      </c>
      <c r="D20">
        <v>19</v>
      </c>
      <c r="E20" t="s">
        <v>2298</v>
      </c>
      <c r="F20" t="s">
        <v>2268</v>
      </c>
      <c r="G20">
        <v>10</v>
      </c>
    </row>
    <row r="21" spans="1:7" x14ac:dyDescent="0.15">
      <c r="A21">
        <v>20</v>
      </c>
      <c r="B21" t="s">
        <v>2226</v>
      </c>
      <c r="C21" t="s">
        <v>2230</v>
      </c>
      <c r="D21">
        <v>20</v>
      </c>
      <c r="E21" t="s">
        <v>2300</v>
      </c>
      <c r="F21" t="s">
        <v>2320</v>
      </c>
      <c r="G21">
        <v>100</v>
      </c>
    </row>
    <row r="22" spans="1:7" x14ac:dyDescent="0.15">
      <c r="A22">
        <v>21</v>
      </c>
      <c r="B22" t="s">
        <v>2237</v>
      </c>
      <c r="C22" t="s">
        <v>2238</v>
      </c>
      <c r="D22">
        <v>21</v>
      </c>
      <c r="E22" t="s">
        <v>2301</v>
      </c>
      <c r="F22" t="s">
        <v>2277</v>
      </c>
      <c r="G22">
        <v>100</v>
      </c>
    </row>
    <row r="23" spans="1:7" x14ac:dyDescent="0.15">
      <c r="A23">
        <v>22</v>
      </c>
      <c r="B23" t="s">
        <v>2239</v>
      </c>
      <c r="C23" t="s">
        <v>2240</v>
      </c>
      <c r="D23">
        <v>22</v>
      </c>
      <c r="E23" t="s">
        <v>2302</v>
      </c>
      <c r="F23" t="s">
        <v>2278</v>
      </c>
      <c r="G23">
        <v>100</v>
      </c>
    </row>
    <row r="24" spans="1:7" x14ac:dyDescent="0.15">
      <c r="A24">
        <v>23</v>
      </c>
      <c r="B24" t="s">
        <v>2242</v>
      </c>
      <c r="C24" t="s">
        <v>2243</v>
      </c>
      <c r="D24">
        <v>23</v>
      </c>
      <c r="E24" t="s">
        <v>2303</v>
      </c>
      <c r="F24" t="s">
        <v>2279</v>
      </c>
      <c r="G24">
        <v>1</v>
      </c>
    </row>
    <row r="25" spans="1:7" x14ac:dyDescent="0.15">
      <c r="A25">
        <v>24</v>
      </c>
      <c r="B25" t="s">
        <v>2244</v>
      </c>
      <c r="C25" t="s">
        <v>2245</v>
      </c>
      <c r="D25">
        <v>24</v>
      </c>
      <c r="E25" t="s">
        <v>2304</v>
      </c>
      <c r="F25" t="s">
        <v>2280</v>
      </c>
      <c r="G25">
        <v>30</v>
      </c>
    </row>
    <row r="26" spans="1:7" x14ac:dyDescent="0.15">
      <c r="A26">
        <v>25</v>
      </c>
      <c r="C26" t="s">
        <v>2283</v>
      </c>
      <c r="D26">
        <v>25</v>
      </c>
      <c r="E26" t="s">
        <v>2289</v>
      </c>
      <c r="F26" t="s">
        <v>2286</v>
      </c>
      <c r="G26">
        <v>100</v>
      </c>
    </row>
    <row r="27" spans="1:7" x14ac:dyDescent="0.15">
      <c r="A27">
        <v>26</v>
      </c>
      <c r="C27" t="s">
        <v>2284</v>
      </c>
      <c r="D27">
        <v>26</v>
      </c>
      <c r="E27" t="s">
        <v>2290</v>
      </c>
      <c r="F27" t="s">
        <v>2287</v>
      </c>
      <c r="G27">
        <v>100</v>
      </c>
    </row>
    <row r="28" spans="1:7" x14ac:dyDescent="0.15">
      <c r="A28">
        <v>27</v>
      </c>
      <c r="C28" t="s">
        <v>2285</v>
      </c>
      <c r="D28">
        <v>27</v>
      </c>
      <c r="E28" t="s">
        <v>2291</v>
      </c>
      <c r="F28" t="s">
        <v>2288</v>
      </c>
      <c r="G28">
        <v>100</v>
      </c>
    </row>
    <row r="29" spans="1:7" x14ac:dyDescent="0.15">
      <c r="A29">
        <v>28</v>
      </c>
    </row>
    <row r="30" spans="1:7" x14ac:dyDescent="0.15">
      <c r="A30">
        <v>29</v>
      </c>
    </row>
    <row r="32" spans="1:7" x14ac:dyDescent="0.15">
      <c r="A32">
        <v>31</v>
      </c>
      <c r="B32" t="s">
        <v>2222</v>
      </c>
      <c r="C32" t="s">
        <v>2223</v>
      </c>
      <c r="D32">
        <v>31</v>
      </c>
      <c r="E32" t="s">
        <v>2305</v>
      </c>
      <c r="F32" t="s">
        <v>2306</v>
      </c>
      <c r="G32">
        <v>20</v>
      </c>
    </row>
    <row r="33" spans="1:7" x14ac:dyDescent="0.15">
      <c r="A33">
        <v>32</v>
      </c>
      <c r="B33" t="s">
        <v>2215</v>
      </c>
      <c r="C33" t="s">
        <v>2216</v>
      </c>
      <c r="D33">
        <v>32</v>
      </c>
      <c r="E33" t="s">
        <v>2307</v>
      </c>
      <c r="F33" t="s">
        <v>2308</v>
      </c>
      <c r="G33">
        <v>3</v>
      </c>
    </row>
    <row r="34" spans="1:7" x14ac:dyDescent="0.15">
      <c r="A34">
        <v>33</v>
      </c>
      <c r="B34" t="s">
        <v>2227</v>
      </c>
      <c r="C34" t="s">
        <v>2229</v>
      </c>
      <c r="D34">
        <v>33</v>
      </c>
      <c r="E34" t="s">
        <v>2313</v>
      </c>
      <c r="F34" t="s">
        <v>2309</v>
      </c>
      <c r="G34">
        <v>1</v>
      </c>
    </row>
    <row r="35" spans="1:7" x14ac:dyDescent="0.15">
      <c r="A35">
        <v>34</v>
      </c>
      <c r="B35" t="s">
        <v>2241</v>
      </c>
      <c r="C35" t="s">
        <v>2248</v>
      </c>
      <c r="D35">
        <v>34</v>
      </c>
      <c r="E35" t="s">
        <v>2319</v>
      </c>
      <c r="F35" t="s">
        <v>2321</v>
      </c>
      <c r="G35">
        <v>100</v>
      </c>
    </row>
    <row r="36" spans="1:7" x14ac:dyDescent="0.15">
      <c r="A36">
        <v>35</v>
      </c>
      <c r="B36" t="s">
        <v>2231</v>
      </c>
      <c r="C36" t="s">
        <v>2232</v>
      </c>
      <c r="D36">
        <v>35</v>
      </c>
      <c r="E36" t="s">
        <v>2322</v>
      </c>
      <c r="F36" t="s">
        <v>2318</v>
      </c>
      <c r="G36">
        <v>1</v>
      </c>
    </row>
    <row r="37" spans="1:7" x14ac:dyDescent="0.15">
      <c r="A37">
        <v>36</v>
      </c>
      <c r="B37" t="s">
        <v>2213</v>
      </c>
      <c r="C37" t="s">
        <v>2214</v>
      </c>
      <c r="D37">
        <v>36</v>
      </c>
      <c r="E37" t="s">
        <v>2314</v>
      </c>
      <c r="F37" t="s">
        <v>2315</v>
      </c>
      <c r="G37">
        <v>1</v>
      </c>
    </row>
    <row r="38" spans="1:7" x14ac:dyDescent="0.15">
      <c r="A38">
        <v>37</v>
      </c>
      <c r="B38" t="s">
        <v>2246</v>
      </c>
      <c r="C38" t="s">
        <v>2247</v>
      </c>
      <c r="D38">
        <v>37</v>
      </c>
      <c r="E38" t="s">
        <v>2316</v>
      </c>
      <c r="F38" t="s">
        <v>2317</v>
      </c>
      <c r="G38">
        <v>99</v>
      </c>
    </row>
    <row r="39" spans="1:7" x14ac:dyDescent="0.15">
      <c r="A39">
        <v>38</v>
      </c>
      <c r="C39" t="s">
        <v>2252</v>
      </c>
      <c r="D39">
        <v>38</v>
      </c>
      <c r="E39" t="s">
        <v>2323</v>
      </c>
      <c r="F39" t="s">
        <v>2324</v>
      </c>
      <c r="G39">
        <v>3</v>
      </c>
    </row>
    <row r="41" spans="1:7" x14ac:dyDescent="0.15">
      <c r="E41" t="s">
        <v>2224</v>
      </c>
    </row>
    <row r="42" spans="1:7" x14ac:dyDescent="0.15">
      <c r="E42" t="s">
        <v>2224</v>
      </c>
    </row>
    <row r="43" spans="1:7" x14ac:dyDescent="0.15">
      <c r="E43" t="s">
        <v>2224</v>
      </c>
    </row>
    <row r="44" spans="1:7" x14ac:dyDescent="0.15">
      <c r="E44" t="s">
        <v>2224</v>
      </c>
    </row>
    <row r="45" spans="1:7" x14ac:dyDescent="0.15">
      <c r="E45" t="s">
        <v>2224</v>
      </c>
    </row>
    <row r="46" spans="1:7" x14ac:dyDescent="0.15">
      <c r="E46" t="s">
        <v>2224</v>
      </c>
    </row>
    <row r="47" spans="1:7" x14ac:dyDescent="0.15">
      <c r="E47" t="s">
        <v>2224</v>
      </c>
    </row>
    <row r="48" spans="1:7" x14ac:dyDescent="0.15">
      <c r="E48" t="s">
        <v>2224</v>
      </c>
    </row>
    <row r="60" spans="5:5" x14ac:dyDescent="0.15">
      <c r="E60">
        <v>4752</v>
      </c>
    </row>
    <row r="61" spans="5:5" x14ac:dyDescent="0.15">
      <c r="E61">
        <v>2808</v>
      </c>
    </row>
    <row r="62" spans="5:5" x14ac:dyDescent="0.15">
      <c r="E62">
        <v>1834</v>
      </c>
    </row>
    <row r="63" spans="5:5" x14ac:dyDescent="0.15">
      <c r="E63">
        <f>SUM(E60:E62)</f>
        <v>9394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3"/>
  <sheetViews>
    <sheetView workbookViewId="0">
      <selection activeCell="E5" sqref="E5"/>
    </sheetView>
  </sheetViews>
  <sheetFormatPr baseColWidth="10" defaultRowHeight="19" x14ac:dyDescent="0.25"/>
  <cols>
    <col min="1" max="2" width="10.83203125" style="14"/>
    <col min="3" max="3" width="24.83203125" style="14" bestFit="1" customWidth="1"/>
    <col min="4" max="4" width="25.5" style="14" bestFit="1" customWidth="1"/>
    <col min="5" max="5" width="10.83203125" style="14" bestFit="1" customWidth="1"/>
    <col min="6" max="7" width="10.83203125" style="14"/>
    <col min="8" max="8" width="8.6640625" style="14" customWidth="1"/>
    <col min="9" max="12" width="7.83203125" style="14" customWidth="1"/>
    <col min="13" max="14" width="7.83203125" style="49" customWidth="1"/>
    <col min="15" max="15" width="9.5" style="49" bestFit="1" customWidth="1"/>
    <col min="16" max="17" width="10.83203125" style="49"/>
    <col min="18" max="16384" width="10.83203125" style="14"/>
  </cols>
  <sheetData>
    <row r="1" spans="1:17" x14ac:dyDescent="0.25">
      <c r="A1" s="22" t="s">
        <v>963</v>
      </c>
      <c r="B1" s="22" t="s">
        <v>964</v>
      </c>
      <c r="C1" s="22" t="s">
        <v>966</v>
      </c>
      <c r="D1" s="22" t="s">
        <v>965</v>
      </c>
      <c r="E1" s="22" t="s">
        <v>2099</v>
      </c>
      <c r="F1" s="22" t="s">
        <v>980</v>
      </c>
      <c r="G1" s="22" t="s">
        <v>965</v>
      </c>
      <c r="H1" s="22"/>
      <c r="I1" s="22" t="s">
        <v>63</v>
      </c>
      <c r="J1" s="22" t="s">
        <v>1954</v>
      </c>
      <c r="K1" s="22">
        <v>1100</v>
      </c>
      <c r="L1" s="22"/>
      <c r="M1" s="49" t="s">
        <v>2100</v>
      </c>
      <c r="N1" s="49" t="s">
        <v>2101</v>
      </c>
      <c r="O1" s="49" t="s">
        <v>2102</v>
      </c>
      <c r="P1" s="49" t="s">
        <v>2103</v>
      </c>
      <c r="Q1" s="49" t="s">
        <v>2105</v>
      </c>
    </row>
    <row r="2" spans="1:17" x14ac:dyDescent="0.25">
      <c r="A2" s="22">
        <v>100</v>
      </c>
      <c r="B2" s="22">
        <f>VLOOKUP(F2,I:K,3,FALSE)</f>
        <v>4200</v>
      </c>
      <c r="C2" s="22">
        <v>2</v>
      </c>
      <c r="D2" s="22" t="s">
        <v>977</v>
      </c>
      <c r="E2" s="22">
        <v>0</v>
      </c>
      <c r="F2" s="22" t="s">
        <v>981</v>
      </c>
      <c r="G2" s="22" t="s">
        <v>979</v>
      </c>
      <c r="H2" s="22" t="s">
        <v>978</v>
      </c>
      <c r="I2" s="22" t="s">
        <v>64</v>
      </c>
      <c r="J2" s="22" t="s">
        <v>1479</v>
      </c>
      <c r="K2" s="22">
        <v>1101</v>
      </c>
      <c r="L2" s="22"/>
      <c r="M2" s="49">
        <f>A2</f>
        <v>100</v>
      </c>
      <c r="N2" s="49">
        <f>INT(M2/100)</f>
        <v>1</v>
      </c>
      <c r="O2" s="49" t="str">
        <f>IF(B2="",0,B2&amp;"|"&amp;C2)</f>
        <v>4200|2</v>
      </c>
      <c r="P2" s="50" t="str">
        <f>D2</f>
        <v>0|4</v>
      </c>
      <c r="Q2" s="49">
        <f>E2</f>
        <v>0</v>
      </c>
    </row>
    <row r="3" spans="1:17" x14ac:dyDescent="0.25">
      <c r="A3" s="22">
        <v>200</v>
      </c>
      <c r="B3" s="22">
        <f t="shared" ref="B3:B38" si="0">VLOOKUP(F3,I:K,3,FALSE)</f>
        <v>3107</v>
      </c>
      <c r="C3" s="22">
        <v>1</v>
      </c>
      <c r="D3" s="22" t="s">
        <v>2075</v>
      </c>
      <c r="E3" s="22">
        <v>1</v>
      </c>
      <c r="F3" s="22" t="s">
        <v>706</v>
      </c>
      <c r="G3" s="22" t="s">
        <v>83</v>
      </c>
      <c r="H3" s="22"/>
      <c r="I3" s="22"/>
      <c r="J3" s="22"/>
      <c r="K3" s="22"/>
      <c r="L3" s="22"/>
      <c r="M3" s="49">
        <f t="shared" ref="M3:M39" si="1">A3</f>
        <v>200</v>
      </c>
      <c r="N3" s="49">
        <f t="shared" ref="N3:N39" si="2">INT(M3/100)</f>
        <v>2</v>
      </c>
      <c r="O3" s="49" t="str">
        <f t="shared" ref="O3:O39" si="3">IF(B3="",0,B3&amp;"|"&amp;C3)</f>
        <v>3107|1</v>
      </c>
      <c r="P3" s="50" t="str">
        <f t="shared" ref="P3:P39" si="4">D3</f>
        <v>3100|2</v>
      </c>
      <c r="Q3" s="49">
        <f t="shared" ref="Q3:Q39" si="5">E3</f>
        <v>1</v>
      </c>
    </row>
    <row r="4" spans="1:17" x14ac:dyDescent="0.25">
      <c r="A4" s="22">
        <v>201</v>
      </c>
      <c r="B4" s="22">
        <f t="shared" si="0"/>
        <v>3108</v>
      </c>
      <c r="C4" s="22">
        <v>1</v>
      </c>
      <c r="D4" s="22" t="s">
        <v>2076</v>
      </c>
      <c r="E4" s="22">
        <v>1</v>
      </c>
      <c r="F4" s="22" t="s">
        <v>986</v>
      </c>
      <c r="G4" s="22" t="s">
        <v>83</v>
      </c>
      <c r="H4" s="22"/>
      <c r="I4" s="22" t="s">
        <v>69</v>
      </c>
      <c r="J4" s="22"/>
      <c r="K4" s="22"/>
      <c r="L4" s="22"/>
      <c r="M4" s="49">
        <f t="shared" si="1"/>
        <v>201</v>
      </c>
      <c r="N4" s="49">
        <f t="shared" si="2"/>
        <v>2</v>
      </c>
      <c r="O4" s="49" t="str">
        <f t="shared" si="3"/>
        <v>3108|1</v>
      </c>
      <c r="P4" s="50" t="str">
        <f t="shared" si="4"/>
        <v>3100|30</v>
      </c>
      <c r="Q4" s="49">
        <f t="shared" si="5"/>
        <v>1</v>
      </c>
    </row>
    <row r="5" spans="1:17" x14ac:dyDescent="0.25">
      <c r="A5" s="22">
        <v>300</v>
      </c>
      <c r="B5" s="22">
        <f t="shared" si="0"/>
        <v>4105</v>
      </c>
      <c r="C5" s="22">
        <v>50</v>
      </c>
      <c r="D5" s="22" t="s">
        <v>2077</v>
      </c>
      <c r="E5" s="22">
        <v>0</v>
      </c>
      <c r="F5" s="22" t="s">
        <v>362</v>
      </c>
      <c r="G5" s="22" t="s">
        <v>166</v>
      </c>
      <c r="H5" s="22" t="s">
        <v>2093</v>
      </c>
      <c r="I5" s="22" t="s">
        <v>70</v>
      </c>
      <c r="J5" s="22" t="s">
        <v>1477</v>
      </c>
      <c r="K5" s="22">
        <v>2100</v>
      </c>
      <c r="L5" s="22"/>
      <c r="M5" s="49">
        <f t="shared" si="1"/>
        <v>300</v>
      </c>
      <c r="N5" s="49">
        <f t="shared" si="2"/>
        <v>3</v>
      </c>
      <c r="O5" s="49" t="str">
        <f t="shared" si="3"/>
        <v>4105|50</v>
      </c>
      <c r="P5" s="50" t="str">
        <f t="shared" si="4"/>
        <v>1|4209</v>
      </c>
      <c r="Q5" s="49">
        <f t="shared" si="5"/>
        <v>0</v>
      </c>
    </row>
    <row r="6" spans="1:17" x14ac:dyDescent="0.25">
      <c r="A6" s="22">
        <v>301</v>
      </c>
      <c r="B6" s="22">
        <f t="shared" si="0"/>
        <v>4107</v>
      </c>
      <c r="C6" s="22">
        <v>50</v>
      </c>
      <c r="D6" s="22" t="s">
        <v>2078</v>
      </c>
      <c r="E6" s="22">
        <v>0</v>
      </c>
      <c r="F6" s="22" t="s">
        <v>361</v>
      </c>
      <c r="G6" s="22" t="s">
        <v>168</v>
      </c>
      <c r="H6" s="22"/>
      <c r="I6" s="22" t="s">
        <v>71</v>
      </c>
      <c r="J6" s="22" t="s">
        <v>1470</v>
      </c>
      <c r="K6" s="22">
        <v>2101</v>
      </c>
      <c r="L6" s="22"/>
      <c r="M6" s="49">
        <f t="shared" si="1"/>
        <v>301</v>
      </c>
      <c r="N6" s="49">
        <f t="shared" si="2"/>
        <v>3</v>
      </c>
      <c r="O6" s="49" t="str">
        <f t="shared" si="3"/>
        <v>4107|50</v>
      </c>
      <c r="P6" s="50" t="str">
        <f t="shared" si="4"/>
        <v>1|4210</v>
      </c>
      <c r="Q6" s="49">
        <f t="shared" si="5"/>
        <v>0</v>
      </c>
    </row>
    <row r="7" spans="1:17" x14ac:dyDescent="0.25">
      <c r="A7" s="22">
        <v>302</v>
      </c>
      <c r="B7" s="22">
        <f t="shared" si="0"/>
        <v>4112</v>
      </c>
      <c r="C7" s="22">
        <v>50</v>
      </c>
      <c r="D7" s="22" t="s">
        <v>2079</v>
      </c>
      <c r="E7" s="22">
        <v>0</v>
      </c>
      <c r="F7" s="22" t="s">
        <v>829</v>
      </c>
      <c r="G7" s="22" t="s">
        <v>904</v>
      </c>
      <c r="H7" s="22"/>
      <c r="I7" s="22" t="s">
        <v>72</v>
      </c>
      <c r="J7" s="22" t="s">
        <v>1469</v>
      </c>
      <c r="K7" s="22">
        <v>2102</v>
      </c>
      <c r="L7" s="22"/>
      <c r="M7" s="49">
        <f t="shared" si="1"/>
        <v>302</v>
      </c>
      <c r="N7" s="49">
        <f t="shared" si="2"/>
        <v>3</v>
      </c>
      <c r="O7" s="49" t="str">
        <f t="shared" si="3"/>
        <v>4112|50</v>
      </c>
      <c r="P7" s="50" t="str">
        <f t="shared" si="4"/>
        <v>1|4208</v>
      </c>
      <c r="Q7" s="49">
        <f t="shared" si="5"/>
        <v>0</v>
      </c>
    </row>
    <row r="8" spans="1:17" x14ac:dyDescent="0.25">
      <c r="A8" s="22">
        <v>400</v>
      </c>
      <c r="B8" s="22">
        <f t="shared" si="0"/>
        <v>3100</v>
      </c>
      <c r="C8" s="22">
        <v>1</v>
      </c>
      <c r="D8" s="22" t="s">
        <v>2080</v>
      </c>
      <c r="E8" s="22">
        <v>1</v>
      </c>
      <c r="F8" s="22" t="s">
        <v>83</v>
      </c>
      <c r="G8" s="22" t="s">
        <v>257</v>
      </c>
      <c r="H8" s="22"/>
      <c r="I8" s="22" t="s">
        <v>73</v>
      </c>
      <c r="J8" s="22" t="s">
        <v>1955</v>
      </c>
      <c r="K8" s="22">
        <v>2103</v>
      </c>
      <c r="L8" s="22"/>
      <c r="M8" s="49">
        <f t="shared" si="1"/>
        <v>400</v>
      </c>
      <c r="N8" s="49">
        <f t="shared" si="2"/>
        <v>4</v>
      </c>
      <c r="O8" s="49" t="str">
        <f t="shared" si="3"/>
        <v>3100|1</v>
      </c>
      <c r="P8" s="50" t="str">
        <f t="shared" si="4"/>
        <v>4101|10</v>
      </c>
      <c r="Q8" s="49">
        <f t="shared" si="5"/>
        <v>1</v>
      </c>
    </row>
    <row r="9" spans="1:17" x14ac:dyDescent="0.25">
      <c r="A9" s="22">
        <v>500</v>
      </c>
      <c r="B9" s="22"/>
      <c r="C9" s="22"/>
      <c r="D9" s="22" t="s">
        <v>2082</v>
      </c>
      <c r="E9" s="22">
        <v>0</v>
      </c>
      <c r="F9" s="22"/>
      <c r="G9" s="22" t="s">
        <v>982</v>
      </c>
      <c r="H9" s="22" t="s">
        <v>983</v>
      </c>
      <c r="I9" s="22" t="s">
        <v>76</v>
      </c>
      <c r="J9" s="22" t="s">
        <v>1475</v>
      </c>
      <c r="K9" s="22">
        <v>2104</v>
      </c>
      <c r="L9" s="22"/>
      <c r="M9" s="49">
        <f t="shared" si="1"/>
        <v>500</v>
      </c>
      <c r="N9" s="49">
        <f t="shared" si="2"/>
        <v>5</v>
      </c>
      <c r="O9" s="49">
        <f t="shared" si="3"/>
        <v>0</v>
      </c>
      <c r="P9" s="50" t="str">
        <f t="shared" si="4"/>
        <v>3300|1</v>
      </c>
      <c r="Q9" s="49">
        <f t="shared" si="5"/>
        <v>0</v>
      </c>
    </row>
    <row r="10" spans="1:17" x14ac:dyDescent="0.25">
      <c r="A10" s="22">
        <v>600</v>
      </c>
      <c r="B10" s="22">
        <f t="shared" si="0"/>
        <v>3109</v>
      </c>
      <c r="C10" s="22">
        <v>1</v>
      </c>
      <c r="D10" s="22" t="s">
        <v>2083</v>
      </c>
      <c r="E10" s="22">
        <v>0</v>
      </c>
      <c r="F10" s="22" t="s">
        <v>984</v>
      </c>
      <c r="G10" s="22" t="s">
        <v>985</v>
      </c>
      <c r="H10" s="22"/>
      <c r="I10" s="22" t="s">
        <v>1678</v>
      </c>
      <c r="J10" s="22" t="s">
        <v>1471</v>
      </c>
      <c r="K10" s="22">
        <v>2105</v>
      </c>
      <c r="L10" s="22"/>
      <c r="M10" s="49">
        <f t="shared" si="1"/>
        <v>600</v>
      </c>
      <c r="N10" s="49">
        <f t="shared" si="2"/>
        <v>6</v>
      </c>
      <c r="O10" s="49" t="str">
        <f t="shared" si="3"/>
        <v>3109|1</v>
      </c>
      <c r="P10" s="50" t="str">
        <f t="shared" si="4"/>
        <v>110|1</v>
      </c>
      <c r="Q10" s="49">
        <f t="shared" si="5"/>
        <v>0</v>
      </c>
    </row>
    <row r="11" spans="1:17" x14ac:dyDescent="0.25">
      <c r="A11" s="22">
        <v>700</v>
      </c>
      <c r="B11" s="22">
        <f t="shared" si="0"/>
        <v>3307</v>
      </c>
      <c r="C11" s="22">
        <v>1</v>
      </c>
      <c r="D11" s="22" t="s">
        <v>2084</v>
      </c>
      <c r="E11" s="22">
        <v>0</v>
      </c>
      <c r="F11" s="22" t="s">
        <v>987</v>
      </c>
      <c r="G11" s="22" t="s">
        <v>83</v>
      </c>
      <c r="H11" s="22"/>
      <c r="I11" s="22" t="s">
        <v>968</v>
      </c>
      <c r="J11" s="22" t="s">
        <v>1476</v>
      </c>
      <c r="K11" s="22">
        <v>2106</v>
      </c>
      <c r="L11" s="22"/>
      <c r="M11" s="49">
        <f t="shared" si="1"/>
        <v>700</v>
      </c>
      <c r="N11" s="49">
        <f t="shared" si="2"/>
        <v>7</v>
      </c>
      <c r="O11" s="49" t="str">
        <f t="shared" si="3"/>
        <v>3307|1</v>
      </c>
      <c r="P11" s="50" t="str">
        <f t="shared" si="4"/>
        <v>3100|80</v>
      </c>
      <c r="Q11" s="49">
        <f t="shared" si="5"/>
        <v>0</v>
      </c>
    </row>
    <row r="12" spans="1:17" x14ac:dyDescent="0.25">
      <c r="A12" s="22">
        <v>701</v>
      </c>
      <c r="B12" s="22">
        <f t="shared" si="0"/>
        <v>3308</v>
      </c>
      <c r="C12" s="22">
        <v>1</v>
      </c>
      <c r="D12" s="22" t="s">
        <v>2084</v>
      </c>
      <c r="E12" s="22">
        <v>0</v>
      </c>
      <c r="F12" s="22" t="s">
        <v>988</v>
      </c>
      <c r="G12" s="22" t="s">
        <v>83</v>
      </c>
      <c r="H12" s="22"/>
      <c r="I12" s="22" t="s">
        <v>971</v>
      </c>
      <c r="J12" s="22" t="s">
        <v>1444</v>
      </c>
      <c r="K12" s="22">
        <v>2107</v>
      </c>
      <c r="L12" s="22"/>
      <c r="M12" s="49">
        <f t="shared" si="1"/>
        <v>701</v>
      </c>
      <c r="N12" s="49">
        <f t="shared" si="2"/>
        <v>7</v>
      </c>
      <c r="O12" s="49" t="str">
        <f t="shared" si="3"/>
        <v>3308|1</v>
      </c>
      <c r="P12" s="50" t="str">
        <f t="shared" si="4"/>
        <v>3100|80</v>
      </c>
      <c r="Q12" s="49">
        <f t="shared" si="5"/>
        <v>0</v>
      </c>
    </row>
    <row r="13" spans="1:17" x14ac:dyDescent="0.25">
      <c r="A13" s="22">
        <v>800</v>
      </c>
      <c r="B13" s="22">
        <f t="shared" si="0"/>
        <v>3105</v>
      </c>
      <c r="C13" s="22">
        <v>1</v>
      </c>
      <c r="D13" s="22" t="s">
        <v>2085</v>
      </c>
      <c r="E13" s="22" t="s">
        <v>992</v>
      </c>
      <c r="F13" s="23" t="s">
        <v>702</v>
      </c>
      <c r="G13" s="22" t="s">
        <v>83</v>
      </c>
      <c r="H13" s="22"/>
      <c r="I13" s="22" t="s">
        <v>1405</v>
      </c>
      <c r="J13" s="22" t="s">
        <v>1466</v>
      </c>
      <c r="K13" s="22">
        <v>2108</v>
      </c>
      <c r="L13" s="22"/>
      <c r="M13" s="49">
        <f t="shared" si="1"/>
        <v>800</v>
      </c>
      <c r="N13" s="49">
        <f t="shared" si="2"/>
        <v>8</v>
      </c>
      <c r="O13" s="49" t="str">
        <f t="shared" si="3"/>
        <v>3105|1</v>
      </c>
      <c r="P13" s="50" t="str">
        <f t="shared" si="4"/>
        <v>3100|2</v>
      </c>
      <c r="Q13" s="49" t="str">
        <f t="shared" si="5"/>
        <v>2|20</v>
      </c>
    </row>
    <row r="14" spans="1:17" x14ac:dyDescent="0.25">
      <c r="A14" s="22">
        <v>801</v>
      </c>
      <c r="B14" s="22">
        <f t="shared" si="0"/>
        <v>3106</v>
      </c>
      <c r="C14" s="22">
        <v>1</v>
      </c>
      <c r="D14" s="22" t="s">
        <v>2085</v>
      </c>
      <c r="E14" s="22" t="s">
        <v>993</v>
      </c>
      <c r="F14" s="23" t="s">
        <v>703</v>
      </c>
      <c r="G14" s="22" t="s">
        <v>83</v>
      </c>
      <c r="H14" s="22"/>
      <c r="I14" s="22" t="s">
        <v>86</v>
      </c>
      <c r="J14" s="22" t="s">
        <v>1472</v>
      </c>
      <c r="K14" s="22">
        <v>2109</v>
      </c>
      <c r="L14" s="22"/>
      <c r="M14" s="49">
        <f t="shared" si="1"/>
        <v>801</v>
      </c>
      <c r="N14" s="49">
        <f t="shared" si="2"/>
        <v>8</v>
      </c>
      <c r="O14" s="49" t="str">
        <f t="shared" si="3"/>
        <v>3106|1</v>
      </c>
      <c r="P14" s="50" t="str">
        <f t="shared" si="4"/>
        <v>3100|2</v>
      </c>
      <c r="Q14" s="49" t="str">
        <f t="shared" si="5"/>
        <v>2|20</v>
      </c>
    </row>
    <row r="15" spans="1:17" x14ac:dyDescent="0.25">
      <c r="A15" s="22">
        <v>900</v>
      </c>
      <c r="B15" s="22">
        <f t="shared" si="0"/>
        <v>3306</v>
      </c>
      <c r="C15" s="22">
        <v>1</v>
      </c>
      <c r="D15" s="22" t="s">
        <v>2084</v>
      </c>
      <c r="E15" s="22">
        <v>0</v>
      </c>
      <c r="F15" s="22" t="s">
        <v>989</v>
      </c>
      <c r="G15" s="22" t="s">
        <v>83</v>
      </c>
      <c r="H15" s="22"/>
      <c r="I15" s="22" t="s">
        <v>74</v>
      </c>
      <c r="J15" s="22" t="s">
        <v>1956</v>
      </c>
      <c r="K15" s="22">
        <v>2200</v>
      </c>
      <c r="L15" s="22"/>
      <c r="M15" s="49">
        <f t="shared" si="1"/>
        <v>900</v>
      </c>
      <c r="N15" s="49">
        <f t="shared" si="2"/>
        <v>9</v>
      </c>
      <c r="O15" s="49" t="str">
        <f t="shared" si="3"/>
        <v>3306|1</v>
      </c>
      <c r="P15" s="50" t="str">
        <f t="shared" si="4"/>
        <v>3100|80</v>
      </c>
      <c r="Q15" s="49">
        <f t="shared" si="5"/>
        <v>0</v>
      </c>
    </row>
    <row r="16" spans="1:17" x14ac:dyDescent="0.25">
      <c r="A16" s="22">
        <v>901</v>
      </c>
      <c r="B16" s="22">
        <f t="shared" si="0"/>
        <v>3308</v>
      </c>
      <c r="C16" s="22">
        <v>1</v>
      </c>
      <c r="D16" s="22" t="s">
        <v>2084</v>
      </c>
      <c r="E16" s="22">
        <v>0</v>
      </c>
      <c r="F16" s="22" t="s">
        <v>990</v>
      </c>
      <c r="G16" s="22" t="s">
        <v>83</v>
      </c>
      <c r="H16" s="22"/>
      <c r="I16" s="22" t="s">
        <v>75</v>
      </c>
      <c r="J16" s="22" t="s">
        <v>1957</v>
      </c>
      <c r="K16" s="22">
        <v>2201</v>
      </c>
      <c r="L16" s="22"/>
      <c r="M16" s="49">
        <f t="shared" si="1"/>
        <v>901</v>
      </c>
      <c r="N16" s="49">
        <f t="shared" si="2"/>
        <v>9</v>
      </c>
      <c r="O16" s="49" t="str">
        <f t="shared" si="3"/>
        <v>3308|1</v>
      </c>
      <c r="P16" s="50" t="str">
        <f t="shared" si="4"/>
        <v>3100|80</v>
      </c>
      <c r="Q16" s="49">
        <f t="shared" si="5"/>
        <v>0</v>
      </c>
    </row>
    <row r="17" spans="1:17" x14ac:dyDescent="0.25">
      <c r="A17" s="22">
        <v>1000</v>
      </c>
      <c r="B17" s="22">
        <f t="shared" si="0"/>
        <v>3104</v>
      </c>
      <c r="C17" s="22">
        <v>1</v>
      </c>
      <c r="D17" s="22" t="s">
        <v>2085</v>
      </c>
      <c r="E17" s="22" t="s">
        <v>992</v>
      </c>
      <c r="F17" s="23" t="s">
        <v>701</v>
      </c>
      <c r="G17" s="22" t="s">
        <v>83</v>
      </c>
      <c r="H17" s="22"/>
      <c r="I17" s="22" t="s">
        <v>831</v>
      </c>
      <c r="J17" s="22" t="s">
        <v>1441</v>
      </c>
      <c r="K17" s="22">
        <v>2202</v>
      </c>
      <c r="L17" s="22"/>
      <c r="M17" s="49">
        <f t="shared" si="1"/>
        <v>1000</v>
      </c>
      <c r="N17" s="49">
        <f t="shared" si="2"/>
        <v>10</v>
      </c>
      <c r="O17" s="49" t="str">
        <f t="shared" si="3"/>
        <v>3104|1</v>
      </c>
      <c r="P17" s="50" t="str">
        <f t="shared" si="4"/>
        <v>3100|2</v>
      </c>
      <c r="Q17" s="49" t="str">
        <f t="shared" si="5"/>
        <v>2|20</v>
      </c>
    </row>
    <row r="18" spans="1:17" x14ac:dyDescent="0.25">
      <c r="A18" s="22">
        <v>1001</v>
      </c>
      <c r="B18" s="22">
        <f t="shared" si="0"/>
        <v>3106</v>
      </c>
      <c r="C18" s="22">
        <v>1</v>
      </c>
      <c r="D18" s="22" t="s">
        <v>2085</v>
      </c>
      <c r="E18" s="22" t="s">
        <v>993</v>
      </c>
      <c r="F18" s="23" t="s">
        <v>703</v>
      </c>
      <c r="G18" s="22" t="s">
        <v>83</v>
      </c>
      <c r="M18" s="49">
        <f t="shared" si="1"/>
        <v>1001</v>
      </c>
      <c r="N18" s="49">
        <f t="shared" si="2"/>
        <v>10</v>
      </c>
      <c r="O18" s="49" t="str">
        <f t="shared" si="3"/>
        <v>3106|1</v>
      </c>
      <c r="P18" s="50" t="str">
        <f t="shared" si="4"/>
        <v>3100|2</v>
      </c>
      <c r="Q18" s="49" t="str">
        <f t="shared" si="5"/>
        <v>2|20</v>
      </c>
    </row>
    <row r="19" spans="1:17" x14ac:dyDescent="0.25">
      <c r="A19" s="22">
        <v>1100</v>
      </c>
      <c r="B19" s="22">
        <f t="shared" si="0"/>
        <v>3306</v>
      </c>
      <c r="C19" s="22">
        <v>1</v>
      </c>
      <c r="D19" s="22" t="s">
        <v>2084</v>
      </c>
      <c r="E19" s="22">
        <v>0</v>
      </c>
      <c r="F19" s="23" t="s">
        <v>991</v>
      </c>
      <c r="G19" s="22" t="s">
        <v>83</v>
      </c>
      <c r="I19" s="14" t="s">
        <v>82</v>
      </c>
      <c r="J19" s="14" t="s">
        <v>139</v>
      </c>
      <c r="K19" s="14">
        <v>2300</v>
      </c>
      <c r="M19" s="49">
        <f t="shared" si="1"/>
        <v>1100</v>
      </c>
      <c r="N19" s="49">
        <f t="shared" si="2"/>
        <v>11</v>
      </c>
      <c r="O19" s="49" t="str">
        <f t="shared" si="3"/>
        <v>3306|1</v>
      </c>
      <c r="P19" s="50" t="str">
        <f t="shared" si="4"/>
        <v>3100|80</v>
      </c>
      <c r="Q19" s="49">
        <f t="shared" si="5"/>
        <v>0</v>
      </c>
    </row>
    <row r="20" spans="1:17" x14ac:dyDescent="0.25">
      <c r="A20" s="22">
        <v>1101</v>
      </c>
      <c r="B20" s="22">
        <f t="shared" si="0"/>
        <v>3307</v>
      </c>
      <c r="C20" s="22">
        <v>1</v>
      </c>
      <c r="D20" s="22" t="s">
        <v>2084</v>
      </c>
      <c r="E20" s="22">
        <v>0</v>
      </c>
      <c r="F20" s="22" t="s">
        <v>987</v>
      </c>
      <c r="G20" s="22" t="s">
        <v>83</v>
      </c>
      <c r="I20" s="14" t="s">
        <v>144</v>
      </c>
      <c r="J20" s="14" t="s">
        <v>1459</v>
      </c>
      <c r="K20" s="14">
        <v>2301</v>
      </c>
      <c r="M20" s="49">
        <f t="shared" si="1"/>
        <v>1101</v>
      </c>
      <c r="N20" s="49">
        <f t="shared" si="2"/>
        <v>11</v>
      </c>
      <c r="O20" s="49" t="str">
        <f t="shared" si="3"/>
        <v>3307|1</v>
      </c>
      <c r="P20" s="50" t="str">
        <f t="shared" si="4"/>
        <v>3100|80</v>
      </c>
      <c r="Q20" s="49">
        <f t="shared" si="5"/>
        <v>0</v>
      </c>
    </row>
    <row r="21" spans="1:17" x14ac:dyDescent="0.25">
      <c r="A21" s="22">
        <v>1200</v>
      </c>
      <c r="B21" s="22">
        <f t="shared" si="0"/>
        <v>3104</v>
      </c>
      <c r="C21" s="22">
        <v>1</v>
      </c>
      <c r="D21" s="22" t="s">
        <v>2085</v>
      </c>
      <c r="E21" s="22" t="s">
        <v>992</v>
      </c>
      <c r="F21" s="23" t="s">
        <v>701</v>
      </c>
      <c r="G21" s="22" t="s">
        <v>83</v>
      </c>
      <c r="H21" s="22"/>
      <c r="I21" s="22" t="s">
        <v>1254</v>
      </c>
      <c r="J21" s="22" t="s">
        <v>1474</v>
      </c>
      <c r="K21" s="22">
        <v>2302</v>
      </c>
      <c r="L21" s="22"/>
      <c r="M21" s="49">
        <f t="shared" si="1"/>
        <v>1200</v>
      </c>
      <c r="N21" s="49">
        <f t="shared" si="2"/>
        <v>12</v>
      </c>
      <c r="O21" s="49" t="str">
        <f t="shared" si="3"/>
        <v>3104|1</v>
      </c>
      <c r="P21" s="50" t="str">
        <f t="shared" si="4"/>
        <v>3100|2</v>
      </c>
      <c r="Q21" s="49" t="str">
        <f t="shared" si="5"/>
        <v>2|20</v>
      </c>
    </row>
    <row r="22" spans="1:17" x14ac:dyDescent="0.25">
      <c r="A22" s="22">
        <v>1201</v>
      </c>
      <c r="B22" s="22">
        <f t="shared" si="0"/>
        <v>3105</v>
      </c>
      <c r="C22" s="22">
        <v>1</v>
      </c>
      <c r="D22" s="22" t="s">
        <v>2085</v>
      </c>
      <c r="E22" s="22" t="s">
        <v>993</v>
      </c>
      <c r="F22" s="23" t="s">
        <v>702</v>
      </c>
      <c r="G22" s="22" t="s">
        <v>83</v>
      </c>
      <c r="H22" s="22"/>
      <c r="I22" s="22" t="s">
        <v>1300</v>
      </c>
      <c r="J22" s="22" t="s">
        <v>1958</v>
      </c>
      <c r="K22" s="22">
        <v>2303</v>
      </c>
      <c r="L22" s="22"/>
      <c r="M22" s="49">
        <f t="shared" si="1"/>
        <v>1201</v>
      </c>
      <c r="N22" s="49">
        <f t="shared" si="2"/>
        <v>12</v>
      </c>
      <c r="O22" s="49" t="str">
        <f t="shared" si="3"/>
        <v>3105|1</v>
      </c>
      <c r="P22" s="50" t="str">
        <f t="shared" si="4"/>
        <v>3100|2</v>
      </c>
      <c r="Q22" s="49" t="str">
        <f t="shared" si="5"/>
        <v>2|20</v>
      </c>
    </row>
    <row r="23" spans="1:17" x14ac:dyDescent="0.25">
      <c r="A23" s="22">
        <v>1300</v>
      </c>
      <c r="B23" s="22">
        <f t="shared" si="0"/>
        <v>3301</v>
      </c>
      <c r="C23" s="22">
        <v>99</v>
      </c>
      <c r="D23" s="22" t="s">
        <v>2086</v>
      </c>
      <c r="E23" s="22">
        <v>0</v>
      </c>
      <c r="F23" s="22" t="s">
        <v>994</v>
      </c>
      <c r="G23" s="47" t="s">
        <v>995</v>
      </c>
      <c r="H23" s="22"/>
      <c r="I23" s="22"/>
      <c r="J23" s="22"/>
      <c r="K23" s="22"/>
      <c r="L23" s="22"/>
      <c r="M23" s="49">
        <f t="shared" si="1"/>
        <v>1300</v>
      </c>
      <c r="N23" s="49">
        <f t="shared" si="2"/>
        <v>13</v>
      </c>
      <c r="O23" s="49" t="str">
        <f t="shared" si="3"/>
        <v>3301|99</v>
      </c>
      <c r="P23" s="50" t="str">
        <f t="shared" si="4"/>
        <v>119|1</v>
      </c>
      <c r="Q23" s="49">
        <f t="shared" si="5"/>
        <v>0</v>
      </c>
    </row>
    <row r="24" spans="1:17" x14ac:dyDescent="0.25">
      <c r="A24" s="22">
        <v>1301</v>
      </c>
      <c r="B24" s="22">
        <f t="shared" si="0"/>
        <v>3301</v>
      </c>
      <c r="C24" s="22">
        <v>2</v>
      </c>
      <c r="D24" s="22" t="s">
        <v>2089</v>
      </c>
      <c r="E24" s="22">
        <v>1</v>
      </c>
      <c r="F24" s="22" t="s">
        <v>994</v>
      </c>
      <c r="G24" s="22" t="s">
        <v>996</v>
      </c>
      <c r="H24" s="22"/>
      <c r="I24" s="22" t="s">
        <v>143</v>
      </c>
      <c r="J24" s="22" t="s">
        <v>1457</v>
      </c>
      <c r="K24" s="22">
        <v>2400</v>
      </c>
      <c r="L24" s="22"/>
      <c r="M24" s="49">
        <f t="shared" si="1"/>
        <v>1301</v>
      </c>
      <c r="N24" s="49">
        <f t="shared" si="2"/>
        <v>13</v>
      </c>
      <c r="O24" s="49" t="str">
        <f t="shared" si="3"/>
        <v>3301|2</v>
      </c>
      <c r="P24" s="50" t="str">
        <f t="shared" si="4"/>
        <v>3302|1</v>
      </c>
      <c r="Q24" s="49">
        <f t="shared" si="5"/>
        <v>1</v>
      </c>
    </row>
    <row r="25" spans="1:17" x14ac:dyDescent="0.25">
      <c r="A25" s="22">
        <v>1400</v>
      </c>
      <c r="B25" s="22">
        <f t="shared" si="0"/>
        <v>3100</v>
      </c>
      <c r="C25" s="22">
        <v>5</v>
      </c>
      <c r="D25" s="22" t="s">
        <v>2090</v>
      </c>
      <c r="E25" s="22">
        <v>1</v>
      </c>
      <c r="F25" s="22" t="s">
        <v>83</v>
      </c>
      <c r="G25" s="24" t="s">
        <v>143</v>
      </c>
      <c r="H25" s="22"/>
      <c r="I25" s="22" t="s">
        <v>80</v>
      </c>
      <c r="J25" s="22" t="s">
        <v>1294</v>
      </c>
      <c r="K25" s="22">
        <v>2401</v>
      </c>
      <c r="L25" s="22"/>
      <c r="M25" s="49">
        <f t="shared" si="1"/>
        <v>1400</v>
      </c>
      <c r="N25" s="49">
        <f t="shared" si="2"/>
        <v>14</v>
      </c>
      <c r="O25" s="49" t="str">
        <f t="shared" si="3"/>
        <v>3100|5</v>
      </c>
      <c r="P25" s="50" t="str">
        <f t="shared" si="4"/>
        <v>2400|1</v>
      </c>
      <c r="Q25" s="49">
        <f t="shared" si="5"/>
        <v>1</v>
      </c>
    </row>
    <row r="26" spans="1:17" x14ac:dyDescent="0.25">
      <c r="A26" s="22">
        <v>1401</v>
      </c>
      <c r="B26" s="22">
        <f t="shared" si="0"/>
        <v>3100</v>
      </c>
      <c r="C26" s="22">
        <v>5</v>
      </c>
      <c r="D26" s="22" t="s">
        <v>2091</v>
      </c>
      <c r="E26" s="22">
        <v>1</v>
      </c>
      <c r="F26" s="22" t="s">
        <v>83</v>
      </c>
      <c r="G26" s="14" t="s">
        <v>80</v>
      </c>
      <c r="H26" s="22"/>
      <c r="I26" s="22" t="s">
        <v>1403</v>
      </c>
      <c r="J26" s="22" t="s">
        <v>1292</v>
      </c>
      <c r="K26" s="22">
        <v>2402</v>
      </c>
      <c r="L26" s="22"/>
      <c r="M26" s="49">
        <f t="shared" si="1"/>
        <v>1401</v>
      </c>
      <c r="N26" s="49">
        <f t="shared" si="2"/>
        <v>14</v>
      </c>
      <c r="O26" s="49" t="str">
        <f t="shared" si="3"/>
        <v>3100|5</v>
      </c>
      <c r="P26" s="50" t="str">
        <f t="shared" si="4"/>
        <v>2401|1</v>
      </c>
      <c r="Q26" s="49">
        <f t="shared" si="5"/>
        <v>1</v>
      </c>
    </row>
    <row r="27" spans="1:17" x14ac:dyDescent="0.25">
      <c r="A27" s="22">
        <v>1402</v>
      </c>
      <c r="B27" s="22">
        <f t="shared" si="0"/>
        <v>3100</v>
      </c>
      <c r="C27" s="22">
        <v>5</v>
      </c>
      <c r="D27" s="22" t="s">
        <v>2092</v>
      </c>
      <c r="E27" s="22">
        <v>1</v>
      </c>
      <c r="F27" s="22" t="s">
        <v>83</v>
      </c>
      <c r="G27" s="14" t="s">
        <v>141</v>
      </c>
      <c r="H27" s="22"/>
      <c r="I27" s="22" t="s">
        <v>1413</v>
      </c>
      <c r="J27" s="22" t="s">
        <v>1959</v>
      </c>
      <c r="K27" s="22">
        <v>2403</v>
      </c>
      <c r="L27" s="22"/>
      <c r="M27" s="49">
        <f t="shared" si="1"/>
        <v>1402</v>
      </c>
      <c r="N27" s="49">
        <f t="shared" si="2"/>
        <v>14</v>
      </c>
      <c r="O27" s="49" t="str">
        <f t="shared" si="3"/>
        <v>3100|5</v>
      </c>
      <c r="P27" s="50" t="str">
        <f t="shared" si="4"/>
        <v>2402|1</v>
      </c>
      <c r="Q27" s="49">
        <f t="shared" si="5"/>
        <v>1</v>
      </c>
    </row>
    <row r="28" spans="1:17" x14ac:dyDescent="0.25">
      <c r="A28" s="22">
        <v>1500</v>
      </c>
      <c r="B28" s="22">
        <f t="shared" si="0"/>
        <v>2202</v>
      </c>
      <c r="C28" s="22">
        <v>99</v>
      </c>
      <c r="D28" s="22" t="s">
        <v>2087</v>
      </c>
      <c r="E28" s="22">
        <v>0</v>
      </c>
      <c r="F28" s="22" t="s">
        <v>84</v>
      </c>
      <c r="G28" s="47" t="s">
        <v>1001</v>
      </c>
      <c r="H28" s="22"/>
      <c r="I28" s="22" t="s">
        <v>65</v>
      </c>
      <c r="J28" s="22" t="s">
        <v>1473</v>
      </c>
      <c r="K28" s="22">
        <v>2404</v>
      </c>
      <c r="L28" s="22"/>
      <c r="M28" s="49">
        <f t="shared" si="1"/>
        <v>1500</v>
      </c>
      <c r="N28" s="49">
        <f t="shared" si="2"/>
        <v>15</v>
      </c>
      <c r="O28" s="49" t="str">
        <f t="shared" si="3"/>
        <v>2202|99</v>
      </c>
      <c r="P28" s="50" t="str">
        <f t="shared" si="4"/>
        <v>304|1</v>
      </c>
      <c r="Q28" s="49">
        <f t="shared" si="5"/>
        <v>0</v>
      </c>
    </row>
    <row r="29" spans="1:17" x14ac:dyDescent="0.25">
      <c r="A29" s="22">
        <v>1600</v>
      </c>
      <c r="B29" s="22">
        <f t="shared" si="0"/>
        <v>3300</v>
      </c>
      <c r="C29" s="22">
        <v>2</v>
      </c>
      <c r="D29" s="22" t="s">
        <v>2094</v>
      </c>
      <c r="E29" s="22">
        <v>1</v>
      </c>
      <c r="F29" s="22" t="s">
        <v>982</v>
      </c>
      <c r="G29" s="22" t="s">
        <v>999</v>
      </c>
      <c r="H29" s="22"/>
      <c r="I29" s="22" t="s">
        <v>1310</v>
      </c>
      <c r="J29" s="22" t="s">
        <v>1960</v>
      </c>
      <c r="K29" s="22">
        <v>2405</v>
      </c>
      <c r="L29" s="22"/>
      <c r="M29" s="49">
        <f t="shared" si="1"/>
        <v>1600</v>
      </c>
      <c r="N29" s="49">
        <f t="shared" si="2"/>
        <v>16</v>
      </c>
      <c r="O29" s="49" t="str">
        <f t="shared" si="3"/>
        <v>3300|2</v>
      </c>
      <c r="P29" s="50" t="str">
        <f t="shared" si="4"/>
        <v>3305|1</v>
      </c>
      <c r="Q29" s="49">
        <f t="shared" si="5"/>
        <v>1</v>
      </c>
    </row>
    <row r="30" spans="1:17" x14ac:dyDescent="0.25">
      <c r="A30" s="22">
        <v>1700</v>
      </c>
      <c r="B30" s="22"/>
      <c r="C30" s="22"/>
      <c r="D30" s="22" t="s">
        <v>1002</v>
      </c>
      <c r="E30" s="22">
        <v>0</v>
      </c>
      <c r="F30" s="22"/>
      <c r="G30" s="22" t="s">
        <v>1003</v>
      </c>
      <c r="H30" s="22"/>
      <c r="I30" s="22" t="s">
        <v>1250</v>
      </c>
      <c r="J30" s="22" t="s">
        <v>1463</v>
      </c>
      <c r="K30" s="22">
        <v>2406</v>
      </c>
      <c r="L30" s="22"/>
      <c r="M30" s="49">
        <f>A30</f>
        <v>1700</v>
      </c>
      <c r="N30" s="49">
        <f t="shared" si="2"/>
        <v>17</v>
      </c>
      <c r="O30" s="49">
        <f t="shared" si="3"/>
        <v>0</v>
      </c>
      <c r="P30" s="50" t="str">
        <f t="shared" si="4"/>
        <v>0|14</v>
      </c>
      <c r="Q30" s="49">
        <f t="shared" si="5"/>
        <v>0</v>
      </c>
    </row>
    <row r="31" spans="1:17" x14ac:dyDescent="0.25">
      <c r="A31" s="22">
        <v>1800</v>
      </c>
      <c r="B31" s="22">
        <f t="shared" si="0"/>
        <v>3303</v>
      </c>
      <c r="C31" s="22">
        <v>99</v>
      </c>
      <c r="D31" s="22" t="s">
        <v>2088</v>
      </c>
      <c r="E31" s="22">
        <v>0</v>
      </c>
      <c r="F31" s="22" t="s">
        <v>998</v>
      </c>
      <c r="G31" s="47" t="s">
        <v>1004</v>
      </c>
      <c r="H31" s="22"/>
      <c r="I31" s="22" t="s">
        <v>1258</v>
      </c>
      <c r="J31" s="22" t="s">
        <v>1482</v>
      </c>
      <c r="K31" s="22">
        <v>2407</v>
      </c>
      <c r="L31" s="22"/>
      <c r="M31" s="49">
        <f t="shared" si="1"/>
        <v>1800</v>
      </c>
      <c r="N31" s="49">
        <f t="shared" si="2"/>
        <v>18</v>
      </c>
      <c r="O31" s="49" t="str">
        <f t="shared" si="3"/>
        <v>3303|99</v>
      </c>
      <c r="P31" s="50" t="str">
        <f t="shared" si="4"/>
        <v>206|1</v>
      </c>
      <c r="Q31" s="49">
        <f t="shared" si="5"/>
        <v>0</v>
      </c>
    </row>
    <row r="32" spans="1:17" x14ac:dyDescent="0.25">
      <c r="A32" s="22">
        <v>1801</v>
      </c>
      <c r="B32" s="22">
        <f t="shared" si="0"/>
        <v>3303</v>
      </c>
      <c r="C32" s="22">
        <v>2</v>
      </c>
      <c r="D32" s="22" t="s">
        <v>2095</v>
      </c>
      <c r="E32" s="22">
        <v>1</v>
      </c>
      <c r="F32" s="22" t="s">
        <v>998</v>
      </c>
      <c r="G32" s="22" t="s">
        <v>997</v>
      </c>
      <c r="I32" s="14" t="s">
        <v>1334</v>
      </c>
      <c r="J32" s="14" t="s">
        <v>1961</v>
      </c>
      <c r="K32" s="14">
        <v>2408</v>
      </c>
      <c r="M32" s="49">
        <f t="shared" si="1"/>
        <v>1801</v>
      </c>
      <c r="N32" s="49">
        <f t="shared" si="2"/>
        <v>18</v>
      </c>
      <c r="O32" s="49" t="str">
        <f t="shared" si="3"/>
        <v>3303|2</v>
      </c>
      <c r="P32" s="50" t="str">
        <f t="shared" si="4"/>
        <v>3304|1</v>
      </c>
      <c r="Q32" s="49">
        <f t="shared" si="5"/>
        <v>1</v>
      </c>
    </row>
    <row r="33" spans="1:17" x14ac:dyDescent="0.25">
      <c r="A33" s="22">
        <v>1900</v>
      </c>
      <c r="B33" s="22">
        <f t="shared" si="0"/>
        <v>3100</v>
      </c>
      <c r="C33" s="14">
        <v>-1</v>
      </c>
      <c r="D33" s="48" t="s">
        <v>2097</v>
      </c>
      <c r="E33" s="22">
        <v>1</v>
      </c>
      <c r="F33" s="22" t="s">
        <v>83</v>
      </c>
      <c r="G33" s="22" t="s">
        <v>1005</v>
      </c>
      <c r="I33" s="14" t="s">
        <v>1411</v>
      </c>
      <c r="J33" s="14" t="s">
        <v>1409</v>
      </c>
      <c r="K33" s="14">
        <v>2409</v>
      </c>
      <c r="M33" s="49">
        <f t="shared" si="1"/>
        <v>1900</v>
      </c>
      <c r="N33" s="49">
        <f t="shared" si="2"/>
        <v>19</v>
      </c>
      <c r="O33" s="49" t="str">
        <f t="shared" si="3"/>
        <v>3100|-1</v>
      </c>
      <c r="P33" s="50" t="str">
        <f t="shared" si="4"/>
        <v>-1|1</v>
      </c>
      <c r="Q33" s="49">
        <f t="shared" si="5"/>
        <v>1</v>
      </c>
    </row>
    <row r="34" spans="1:17" x14ac:dyDescent="0.25">
      <c r="A34" s="22">
        <v>1901</v>
      </c>
      <c r="B34" s="22">
        <f t="shared" si="0"/>
        <v>3100</v>
      </c>
      <c r="C34" s="14">
        <v>-1</v>
      </c>
      <c r="D34" s="48" t="s">
        <v>2097</v>
      </c>
      <c r="E34" s="22">
        <v>1</v>
      </c>
      <c r="F34" s="22" t="s">
        <v>83</v>
      </c>
      <c r="G34" s="22" t="s">
        <v>1005</v>
      </c>
      <c r="M34" s="49">
        <f t="shared" si="1"/>
        <v>1901</v>
      </c>
      <c r="N34" s="49">
        <f t="shared" si="2"/>
        <v>19</v>
      </c>
      <c r="O34" s="49" t="str">
        <f t="shared" si="3"/>
        <v>3100|-1</v>
      </c>
      <c r="P34" s="50" t="str">
        <f t="shared" si="4"/>
        <v>-1|1</v>
      </c>
      <c r="Q34" s="49">
        <f t="shared" si="5"/>
        <v>1</v>
      </c>
    </row>
    <row r="35" spans="1:17" x14ac:dyDescent="0.25">
      <c r="A35" s="22">
        <v>1902</v>
      </c>
      <c r="B35" s="22">
        <f t="shared" si="0"/>
        <v>3100</v>
      </c>
      <c r="C35" s="14">
        <v>-1</v>
      </c>
      <c r="D35" s="48" t="s">
        <v>2096</v>
      </c>
      <c r="E35" s="22">
        <v>1</v>
      </c>
      <c r="F35" s="22" t="s">
        <v>83</v>
      </c>
      <c r="G35" s="22" t="s">
        <v>1005</v>
      </c>
      <c r="I35" s="14" t="s">
        <v>81</v>
      </c>
      <c r="M35" s="49">
        <f t="shared" si="1"/>
        <v>1902</v>
      </c>
      <c r="N35" s="49">
        <f t="shared" si="2"/>
        <v>19</v>
      </c>
      <c r="O35" s="49" t="str">
        <f t="shared" si="3"/>
        <v>3100|-1</v>
      </c>
      <c r="P35" s="50" t="str">
        <f t="shared" si="4"/>
        <v>-1|1</v>
      </c>
      <c r="Q35" s="49">
        <f t="shared" si="5"/>
        <v>1</v>
      </c>
    </row>
    <row r="36" spans="1:17" x14ac:dyDescent="0.25">
      <c r="A36" s="22">
        <v>1903</v>
      </c>
      <c r="B36" s="22">
        <f t="shared" si="0"/>
        <v>3100</v>
      </c>
      <c r="C36" s="14">
        <v>-1</v>
      </c>
      <c r="D36" s="48" t="s">
        <v>2096</v>
      </c>
      <c r="E36" s="22">
        <v>1</v>
      </c>
      <c r="F36" s="22" t="s">
        <v>83</v>
      </c>
      <c r="G36" s="22" t="s">
        <v>1005</v>
      </c>
      <c r="I36" s="14" t="s">
        <v>83</v>
      </c>
      <c r="J36" s="14" t="s">
        <v>1962</v>
      </c>
      <c r="K36" s="14">
        <v>3100</v>
      </c>
      <c r="M36" s="49">
        <f t="shared" si="1"/>
        <v>1903</v>
      </c>
      <c r="N36" s="49">
        <f t="shared" si="2"/>
        <v>19</v>
      </c>
      <c r="O36" s="49" t="str">
        <f t="shared" si="3"/>
        <v>3100|-1</v>
      </c>
      <c r="P36" s="50" t="str">
        <f t="shared" si="4"/>
        <v>-1|1</v>
      </c>
      <c r="Q36" s="49">
        <f t="shared" si="5"/>
        <v>1</v>
      </c>
    </row>
    <row r="37" spans="1:17" x14ac:dyDescent="0.25">
      <c r="A37" s="22">
        <v>1904</v>
      </c>
      <c r="B37" s="22">
        <f t="shared" si="0"/>
        <v>3100</v>
      </c>
      <c r="C37" s="14">
        <v>-1</v>
      </c>
      <c r="D37" s="48" t="s">
        <v>2096</v>
      </c>
      <c r="E37" s="22">
        <v>1</v>
      </c>
      <c r="F37" s="22" t="s">
        <v>83</v>
      </c>
      <c r="G37" s="22" t="s">
        <v>1005</v>
      </c>
      <c r="I37" s="14" t="s">
        <v>85</v>
      </c>
      <c r="J37" s="14" t="s">
        <v>1963</v>
      </c>
      <c r="K37" s="14">
        <v>3102</v>
      </c>
      <c r="M37" s="49">
        <f t="shared" si="1"/>
        <v>1904</v>
      </c>
      <c r="N37" s="49">
        <f t="shared" si="2"/>
        <v>19</v>
      </c>
      <c r="O37" s="49" t="str">
        <f t="shared" si="3"/>
        <v>3100|-1</v>
      </c>
      <c r="P37" s="50" t="str">
        <f t="shared" si="4"/>
        <v>-1|1</v>
      </c>
      <c r="Q37" s="49">
        <f t="shared" si="5"/>
        <v>1</v>
      </c>
    </row>
    <row r="38" spans="1:17" x14ac:dyDescent="0.25">
      <c r="A38" s="22">
        <v>1905</v>
      </c>
      <c r="B38" s="22">
        <f t="shared" si="0"/>
        <v>3100</v>
      </c>
      <c r="C38" s="14">
        <v>-1</v>
      </c>
      <c r="D38" s="48" t="s">
        <v>2096</v>
      </c>
      <c r="E38" s="22">
        <v>1</v>
      </c>
      <c r="F38" s="22" t="s">
        <v>83</v>
      </c>
      <c r="G38" s="22" t="s">
        <v>1005</v>
      </c>
      <c r="I38" s="14" t="s">
        <v>836</v>
      </c>
      <c r="J38" s="14" t="s">
        <v>1964</v>
      </c>
      <c r="K38" s="14">
        <v>3103</v>
      </c>
      <c r="M38" s="49">
        <f t="shared" si="1"/>
        <v>1905</v>
      </c>
      <c r="N38" s="49">
        <f t="shared" si="2"/>
        <v>19</v>
      </c>
      <c r="O38" s="49" t="str">
        <f t="shared" si="3"/>
        <v>3100|-1</v>
      </c>
      <c r="P38" s="50" t="str">
        <f t="shared" si="4"/>
        <v>-1|1</v>
      </c>
      <c r="Q38" s="49">
        <f t="shared" si="5"/>
        <v>1</v>
      </c>
    </row>
    <row r="39" spans="1:17" x14ac:dyDescent="0.25">
      <c r="A39" s="22">
        <v>2000</v>
      </c>
      <c r="B39" s="22"/>
      <c r="C39" s="14">
        <v>-1</v>
      </c>
      <c r="D39" s="22" t="s">
        <v>2098</v>
      </c>
      <c r="E39" s="22">
        <v>1</v>
      </c>
      <c r="F39" s="22" t="s">
        <v>1005</v>
      </c>
      <c r="G39" s="22" t="s">
        <v>83</v>
      </c>
      <c r="I39" s="14" t="s">
        <v>1451</v>
      </c>
      <c r="J39" s="14" t="s">
        <v>1451</v>
      </c>
      <c r="K39" s="14">
        <v>3104</v>
      </c>
      <c r="M39" s="49">
        <f t="shared" si="1"/>
        <v>2000</v>
      </c>
      <c r="N39" s="49">
        <f t="shared" si="2"/>
        <v>20</v>
      </c>
      <c r="O39" s="49">
        <f t="shared" si="3"/>
        <v>0</v>
      </c>
      <c r="P39" s="50" t="str">
        <f t="shared" si="4"/>
        <v>3100|-1</v>
      </c>
      <c r="Q39" s="49">
        <f t="shared" si="5"/>
        <v>1</v>
      </c>
    </row>
    <row r="40" spans="1:17" x14ac:dyDescent="0.25">
      <c r="I40" s="14" t="s">
        <v>1454</v>
      </c>
      <c r="J40" s="14" t="s">
        <v>1454</v>
      </c>
      <c r="K40" s="14">
        <v>3105</v>
      </c>
    </row>
    <row r="41" spans="1:17" x14ac:dyDescent="0.25">
      <c r="I41" s="14" t="s">
        <v>1455</v>
      </c>
      <c r="J41" s="14" t="s">
        <v>1455</v>
      </c>
      <c r="K41" s="14">
        <v>3106</v>
      </c>
    </row>
    <row r="42" spans="1:17" x14ac:dyDescent="0.25">
      <c r="I42" s="14" t="s">
        <v>706</v>
      </c>
      <c r="J42" s="14" t="s">
        <v>1965</v>
      </c>
      <c r="K42" s="14">
        <v>3107</v>
      </c>
    </row>
    <row r="43" spans="1:17" x14ac:dyDescent="0.25">
      <c r="I43" s="14" t="s">
        <v>986</v>
      </c>
      <c r="J43" s="14" t="s">
        <v>1345</v>
      </c>
      <c r="K43" s="14">
        <v>3108</v>
      </c>
    </row>
    <row r="44" spans="1:17" x14ac:dyDescent="0.25">
      <c r="I44" s="14" t="s">
        <v>984</v>
      </c>
      <c r="J44" s="14" t="s">
        <v>1481</v>
      </c>
      <c r="K44" s="14">
        <v>3109</v>
      </c>
    </row>
    <row r="45" spans="1:17" x14ac:dyDescent="0.25">
      <c r="I45" s="14" t="s">
        <v>1947</v>
      </c>
      <c r="J45" s="14" t="s">
        <v>1947</v>
      </c>
      <c r="K45" s="14">
        <v>3306</v>
      </c>
    </row>
    <row r="46" spans="1:17" x14ac:dyDescent="0.25">
      <c r="I46" s="14" t="s">
        <v>1949</v>
      </c>
      <c r="J46" s="14" t="s">
        <v>1949</v>
      </c>
      <c r="K46" s="14">
        <v>3307</v>
      </c>
    </row>
    <row r="47" spans="1:17" x14ac:dyDescent="0.25">
      <c r="I47" s="14" t="s">
        <v>1951</v>
      </c>
      <c r="J47" s="14" t="s">
        <v>1951</v>
      </c>
      <c r="K47" s="14">
        <v>3308</v>
      </c>
    </row>
    <row r="48" spans="1:17" x14ac:dyDescent="0.25">
      <c r="I48" s="14" t="s">
        <v>982</v>
      </c>
      <c r="J48" s="14" t="s">
        <v>1966</v>
      </c>
      <c r="K48" s="14">
        <v>3300</v>
      </c>
    </row>
    <row r="49" spans="9:11" x14ac:dyDescent="0.25">
      <c r="I49" s="14" t="s">
        <v>994</v>
      </c>
      <c r="J49" s="14" t="s">
        <v>1967</v>
      </c>
      <c r="K49" s="14">
        <v>3301</v>
      </c>
    </row>
    <row r="50" spans="9:11" x14ac:dyDescent="0.25">
      <c r="I50" s="14" t="s">
        <v>996</v>
      </c>
      <c r="J50" s="14" t="s">
        <v>1968</v>
      </c>
      <c r="K50" s="14">
        <v>3302</v>
      </c>
    </row>
    <row r="51" spans="9:11" x14ac:dyDescent="0.25">
      <c r="I51" s="14" t="s">
        <v>998</v>
      </c>
      <c r="J51" s="14" t="s">
        <v>2072</v>
      </c>
      <c r="K51" s="14">
        <v>3303</v>
      </c>
    </row>
    <row r="52" spans="9:11" x14ac:dyDescent="0.25">
      <c r="I52" s="14" t="s">
        <v>997</v>
      </c>
      <c r="J52" s="14" t="s">
        <v>1969</v>
      </c>
      <c r="K52" s="14">
        <v>3304</v>
      </c>
    </row>
    <row r="53" spans="9:11" x14ac:dyDescent="0.25">
      <c r="I53" s="14" t="s">
        <v>1000</v>
      </c>
      <c r="J53" s="14" t="s">
        <v>1970</v>
      </c>
      <c r="K53" s="14">
        <v>3305</v>
      </c>
    </row>
    <row r="54" spans="9:11" x14ac:dyDescent="0.25">
      <c r="I54" s="14" t="s">
        <v>84</v>
      </c>
      <c r="J54" s="14" t="s">
        <v>1441</v>
      </c>
      <c r="K54" s="14">
        <v>3400</v>
      </c>
    </row>
    <row r="55" spans="9:11" x14ac:dyDescent="0.25">
      <c r="I55" s="14" t="s">
        <v>91</v>
      </c>
      <c r="J55" s="14" t="s">
        <v>1971</v>
      </c>
      <c r="K55" s="14">
        <v>3401</v>
      </c>
    </row>
    <row r="56" spans="9:11" x14ac:dyDescent="0.25">
      <c r="I56" s="14" t="s">
        <v>834</v>
      </c>
      <c r="J56" s="14" t="s">
        <v>1972</v>
      </c>
      <c r="K56" s="14">
        <v>3402</v>
      </c>
    </row>
    <row r="58" spans="9:11" x14ac:dyDescent="0.25">
      <c r="I58" s="14" t="s">
        <v>77</v>
      </c>
    </row>
    <row r="59" spans="9:11" x14ac:dyDescent="0.25">
      <c r="I59" s="14" t="s">
        <v>78</v>
      </c>
      <c r="J59" s="14" t="s">
        <v>152</v>
      </c>
      <c r="K59" s="14">
        <v>4100</v>
      </c>
    </row>
    <row r="60" spans="9:11" x14ac:dyDescent="0.25">
      <c r="I60" s="14" t="s">
        <v>154</v>
      </c>
      <c r="J60" s="14" t="s">
        <v>1973</v>
      </c>
      <c r="K60" s="14">
        <v>4101</v>
      </c>
    </row>
    <row r="61" spans="9:11" x14ac:dyDescent="0.25">
      <c r="I61" s="14" t="s">
        <v>79</v>
      </c>
      <c r="J61" s="14" t="s">
        <v>1291</v>
      </c>
      <c r="K61" s="14">
        <v>4102</v>
      </c>
    </row>
    <row r="62" spans="9:11" x14ac:dyDescent="0.25">
      <c r="I62" s="14" t="s">
        <v>89</v>
      </c>
      <c r="J62" s="14" t="s">
        <v>157</v>
      </c>
      <c r="K62" s="14">
        <v>4103</v>
      </c>
    </row>
    <row r="63" spans="9:11" x14ac:dyDescent="0.25">
      <c r="I63" s="14" t="s">
        <v>156</v>
      </c>
      <c r="J63" s="14" t="s">
        <v>158</v>
      </c>
      <c r="K63" s="14">
        <v>4104</v>
      </c>
    </row>
    <row r="64" spans="9:11" x14ac:dyDescent="0.25">
      <c r="I64" s="14" t="s">
        <v>362</v>
      </c>
      <c r="J64" s="14" t="s">
        <v>159</v>
      </c>
      <c r="K64" s="14">
        <v>4105</v>
      </c>
    </row>
    <row r="65" spans="9:11" x14ac:dyDescent="0.25">
      <c r="I65" s="14" t="s">
        <v>160</v>
      </c>
      <c r="J65" s="14" t="s">
        <v>1974</v>
      </c>
      <c r="K65" s="14">
        <v>4106</v>
      </c>
    </row>
    <row r="66" spans="9:11" x14ac:dyDescent="0.25">
      <c r="I66" s="14" t="s">
        <v>823</v>
      </c>
      <c r="J66" s="14" t="s">
        <v>1975</v>
      </c>
      <c r="K66" s="14">
        <v>4107</v>
      </c>
    </row>
    <row r="67" spans="9:11" x14ac:dyDescent="0.25">
      <c r="I67" s="14" t="s">
        <v>827</v>
      </c>
      <c r="J67" s="14" t="s">
        <v>1976</v>
      </c>
      <c r="K67" s="14">
        <v>4108</v>
      </c>
    </row>
    <row r="68" spans="9:11" x14ac:dyDescent="0.25">
      <c r="I68" s="14" t="s">
        <v>840</v>
      </c>
      <c r="J68" s="14" t="s">
        <v>1480</v>
      </c>
      <c r="K68" s="14">
        <v>4109</v>
      </c>
    </row>
    <row r="69" spans="9:11" x14ac:dyDescent="0.25">
      <c r="I69" s="14" t="s">
        <v>229</v>
      </c>
      <c r="J69" s="14" t="s">
        <v>1478</v>
      </c>
      <c r="K69" s="14">
        <v>4110</v>
      </c>
    </row>
    <row r="70" spans="9:11" x14ac:dyDescent="0.25">
      <c r="I70" s="14" t="s">
        <v>970</v>
      </c>
      <c r="J70" s="14" t="s">
        <v>1443</v>
      </c>
      <c r="K70" s="14">
        <v>4111</v>
      </c>
    </row>
    <row r="71" spans="9:11" x14ac:dyDescent="0.25">
      <c r="I71" s="14" t="s">
        <v>829</v>
      </c>
      <c r="J71" s="14" t="s">
        <v>1977</v>
      </c>
      <c r="K71" s="14">
        <v>4112</v>
      </c>
    </row>
    <row r="72" spans="9:11" x14ac:dyDescent="0.25">
      <c r="I72" s="14" t="s">
        <v>899</v>
      </c>
      <c r="J72" s="14" t="s">
        <v>1978</v>
      </c>
      <c r="K72" s="14">
        <v>4200</v>
      </c>
    </row>
    <row r="73" spans="9:11" x14ac:dyDescent="0.25">
      <c r="I73" s="14" t="s">
        <v>900</v>
      </c>
      <c r="J73" s="14" t="s">
        <v>1979</v>
      </c>
      <c r="K73" s="14">
        <v>4201</v>
      </c>
    </row>
    <row r="74" spans="9:11" x14ac:dyDescent="0.25">
      <c r="I74" s="14" t="s">
        <v>903</v>
      </c>
      <c r="J74" s="14" t="s">
        <v>1980</v>
      </c>
      <c r="K74" s="14">
        <v>4202</v>
      </c>
    </row>
    <row r="75" spans="9:11" x14ac:dyDescent="0.25">
      <c r="I75" s="14" t="s">
        <v>1381</v>
      </c>
      <c r="J75" s="14" t="s">
        <v>1981</v>
      </c>
      <c r="K75" s="14">
        <v>4203</v>
      </c>
    </row>
    <row r="76" spans="9:11" x14ac:dyDescent="0.25">
      <c r="I76" s="14" t="s">
        <v>1023</v>
      </c>
      <c r="J76" s="14" t="s">
        <v>1982</v>
      </c>
      <c r="K76" s="14">
        <v>4204</v>
      </c>
    </row>
    <row r="77" spans="9:11" x14ac:dyDescent="0.25">
      <c r="I77" s="14" t="s">
        <v>1024</v>
      </c>
      <c r="J77" s="14" t="s">
        <v>1983</v>
      </c>
      <c r="K77" s="14">
        <v>4205</v>
      </c>
    </row>
    <row r="78" spans="9:11" x14ac:dyDescent="0.25">
      <c r="I78" s="14" t="s">
        <v>1025</v>
      </c>
      <c r="J78" s="14" t="s">
        <v>1984</v>
      </c>
      <c r="K78" s="14">
        <v>4206</v>
      </c>
    </row>
    <row r="79" spans="9:11" x14ac:dyDescent="0.25">
      <c r="I79" s="14" t="s">
        <v>901</v>
      </c>
      <c r="J79" s="14" t="s">
        <v>1985</v>
      </c>
      <c r="K79" s="14">
        <v>4207</v>
      </c>
    </row>
    <row r="80" spans="9:11" x14ac:dyDescent="0.25">
      <c r="I80" s="14" t="s">
        <v>904</v>
      </c>
      <c r="J80" s="14" t="s">
        <v>1986</v>
      </c>
      <c r="K80" s="14">
        <v>4208</v>
      </c>
    </row>
    <row r="81" spans="9:11" x14ac:dyDescent="0.25">
      <c r="I81" s="14" t="s">
        <v>166</v>
      </c>
      <c r="J81" s="14" t="s">
        <v>167</v>
      </c>
      <c r="K81" s="14">
        <v>4209</v>
      </c>
    </row>
    <row r="82" spans="9:11" x14ac:dyDescent="0.25">
      <c r="I82" s="14" t="s">
        <v>168</v>
      </c>
      <c r="J82" s="14" t="s">
        <v>169</v>
      </c>
      <c r="K82" s="14">
        <v>4210</v>
      </c>
    </row>
    <row r="83" spans="9:11" x14ac:dyDescent="0.25">
      <c r="I83" s="14" t="s">
        <v>1031</v>
      </c>
      <c r="J83" s="14" t="s">
        <v>1987</v>
      </c>
      <c r="K83" s="14">
        <v>4211</v>
      </c>
    </row>
    <row r="84" spans="9:11" x14ac:dyDescent="0.25">
      <c r="I84" s="14" t="s">
        <v>1377</v>
      </c>
      <c r="J84" s="14" t="s">
        <v>1988</v>
      </c>
      <c r="K84" s="14">
        <v>4212</v>
      </c>
    </row>
    <row r="85" spans="9:11" x14ac:dyDescent="0.25">
      <c r="I85" s="14" t="s">
        <v>1384</v>
      </c>
      <c r="J85" s="14" t="s">
        <v>1989</v>
      </c>
      <c r="K85" s="14">
        <v>4213</v>
      </c>
    </row>
    <row r="86" spans="9:11" x14ac:dyDescent="0.25">
      <c r="I86" s="14" t="s">
        <v>1386</v>
      </c>
      <c r="J86" s="14" t="s">
        <v>1990</v>
      </c>
      <c r="K86" s="14">
        <v>4213</v>
      </c>
    </row>
    <row r="87" spans="9:11" x14ac:dyDescent="0.25">
      <c r="I87" s="14" t="s">
        <v>905</v>
      </c>
      <c r="J87" s="14" t="s">
        <v>1991</v>
      </c>
      <c r="K87" s="14">
        <v>4300</v>
      </c>
    </row>
    <row r="88" spans="9:11" x14ac:dyDescent="0.25">
      <c r="I88" s="14" t="s">
        <v>1483</v>
      </c>
      <c r="J88" s="14" t="s">
        <v>1992</v>
      </c>
      <c r="K88" s="14">
        <v>4301</v>
      </c>
    </row>
    <row r="89" spans="9:11" x14ac:dyDescent="0.25">
      <c r="I89" s="14" t="s">
        <v>907</v>
      </c>
      <c r="J89" s="14" t="s">
        <v>1993</v>
      </c>
      <c r="K89" s="14">
        <v>4302</v>
      </c>
    </row>
    <row r="90" spans="9:11" x14ac:dyDescent="0.25">
      <c r="I90" s="14" t="s">
        <v>1029</v>
      </c>
      <c r="J90" s="14" t="s">
        <v>1994</v>
      </c>
      <c r="K90" s="14">
        <v>4303</v>
      </c>
    </row>
    <row r="91" spans="9:11" x14ac:dyDescent="0.25">
      <c r="I91" s="14" t="s">
        <v>1033</v>
      </c>
      <c r="J91" s="14" t="s">
        <v>1995</v>
      </c>
      <c r="K91" s="14">
        <v>4304</v>
      </c>
    </row>
    <row r="92" spans="9:11" x14ac:dyDescent="0.25">
      <c r="I92" s="14" t="s">
        <v>1388</v>
      </c>
      <c r="J92" s="14" t="s">
        <v>1996</v>
      </c>
      <c r="K92" s="14">
        <v>4304</v>
      </c>
    </row>
    <row r="93" spans="9:11" x14ac:dyDescent="0.25">
      <c r="I93" s="14" t="s">
        <v>100</v>
      </c>
      <c r="J93" s="14" t="s">
        <v>1997</v>
      </c>
      <c r="K93" s="14">
        <v>4214</v>
      </c>
    </row>
    <row r="98" spans="9:11" x14ac:dyDescent="0.25">
      <c r="I98" s="14" t="s">
        <v>256</v>
      </c>
    </row>
    <row r="99" spans="9:11" x14ac:dyDescent="0.25">
      <c r="I99" s="14" t="s">
        <v>1484</v>
      </c>
      <c r="J99" s="14" t="s">
        <v>1998</v>
      </c>
      <c r="K99" s="14">
        <v>100</v>
      </c>
    </row>
    <row r="100" spans="9:11" x14ac:dyDescent="0.25">
      <c r="I100" s="14" t="s">
        <v>1485</v>
      </c>
      <c r="J100" s="14" t="s">
        <v>1999</v>
      </c>
      <c r="K100" s="14">
        <v>101</v>
      </c>
    </row>
    <row r="101" spans="9:11" x14ac:dyDescent="0.25">
      <c r="I101" s="14" t="s">
        <v>1339</v>
      </c>
      <c r="J101" s="14" t="s">
        <v>2000</v>
      </c>
      <c r="K101" s="14">
        <v>103</v>
      </c>
    </row>
    <row r="102" spans="9:11" x14ac:dyDescent="0.25">
      <c r="I102" s="14" t="s">
        <v>306</v>
      </c>
      <c r="J102" s="14" t="s">
        <v>1120</v>
      </c>
      <c r="K102" s="14">
        <v>105</v>
      </c>
    </row>
    <row r="103" spans="9:11" x14ac:dyDescent="0.25">
      <c r="I103" s="14" t="s">
        <v>889</v>
      </c>
      <c r="J103" s="14" t="s">
        <v>2001</v>
      </c>
      <c r="K103" s="14">
        <v>106</v>
      </c>
    </row>
    <row r="104" spans="9:11" x14ac:dyDescent="0.25">
      <c r="I104" s="14" t="s">
        <v>307</v>
      </c>
      <c r="J104" s="14" t="s">
        <v>2002</v>
      </c>
      <c r="K104" s="14">
        <v>107</v>
      </c>
    </row>
    <row r="105" spans="9:11" x14ac:dyDescent="0.25">
      <c r="I105" s="14" t="s">
        <v>1319</v>
      </c>
      <c r="J105" s="14" t="s">
        <v>1121</v>
      </c>
      <c r="K105" s="14">
        <v>108</v>
      </c>
    </row>
    <row r="106" spans="9:11" x14ac:dyDescent="0.25">
      <c r="I106" s="14" t="s">
        <v>1486</v>
      </c>
      <c r="J106" s="14" t="s">
        <v>2003</v>
      </c>
      <c r="K106" s="14">
        <v>109</v>
      </c>
    </row>
    <row r="107" spans="9:11" x14ac:dyDescent="0.25">
      <c r="I107" s="14" t="s">
        <v>985</v>
      </c>
      <c r="J107" s="14" t="s">
        <v>2004</v>
      </c>
      <c r="K107" s="14">
        <v>110</v>
      </c>
    </row>
    <row r="108" spans="9:11" x14ac:dyDescent="0.25">
      <c r="I108" s="14" t="s">
        <v>1487</v>
      </c>
      <c r="J108" s="14" t="s">
        <v>2005</v>
      </c>
      <c r="K108" s="14">
        <v>111</v>
      </c>
    </row>
    <row r="109" spans="9:11" x14ac:dyDescent="0.25">
      <c r="I109" s="14" t="s">
        <v>1488</v>
      </c>
      <c r="J109" s="14" t="s">
        <v>2006</v>
      </c>
      <c r="K109" s="14">
        <v>112</v>
      </c>
    </row>
    <row r="110" spans="9:11" x14ac:dyDescent="0.25">
      <c r="I110" s="14" t="s">
        <v>1089</v>
      </c>
      <c r="J110" s="14" t="s">
        <v>2007</v>
      </c>
      <c r="K110" s="14">
        <v>114</v>
      </c>
    </row>
    <row r="111" spans="9:11" x14ac:dyDescent="0.25">
      <c r="I111" s="14" t="s">
        <v>897</v>
      </c>
      <c r="J111" s="14" t="s">
        <v>2008</v>
      </c>
      <c r="K111" s="14">
        <v>115</v>
      </c>
    </row>
    <row r="112" spans="9:11" x14ac:dyDescent="0.25">
      <c r="I112" s="14" t="s">
        <v>1043</v>
      </c>
      <c r="J112" s="14" t="s">
        <v>2009</v>
      </c>
      <c r="K112" s="14">
        <v>116</v>
      </c>
    </row>
    <row r="113" spans="9:11" x14ac:dyDescent="0.25">
      <c r="I113" s="14" t="s">
        <v>896</v>
      </c>
      <c r="J113" s="14" t="s">
        <v>2010</v>
      </c>
      <c r="K113" s="14">
        <v>117</v>
      </c>
    </row>
    <row r="114" spans="9:11" x14ac:dyDescent="0.25">
      <c r="I114" s="14" t="s">
        <v>898</v>
      </c>
      <c r="J114" s="14" t="s">
        <v>2011</v>
      </c>
      <c r="K114" s="14">
        <v>118</v>
      </c>
    </row>
    <row r="115" spans="9:11" x14ac:dyDescent="0.25">
      <c r="I115" s="14" t="s">
        <v>1092</v>
      </c>
      <c r="J115" s="14" t="s">
        <v>2012</v>
      </c>
      <c r="K115" s="14">
        <v>119</v>
      </c>
    </row>
    <row r="116" spans="9:11" x14ac:dyDescent="0.25">
      <c r="I116" s="14" t="s">
        <v>1404</v>
      </c>
      <c r="J116" s="14" t="s">
        <v>2013</v>
      </c>
      <c r="K116" s="14">
        <v>120</v>
      </c>
    </row>
    <row r="117" spans="9:11" x14ac:dyDescent="0.25">
      <c r="I117" s="14" t="s">
        <v>1397</v>
      </c>
      <c r="J117" s="14" t="s">
        <v>2014</v>
      </c>
      <c r="K117" s="14">
        <v>121</v>
      </c>
    </row>
    <row r="119" spans="9:11" x14ac:dyDescent="0.25">
      <c r="I119" s="14" t="s">
        <v>707</v>
      </c>
    </row>
    <row r="120" spans="9:11" x14ac:dyDescent="0.25">
      <c r="I120" s="14" t="s">
        <v>872</v>
      </c>
      <c r="J120" s="14" t="s">
        <v>2015</v>
      </c>
      <c r="K120" s="14">
        <v>200</v>
      </c>
    </row>
    <row r="121" spans="9:11" x14ac:dyDescent="0.25">
      <c r="I121" s="14" t="s">
        <v>877</v>
      </c>
      <c r="J121" s="14" t="s">
        <v>2016</v>
      </c>
      <c r="K121" s="14">
        <v>201</v>
      </c>
    </row>
    <row r="122" spans="9:11" x14ac:dyDescent="0.25">
      <c r="I122" s="14" t="s">
        <v>1456</v>
      </c>
      <c r="J122" s="14" t="s">
        <v>2017</v>
      </c>
      <c r="K122" s="14">
        <v>202</v>
      </c>
    </row>
    <row r="123" spans="9:11" x14ac:dyDescent="0.25">
      <c r="I123" s="14" t="s">
        <v>869</v>
      </c>
      <c r="J123" s="14" t="s">
        <v>2018</v>
      </c>
      <c r="K123" s="14">
        <v>203</v>
      </c>
    </row>
    <row r="124" spans="9:11" x14ac:dyDescent="0.25">
      <c r="I124" s="14" t="s">
        <v>1243</v>
      </c>
      <c r="J124" s="14" t="s">
        <v>2019</v>
      </c>
      <c r="K124" s="14">
        <v>204</v>
      </c>
    </row>
    <row r="125" spans="9:11" x14ac:dyDescent="0.25">
      <c r="I125" s="14" t="s">
        <v>1044</v>
      </c>
      <c r="J125" s="14" t="s">
        <v>2020</v>
      </c>
      <c r="K125" s="14">
        <v>205</v>
      </c>
    </row>
    <row r="126" spans="9:11" x14ac:dyDescent="0.25">
      <c r="I126" s="14" t="s">
        <v>1046</v>
      </c>
      <c r="J126" s="14" t="s">
        <v>2021</v>
      </c>
      <c r="K126" s="14">
        <v>206</v>
      </c>
    </row>
    <row r="127" spans="9:11" x14ac:dyDescent="0.25">
      <c r="I127" s="14" t="s">
        <v>1045</v>
      </c>
      <c r="J127" s="14" t="s">
        <v>2022</v>
      </c>
      <c r="K127" s="14">
        <v>207</v>
      </c>
    </row>
    <row r="129" spans="9:11" x14ac:dyDescent="0.25">
      <c r="I129" s="14" t="s">
        <v>1037</v>
      </c>
    </row>
    <row r="130" spans="9:11" x14ac:dyDescent="0.25">
      <c r="I130" s="14" t="s">
        <v>1048</v>
      </c>
      <c r="J130" s="14" t="s">
        <v>2023</v>
      </c>
      <c r="K130" s="14">
        <v>300</v>
      </c>
    </row>
    <row r="131" spans="9:11" x14ac:dyDescent="0.25">
      <c r="I131" s="14" t="s">
        <v>1047</v>
      </c>
      <c r="J131" s="14" t="s">
        <v>2024</v>
      </c>
      <c r="K131" s="14">
        <v>301</v>
      </c>
    </row>
    <row r="132" spans="9:11" x14ac:dyDescent="0.25">
      <c r="I132" s="14" t="s">
        <v>1072</v>
      </c>
      <c r="J132" s="14" t="s">
        <v>2025</v>
      </c>
      <c r="K132" s="14">
        <v>302</v>
      </c>
    </row>
    <row r="133" spans="9:11" x14ac:dyDescent="0.25">
      <c r="I133" s="14" t="s">
        <v>1049</v>
      </c>
      <c r="J133" s="14" t="s">
        <v>2026</v>
      </c>
      <c r="K133" s="14">
        <v>303</v>
      </c>
    </row>
    <row r="134" spans="9:11" x14ac:dyDescent="0.25">
      <c r="I134" s="14" t="s">
        <v>1928</v>
      </c>
      <c r="J134" s="14" t="s">
        <v>2027</v>
      </c>
      <c r="K134" s="14">
        <v>304</v>
      </c>
    </row>
    <row r="135" spans="9:11" x14ac:dyDescent="0.25">
      <c r="I135" s="14" t="s">
        <v>1040</v>
      </c>
    </row>
    <row r="136" spans="9:11" x14ac:dyDescent="0.25">
      <c r="I136" s="14" t="s">
        <v>1041</v>
      </c>
      <c r="J136" s="14" t="s">
        <v>2028</v>
      </c>
      <c r="K136" s="14">
        <v>400</v>
      </c>
    </row>
    <row r="137" spans="9:11" x14ac:dyDescent="0.25">
      <c r="I137" s="14" t="s">
        <v>1489</v>
      </c>
      <c r="J137" s="14" t="s">
        <v>2029</v>
      </c>
      <c r="K137" s="14">
        <v>401</v>
      </c>
    </row>
    <row r="138" spans="9:11" x14ac:dyDescent="0.25">
      <c r="I138" s="14" t="s">
        <v>1157</v>
      </c>
      <c r="J138" s="14" t="s">
        <v>2030</v>
      </c>
      <c r="K138" s="14">
        <v>402</v>
      </c>
    </row>
    <row r="139" spans="9:11" x14ac:dyDescent="0.25">
      <c r="I139" s="14" t="s">
        <v>1355</v>
      </c>
      <c r="J139" s="14" t="s">
        <v>2031</v>
      </c>
      <c r="K139" s="14">
        <v>403</v>
      </c>
    </row>
    <row r="140" spans="9:11" x14ac:dyDescent="0.25">
      <c r="I140" s="14" t="s">
        <v>1709</v>
      </c>
      <c r="J140" s="14" t="s">
        <v>2032</v>
      </c>
      <c r="K140" s="14">
        <v>404</v>
      </c>
    </row>
    <row r="141" spans="9:11" x14ac:dyDescent="0.25">
      <c r="I141" s="14" t="s">
        <v>128</v>
      </c>
    </row>
    <row r="142" spans="9:11" x14ac:dyDescent="0.25">
      <c r="I142" s="14" t="s">
        <v>1445</v>
      </c>
      <c r="J142" s="14" t="s">
        <v>2033</v>
      </c>
      <c r="K142" s="14">
        <v>500</v>
      </c>
    </row>
    <row r="143" spans="9:11" x14ac:dyDescent="0.25">
      <c r="I143" s="14" t="s">
        <v>871</v>
      </c>
      <c r="J143" s="14" t="s">
        <v>2034</v>
      </c>
      <c r="K143" s="14">
        <v>501</v>
      </c>
    </row>
    <row r="144" spans="9:11" x14ac:dyDescent="0.25">
      <c r="I144" s="14" t="s">
        <v>874</v>
      </c>
      <c r="J144" s="14" t="s">
        <v>2035</v>
      </c>
      <c r="K144" s="14">
        <v>502</v>
      </c>
    </row>
    <row r="145" spans="9:11" x14ac:dyDescent="0.25">
      <c r="I145" s="14" t="s">
        <v>1081</v>
      </c>
      <c r="J145" s="14" t="s">
        <v>2036</v>
      </c>
      <c r="K145" s="14">
        <v>503</v>
      </c>
    </row>
    <row r="146" spans="9:11" x14ac:dyDescent="0.25">
      <c r="I146" s="14" t="s">
        <v>1084</v>
      </c>
      <c r="J146" s="14" t="s">
        <v>2037</v>
      </c>
      <c r="K146" s="14">
        <v>504</v>
      </c>
    </row>
    <row r="147" spans="9:11" x14ac:dyDescent="0.25">
      <c r="I147" s="14" t="s">
        <v>881</v>
      </c>
      <c r="J147" s="14" t="s">
        <v>2038</v>
      </c>
      <c r="K147" s="14">
        <v>505</v>
      </c>
    </row>
    <row r="148" spans="9:11" x14ac:dyDescent="0.25">
      <c r="I148" s="14" t="s">
        <v>1069</v>
      </c>
      <c r="J148" s="14" t="s">
        <v>2039</v>
      </c>
      <c r="K148" s="14">
        <v>506</v>
      </c>
    </row>
    <row r="149" spans="9:11" x14ac:dyDescent="0.25">
      <c r="I149" s="14" t="s">
        <v>884</v>
      </c>
      <c r="J149" s="14" t="s">
        <v>2040</v>
      </c>
      <c r="K149" s="14">
        <v>507</v>
      </c>
    </row>
    <row r="150" spans="9:11" x14ac:dyDescent="0.25">
      <c r="I150" s="14" t="s">
        <v>1090</v>
      </c>
      <c r="J150" s="14" t="s">
        <v>2041</v>
      </c>
      <c r="K150" s="14">
        <v>508</v>
      </c>
    </row>
    <row r="151" spans="9:11" x14ac:dyDescent="0.25">
      <c r="I151" s="14" t="s">
        <v>887</v>
      </c>
      <c r="J151" s="14" t="s">
        <v>2042</v>
      </c>
      <c r="K151" s="14">
        <v>509</v>
      </c>
    </row>
    <row r="152" spans="9:11" x14ac:dyDescent="0.25">
      <c r="I152" s="14" t="s">
        <v>1085</v>
      </c>
      <c r="J152" s="14" t="s">
        <v>2043</v>
      </c>
      <c r="K152" s="14">
        <v>510</v>
      </c>
    </row>
    <row r="153" spans="9:11" x14ac:dyDescent="0.25">
      <c r="I153" s="14" t="s">
        <v>1065</v>
      </c>
      <c r="J153" s="14" t="s">
        <v>2044</v>
      </c>
      <c r="K153" s="14">
        <v>511</v>
      </c>
    </row>
    <row r="154" spans="9:11" x14ac:dyDescent="0.25">
      <c r="I154" s="14" t="s">
        <v>356</v>
      </c>
      <c r="J154" s="14" t="s">
        <v>2045</v>
      </c>
      <c r="K154" s="14">
        <v>512</v>
      </c>
    </row>
    <row r="156" spans="9:11" x14ac:dyDescent="0.25">
      <c r="I156" s="14" t="s">
        <v>1039</v>
      </c>
    </row>
    <row r="157" spans="9:11" x14ac:dyDescent="0.25">
      <c r="I157" s="14" t="s">
        <v>894</v>
      </c>
      <c r="J157" s="14" t="s">
        <v>2046</v>
      </c>
      <c r="K157" s="14">
        <v>600</v>
      </c>
    </row>
    <row r="158" spans="9:11" x14ac:dyDescent="0.25">
      <c r="I158" s="14" t="s">
        <v>1447</v>
      </c>
      <c r="J158" s="14" t="s">
        <v>2047</v>
      </c>
      <c r="K158" s="14">
        <v>601</v>
      </c>
    </row>
    <row r="159" spans="9:11" x14ac:dyDescent="0.25">
      <c r="I159" s="14" t="s">
        <v>891</v>
      </c>
      <c r="J159" s="14" t="s">
        <v>2048</v>
      </c>
      <c r="K159" s="14">
        <v>602</v>
      </c>
    </row>
    <row r="160" spans="9:11" x14ac:dyDescent="0.25">
      <c r="I160" s="14" t="s">
        <v>1082</v>
      </c>
      <c r="J160" s="14" t="s">
        <v>1174</v>
      </c>
      <c r="K160" s="14">
        <v>603</v>
      </c>
    </row>
    <row r="161" spans="9:11" x14ac:dyDescent="0.25">
      <c r="I161" s="14" t="s">
        <v>1083</v>
      </c>
      <c r="J161" s="14" t="s">
        <v>2049</v>
      </c>
      <c r="K161" s="14">
        <v>604</v>
      </c>
    </row>
    <row r="162" spans="9:11" x14ac:dyDescent="0.25">
      <c r="I162" s="14" t="s">
        <v>875</v>
      </c>
      <c r="J162" s="14" t="s">
        <v>2050</v>
      </c>
      <c r="K162" s="14">
        <v>605</v>
      </c>
    </row>
    <row r="163" spans="9:11" x14ac:dyDescent="0.25">
      <c r="I163" s="14" t="s">
        <v>1068</v>
      </c>
      <c r="J163" s="14" t="s">
        <v>2051</v>
      </c>
      <c r="K163" s="14">
        <v>606</v>
      </c>
    </row>
    <row r="164" spans="9:11" x14ac:dyDescent="0.25">
      <c r="I164" s="14" t="s">
        <v>888</v>
      </c>
      <c r="J164" s="14" t="s">
        <v>2052</v>
      </c>
      <c r="K164" s="14">
        <v>607</v>
      </c>
    </row>
    <row r="165" spans="9:11" x14ac:dyDescent="0.25">
      <c r="I165" s="14" t="s">
        <v>1091</v>
      </c>
      <c r="J165" s="14" t="s">
        <v>2053</v>
      </c>
      <c r="K165" s="14">
        <v>608</v>
      </c>
    </row>
    <row r="166" spans="9:11" x14ac:dyDescent="0.25">
      <c r="I166" s="14" t="s">
        <v>1064</v>
      </c>
      <c r="J166" s="14" t="s">
        <v>2054</v>
      </c>
      <c r="K166" s="14">
        <v>609</v>
      </c>
    </row>
    <row r="167" spans="9:11" x14ac:dyDescent="0.25">
      <c r="I167" s="14" t="s">
        <v>1302</v>
      </c>
      <c r="J167" s="14" t="s">
        <v>2055</v>
      </c>
      <c r="K167" s="14">
        <v>610</v>
      </c>
    </row>
    <row r="168" spans="9:11" x14ac:dyDescent="0.25">
      <c r="I168" s="14" t="s">
        <v>1087</v>
      </c>
      <c r="J168" s="14" t="s">
        <v>2056</v>
      </c>
      <c r="K168" s="14">
        <v>611</v>
      </c>
    </row>
    <row r="169" spans="9:11" x14ac:dyDescent="0.25">
      <c r="I169" s="14" t="s">
        <v>1490</v>
      </c>
      <c r="J169" s="14" t="s">
        <v>2057</v>
      </c>
      <c r="K169" s="14">
        <v>612</v>
      </c>
    </row>
    <row r="170" spans="9:11" x14ac:dyDescent="0.25">
      <c r="I170" s="14" t="s">
        <v>895</v>
      </c>
      <c r="J170" s="14" t="s">
        <v>2058</v>
      </c>
      <c r="K170" s="14">
        <v>613</v>
      </c>
    </row>
    <row r="172" spans="9:11" x14ac:dyDescent="0.25">
      <c r="I172" s="14" t="s">
        <v>129</v>
      </c>
    </row>
    <row r="173" spans="9:11" x14ac:dyDescent="0.25">
      <c r="I173" s="14" t="s">
        <v>1066</v>
      </c>
      <c r="J173" s="14" t="s">
        <v>1184</v>
      </c>
      <c r="K173" s="14">
        <v>700</v>
      </c>
    </row>
    <row r="174" spans="9:11" x14ac:dyDescent="0.25">
      <c r="I174" s="14" t="s">
        <v>1067</v>
      </c>
      <c r="J174" s="14" t="s">
        <v>1185</v>
      </c>
      <c r="K174" s="14">
        <v>701</v>
      </c>
    </row>
    <row r="175" spans="9:11" x14ac:dyDescent="0.25">
      <c r="I175" s="14" t="s">
        <v>876</v>
      </c>
      <c r="J175" s="14" t="s">
        <v>1186</v>
      </c>
      <c r="K175" s="14">
        <v>702</v>
      </c>
    </row>
    <row r="176" spans="9:11" x14ac:dyDescent="0.25">
      <c r="I176" s="14" t="s">
        <v>879</v>
      </c>
      <c r="J176" s="14" t="s">
        <v>2059</v>
      </c>
      <c r="K176" s="14">
        <v>703</v>
      </c>
    </row>
    <row r="177" spans="9:11" x14ac:dyDescent="0.25">
      <c r="I177" s="14" t="s">
        <v>882</v>
      </c>
      <c r="J177" s="14" t="s">
        <v>2060</v>
      </c>
      <c r="K177" s="14">
        <v>704</v>
      </c>
    </row>
    <row r="178" spans="9:11" x14ac:dyDescent="0.25">
      <c r="I178" s="14" t="s">
        <v>1071</v>
      </c>
      <c r="J178" s="14" t="s">
        <v>2061</v>
      </c>
      <c r="K178" s="14">
        <v>705</v>
      </c>
    </row>
    <row r="179" spans="9:11" x14ac:dyDescent="0.25">
      <c r="I179" s="14" t="s">
        <v>1102</v>
      </c>
      <c r="J179" s="14" t="s">
        <v>2062</v>
      </c>
      <c r="K179" s="14">
        <v>706</v>
      </c>
    </row>
    <row r="181" spans="9:11" x14ac:dyDescent="0.25">
      <c r="I181" s="14" t="s">
        <v>1038</v>
      </c>
    </row>
    <row r="182" spans="9:11" x14ac:dyDescent="0.25">
      <c r="I182" s="14" t="s">
        <v>868</v>
      </c>
      <c r="J182" s="14" t="s">
        <v>1192</v>
      </c>
      <c r="K182" s="14">
        <v>800</v>
      </c>
    </row>
    <row r="183" spans="9:11" x14ac:dyDescent="0.25">
      <c r="I183" s="14" t="s">
        <v>870</v>
      </c>
      <c r="J183" s="14" t="s">
        <v>2063</v>
      </c>
      <c r="K183" s="14">
        <v>801</v>
      </c>
    </row>
    <row r="184" spans="9:11" x14ac:dyDescent="0.25">
      <c r="I184" s="14" t="s">
        <v>873</v>
      </c>
      <c r="J184" s="14" t="s">
        <v>2064</v>
      </c>
      <c r="K184" s="14">
        <v>802</v>
      </c>
    </row>
    <row r="185" spans="9:11" x14ac:dyDescent="0.25">
      <c r="I185" s="14" t="s">
        <v>878</v>
      </c>
      <c r="J185" s="14" t="s">
        <v>1193</v>
      </c>
      <c r="K185" s="14">
        <v>803</v>
      </c>
    </row>
    <row r="186" spans="9:11" x14ac:dyDescent="0.25">
      <c r="I186" s="14" t="s">
        <v>880</v>
      </c>
      <c r="J186" s="14" t="s">
        <v>2065</v>
      </c>
      <c r="K186" s="14">
        <v>804</v>
      </c>
    </row>
    <row r="187" spans="9:11" x14ac:dyDescent="0.25">
      <c r="I187" s="14" t="s">
        <v>883</v>
      </c>
      <c r="J187" s="14" t="s">
        <v>2066</v>
      </c>
      <c r="K187" s="14">
        <v>805</v>
      </c>
    </row>
    <row r="188" spans="9:11" x14ac:dyDescent="0.25">
      <c r="I188" s="14" t="s">
        <v>886</v>
      </c>
      <c r="J188" s="14" t="s">
        <v>2067</v>
      </c>
      <c r="K188" s="14">
        <v>806</v>
      </c>
    </row>
    <row r="189" spans="9:11" x14ac:dyDescent="0.25">
      <c r="I189" s="14" t="s">
        <v>890</v>
      </c>
      <c r="J189" s="14" t="s">
        <v>2068</v>
      </c>
      <c r="K189" s="14">
        <v>807</v>
      </c>
    </row>
    <row r="190" spans="9:11" x14ac:dyDescent="0.25">
      <c r="I190" s="14" t="s">
        <v>892</v>
      </c>
      <c r="J190" s="14" t="s">
        <v>2069</v>
      </c>
      <c r="K190" s="14">
        <v>808</v>
      </c>
    </row>
    <row r="191" spans="9:11" x14ac:dyDescent="0.25">
      <c r="I191" s="14" t="s">
        <v>1057</v>
      </c>
      <c r="J191" s="14" t="s">
        <v>1195</v>
      </c>
      <c r="K191" s="14">
        <v>809</v>
      </c>
    </row>
    <row r="192" spans="9:11" x14ac:dyDescent="0.25">
      <c r="I192" s="14" t="s">
        <v>1282</v>
      </c>
      <c r="J192" s="14" t="s">
        <v>2070</v>
      </c>
      <c r="K192" s="14">
        <v>810</v>
      </c>
    </row>
    <row r="193" spans="9:11" x14ac:dyDescent="0.25">
      <c r="I193" s="14" t="s">
        <v>1280</v>
      </c>
      <c r="J193" s="14" t="s">
        <v>2071</v>
      </c>
      <c r="K193" s="14">
        <v>811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建筑、研究</vt:lpstr>
      <vt:lpstr>人名</vt:lpstr>
      <vt:lpstr>地图</vt:lpstr>
      <vt:lpstr>材料</vt:lpstr>
      <vt:lpstr>工作表2</vt:lpstr>
      <vt:lpstr>dungeon</vt:lpstr>
      <vt:lpstr>工作表1</vt:lpstr>
      <vt:lpstr>Achievement</vt:lpstr>
      <vt:lpstr>shop</vt:lpstr>
      <vt:lpstr>怪物</vt:lpstr>
      <vt:lpstr>thief</vt:lpstr>
      <vt:lpstr>技能</vt:lpstr>
      <vt:lpstr>装备</vt:lpstr>
      <vt:lpstr>设定</vt:lpstr>
      <vt:lpstr>规则</vt:lpstr>
      <vt:lpstr>前缀</vt:lpstr>
      <vt:lpstr>作物及酿酒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2016-11-25T12:06:00Z</dcterms:created>
  <dcterms:modified xsi:type="dcterms:W3CDTF">2017-08-21T01:56:51Z</dcterms:modified>
</cp:coreProperties>
</file>