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20001_{409F52AE-C1AD-4A81-BCF5-B95FE911A90B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8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3" l="1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R34" i="3"/>
  <c r="Q34" i="3"/>
  <c r="O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O23" i="3"/>
  <c r="Q23" i="3"/>
  <c r="O24" i="3"/>
  <c r="Q24" i="3"/>
  <c r="O25" i="3"/>
  <c r="Q25" i="3"/>
  <c r="O26" i="3"/>
  <c r="Q26" i="3"/>
  <c r="O27" i="3"/>
  <c r="Q27" i="3"/>
  <c r="O28" i="3"/>
  <c r="Q28" i="3"/>
  <c r="O29" i="3"/>
  <c r="Q29" i="3"/>
  <c r="O30" i="3"/>
  <c r="Q30" i="3"/>
  <c r="O31" i="3"/>
  <c r="Q31" i="3"/>
  <c r="O32" i="3"/>
  <c r="Q32" i="3"/>
  <c r="O33" i="3"/>
  <c r="Q33" i="3"/>
  <c r="O35" i="3"/>
  <c r="Q35" i="3"/>
  <c r="Q36" i="3"/>
  <c r="Q37" i="3"/>
  <c r="O22" i="3"/>
  <c r="Q22" i="3"/>
  <c r="Q41" i="3"/>
  <c r="R32" i="3"/>
  <c r="R33" i="3"/>
  <c r="R31" i="3"/>
  <c r="R23" i="3"/>
  <c r="R24" i="3"/>
  <c r="R25" i="3"/>
  <c r="R26" i="3"/>
  <c r="R27" i="3"/>
  <c r="R28" i="3"/>
  <c r="R29" i="3"/>
  <c r="R30" i="3"/>
  <c r="R35" i="3"/>
  <c r="R22" i="3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Q3" i="3"/>
  <c r="P4" i="5"/>
  <c r="Q4" i="5"/>
  <c r="Q4" i="3"/>
  <c r="P5" i="5"/>
  <c r="Q5" i="5"/>
  <c r="Q5" i="3"/>
  <c r="P6" i="5"/>
  <c r="Q6" i="5"/>
  <c r="Q6" i="3"/>
  <c r="P7" i="5"/>
  <c r="Q7" i="5"/>
  <c r="Q7" i="3"/>
  <c r="P8" i="5"/>
  <c r="Q8" i="5"/>
  <c r="Q8" i="3"/>
  <c r="P9" i="5"/>
  <c r="Q9" i="5"/>
  <c r="Q9" i="3"/>
  <c r="P10" i="5"/>
  <c r="Q10" i="5"/>
  <c r="Q10" i="3"/>
  <c r="P11" i="5"/>
  <c r="Q11" i="5"/>
  <c r="Q11" i="3"/>
  <c r="P12" i="5"/>
  <c r="Q12" i="5"/>
  <c r="Q12" i="3"/>
  <c r="P13" i="5"/>
  <c r="Q13" i="5"/>
  <c r="Q13" i="3"/>
  <c r="P14" i="5"/>
  <c r="Q14" i="5"/>
  <c r="Q14" i="3"/>
  <c r="P15" i="5"/>
  <c r="Q15" i="5"/>
  <c r="Q15" i="3"/>
  <c r="P16" i="5"/>
  <c r="Q16" i="5"/>
  <c r="Q16" i="3"/>
  <c r="P17" i="5"/>
  <c r="Q17" i="5"/>
  <c r="Q2" i="3"/>
  <c r="P3" i="5"/>
  <c r="Q3" i="5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8" i="3"/>
  <c r="B2" i="2"/>
  <c r="B7" i="2"/>
  <c r="F7" i="2"/>
  <c r="I7" i="2"/>
  <c r="K7" i="2"/>
  <c r="M7" i="2"/>
  <c r="Q7" i="2"/>
  <c r="S7" i="2"/>
  <c r="E4" i="5"/>
  <c r="C7" i="2"/>
  <c r="F4" i="5"/>
  <c r="G4" i="5"/>
  <c r="H4" i="5"/>
  <c r="I4" i="5"/>
  <c r="B8" i="2"/>
  <c r="F8" i="2"/>
  <c r="I8" i="2"/>
  <c r="K8" i="2"/>
  <c r="M8" i="2"/>
  <c r="Q8" i="2"/>
  <c r="S8" i="2"/>
  <c r="E5" i="5"/>
  <c r="C8" i="2"/>
  <c r="F5" i="5"/>
  <c r="G5" i="5"/>
  <c r="H5" i="5"/>
  <c r="I5" i="5"/>
  <c r="B9" i="2"/>
  <c r="F9" i="2"/>
  <c r="I9" i="2"/>
  <c r="K9" i="2"/>
  <c r="M9" i="2"/>
  <c r="Q9" i="2"/>
  <c r="S9" i="2"/>
  <c r="E6" i="5"/>
  <c r="C9" i="2"/>
  <c r="F6" i="5"/>
  <c r="G6" i="5"/>
  <c r="H6" i="5"/>
  <c r="I6" i="5"/>
  <c r="B10" i="2"/>
  <c r="F10" i="2"/>
  <c r="I10" i="2"/>
  <c r="K10" i="2"/>
  <c r="M10" i="2"/>
  <c r="Q10" i="2"/>
  <c r="B3" i="2"/>
  <c r="N10" i="2"/>
  <c r="R10" i="2"/>
  <c r="S10" i="2"/>
  <c r="E7" i="5"/>
  <c r="C10" i="2"/>
  <c r="F7" i="5"/>
  <c r="G7" i="5"/>
  <c r="H7" i="5"/>
  <c r="I7" i="5"/>
  <c r="B11" i="2"/>
  <c r="F11" i="2"/>
  <c r="I11" i="2"/>
  <c r="K11" i="2"/>
  <c r="M11" i="2"/>
  <c r="Q11" i="2"/>
  <c r="S11" i="2"/>
  <c r="E8" i="5"/>
  <c r="C11" i="2"/>
  <c r="F8" i="5"/>
  <c r="G8" i="5"/>
  <c r="H8" i="5"/>
  <c r="I8" i="5"/>
  <c r="B12" i="2"/>
  <c r="F12" i="2"/>
  <c r="I12" i="2"/>
  <c r="K12" i="2"/>
  <c r="M12" i="2"/>
  <c r="Q12" i="2"/>
  <c r="S12" i="2"/>
  <c r="E9" i="5"/>
  <c r="C12" i="2"/>
  <c r="F9" i="5"/>
  <c r="G9" i="5"/>
  <c r="H9" i="5"/>
  <c r="I9" i="5"/>
  <c r="B13" i="2"/>
  <c r="F13" i="2"/>
  <c r="I13" i="2"/>
  <c r="K13" i="2"/>
  <c r="M13" i="2"/>
  <c r="Q13" i="2"/>
  <c r="S13" i="2"/>
  <c r="E10" i="5"/>
  <c r="C13" i="2"/>
  <c r="F10" i="5"/>
  <c r="G10" i="5"/>
  <c r="H10" i="5"/>
  <c r="I10" i="5"/>
  <c r="B14" i="2"/>
  <c r="F14" i="2"/>
  <c r="I14" i="2"/>
  <c r="K14" i="2"/>
  <c r="M14" i="2"/>
  <c r="Q14" i="2"/>
  <c r="S14" i="2"/>
  <c r="E11" i="5"/>
  <c r="C14" i="2"/>
  <c r="F11" i="5"/>
  <c r="G11" i="5"/>
  <c r="H11" i="5"/>
  <c r="I11" i="5"/>
  <c r="B15" i="2"/>
  <c r="F15" i="2"/>
  <c r="I15" i="2"/>
  <c r="K15" i="2"/>
  <c r="M15" i="2"/>
  <c r="Q15" i="2"/>
  <c r="S15" i="2"/>
  <c r="E12" i="5"/>
  <c r="C15" i="2"/>
  <c r="F12" i="5"/>
  <c r="G12" i="5"/>
  <c r="H12" i="5"/>
  <c r="I12" i="5"/>
  <c r="B16" i="2"/>
  <c r="F16" i="2"/>
  <c r="I16" i="2"/>
  <c r="K16" i="2"/>
  <c r="M16" i="2"/>
  <c r="Q16" i="2"/>
  <c r="S16" i="2"/>
  <c r="E13" i="5"/>
  <c r="C16" i="2"/>
  <c r="F13" i="5"/>
  <c r="G13" i="5"/>
  <c r="H13" i="5"/>
  <c r="I13" i="5"/>
  <c r="B17" i="2"/>
  <c r="F17" i="2"/>
  <c r="I17" i="2"/>
  <c r="K17" i="2"/>
  <c r="M17" i="2"/>
  <c r="Q17" i="2"/>
  <c r="S17" i="2"/>
  <c r="E14" i="5"/>
  <c r="C17" i="2"/>
  <c r="F14" i="5"/>
  <c r="G14" i="5"/>
  <c r="H14" i="5"/>
  <c r="I14" i="5"/>
  <c r="B18" i="2"/>
  <c r="E18" i="2"/>
  <c r="F18" i="2"/>
  <c r="I18" i="2"/>
  <c r="K18" i="2"/>
  <c r="M18" i="2"/>
  <c r="Q18" i="2"/>
  <c r="S18" i="2"/>
  <c r="E15" i="5"/>
  <c r="C18" i="2"/>
  <c r="F15" i="5"/>
  <c r="G15" i="5"/>
  <c r="H15" i="5"/>
  <c r="I15" i="5"/>
  <c r="B19" i="2"/>
  <c r="E19" i="2"/>
  <c r="F19" i="2"/>
  <c r="J19" i="2"/>
  <c r="L19" i="2"/>
  <c r="N19" i="2"/>
  <c r="R19" i="2"/>
  <c r="S19" i="2"/>
  <c r="E16" i="5"/>
  <c r="C19" i="2"/>
  <c r="F16" i="5"/>
  <c r="G16" i="5"/>
  <c r="H16" i="5"/>
  <c r="I16" i="5"/>
  <c r="D3" i="3"/>
  <c r="H3" i="3"/>
  <c r="M4" i="5"/>
  <c r="N4" i="5"/>
  <c r="D4" i="3"/>
  <c r="H4" i="3"/>
  <c r="M5" i="5"/>
  <c r="N5" i="5"/>
  <c r="D5" i="3"/>
  <c r="H5" i="3"/>
  <c r="M6" i="5"/>
  <c r="N6" i="5"/>
  <c r="D6" i="3"/>
  <c r="H6" i="3"/>
  <c r="M7" i="5"/>
  <c r="N7" i="5"/>
  <c r="E2" i="3"/>
  <c r="I2" i="3"/>
  <c r="M8" i="5"/>
  <c r="N8" i="5"/>
  <c r="E3" i="3"/>
  <c r="I3" i="3"/>
  <c r="M9" i="5"/>
  <c r="N9" i="5"/>
  <c r="E4" i="3"/>
  <c r="I4" i="3"/>
  <c r="M10" i="5"/>
  <c r="N10" i="5"/>
  <c r="E5" i="3"/>
  <c r="I5" i="3"/>
  <c r="M11" i="5"/>
  <c r="N11" i="5"/>
  <c r="E6" i="3"/>
  <c r="I6" i="3"/>
  <c r="M12" i="5"/>
  <c r="N12" i="5"/>
  <c r="F2" i="3"/>
  <c r="J2" i="3"/>
  <c r="M13" i="5"/>
  <c r="N13" i="5"/>
  <c r="F3" i="3"/>
  <c r="J3" i="3"/>
  <c r="M14" i="5"/>
  <c r="N14" i="5"/>
  <c r="F4" i="3"/>
  <c r="J4" i="3"/>
  <c r="M15" i="5"/>
  <c r="N15" i="5"/>
  <c r="F5" i="3"/>
  <c r="J5" i="3"/>
  <c r="M16" i="5"/>
  <c r="N16" i="5"/>
  <c r="R8" i="2"/>
  <c r="J8" i="2"/>
  <c r="L8" i="2"/>
  <c r="D8" i="2"/>
  <c r="M10" i="3"/>
  <c r="M15" i="3"/>
  <c r="M11" i="3"/>
  <c r="M16" i="3"/>
  <c r="M8" i="3"/>
  <c r="M9" i="3"/>
  <c r="M7" i="3"/>
  <c r="M12" i="3"/>
  <c r="M13" i="3"/>
  <c r="M14" i="3"/>
  <c r="F6" i="3"/>
  <c r="J6" i="3"/>
  <c r="M17" i="5"/>
  <c r="N17" i="5"/>
  <c r="D2" i="3"/>
  <c r="H2" i="3"/>
  <c r="M3" i="5"/>
  <c r="N3" i="5"/>
  <c r="I17" i="5"/>
  <c r="I18" i="5"/>
  <c r="I3" i="5"/>
  <c r="H3" i="5"/>
  <c r="R7" i="2"/>
  <c r="R9" i="2"/>
  <c r="R11" i="2"/>
  <c r="R12" i="2"/>
  <c r="R13" i="2"/>
  <c r="R14" i="2"/>
  <c r="R15" i="2"/>
  <c r="R16" i="2"/>
  <c r="R17" i="2"/>
  <c r="H19" i="2"/>
  <c r="H6" i="2"/>
  <c r="J9" i="2"/>
  <c r="L9" i="2"/>
  <c r="J10" i="2"/>
  <c r="L10" i="2"/>
  <c r="D7" i="2"/>
  <c r="D11" i="2"/>
  <c r="D12" i="2"/>
  <c r="D13" i="2"/>
  <c r="D14" i="2"/>
  <c r="D15" i="2"/>
  <c r="D16" i="2"/>
  <c r="D17" i="2"/>
  <c r="D18" i="2"/>
  <c r="D19" i="2"/>
  <c r="C6" i="2"/>
  <c r="D6" i="2"/>
  <c r="B6" i="2"/>
  <c r="F6" i="2"/>
  <c r="O20" i="2"/>
  <c r="F3" i="5"/>
  <c r="G3" i="5"/>
  <c r="I6" i="2"/>
  <c r="K6" i="2"/>
  <c r="M6" i="2"/>
  <c r="Q6" i="2"/>
  <c r="N6" i="2"/>
  <c r="R6" i="2"/>
  <c r="S6" i="2"/>
  <c r="E3" i="5"/>
  <c r="I19" i="2"/>
  <c r="K19" i="2"/>
  <c r="M19" i="2"/>
  <c r="H18" i="2"/>
  <c r="J18" i="2"/>
  <c r="L18" i="2"/>
  <c r="N18" i="2"/>
  <c r="Q19" i="2"/>
  <c r="R18" i="2"/>
  <c r="H17" i="2"/>
  <c r="J17" i="2"/>
  <c r="L17" i="2"/>
  <c r="H16" i="2"/>
  <c r="J16" i="2"/>
  <c r="L16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F12" i="3"/>
  <c r="G12" i="3"/>
  <c r="F13" i="3"/>
  <c r="B16" i="3"/>
  <c r="B22" i="3"/>
  <c r="B13" i="3"/>
  <c r="B15" i="3"/>
  <c r="B19" i="3"/>
  <c r="B17" i="3"/>
  <c r="B21" i="3"/>
  <c r="B20" i="3"/>
  <c r="H7" i="2"/>
  <c r="J7" i="2"/>
  <c r="L7" i="2"/>
  <c r="H11" i="2"/>
  <c r="J11" i="2"/>
  <c r="L11" i="2"/>
  <c r="H12" i="2"/>
  <c r="J12" i="2"/>
  <c r="L12" i="2"/>
  <c r="H13" i="2"/>
  <c r="J13" i="2"/>
  <c r="L13" i="2"/>
  <c r="H14" i="2"/>
  <c r="J14" i="2"/>
  <c r="L14" i="2"/>
  <c r="H15" i="2"/>
  <c r="J15" i="2"/>
  <c r="L15" i="2"/>
  <c r="J6" i="2"/>
  <c r="L6" i="2"/>
  <c r="S58" i="3"/>
  <c r="AD58" i="3"/>
  <c r="AC58" i="3"/>
  <c r="AB58" i="3"/>
  <c r="AA58" i="3"/>
  <c r="Z58" i="3"/>
  <c r="Y58" i="3"/>
  <c r="X58" i="3"/>
  <c r="W58" i="3"/>
  <c r="V58" i="3"/>
  <c r="U58" i="3"/>
  <c r="T58" i="3"/>
</calcChain>
</file>

<file path=xl/sharedStrings.xml><?xml version="1.0" encoding="utf-8"?>
<sst xmlns="http://schemas.openxmlformats.org/spreadsheetml/2006/main" count="158" uniqueCount="127">
  <si>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</si>
  <si>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</si>
  <si>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</si>
  <si>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</si>
  <si>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</si>
  <si>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</si>
  <si>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</si>
  <si>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</si>
  <si>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</si>
  <si>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</si>
  <si>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</si>
  <si>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</si>
  <si>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</si>
  <si>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</si>
  <si>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</si>
  <si>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</si>
  <si>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</si>
  <si>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</si>
  <si>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</si>
  <si>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</si>
  <si>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</si>
  <si>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</si>
  <si>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</si>
  <si>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</si>
  <si>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</si>
  <si>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</si>
  <si>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</si>
  <si>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</si>
  <si>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</si>
  <si>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</si>
  <si>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副本价值计算</t>
    <phoneticPr fontId="1" type="noConversion"/>
  </si>
  <si>
    <t>体力</t>
    <phoneticPr fontId="1" type="noConversion"/>
  </si>
  <si>
    <t>副本</t>
    <phoneticPr fontId="1" type="noConversion"/>
  </si>
  <si>
    <t>难度参数</t>
    <phoneticPr fontId="1" type="noConversion"/>
  </si>
  <si>
    <t>价值参数</t>
    <phoneticPr fontId="1" type="noConversion"/>
  </si>
  <si>
    <t>类型</t>
    <phoneticPr fontId="1" type="noConversion"/>
  </si>
  <si>
    <t>每次次数</t>
    <phoneticPr fontId="1" type="noConversion"/>
  </si>
  <si>
    <t>额外价值/次</t>
    <phoneticPr fontId="1" type="noConversion"/>
  </si>
  <si>
    <t>两周次数</t>
    <phoneticPr fontId="1" type="noConversion"/>
  </si>
  <si>
    <t>积分每次</t>
    <phoneticPr fontId="1" type="noConversion"/>
  </si>
  <si>
    <t>三星额外</t>
    <phoneticPr fontId="1" type="noConversion"/>
  </si>
  <si>
    <t>积分总计</t>
    <phoneticPr fontId="1" type="noConversion"/>
  </si>
  <si>
    <t>三星总计</t>
    <phoneticPr fontId="1" type="noConversion"/>
  </si>
  <si>
    <t>12天积分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</si>
  <si>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</si>
  <si>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</si>
  <si>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</si>
  <si>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</si>
  <si>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</si>
  <si>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</si>
  <si>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</si>
  <si>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</si>
  <si>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</si>
  <si>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</si>
  <si>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</si>
  <si>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</si>
  <si>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</si>
  <si>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</si>
  <si>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</si>
  <si>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</si>
  <si>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</si>
  <si>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</si>
  <si>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</si>
  <si>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</si>
  <si>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</si>
  <si>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</si>
  <si>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</si>
  <si>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coin,1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</si>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</sst>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</cellXfs>
  <cellStyles count="4">
    <cellStyle name="常规" xfId="0" builtinId="0"/>
    <cellStyle name="常规 3 2" xfId="1" xr:uid="{00000000-0005-0000-0000-000001000000}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tabSelected="1" topLeftCell="J22" workbookViewId="0">
      <selection activeCell="Q40" sqref="Q40"/>
    </sheetView>
  </sheetViews>
  <sheetFormatPr defaultColWidth="11" defaultRowHeight="12.75"/>
  <cols>
    <col min="1" max="1" width="9.75" style="1" customWidth="1"/>
    <col min="2" max="2" width="7.75" style="1" customWidth="1"/>
    <col min="3" max="3" width="8" style="1" bestFit="1" customWidth="1"/>
    <col min="4" max="4" width="7.375" style="1" customWidth="1"/>
    <col min="5" max="5" width="7.875" style="1" customWidth="1"/>
    <col min="6" max="6" width="5.5" style="1" bestFit="1" customWidth="1"/>
    <col min="7" max="7" width="7.625" style="1" bestFit="1" customWidth="1"/>
    <col min="8" max="8" width="9.75" style="1" bestFit="1" customWidth="1"/>
    <col min="9" max="11" width="9.75" style="4" customWidth="1"/>
    <col min="12" max="12" width="11" style="1"/>
    <col min="13" max="13" width="11" style="4"/>
    <col min="14" max="14" width="13.125" style="4" bestFit="1" customWidth="1"/>
    <col min="15" max="15" width="8.125" style="4" customWidth="1"/>
    <col min="16" max="16" width="7.5" style="4" customWidth="1"/>
    <col min="17" max="18" width="8.875" style="1" bestFit="1" customWidth="1"/>
    <col min="19" max="42" width="5.125" style="4" customWidth="1"/>
    <col min="43" max="16384" width="11" style="1"/>
  </cols>
  <sheetData>
    <row r="1" spans="1:17">
      <c r="A1" s="1" t="s">
        <v>32</v>
      </c>
      <c r="B1" s="1" t="s">
        <v>34</v>
      </c>
      <c r="C1" s="1" t="s">
        <v>35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32</v>
      </c>
      <c r="N1" s="4" t="s">
        <v>73</v>
      </c>
      <c r="O1" s="4" t="s">
        <v>75</v>
      </c>
      <c r="P1" s="4" t="s">
        <v>74</v>
      </c>
      <c r="Q1" s="1" t="s">
        <v>87</v>
      </c>
    </row>
    <row r="2" spans="1:17">
      <c r="A2" s="1">
        <v>1</v>
      </c>
      <c r="B2" s="1">
        <v>0.9</v>
      </c>
      <c r="C2" s="1">
        <v>1</v>
      </c>
      <c r="D2" s="1">
        <f t="shared" ref="D2:F6" si="0">CEILING(VLOOKUP(D$1,$A$30:$B$32,2,0)*$B2*$B$18/VLOOKUP($C2,$A$26:$B$27,2,0),5)</f>
        <v>35</v>
      </c>
      <c r="E2" s="1">
        <f t="shared" si="0"/>
        <v>60</v>
      </c>
      <c r="F2" s="1">
        <f t="shared" si="0"/>
        <v>85</v>
      </c>
      <c r="G2" s="1" t="s">
        <v>24</v>
      </c>
      <c r="H2" s="4" t="str">
        <f t="shared" ref="H2:J6" si="1">$G2&amp;","&amp;D2</f>
        <v>prop,806,35</v>
      </c>
      <c r="I2" s="4" t="str">
        <f t="shared" si="1"/>
        <v>prop,806,60</v>
      </c>
      <c r="J2" s="4" t="str">
        <f t="shared" si="1"/>
        <v>prop,806,85</v>
      </c>
      <c r="K2" s="1"/>
      <c r="M2" s="4">
        <v>1001</v>
      </c>
      <c r="N2" s="4" t="s">
        <v>82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</row>
    <row r="3" spans="1:17">
      <c r="A3" s="1">
        <v>2</v>
      </c>
      <c r="B3" s="1">
        <v>0.75</v>
      </c>
      <c r="C3" s="1">
        <v>1</v>
      </c>
      <c r="D3" s="1">
        <f t="shared" si="0"/>
        <v>30</v>
      </c>
      <c r="E3" s="1">
        <f t="shared" si="0"/>
        <v>50</v>
      </c>
      <c r="F3" s="1">
        <f t="shared" si="0"/>
        <v>70</v>
      </c>
      <c r="G3" s="1" t="s">
        <v>24</v>
      </c>
      <c r="H3" s="4" t="str">
        <f t="shared" si="1"/>
        <v>prop,806,30</v>
      </c>
      <c r="I3" s="4" t="str">
        <f t="shared" si="1"/>
        <v>prop,806,50</v>
      </c>
      <c r="J3" s="4" t="str">
        <f t="shared" si="1"/>
        <v>prop,806,70</v>
      </c>
      <c r="K3" s="1"/>
      <c r="M3" s="4">
        <v>1002</v>
      </c>
      <c r="N3" s="4" t="s">
        <v>78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</row>
    <row r="4" spans="1:17">
      <c r="A4" s="1">
        <v>3</v>
      </c>
      <c r="B4" s="1">
        <v>1</v>
      </c>
      <c r="C4" s="1">
        <v>1</v>
      </c>
      <c r="D4" s="1">
        <f t="shared" si="0"/>
        <v>40</v>
      </c>
      <c r="E4" s="1">
        <f t="shared" si="0"/>
        <v>65</v>
      </c>
      <c r="F4" s="1">
        <f t="shared" si="0"/>
        <v>90</v>
      </c>
      <c r="G4" s="1" t="s">
        <v>24</v>
      </c>
      <c r="H4" s="4" t="str">
        <f t="shared" si="1"/>
        <v>prop,806,40</v>
      </c>
      <c r="I4" s="4" t="str">
        <f t="shared" si="1"/>
        <v>prop,806,65</v>
      </c>
      <c r="J4" s="4" t="str">
        <f t="shared" si="1"/>
        <v>prop,806,90</v>
      </c>
      <c r="K4" s="1"/>
      <c r="M4" s="4">
        <v>1003</v>
      </c>
      <c r="N4" s="4" t="s">
        <v>77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</row>
    <row r="5" spans="1:17">
      <c r="A5" s="1">
        <v>4</v>
      </c>
      <c r="B5" s="1">
        <v>0.75</v>
      </c>
      <c r="C5" s="1">
        <v>2</v>
      </c>
      <c r="D5" s="1">
        <f t="shared" si="0"/>
        <v>25</v>
      </c>
      <c r="E5" s="1">
        <f t="shared" si="0"/>
        <v>40</v>
      </c>
      <c r="F5" s="1">
        <f t="shared" si="0"/>
        <v>60</v>
      </c>
      <c r="G5" s="1" t="s">
        <v>25</v>
      </c>
      <c r="H5" s="4" t="str">
        <f t="shared" si="1"/>
        <v>prop,807,25</v>
      </c>
      <c r="I5" s="4" t="str">
        <f t="shared" si="1"/>
        <v>prop,807,40</v>
      </c>
      <c r="J5" s="4" t="str">
        <f t="shared" si="1"/>
        <v>prop,807,60</v>
      </c>
      <c r="K5" s="1"/>
      <c r="M5" s="4">
        <v>1004</v>
      </c>
      <c r="N5" s="4" t="s">
        <v>84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</row>
    <row r="6" spans="1:17">
      <c r="A6" s="1">
        <v>5</v>
      </c>
      <c r="B6" s="1">
        <v>1</v>
      </c>
      <c r="C6" s="1">
        <v>2</v>
      </c>
      <c r="D6" s="1">
        <f t="shared" si="0"/>
        <v>30</v>
      </c>
      <c r="E6" s="1">
        <f t="shared" si="0"/>
        <v>55</v>
      </c>
      <c r="F6" s="1">
        <f t="shared" si="0"/>
        <v>75</v>
      </c>
      <c r="G6" s="1" t="s">
        <v>25</v>
      </c>
      <c r="H6" s="4" t="str">
        <f t="shared" si="1"/>
        <v>prop,807,30</v>
      </c>
      <c r="I6" s="4" t="str">
        <f t="shared" si="1"/>
        <v>prop,807,55</v>
      </c>
      <c r="J6" s="4" t="str">
        <f t="shared" si="1"/>
        <v>prop,807,75</v>
      </c>
      <c r="K6" s="1"/>
      <c r="M6" s="4">
        <v>1005</v>
      </c>
      <c r="N6" s="4" t="s">
        <v>79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</row>
    <row r="7" spans="1:17">
      <c r="M7" s="4">
        <f>M2+10</f>
        <v>1011</v>
      </c>
      <c r="N7" s="4" t="s">
        <v>82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17">
      <c r="A8" s="3" t="s">
        <v>23</v>
      </c>
      <c r="M8" s="4">
        <f t="shared" ref="M8:M16" si="2">M3+10</f>
        <v>1012</v>
      </c>
      <c r="N8" s="4" t="s">
        <v>78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17">
      <c r="M9" s="4">
        <f t="shared" si="2"/>
        <v>1013</v>
      </c>
      <c r="N9" s="4" t="s">
        <v>77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17">
      <c r="A10" s="1" t="s">
        <v>30</v>
      </c>
      <c r="F10" s="1" t="s">
        <v>26</v>
      </c>
      <c r="G10" s="1" t="s">
        <v>27</v>
      </c>
      <c r="M10" s="4">
        <f t="shared" si="2"/>
        <v>1014</v>
      </c>
      <c r="N10" s="4" t="s">
        <v>85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17">
      <c r="A11" s="4" t="s">
        <v>31</v>
      </c>
      <c r="B11" s="4"/>
      <c r="C11" s="4"/>
      <c r="D11" s="4"/>
      <c r="E11" s="1" t="s">
        <v>9</v>
      </c>
      <c r="F11" s="1">
        <v>120</v>
      </c>
      <c r="G11" s="1">
        <v>60</v>
      </c>
      <c r="M11" s="4">
        <f t="shared" si="2"/>
        <v>1015</v>
      </c>
      <c r="N11" s="4" t="s">
        <v>83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17">
      <c r="A12" s="4">
        <v>12</v>
      </c>
      <c r="B12" s="4">
        <v>240</v>
      </c>
      <c r="C12" s="4"/>
      <c r="D12" s="4"/>
      <c r="E12" s="1" t="s">
        <v>3</v>
      </c>
      <c r="F12" s="1">
        <f>F11/20</f>
        <v>6</v>
      </c>
      <c r="G12" s="1">
        <f>G11/20</f>
        <v>3</v>
      </c>
      <c r="M12" s="4">
        <f t="shared" si="2"/>
        <v>1021</v>
      </c>
      <c r="N12" s="4" t="s">
        <v>82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17">
      <c r="A13" s="4">
        <v>20</v>
      </c>
      <c r="B13" s="4">
        <f>B12/A12*A13</f>
        <v>400</v>
      </c>
      <c r="C13" s="4"/>
      <c r="D13" s="4"/>
      <c r="E13" s="1" t="s">
        <v>28</v>
      </c>
      <c r="F13" s="1">
        <f>F12+G12</f>
        <v>9</v>
      </c>
      <c r="M13" s="4">
        <f t="shared" si="2"/>
        <v>1022</v>
      </c>
      <c r="N13" s="4" t="s">
        <v>78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17">
      <c r="M14" s="4">
        <f t="shared" si="2"/>
        <v>1023</v>
      </c>
      <c r="N14" s="4" t="s">
        <v>77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17">
      <c r="A15" s="1" t="s">
        <v>37</v>
      </c>
      <c r="B15" s="1">
        <f>B13-(B12-50)</f>
        <v>210</v>
      </c>
      <c r="M15" s="4">
        <f>M10+10</f>
        <v>1024</v>
      </c>
      <c r="N15" s="4" t="s">
        <v>85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17">
      <c r="A16" s="1" t="s">
        <v>36</v>
      </c>
      <c r="B16" s="1">
        <f>F13</f>
        <v>9</v>
      </c>
      <c r="M16" s="4">
        <f t="shared" si="2"/>
        <v>1025</v>
      </c>
      <c r="N16" s="4" t="s">
        <v>83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>
      <c r="A17" s="1" t="s">
        <v>38</v>
      </c>
      <c r="B17" s="1">
        <f>B16*14</f>
        <v>126</v>
      </c>
    </row>
    <row r="18" spans="1:30">
      <c r="A18" s="1" t="s">
        <v>39</v>
      </c>
      <c r="B18" s="1">
        <v>180</v>
      </c>
      <c r="P18" s="4">
        <f>SUM(P2:P16)</f>
        <v>4250</v>
      </c>
    </row>
    <row r="19" spans="1:30">
      <c r="A19" s="1" t="s">
        <v>40</v>
      </c>
      <c r="B19" s="1">
        <f>B15-B18</f>
        <v>30</v>
      </c>
      <c r="S19" s="20">
        <f>SUM(S50:S53)</f>
        <v>0.58333333333333337</v>
      </c>
      <c r="T19" s="20">
        <f t="shared" ref="T19:AD19" si="3">SUM(T50:T53)</f>
        <v>0.54545454545454541</v>
      </c>
      <c r="U19" s="20">
        <f t="shared" si="3"/>
        <v>0.54545454545454541</v>
      </c>
      <c r="V19" s="20">
        <f t="shared" si="3"/>
        <v>0.52777777777777779</v>
      </c>
      <c r="W19" s="20">
        <f t="shared" si="3"/>
        <v>0.5</v>
      </c>
      <c r="X19" s="20">
        <f t="shared" si="3"/>
        <v>0.54761904761904756</v>
      </c>
      <c r="Y19" s="20">
        <f t="shared" si="3"/>
        <v>0.5</v>
      </c>
      <c r="Z19" s="20">
        <f t="shared" si="3"/>
        <v>0.50828729281767959</v>
      </c>
      <c r="AA19" s="20">
        <f t="shared" si="3"/>
        <v>0.5056179775280899</v>
      </c>
      <c r="AB19" s="20">
        <f t="shared" si="3"/>
        <v>0.4285714285714286</v>
      </c>
      <c r="AC19" s="20">
        <f t="shared" si="3"/>
        <v>0.42857142857142855</v>
      </c>
      <c r="AD19" s="20">
        <f t="shared" si="3"/>
        <v>0.42857142857142855</v>
      </c>
    </row>
    <row r="20" spans="1:30">
      <c r="A20" s="1" t="s">
        <v>41</v>
      </c>
      <c r="B20" s="1">
        <f>B18*B17</f>
        <v>22680</v>
      </c>
      <c r="S20" s="4">
        <v>10</v>
      </c>
      <c r="V20" s="4">
        <v>20</v>
      </c>
      <c r="Y20" s="4">
        <v>40</v>
      </c>
      <c r="AB20" s="4">
        <v>150</v>
      </c>
    </row>
    <row r="21" spans="1:30">
      <c r="A21" s="1" t="s">
        <v>42</v>
      </c>
      <c r="B21" s="1">
        <f>B19*B17</f>
        <v>3780</v>
      </c>
      <c r="O21" s="4" t="s">
        <v>95</v>
      </c>
      <c r="P21" s="4" t="s">
        <v>75</v>
      </c>
      <c r="Q21" s="4" t="s">
        <v>96</v>
      </c>
      <c r="R21" s="1" t="s">
        <v>112</v>
      </c>
      <c r="S21" s="4" t="s">
        <v>97</v>
      </c>
      <c r="T21" s="4" t="s">
        <v>98</v>
      </c>
      <c r="U21" s="4" t="s">
        <v>99</v>
      </c>
      <c r="V21" s="4" t="s">
        <v>100</v>
      </c>
      <c r="W21" s="4" t="s">
        <v>101</v>
      </c>
      <c r="X21" s="4" t="s">
        <v>102</v>
      </c>
      <c r="Y21" s="4" t="s">
        <v>103</v>
      </c>
      <c r="Z21" s="4" t="s">
        <v>104</v>
      </c>
      <c r="AA21" s="4" t="s">
        <v>105</v>
      </c>
      <c r="AB21" s="4" t="s">
        <v>113</v>
      </c>
      <c r="AC21" s="4" t="s">
        <v>113</v>
      </c>
      <c r="AD21" s="4" t="s">
        <v>113</v>
      </c>
    </row>
    <row r="22" spans="1:30">
      <c r="A22" s="1" t="s">
        <v>43</v>
      </c>
      <c r="B22" s="1">
        <f>B18*12*B16</f>
        <v>19440</v>
      </c>
      <c r="N22" s="19" t="s">
        <v>90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>
      <c r="N23" s="19" t="s">
        <v>90</v>
      </c>
      <c r="O23" s="4">
        <f>VLOOKUP(N23,价值设定!$B:$G,6,0)</f>
        <v>1</v>
      </c>
      <c r="P23" s="4">
        <v>20</v>
      </c>
      <c r="Q23" s="4">
        <f t="shared" ref="Q23:Q34" si="4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>
      <c r="N24" s="19" t="s">
        <v>90</v>
      </c>
      <c r="O24" s="4">
        <f>VLOOKUP(N24,价值设定!$B:$G,6,0)</f>
        <v>1</v>
      </c>
      <c r="P24" s="4">
        <v>50</v>
      </c>
      <c r="Q24" s="4">
        <f t="shared" si="4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>
      <c r="A25" s="1" t="s">
        <v>8</v>
      </c>
      <c r="B25" s="1" t="s">
        <v>4</v>
      </c>
      <c r="N25" s="19" t="s">
        <v>46</v>
      </c>
      <c r="O25" s="4">
        <f>VLOOKUP(N25,价值设定!$B:$G,6,0)</f>
        <v>0.02</v>
      </c>
      <c r="P25" s="4">
        <v>500</v>
      </c>
      <c r="Q25" s="4">
        <f t="shared" si="4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>
      <c r="A26" s="1">
        <v>1</v>
      </c>
      <c r="B26" s="2">
        <v>2</v>
      </c>
      <c r="C26" s="2"/>
      <c r="D26" s="2"/>
      <c r="N26" s="19" t="s">
        <v>46</v>
      </c>
      <c r="O26" s="4">
        <f>VLOOKUP(N26,价值设定!$B:$G,6,0)</f>
        <v>0.02</v>
      </c>
      <c r="P26" s="4">
        <v>1000</v>
      </c>
      <c r="Q26" s="4">
        <f t="shared" si="4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>
      <c r="A27" s="1">
        <v>2</v>
      </c>
      <c r="B27" s="2">
        <v>2.4</v>
      </c>
      <c r="C27" s="2"/>
      <c r="D27" s="2"/>
      <c r="N27" s="19" t="s">
        <v>91</v>
      </c>
      <c r="O27" s="4">
        <f>VLOOKUP(N27,价值设定!$B:$G,6,0)</f>
        <v>3</v>
      </c>
      <c r="P27" s="4">
        <v>1</v>
      </c>
      <c r="Q27" s="4">
        <f t="shared" si="4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>
      <c r="N28" s="19" t="s">
        <v>92</v>
      </c>
      <c r="O28" s="4">
        <f>VLOOKUP(N28,价值设定!$B:$G,6,0)</f>
        <v>6</v>
      </c>
      <c r="P28" s="4">
        <v>1</v>
      </c>
      <c r="Q28" s="4">
        <f t="shared" si="4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>
      <c r="A29" s="1" t="s">
        <v>33</v>
      </c>
      <c r="N29" s="19" t="s">
        <v>93</v>
      </c>
      <c r="O29" s="4">
        <f>VLOOKUP(N29,价值设定!$B:$G,6,0)</f>
        <v>18</v>
      </c>
      <c r="P29" s="4">
        <v>1</v>
      </c>
      <c r="Q29" s="4">
        <f t="shared" si="4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>
      <c r="A30" s="1">
        <v>1</v>
      </c>
      <c r="B30" s="1">
        <v>0.4</v>
      </c>
      <c r="N30" s="19" t="s">
        <v>94</v>
      </c>
      <c r="O30" s="4">
        <f>VLOOKUP(N30,价值设定!$B:$G,6,0)</f>
        <v>60</v>
      </c>
      <c r="P30" s="4">
        <v>1</v>
      </c>
      <c r="Q30" s="4">
        <f t="shared" si="4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>
      <c r="A31" s="1">
        <v>2</v>
      </c>
      <c r="B31" s="1">
        <v>0.7</v>
      </c>
      <c r="N31" s="19" t="s">
        <v>88</v>
      </c>
      <c r="O31" s="4">
        <f>VLOOKUP(N31,价值设定!$B:$G,6,0)</f>
        <v>6</v>
      </c>
      <c r="P31" s="4">
        <v>1</v>
      </c>
      <c r="Q31" s="4">
        <f t="shared" si="4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>
      <c r="A32" s="1">
        <v>3</v>
      </c>
      <c r="B32" s="1">
        <v>1</v>
      </c>
      <c r="N32" s="19" t="s">
        <v>89</v>
      </c>
      <c r="O32" s="4">
        <f>VLOOKUP(N32,价值设定!$B:$G,6,0)</f>
        <v>15</v>
      </c>
      <c r="P32" s="4">
        <v>1</v>
      </c>
      <c r="Q32" s="4">
        <f t="shared" si="4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14:42">
      <c r="N33" s="19" t="s">
        <v>60</v>
      </c>
      <c r="O33" s="4">
        <f>VLOOKUP(N33,价值设定!$B:$G,6,0)</f>
        <v>50</v>
      </c>
      <c r="P33" s="4">
        <v>1</v>
      </c>
      <c r="Q33" s="4">
        <f t="shared" si="4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14:42">
      <c r="N34" s="19" t="s">
        <v>114</v>
      </c>
      <c r="O34" s="4">
        <f>VLOOKUP(N34,价值设定!$B:$G,6,0)</f>
        <v>600</v>
      </c>
      <c r="P34" s="4">
        <v>1</v>
      </c>
      <c r="Q34" s="4">
        <f t="shared" si="4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14:42">
      <c r="N35" s="19" t="s">
        <v>76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14:42">
      <c r="N36" s="19" t="s">
        <v>106</v>
      </c>
      <c r="O36" s="4">
        <v>15</v>
      </c>
      <c r="P36" s="4">
        <v>1</v>
      </c>
      <c r="Q36" s="4">
        <f t="shared" ref="Q36:Q38" si="5">P36*O36</f>
        <v>15</v>
      </c>
      <c r="R36" s="19" t="s">
        <v>107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4:42">
      <c r="N37" s="19" t="s">
        <v>108</v>
      </c>
      <c r="O37" s="4">
        <v>40</v>
      </c>
      <c r="P37" s="4">
        <v>1</v>
      </c>
      <c r="Q37" s="4">
        <f t="shared" si="5"/>
        <v>40</v>
      </c>
      <c r="R37" s="19" t="s">
        <v>109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14:42">
      <c r="N38" s="19" t="s">
        <v>110</v>
      </c>
      <c r="O38" s="4">
        <v>200</v>
      </c>
      <c r="P38" s="4">
        <v>1</v>
      </c>
      <c r="Q38" s="4">
        <f t="shared" si="5"/>
        <v>200</v>
      </c>
      <c r="R38" s="19" t="s">
        <v>111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14:42">
      <c r="N39" s="19"/>
      <c r="Q39" s="4"/>
      <c r="S39" s="4">
        <f>SUM(S22:S38)</f>
        <v>120</v>
      </c>
      <c r="T39" s="4">
        <f>SUM(T22:T38)</f>
        <v>110</v>
      </c>
      <c r="U39" s="4">
        <f>SUM(U22:U38)</f>
        <v>110</v>
      </c>
      <c r="V39" s="4">
        <f>SUM(V22:V38)</f>
        <v>180</v>
      </c>
      <c r="W39" s="4">
        <f>SUM(W22:W38)</f>
        <v>170</v>
      </c>
      <c r="X39" s="4">
        <f>SUM(X22:X38)</f>
        <v>210</v>
      </c>
      <c r="Y39" s="4">
        <f>SUM(Y22:Y38)</f>
        <v>176</v>
      </c>
      <c r="Z39" s="4">
        <f>SUM(Z22:Z38)</f>
        <v>181</v>
      </c>
      <c r="AA39" s="4">
        <f>SUM(AA22:AA38)</f>
        <v>178</v>
      </c>
      <c r="AB39" s="4">
        <f>SUM(AB22:AB38)</f>
        <v>420</v>
      </c>
      <c r="AC39" s="4">
        <f>SUM(AC22:AC38)</f>
        <v>420</v>
      </c>
      <c r="AD39" s="4">
        <f>SUM(AD22:AD38)</f>
        <v>420</v>
      </c>
    </row>
    <row r="40" spans="14:42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14:42">
      <c r="N41" s="19" t="s">
        <v>115</v>
      </c>
      <c r="Q41" s="4">
        <f>Q22</f>
        <v>10</v>
      </c>
      <c r="S41" s="20">
        <f>S22/S$39</f>
        <v>8.3333333333333329E-2</v>
      </c>
      <c r="T41" s="20">
        <f>T22/T$39</f>
        <v>9.0909090909090912E-2</v>
      </c>
      <c r="U41" s="20">
        <f>U22/U$39</f>
        <v>9.0909090909090912E-2</v>
      </c>
      <c r="V41" s="20">
        <f>V22/V$39</f>
        <v>5.5555555555555552E-2</v>
      </c>
      <c r="W41" s="20">
        <f>W22/W$39</f>
        <v>5.8823529411764705E-2</v>
      </c>
      <c r="X41" s="20">
        <f>X22/X$39</f>
        <v>2.3809523809523808E-2</v>
      </c>
      <c r="Y41" s="20">
        <f>Y22/Y$39</f>
        <v>2.8409090909090908E-2</v>
      </c>
      <c r="Z41" s="20">
        <f>Z22/Z$39</f>
        <v>2.7624309392265192E-2</v>
      </c>
      <c r="AA41" s="20">
        <f>AA22/AA$39</f>
        <v>2.8089887640449437E-2</v>
      </c>
      <c r="AB41" s="20">
        <f>AB22/AB$39</f>
        <v>0</v>
      </c>
      <c r="AC41" s="20">
        <f>AC22/AC$39</f>
        <v>0</v>
      </c>
      <c r="AD41" s="20">
        <f>AD22/AD$39</f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14:42">
      <c r="N42" s="19" t="s">
        <v>116</v>
      </c>
      <c r="Q42" s="4">
        <f t="shared" ref="Q42:Q57" si="6">Q23</f>
        <v>20</v>
      </c>
      <c r="S42" s="20">
        <f t="shared" ref="S42:AD42" si="7">S23/S$39</f>
        <v>0</v>
      </c>
      <c r="T42" s="20">
        <f t="shared" si="7"/>
        <v>0</v>
      </c>
      <c r="U42" s="20">
        <f t="shared" si="7"/>
        <v>0</v>
      </c>
      <c r="V42" s="20">
        <f t="shared" si="7"/>
        <v>5.5555555555555552E-2</v>
      </c>
      <c r="W42" s="20">
        <f t="shared" si="7"/>
        <v>5.8823529411764705E-2</v>
      </c>
      <c r="X42" s="20">
        <f t="shared" si="7"/>
        <v>7.1428571428571425E-2</v>
      </c>
      <c r="Y42" s="20">
        <f t="shared" si="7"/>
        <v>5.6818181818181816E-2</v>
      </c>
      <c r="Z42" s="20">
        <f t="shared" si="7"/>
        <v>5.5248618784530384E-2</v>
      </c>
      <c r="AA42" s="20">
        <f t="shared" si="7"/>
        <v>5.6179775280898875E-2</v>
      </c>
      <c r="AB42" s="20">
        <f t="shared" si="7"/>
        <v>0</v>
      </c>
      <c r="AC42" s="20">
        <f t="shared" si="7"/>
        <v>0</v>
      </c>
      <c r="AD42" s="20">
        <f t="shared" si="7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14:42">
      <c r="N43" s="1" t="s">
        <v>117</v>
      </c>
      <c r="Q43" s="4">
        <f t="shared" si="6"/>
        <v>50</v>
      </c>
      <c r="S43" s="20">
        <f t="shared" ref="S43:AD43" si="8">S24/S$39</f>
        <v>0</v>
      </c>
      <c r="T43" s="20">
        <f t="shared" si="8"/>
        <v>0</v>
      </c>
      <c r="U43" s="20">
        <f t="shared" si="8"/>
        <v>0</v>
      </c>
      <c r="V43" s="20">
        <f t="shared" si="8"/>
        <v>0</v>
      </c>
      <c r="W43" s="20">
        <f t="shared" si="8"/>
        <v>0</v>
      </c>
      <c r="X43" s="20">
        <f t="shared" si="8"/>
        <v>0</v>
      </c>
      <c r="Y43" s="20">
        <f t="shared" si="8"/>
        <v>5.6818181818181816E-2</v>
      </c>
      <c r="Z43" s="20">
        <f t="shared" si="8"/>
        <v>5.5248618784530384E-2</v>
      </c>
      <c r="AA43" s="20">
        <f t="shared" si="8"/>
        <v>5.6179775280898875E-2</v>
      </c>
      <c r="AB43" s="20">
        <f t="shared" si="8"/>
        <v>0.14285714285714285</v>
      </c>
      <c r="AC43" s="20">
        <f t="shared" si="8"/>
        <v>0.14285714285714285</v>
      </c>
      <c r="AD43" s="20">
        <f t="shared" si="8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14:42">
      <c r="N44" s="1" t="s">
        <v>118</v>
      </c>
      <c r="Q44" s="4">
        <f t="shared" si="6"/>
        <v>10</v>
      </c>
      <c r="S44" s="20">
        <f t="shared" ref="S44:AD44" si="9">S25/S$39</f>
        <v>8.3333333333333329E-2</v>
      </c>
      <c r="T44" s="20">
        <f t="shared" si="9"/>
        <v>9.0909090909090912E-2</v>
      </c>
      <c r="U44" s="20">
        <f t="shared" si="9"/>
        <v>9.0909090909090912E-2</v>
      </c>
      <c r="V44" s="20">
        <f t="shared" si="9"/>
        <v>5.5555555555555552E-2</v>
      </c>
      <c r="W44" s="20">
        <f t="shared" si="9"/>
        <v>5.8823529411764705E-2</v>
      </c>
      <c r="X44" s="20">
        <f t="shared" si="9"/>
        <v>4.7619047619047616E-2</v>
      </c>
      <c r="Y44" s="20">
        <f t="shared" si="9"/>
        <v>1.7045454545454544E-2</v>
      </c>
      <c r="Z44" s="20">
        <f t="shared" si="9"/>
        <v>1.6574585635359115E-2</v>
      </c>
      <c r="AA44" s="20">
        <f t="shared" si="9"/>
        <v>1.6853932584269662E-2</v>
      </c>
      <c r="AB44" s="20">
        <f t="shared" si="9"/>
        <v>0</v>
      </c>
      <c r="AC44" s="20">
        <f t="shared" si="9"/>
        <v>0</v>
      </c>
      <c r="AD44" s="20">
        <f t="shared" si="9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14:42">
      <c r="N45" s="1" t="s">
        <v>119</v>
      </c>
      <c r="Q45" s="4">
        <f t="shared" si="6"/>
        <v>20</v>
      </c>
      <c r="S45" s="20">
        <f t="shared" ref="S45:AD45" si="10">S26/S$39</f>
        <v>0</v>
      </c>
      <c r="T45" s="20">
        <f t="shared" si="10"/>
        <v>0</v>
      </c>
      <c r="U45" s="20">
        <f t="shared" si="10"/>
        <v>0</v>
      </c>
      <c r="V45" s="20">
        <f t="shared" si="10"/>
        <v>2.7777777777777776E-2</v>
      </c>
      <c r="W45" s="20">
        <f t="shared" si="10"/>
        <v>2.9411764705882353E-2</v>
      </c>
      <c r="X45" s="20">
        <f t="shared" si="10"/>
        <v>2.3809523809523808E-2</v>
      </c>
      <c r="Y45" s="20">
        <f t="shared" si="10"/>
        <v>2.8409090909090908E-2</v>
      </c>
      <c r="Z45" s="20">
        <f t="shared" si="10"/>
        <v>2.7624309392265192E-2</v>
      </c>
      <c r="AA45" s="20">
        <f t="shared" si="10"/>
        <v>2.8089887640449437E-2</v>
      </c>
      <c r="AB45" s="20">
        <f t="shared" si="10"/>
        <v>0</v>
      </c>
      <c r="AC45" s="20">
        <f t="shared" si="10"/>
        <v>0</v>
      </c>
      <c r="AD45" s="20">
        <f t="shared" si="10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14:42">
      <c r="N46" s="1" t="s">
        <v>120</v>
      </c>
      <c r="Q46" s="4">
        <f t="shared" si="6"/>
        <v>3</v>
      </c>
      <c r="S46" s="20">
        <f t="shared" ref="S46:AD46" si="11">S27/S$39</f>
        <v>8.3333333333333329E-2</v>
      </c>
      <c r="T46" s="20">
        <f t="shared" si="11"/>
        <v>9.0909090909090912E-2</v>
      </c>
      <c r="U46" s="20">
        <f t="shared" si="11"/>
        <v>9.0909090909090912E-2</v>
      </c>
      <c r="V46" s="20">
        <f t="shared" si="11"/>
        <v>2.7777777777777776E-2</v>
      </c>
      <c r="W46" s="20">
        <f t="shared" si="11"/>
        <v>2.9411764705882353E-2</v>
      </c>
      <c r="X46" s="20">
        <f t="shared" si="11"/>
        <v>2.3809523809523808E-2</v>
      </c>
      <c r="Y46" s="20">
        <f t="shared" si="11"/>
        <v>0</v>
      </c>
      <c r="Z46" s="20">
        <f t="shared" si="11"/>
        <v>0</v>
      </c>
      <c r="AA46" s="20">
        <f t="shared" si="11"/>
        <v>0</v>
      </c>
      <c r="AB46" s="20">
        <f t="shared" si="11"/>
        <v>0</v>
      </c>
      <c r="AC46" s="20">
        <f t="shared" si="11"/>
        <v>0</v>
      </c>
      <c r="AD46" s="20">
        <f t="shared" si="11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14:42">
      <c r="N47" s="1" t="s">
        <v>121</v>
      </c>
      <c r="Q47" s="4">
        <f t="shared" si="6"/>
        <v>6</v>
      </c>
      <c r="S47" s="20">
        <f t="shared" ref="S47:AD47" si="12">S28/S$39</f>
        <v>4.1666666666666664E-2</v>
      </c>
      <c r="T47" s="20">
        <f t="shared" si="12"/>
        <v>4.5454545454545456E-2</v>
      </c>
      <c r="U47" s="20">
        <f t="shared" si="12"/>
        <v>4.5454545454545456E-2</v>
      </c>
      <c r="V47" s="20">
        <f t="shared" si="12"/>
        <v>5.5555555555555552E-2</v>
      </c>
      <c r="W47" s="20">
        <f t="shared" si="12"/>
        <v>5.8823529411764705E-2</v>
      </c>
      <c r="X47" s="20">
        <f t="shared" si="12"/>
        <v>4.7619047619047616E-2</v>
      </c>
      <c r="Y47" s="20">
        <f t="shared" si="12"/>
        <v>5.6818181818181816E-2</v>
      </c>
      <c r="Z47" s="20">
        <f t="shared" si="12"/>
        <v>5.5248618784530384E-2</v>
      </c>
      <c r="AA47" s="20">
        <f t="shared" si="12"/>
        <v>5.6179775280898875E-2</v>
      </c>
      <c r="AB47" s="20">
        <f t="shared" si="12"/>
        <v>0</v>
      </c>
      <c r="AC47" s="20">
        <f t="shared" si="12"/>
        <v>0</v>
      </c>
      <c r="AD47" s="20">
        <f t="shared" si="12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14:42">
      <c r="N48" s="1" t="s">
        <v>122</v>
      </c>
      <c r="Q48" s="4">
        <f t="shared" si="6"/>
        <v>18</v>
      </c>
      <c r="S48" s="20">
        <f t="shared" ref="S48:AD48" si="13">S29/S$39</f>
        <v>0</v>
      </c>
      <c r="T48" s="20">
        <f t="shared" si="13"/>
        <v>0</v>
      </c>
      <c r="U48" s="20">
        <f t="shared" si="13"/>
        <v>0</v>
      </c>
      <c r="V48" s="20">
        <f t="shared" si="13"/>
        <v>2.7777777777777776E-2</v>
      </c>
      <c r="W48" s="20">
        <f t="shared" si="13"/>
        <v>2.9411764705882353E-2</v>
      </c>
      <c r="X48" s="20">
        <f t="shared" si="13"/>
        <v>4.7619047619047616E-2</v>
      </c>
      <c r="Y48" s="20">
        <f t="shared" si="13"/>
        <v>5.6818181818181816E-2</v>
      </c>
      <c r="Z48" s="20">
        <f t="shared" si="13"/>
        <v>5.5248618784530384E-2</v>
      </c>
      <c r="AA48" s="20">
        <f t="shared" si="13"/>
        <v>5.6179775280898875E-2</v>
      </c>
      <c r="AB48" s="20">
        <f t="shared" si="13"/>
        <v>0</v>
      </c>
      <c r="AC48" s="20">
        <f t="shared" si="13"/>
        <v>0</v>
      </c>
      <c r="AD48" s="20">
        <f t="shared" si="13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14:42">
      <c r="N49" s="1" t="s">
        <v>123</v>
      </c>
      <c r="Q49" s="4">
        <f t="shared" si="6"/>
        <v>60</v>
      </c>
      <c r="S49" s="20">
        <f t="shared" ref="S49:AD49" si="14">S30/S$39</f>
        <v>0</v>
      </c>
      <c r="T49" s="20">
        <f t="shared" si="14"/>
        <v>0</v>
      </c>
      <c r="U49" s="20">
        <f t="shared" si="14"/>
        <v>0</v>
      </c>
      <c r="V49" s="20">
        <f t="shared" si="14"/>
        <v>0</v>
      </c>
      <c r="W49" s="20">
        <f t="shared" si="14"/>
        <v>0</v>
      </c>
      <c r="X49" s="20">
        <f t="shared" si="14"/>
        <v>0</v>
      </c>
      <c r="Y49" s="20">
        <f t="shared" si="14"/>
        <v>2.8409090909090908E-2</v>
      </c>
      <c r="Z49" s="20">
        <f t="shared" si="14"/>
        <v>3.3149171270718231E-2</v>
      </c>
      <c r="AA49" s="20">
        <f t="shared" si="14"/>
        <v>2.8089887640449437E-2</v>
      </c>
      <c r="AB49" s="20">
        <f t="shared" si="14"/>
        <v>0.11904761904761904</v>
      </c>
      <c r="AC49" s="20">
        <f t="shared" si="14"/>
        <v>0.11904761904761904</v>
      </c>
      <c r="AD49" s="20">
        <f t="shared" si="14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14:42">
      <c r="N50" s="1" t="s">
        <v>124</v>
      </c>
      <c r="Q50" s="4">
        <f t="shared" si="6"/>
        <v>6</v>
      </c>
      <c r="S50" s="20">
        <f t="shared" ref="S50:AD50" si="15">S31/S$39</f>
        <v>0.5</v>
      </c>
      <c r="T50" s="20">
        <f t="shared" si="15"/>
        <v>0.36363636363636365</v>
      </c>
      <c r="U50" s="20">
        <f t="shared" si="15"/>
        <v>0.27272727272727271</v>
      </c>
      <c r="V50" s="20">
        <f t="shared" si="15"/>
        <v>0.27777777777777779</v>
      </c>
      <c r="W50" s="20">
        <f t="shared" si="15"/>
        <v>0.17647058823529413</v>
      </c>
      <c r="X50" s="20">
        <f t="shared" si="15"/>
        <v>0.14285714285714285</v>
      </c>
      <c r="Y50" s="20">
        <f t="shared" si="15"/>
        <v>0</v>
      </c>
      <c r="Z50" s="20">
        <f t="shared" si="15"/>
        <v>0</v>
      </c>
      <c r="AA50" s="20">
        <f t="shared" si="15"/>
        <v>0</v>
      </c>
      <c r="AB50" s="20">
        <f t="shared" si="15"/>
        <v>0</v>
      </c>
      <c r="AC50" s="20">
        <f t="shared" si="15"/>
        <v>0</v>
      </c>
      <c r="AD50" s="20">
        <f t="shared" si="15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4:42">
      <c r="N51" s="1" t="s">
        <v>125</v>
      </c>
      <c r="Q51" s="4">
        <f t="shared" si="6"/>
        <v>15</v>
      </c>
      <c r="S51" s="20">
        <f t="shared" ref="S51:AD51" si="16">S32/S$39</f>
        <v>8.3333333333333329E-2</v>
      </c>
      <c r="T51" s="20">
        <f t="shared" si="16"/>
        <v>0.18181818181818182</v>
      </c>
      <c r="U51" s="20">
        <f t="shared" si="16"/>
        <v>0.27272727272727271</v>
      </c>
      <c r="V51" s="20">
        <f t="shared" si="16"/>
        <v>0.22222222222222221</v>
      </c>
      <c r="W51" s="20">
        <f t="shared" si="16"/>
        <v>0.29411764705882354</v>
      </c>
      <c r="X51" s="20">
        <f t="shared" si="16"/>
        <v>0.2857142857142857</v>
      </c>
      <c r="Y51" s="20">
        <f t="shared" si="16"/>
        <v>0.29545454545454547</v>
      </c>
      <c r="Z51" s="20">
        <f t="shared" si="16"/>
        <v>0.24861878453038674</v>
      </c>
      <c r="AA51" s="20">
        <f t="shared" si="16"/>
        <v>0.29213483146067415</v>
      </c>
      <c r="AB51" s="20">
        <f t="shared" si="16"/>
        <v>0</v>
      </c>
      <c r="AC51" s="20">
        <f t="shared" si="16"/>
        <v>0</v>
      </c>
      <c r="AD51" s="20">
        <f t="shared" si="16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4:42">
      <c r="N52" s="1" t="s">
        <v>126</v>
      </c>
      <c r="Q52" s="4">
        <f t="shared" si="6"/>
        <v>50</v>
      </c>
      <c r="S52" s="20">
        <f t="shared" ref="S52:AD52" si="17">S33/S$39</f>
        <v>0</v>
      </c>
      <c r="T52" s="20">
        <f t="shared" si="17"/>
        <v>0</v>
      </c>
      <c r="U52" s="20">
        <f t="shared" si="17"/>
        <v>0</v>
      </c>
      <c r="V52" s="20">
        <f t="shared" si="17"/>
        <v>2.7777777777777776E-2</v>
      </c>
      <c r="W52" s="20">
        <f t="shared" si="17"/>
        <v>2.9411764705882353E-2</v>
      </c>
      <c r="X52" s="20">
        <f t="shared" si="17"/>
        <v>0.11904761904761904</v>
      </c>
      <c r="Y52" s="20">
        <f t="shared" si="17"/>
        <v>0.19886363636363635</v>
      </c>
      <c r="Z52" s="20">
        <f t="shared" si="17"/>
        <v>0.24861878453038674</v>
      </c>
      <c r="AA52" s="20">
        <f t="shared" si="17"/>
        <v>0.19662921348314608</v>
      </c>
      <c r="AB52" s="20">
        <f t="shared" si="17"/>
        <v>0.35714285714285715</v>
      </c>
      <c r="AC52" s="20">
        <f t="shared" si="17"/>
        <v>0.2857142857142857</v>
      </c>
      <c r="AD52" s="20">
        <f t="shared" si="17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14:42">
      <c r="N53" s="1"/>
      <c r="Q53" s="4">
        <f t="shared" si="6"/>
        <v>600</v>
      </c>
      <c r="S53" s="20">
        <f t="shared" ref="S53:AD53" si="18">S34/S$39</f>
        <v>0</v>
      </c>
      <c r="T53" s="20">
        <f t="shared" si="18"/>
        <v>0</v>
      </c>
      <c r="U53" s="20">
        <f t="shared" si="18"/>
        <v>0</v>
      </c>
      <c r="V53" s="20">
        <f t="shared" si="18"/>
        <v>0</v>
      </c>
      <c r="W53" s="20">
        <f t="shared" si="18"/>
        <v>0</v>
      </c>
      <c r="X53" s="20">
        <f t="shared" si="18"/>
        <v>0</v>
      </c>
      <c r="Y53" s="20">
        <f t="shared" si="18"/>
        <v>5.681818181818182E-3</v>
      </c>
      <c r="Z53" s="20">
        <f t="shared" si="18"/>
        <v>1.1049723756906077E-2</v>
      </c>
      <c r="AA53" s="20">
        <f t="shared" si="18"/>
        <v>1.6853932584269662E-2</v>
      </c>
      <c r="AB53" s="20">
        <f t="shared" si="18"/>
        <v>7.1428571428571425E-2</v>
      </c>
      <c r="AC53" s="20">
        <f t="shared" si="18"/>
        <v>0.14285714285714285</v>
      </c>
      <c r="AD53" s="20">
        <f t="shared" si="18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14:42">
      <c r="N54" s="1"/>
      <c r="Q54" s="4">
        <f t="shared" si="6"/>
        <v>100</v>
      </c>
      <c r="S54" s="20">
        <f t="shared" ref="S54:AD54" si="19">S35/S$39</f>
        <v>0</v>
      </c>
      <c r="T54" s="20">
        <f t="shared" si="19"/>
        <v>0</v>
      </c>
      <c r="U54" s="20">
        <f t="shared" si="19"/>
        <v>0</v>
      </c>
      <c r="V54" s="20">
        <f t="shared" si="19"/>
        <v>0</v>
      </c>
      <c r="W54" s="20">
        <f t="shared" si="19"/>
        <v>0</v>
      </c>
      <c r="X54" s="20">
        <f t="shared" si="19"/>
        <v>0</v>
      </c>
      <c r="Y54" s="20">
        <f t="shared" si="19"/>
        <v>5.6818181818181816E-2</v>
      </c>
      <c r="Z54" s="20">
        <f t="shared" si="19"/>
        <v>5.5248618784530384E-2</v>
      </c>
      <c r="AA54" s="20">
        <f t="shared" si="19"/>
        <v>5.6179775280898875E-2</v>
      </c>
      <c r="AB54" s="20">
        <f t="shared" si="19"/>
        <v>0.11904761904761904</v>
      </c>
      <c r="AC54" s="20">
        <f t="shared" si="19"/>
        <v>0.11904761904761904</v>
      </c>
      <c r="AD54" s="20">
        <f t="shared" si="19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14:42">
      <c r="N55" s="1"/>
      <c r="Q55" s="4">
        <f t="shared" si="6"/>
        <v>15</v>
      </c>
      <c r="S55" s="20">
        <f t="shared" ref="S55:AD55" si="20">S36/S$39</f>
        <v>8.3333333333333329E-2</v>
      </c>
      <c r="T55" s="20">
        <f t="shared" si="20"/>
        <v>9.0909090909090912E-2</v>
      </c>
      <c r="U55" s="20">
        <f t="shared" si="20"/>
        <v>9.0909090909090912E-2</v>
      </c>
      <c r="V55" s="20">
        <f t="shared" si="20"/>
        <v>5.5555555555555552E-2</v>
      </c>
      <c r="W55" s="20">
        <f t="shared" si="20"/>
        <v>5.8823529411764705E-2</v>
      </c>
      <c r="X55" s="20">
        <f t="shared" si="20"/>
        <v>4.7619047619047616E-2</v>
      </c>
      <c r="Y55" s="20">
        <f t="shared" si="20"/>
        <v>0</v>
      </c>
      <c r="Z55" s="20">
        <f t="shared" si="20"/>
        <v>0</v>
      </c>
      <c r="AA55" s="20">
        <f t="shared" si="20"/>
        <v>0</v>
      </c>
      <c r="AB55" s="20">
        <f t="shared" si="20"/>
        <v>0</v>
      </c>
      <c r="AC55" s="20">
        <f t="shared" si="20"/>
        <v>0</v>
      </c>
      <c r="AD55" s="20">
        <f t="shared" si="20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14:42">
      <c r="N56" s="1"/>
      <c r="Q56" s="4">
        <f t="shared" si="6"/>
        <v>40</v>
      </c>
      <c r="S56" s="20">
        <f t="shared" ref="S56:AD56" si="21">S37/S$39</f>
        <v>4.1666666666666664E-2</v>
      </c>
      <c r="T56" s="20">
        <f t="shared" si="21"/>
        <v>4.5454545454545456E-2</v>
      </c>
      <c r="U56" s="20">
        <f t="shared" si="21"/>
        <v>4.5454545454545456E-2</v>
      </c>
      <c r="V56" s="20">
        <f t="shared" si="21"/>
        <v>0.1111111111111111</v>
      </c>
      <c r="W56" s="20">
        <f t="shared" si="21"/>
        <v>0.11764705882352941</v>
      </c>
      <c r="X56" s="20">
        <f t="shared" si="21"/>
        <v>0.11904761904761904</v>
      </c>
      <c r="Y56" s="20">
        <f t="shared" si="21"/>
        <v>5.6818181818181816E-2</v>
      </c>
      <c r="Z56" s="20">
        <f t="shared" si="21"/>
        <v>5.5248618784530384E-2</v>
      </c>
      <c r="AA56" s="20">
        <f t="shared" si="21"/>
        <v>5.6179775280898875E-2</v>
      </c>
      <c r="AB56" s="20">
        <f t="shared" si="21"/>
        <v>0.11904761904761904</v>
      </c>
      <c r="AC56" s="20">
        <f t="shared" si="21"/>
        <v>0.11904761904761904</v>
      </c>
      <c r="AD56" s="20">
        <f t="shared" si="21"/>
        <v>0.11904761904761904</v>
      </c>
    </row>
    <row r="57" spans="14:42">
      <c r="N57" s="1"/>
      <c r="Q57" s="4">
        <f t="shared" si="6"/>
        <v>200</v>
      </c>
      <c r="S57" s="20">
        <f t="shared" ref="S57:AD57" si="22">S38/S$39</f>
        <v>0</v>
      </c>
      <c r="T57" s="20">
        <f t="shared" si="22"/>
        <v>0</v>
      </c>
      <c r="U57" s="20">
        <f t="shared" si="22"/>
        <v>0</v>
      </c>
      <c r="V57" s="20">
        <f t="shared" si="22"/>
        <v>0</v>
      </c>
      <c r="W57" s="20">
        <f t="shared" si="22"/>
        <v>0</v>
      </c>
      <c r="X57" s="20">
        <f t="shared" si="22"/>
        <v>0</v>
      </c>
      <c r="Y57" s="20">
        <f t="shared" si="22"/>
        <v>5.6818181818181816E-2</v>
      </c>
      <c r="Z57" s="20">
        <f t="shared" si="22"/>
        <v>5.5248618784530384E-2</v>
      </c>
      <c r="AA57" s="20">
        <f t="shared" si="22"/>
        <v>5.6179775280898875E-2</v>
      </c>
      <c r="AB57" s="20">
        <f t="shared" si="22"/>
        <v>7.1428571428571425E-2</v>
      </c>
      <c r="AC57" s="20">
        <f t="shared" si="22"/>
        <v>7.1428571428571425E-2</v>
      </c>
      <c r="AD57" s="20">
        <f t="shared" si="22"/>
        <v>7.1428571428571425E-2</v>
      </c>
    </row>
    <row r="58" spans="14:42">
      <c r="N58" s="1"/>
      <c r="Q58" s="4"/>
      <c r="S58" s="4">
        <f>SUMPRODUCT($Q$41:$Q$56,S41:S56)</f>
        <v>9.3333333333333321</v>
      </c>
      <c r="T58" s="4">
        <f>SUMPRODUCT($Q$41:$Q$56,T41:T56)</f>
        <v>10.454545454545455</v>
      </c>
      <c r="U58" s="4">
        <f>SUMPRODUCT($Q$41:$Q$56,U41:U56)</f>
        <v>11.272727272727272</v>
      </c>
      <c r="V58" s="4">
        <f>SUMPRODUCT($Q$41:$Q$56,V41:V56)</f>
        <v>15.361111111111112</v>
      </c>
      <c r="W58" s="4">
        <f>SUMPRODUCT($Q$41:$Q$56,W41:W56)</f>
        <v>16.441176470588236</v>
      </c>
      <c r="X58" s="4">
        <f>SUMPRODUCT($Q$41:$Q$56,X41:X56)</f>
        <v>20.404761904761902</v>
      </c>
      <c r="Y58" s="4">
        <f>SUMPRODUCT($Q$41:$Q$56,Y41:Y56)</f>
        <v>33.806818181818187</v>
      </c>
      <c r="Z58" s="4">
        <f>SUMPRODUCT($Q$41:$Q$56,Z41:Z56)</f>
        <v>38.701657458563531</v>
      </c>
      <c r="AA58" s="4">
        <f>SUMPRODUCT($Q$41:$Q$56,AA41:AA56)</f>
        <v>40.168539325842701</v>
      </c>
      <c r="AB58" s="4">
        <f>SUMPRODUCT($Q$41:$Q$56,AB41:AB56)</f>
        <v>91.666666666666657</v>
      </c>
      <c r="AC58" s="4">
        <f>SUMPRODUCT($Q$41:$Q$56,AC41:AC56)</f>
        <v>130.95238095238093</v>
      </c>
      <c r="AD58" s="4">
        <f>SUMPRODUCT($Q$41:$Q$56,AD41:AD56)</f>
        <v>157.14285714285714</v>
      </c>
    </row>
    <row r="59" spans="14:42">
      <c r="N59" s="1"/>
      <c r="Q59" s="4"/>
    </row>
    <row r="60" spans="14:42">
      <c r="N60" s="1"/>
      <c r="Q60" s="4"/>
    </row>
    <row r="61" spans="14:42">
      <c r="N61" s="1"/>
      <c r="Q61" s="4"/>
    </row>
    <row r="62" spans="14:42">
      <c r="N62" s="1"/>
      <c r="Q62" s="4"/>
    </row>
    <row r="63" spans="14:42">
      <c r="N63" s="1"/>
      <c r="Q63" s="4"/>
    </row>
    <row r="64" spans="14:42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B6" sqref="B6"/>
    </sheetView>
  </sheetViews>
  <sheetFormatPr defaultColWidth="11" defaultRowHeight="12.75"/>
  <cols>
    <col min="1" max="1" width="13.125" style="1" bestFit="1" customWidth="1"/>
    <col min="2" max="2" width="4.75" style="1" bestFit="1" customWidth="1"/>
    <col min="3" max="4" width="11" style="1"/>
    <col min="5" max="5" width="4.75" style="1" bestFit="1" customWidth="1"/>
    <col min="6" max="6" width="6.375" style="1" bestFit="1" customWidth="1"/>
    <col min="7" max="10" width="7.375" style="1" bestFit="1" customWidth="1"/>
    <col min="11" max="12" width="4.125" style="1" bestFit="1" customWidth="1"/>
    <col min="13" max="14" width="7.375" style="1" bestFit="1" customWidth="1"/>
    <col min="15" max="15" width="5.875" style="1" bestFit="1" customWidth="1"/>
    <col min="16" max="16" width="7.75" style="1" customWidth="1"/>
    <col min="17" max="17" width="11" style="1"/>
    <col min="18" max="18" width="10.625" style="1" bestFit="1" customWidth="1"/>
    <col min="19" max="19" width="20.25" style="1" bestFit="1" customWidth="1"/>
    <col min="20" max="16384" width="11" style="1"/>
  </cols>
  <sheetData>
    <row r="1" spans="1:19">
      <c r="B1" s="1" t="s">
        <v>4</v>
      </c>
    </row>
    <row r="2" spans="1:19">
      <c r="A2" s="1" t="s">
        <v>2</v>
      </c>
      <c r="B2" s="4">
        <f>副本产出!B26</f>
        <v>2</v>
      </c>
    </row>
    <row r="3" spans="1:19">
      <c r="A3" s="1" t="s">
        <v>1</v>
      </c>
      <c r="B3" s="4">
        <f>副本产出!B27</f>
        <v>2.4</v>
      </c>
    </row>
    <row r="5" spans="1:19">
      <c r="A5" s="1" t="s">
        <v>18</v>
      </c>
      <c r="B5" s="1" t="s">
        <v>4</v>
      </c>
      <c r="C5" s="1" t="s">
        <v>58</v>
      </c>
      <c r="D5" s="1" t="s">
        <v>59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1" t="s">
        <v>21</v>
      </c>
      <c r="N5" s="1" t="s">
        <v>22</v>
      </c>
      <c r="O5" s="1" t="s">
        <v>65</v>
      </c>
      <c r="P5" s="1" t="s">
        <v>66</v>
      </c>
    </row>
    <row r="6" spans="1:19">
      <c r="A6" s="1" t="s">
        <v>29</v>
      </c>
      <c r="B6" s="1">
        <f>VLOOKUP(A6,价值设定!$B:$G,6,0)</f>
        <v>50</v>
      </c>
      <c r="C6" s="1" t="str">
        <f>VLOOKUP(A6,价值设定!$B:$G,3,0)&amp;","&amp;E6</f>
        <v>prop,805,5</v>
      </c>
      <c r="D6" s="1" t="str">
        <f>C6</f>
        <v>prop,805,5</v>
      </c>
      <c r="E6" s="1">
        <v>5</v>
      </c>
      <c r="F6" s="1">
        <f>E6*B6</f>
        <v>250</v>
      </c>
      <c r="G6" s="5">
        <v>0.5</v>
      </c>
      <c r="H6" s="5">
        <f>1-G6</f>
        <v>0.5</v>
      </c>
      <c r="I6" s="1">
        <f>F6*G6</f>
        <v>125</v>
      </c>
      <c r="J6" s="1">
        <f>F6*H6</f>
        <v>125</v>
      </c>
      <c r="K6" s="1">
        <f>INT(I6/$B$2)</f>
        <v>62</v>
      </c>
      <c r="L6" s="1">
        <f>INT(J6/$B$3)</f>
        <v>52</v>
      </c>
      <c r="M6" s="1">
        <f>CEILING(K6,5)</f>
        <v>65</v>
      </c>
      <c r="N6" s="1">
        <f>(F6-M6*$B$2)/$B$3</f>
        <v>50</v>
      </c>
      <c r="O6" s="1">
        <v>3</v>
      </c>
      <c r="P6" s="1">
        <v>10</v>
      </c>
      <c r="Q6" s="1" t="str">
        <f>"prop,806,"&amp;M6</f>
        <v>prop,806,65</v>
      </c>
      <c r="R6" s="1" t="str">
        <f>"prop,807,"&amp;N6</f>
        <v>prop,807,50</v>
      </c>
      <c r="S6" s="1" t="str">
        <f>Q6&amp;";"&amp;R6</f>
        <v>prop,806,65;prop,807,50</v>
      </c>
    </row>
    <row r="7" spans="1:19">
      <c r="A7" s="1" t="s">
        <v>80</v>
      </c>
      <c r="B7" s="1">
        <f>VLOOKUP(A7,价值设定!$B:$G,6,0)</f>
        <v>1500</v>
      </c>
      <c r="C7" s="1" t="str">
        <f>VLOOKUP(A7,价值设定!$B:$G,3,0)&amp;","&amp;E7</f>
        <v>prop,705,1</v>
      </c>
      <c r="D7" s="1" t="str">
        <f t="shared" ref="D7:D19" si="0">C7</f>
        <v>prop,705,1</v>
      </c>
      <c r="E7" s="1">
        <v>1</v>
      </c>
      <c r="F7" s="1">
        <f>E7*B7</f>
        <v>1500</v>
      </c>
      <c r="G7" s="5">
        <v>0.5</v>
      </c>
      <c r="H7" s="5">
        <f>1-G7</f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1">
        <f t="shared" ref="M7:M17" si="1">CEILING(K7,5)</f>
        <v>375</v>
      </c>
      <c r="N7" s="1">
        <v>320</v>
      </c>
      <c r="O7" s="1">
        <v>1</v>
      </c>
      <c r="P7" s="1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:S17" si="2">Q7&amp;";"&amp;R7</f>
        <v>prop,806,375;prop,807,320</v>
      </c>
    </row>
    <row r="8" spans="1:19">
      <c r="A8" s="1" t="s">
        <v>81</v>
      </c>
      <c r="B8" s="1">
        <f>VLOOKUP(A8,价值设定!$B:$G,6,0)</f>
        <v>1500</v>
      </c>
      <c r="C8" s="1" t="str">
        <f>VLOOKUP(A8,价值设定!$B:$G,3,0)&amp;","&amp;E8</f>
        <v>prop,706,1</v>
      </c>
      <c r="D8" s="1" t="str">
        <f t="shared" si="0"/>
        <v>prop,706,1</v>
      </c>
      <c r="E8" s="1">
        <v>1</v>
      </c>
      <c r="F8" s="1">
        <f>E8*B8</f>
        <v>1500</v>
      </c>
      <c r="G8" s="5">
        <v>0.5</v>
      </c>
      <c r="H8" s="5">
        <v>0.5</v>
      </c>
      <c r="I8" s="1">
        <f>F8*G8</f>
        <v>750</v>
      </c>
      <c r="J8" s="1">
        <f>F8*H8</f>
        <v>750</v>
      </c>
      <c r="K8" s="1">
        <f>INT(I8/$B$2)</f>
        <v>375</v>
      </c>
      <c r="L8" s="1">
        <f>INT(J8/$B$3)</f>
        <v>312</v>
      </c>
      <c r="M8" s="1">
        <f t="shared" ref="M8" si="3">CEILING(K8,5)</f>
        <v>375</v>
      </c>
      <c r="N8" s="1">
        <v>320</v>
      </c>
      <c r="O8" s="1">
        <v>1</v>
      </c>
      <c r="P8" s="1">
        <v>1</v>
      </c>
      <c r="Q8" s="1" t="str">
        <f>"prop,806,"&amp;M8</f>
        <v>prop,806,375</v>
      </c>
      <c r="R8" s="1" t="str">
        <f>"prop,807,"&amp;N8</f>
        <v>prop,807,320</v>
      </c>
      <c r="S8" s="1" t="str">
        <f t="shared" ref="S8" si="4">Q8&amp;";"&amp;R8</f>
        <v>prop,806,375;prop,807,320</v>
      </c>
    </row>
    <row r="9" spans="1:19">
      <c r="A9" s="1" t="s">
        <v>61</v>
      </c>
      <c r="B9" s="1">
        <f>VLOOKUP(A9,价值设定!$B:$G,6,0)</f>
        <v>50</v>
      </c>
      <c r="C9" s="1" t="str">
        <f>VLOOKUP(A9,价值设定!$B:$G,3,0)</f>
        <v>pack,303</v>
      </c>
      <c r="D9" s="1" t="s">
        <v>63</v>
      </c>
      <c r="E9" s="1">
        <v>1</v>
      </c>
      <c r="F9" s="1">
        <f t="shared" ref="F9:F10" si="5">E9*B9</f>
        <v>50</v>
      </c>
      <c r="G9" s="5">
        <v>0.5</v>
      </c>
      <c r="H9" s="5">
        <v>0.5</v>
      </c>
      <c r="I9" s="1">
        <f t="shared" ref="I9:I10" si="6">F9*G9</f>
        <v>25</v>
      </c>
      <c r="J9" s="1">
        <f t="shared" ref="J9:J10" si="7">F9*H9</f>
        <v>25</v>
      </c>
      <c r="K9" s="1">
        <f t="shared" ref="K9:K10" si="8">INT(I9/$B$2)</f>
        <v>12</v>
      </c>
      <c r="L9" s="1">
        <f t="shared" ref="L9:L10" si="9">INT(J9/$B$3)</f>
        <v>10</v>
      </c>
      <c r="M9" s="1">
        <f t="shared" ref="M9:M10" si="10">CEILING(K9,5)</f>
        <v>15</v>
      </c>
      <c r="N9" s="1">
        <v>10</v>
      </c>
      <c r="O9" s="1">
        <v>10</v>
      </c>
      <c r="P9" s="1">
        <v>4</v>
      </c>
      <c r="Q9" s="1" t="str">
        <f t="shared" ref="Q9:Q10" si="11">"prop,806,"&amp;M9</f>
        <v>prop,806,15</v>
      </c>
      <c r="R9" s="1" t="str">
        <f t="shared" ref="R9:R10" si="12">"prop,807,"&amp;N9</f>
        <v>prop,807,10</v>
      </c>
      <c r="S9" s="1" t="str">
        <f t="shared" si="2"/>
        <v>prop,806,15;prop,807,10</v>
      </c>
    </row>
    <row r="10" spans="1:19">
      <c r="A10" s="1" t="s">
        <v>62</v>
      </c>
      <c r="B10" s="1">
        <f>VLOOKUP(A10,价值设定!$B:$G,6,0)</f>
        <v>600</v>
      </c>
      <c r="C10" s="1" t="str">
        <f>VLOOKUP(A10,价值设定!$B:$G,3,0)</f>
        <v>pack,304</v>
      </c>
      <c r="D10" s="1" t="s">
        <v>64</v>
      </c>
      <c r="E10" s="1">
        <v>1</v>
      </c>
      <c r="F10" s="1">
        <f t="shared" si="5"/>
        <v>600</v>
      </c>
      <c r="G10" s="5">
        <v>0.5</v>
      </c>
      <c r="H10" s="5">
        <v>0.5</v>
      </c>
      <c r="I10" s="1">
        <f t="shared" si="6"/>
        <v>300</v>
      </c>
      <c r="J10" s="1">
        <f t="shared" si="7"/>
        <v>300</v>
      </c>
      <c r="K10" s="1">
        <f t="shared" si="8"/>
        <v>150</v>
      </c>
      <c r="L10" s="1">
        <f t="shared" si="9"/>
        <v>125</v>
      </c>
      <c r="M10" s="1">
        <f t="shared" si="10"/>
        <v>150</v>
      </c>
      <c r="N10" s="1">
        <f t="shared" ref="N10" si="13">(F10-M10*$B$2)/$B$3</f>
        <v>125</v>
      </c>
      <c r="O10" s="1">
        <v>5</v>
      </c>
      <c r="P10" s="1">
        <v>3</v>
      </c>
      <c r="Q10" s="1" t="str">
        <f t="shared" si="11"/>
        <v>prop,806,150</v>
      </c>
      <c r="R10" s="1" t="str">
        <f t="shared" si="12"/>
        <v>prop,807,125</v>
      </c>
      <c r="S10" s="1" t="str">
        <f t="shared" si="2"/>
        <v>prop,806,150;prop,807,125</v>
      </c>
    </row>
    <row r="11" spans="1:19">
      <c r="A11" s="6" t="s">
        <v>5</v>
      </c>
      <c r="B11" s="1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 t="shared" ref="F11:F19" si="14">E11*B11</f>
        <v>300</v>
      </c>
      <c r="G11" s="5">
        <v>0.5</v>
      </c>
      <c r="H11" s="5">
        <f t="shared" ref="H11:H19" si="15">1-G11</f>
        <v>0.5</v>
      </c>
      <c r="I11" s="1">
        <f t="shared" ref="I11:I19" si="16">F11*G11</f>
        <v>150</v>
      </c>
      <c r="J11" s="1">
        <f t="shared" ref="J11:J19" si="17">F11*H11</f>
        <v>150</v>
      </c>
      <c r="K11" s="1">
        <f t="shared" ref="K11:K19" si="18">INT(I11/$B$2)</f>
        <v>75</v>
      </c>
      <c r="L11" s="1">
        <f t="shared" ref="L11:L19" si="19">INT(J11/$B$3)</f>
        <v>62</v>
      </c>
      <c r="M11" s="1">
        <f t="shared" si="1"/>
        <v>75</v>
      </c>
      <c r="N11" s="1">
        <v>60</v>
      </c>
      <c r="O11" s="1">
        <v>10</v>
      </c>
      <c r="P11" s="1">
        <v>5</v>
      </c>
      <c r="Q11" s="1" t="str">
        <f t="shared" ref="Q11:Q19" si="20">"prop,806,"&amp;M11</f>
        <v>prop,806,75</v>
      </c>
      <c r="R11" s="1" t="str">
        <f t="shared" ref="R11:R19" si="21">"prop,807,"&amp;N11</f>
        <v>prop,807,60</v>
      </c>
      <c r="S11" s="1" t="str">
        <f t="shared" si="2"/>
        <v>prop,806,75;prop,807,60</v>
      </c>
    </row>
    <row r="12" spans="1:19">
      <c r="A12" s="7" t="s">
        <v>10</v>
      </c>
      <c r="B12" s="1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 t="shared" si="14"/>
        <v>90</v>
      </c>
      <c r="G12" s="5">
        <v>0.75</v>
      </c>
      <c r="H12" s="5">
        <f t="shared" si="15"/>
        <v>0.25</v>
      </c>
      <c r="I12" s="1">
        <f t="shared" si="16"/>
        <v>67.5</v>
      </c>
      <c r="J12" s="1">
        <f t="shared" si="17"/>
        <v>22.5</v>
      </c>
      <c r="K12" s="1">
        <f t="shared" si="18"/>
        <v>33</v>
      </c>
      <c r="L12" s="1">
        <f t="shared" si="19"/>
        <v>9</v>
      </c>
      <c r="M12" s="1">
        <f t="shared" si="1"/>
        <v>35</v>
      </c>
      <c r="N12" s="1">
        <v>20</v>
      </c>
      <c r="O12" s="1">
        <v>10</v>
      </c>
      <c r="P12" s="1">
        <v>6</v>
      </c>
      <c r="Q12" s="1" t="str">
        <f t="shared" si="20"/>
        <v>prop,806,35</v>
      </c>
      <c r="R12" s="1" t="str">
        <f t="shared" si="21"/>
        <v>prop,807,20</v>
      </c>
      <c r="S12" s="1" t="str">
        <f t="shared" si="2"/>
        <v>prop,806,35;prop,807,20</v>
      </c>
    </row>
    <row r="13" spans="1:19">
      <c r="A13" s="7" t="s">
        <v>11</v>
      </c>
      <c r="B13" s="1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 t="shared" si="14"/>
        <v>360</v>
      </c>
      <c r="G13" s="5">
        <v>0.75</v>
      </c>
      <c r="H13" s="5">
        <f t="shared" si="15"/>
        <v>0.25</v>
      </c>
      <c r="I13" s="1">
        <f t="shared" si="16"/>
        <v>270</v>
      </c>
      <c r="J13" s="1">
        <f t="shared" si="17"/>
        <v>90</v>
      </c>
      <c r="K13" s="1">
        <f t="shared" si="18"/>
        <v>135</v>
      </c>
      <c r="L13" s="1">
        <f t="shared" si="19"/>
        <v>37</v>
      </c>
      <c r="M13" s="1">
        <f t="shared" si="1"/>
        <v>135</v>
      </c>
      <c r="N13" s="1">
        <v>40</v>
      </c>
      <c r="O13" s="1">
        <v>10</v>
      </c>
      <c r="P13" s="1">
        <v>7</v>
      </c>
      <c r="Q13" s="1" t="str">
        <f t="shared" si="20"/>
        <v>prop,806,135</v>
      </c>
      <c r="R13" s="1" t="str">
        <f t="shared" si="21"/>
        <v>prop,807,40</v>
      </c>
      <c r="S13" s="1" t="str">
        <f t="shared" si="2"/>
        <v>prop,806,135;prop,807,40</v>
      </c>
    </row>
    <row r="14" spans="1:19">
      <c r="A14" s="7" t="s">
        <v>12</v>
      </c>
      <c r="B14" s="1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 t="shared" si="14"/>
        <v>30</v>
      </c>
      <c r="G14" s="5">
        <v>0.25</v>
      </c>
      <c r="H14" s="5">
        <f t="shared" si="15"/>
        <v>0.75</v>
      </c>
      <c r="I14" s="1">
        <f t="shared" si="16"/>
        <v>7.5</v>
      </c>
      <c r="J14" s="1">
        <f t="shared" si="17"/>
        <v>22.5</v>
      </c>
      <c r="K14" s="1">
        <f t="shared" si="18"/>
        <v>3</v>
      </c>
      <c r="L14" s="1">
        <f t="shared" si="19"/>
        <v>9</v>
      </c>
      <c r="M14" s="1">
        <f t="shared" si="1"/>
        <v>5</v>
      </c>
      <c r="N14" s="1">
        <v>45</v>
      </c>
      <c r="O14" s="1">
        <v>10</v>
      </c>
      <c r="P14" s="1">
        <v>8</v>
      </c>
      <c r="Q14" s="1" t="str">
        <f t="shared" si="20"/>
        <v>prop,806,5</v>
      </c>
      <c r="R14" s="1" t="str">
        <f t="shared" si="21"/>
        <v>prop,807,45</v>
      </c>
      <c r="S14" s="1" t="str">
        <f t="shared" si="2"/>
        <v>prop,806,5;prop,807,45</v>
      </c>
    </row>
    <row r="15" spans="1:19">
      <c r="A15" s="7" t="s">
        <v>13</v>
      </c>
      <c r="B15" s="1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 t="shared" si="14"/>
        <v>360</v>
      </c>
      <c r="G15" s="5">
        <v>0.25</v>
      </c>
      <c r="H15" s="5">
        <f t="shared" si="15"/>
        <v>0.75</v>
      </c>
      <c r="I15" s="1">
        <f t="shared" si="16"/>
        <v>90</v>
      </c>
      <c r="J15" s="1">
        <f t="shared" si="17"/>
        <v>270</v>
      </c>
      <c r="K15" s="1">
        <f t="shared" si="18"/>
        <v>45</v>
      </c>
      <c r="L15" s="1">
        <f t="shared" si="19"/>
        <v>112</v>
      </c>
      <c r="M15" s="1">
        <f t="shared" si="1"/>
        <v>45</v>
      </c>
      <c r="N15" s="1">
        <v>110</v>
      </c>
      <c r="O15" s="1">
        <v>10</v>
      </c>
      <c r="P15" s="1">
        <v>9</v>
      </c>
      <c r="Q15" s="1" t="str">
        <f t="shared" si="20"/>
        <v>prop,806,45</v>
      </c>
      <c r="R15" s="1" t="str">
        <f t="shared" si="21"/>
        <v>prop,807,110</v>
      </c>
      <c r="S15" s="1" t="str">
        <f t="shared" si="2"/>
        <v>prop,806,45;prop,807,110</v>
      </c>
    </row>
    <row r="16" spans="1:19">
      <c r="A16" s="7" t="s">
        <v>44</v>
      </c>
      <c r="B16" s="1">
        <f>VLOOKUP(A16,价值设定!$B:$G,6,0)</f>
        <v>15</v>
      </c>
      <c r="C16" s="1" t="str">
        <f>VLOOKUP(A16,价值设定!$B:$G,3,0)&amp;","&amp;E16</f>
        <v>prop,801,5</v>
      </c>
      <c r="D16" s="1" t="str">
        <f t="shared" si="0"/>
        <v>prop,801,5</v>
      </c>
      <c r="E16" s="1">
        <v>5</v>
      </c>
      <c r="F16" s="1">
        <f t="shared" si="14"/>
        <v>75</v>
      </c>
      <c r="G16" s="5">
        <v>0.25</v>
      </c>
      <c r="H16" s="5">
        <f t="shared" si="15"/>
        <v>0.75</v>
      </c>
      <c r="I16" s="1">
        <f t="shared" si="16"/>
        <v>18.75</v>
      </c>
      <c r="J16" s="1">
        <f t="shared" si="17"/>
        <v>56.25</v>
      </c>
      <c r="K16" s="1">
        <f t="shared" si="18"/>
        <v>9</v>
      </c>
      <c r="L16" s="1">
        <f t="shared" si="19"/>
        <v>23</v>
      </c>
      <c r="M16" s="1">
        <f t="shared" si="1"/>
        <v>10</v>
      </c>
      <c r="N16" s="1">
        <v>25</v>
      </c>
      <c r="O16" s="1">
        <v>10</v>
      </c>
      <c r="P16" s="1">
        <v>11</v>
      </c>
      <c r="Q16" s="1" t="str">
        <f t="shared" si="20"/>
        <v>prop,806,10</v>
      </c>
      <c r="R16" s="1" t="str">
        <f t="shared" si="21"/>
        <v>prop,807,25</v>
      </c>
      <c r="S16" s="1" t="str">
        <f t="shared" si="2"/>
        <v>prop,806,10;prop,807,25</v>
      </c>
    </row>
    <row r="17" spans="1:19">
      <c r="A17" s="7" t="s">
        <v>45</v>
      </c>
      <c r="B17" s="1">
        <f>VLOOKUP(A17,价值设定!$B:$G,6,0)</f>
        <v>50</v>
      </c>
      <c r="C17" s="1" t="str">
        <f>VLOOKUP(A17,价值设定!$B:$G,3,0)&amp;","&amp;E17</f>
        <v>prop,802,1</v>
      </c>
      <c r="D17" s="1" t="str">
        <f t="shared" si="0"/>
        <v>prop,802,1</v>
      </c>
      <c r="E17" s="1">
        <v>1</v>
      </c>
      <c r="F17" s="1">
        <f t="shared" si="14"/>
        <v>50</v>
      </c>
      <c r="G17" s="5">
        <v>0.75</v>
      </c>
      <c r="H17" s="1">
        <f t="shared" si="15"/>
        <v>0.25</v>
      </c>
      <c r="I17" s="1">
        <f t="shared" si="16"/>
        <v>37.5</v>
      </c>
      <c r="J17" s="1">
        <f t="shared" si="17"/>
        <v>12.5</v>
      </c>
      <c r="K17" s="1">
        <f t="shared" si="18"/>
        <v>18</v>
      </c>
      <c r="L17" s="1">
        <f t="shared" si="19"/>
        <v>5</v>
      </c>
      <c r="M17" s="1">
        <f t="shared" si="1"/>
        <v>20</v>
      </c>
      <c r="N17" s="1">
        <v>5</v>
      </c>
      <c r="O17" s="1">
        <v>10</v>
      </c>
      <c r="P17" s="1">
        <v>12</v>
      </c>
      <c r="Q17" s="1" t="str">
        <f t="shared" si="20"/>
        <v>prop,806,20</v>
      </c>
      <c r="R17" s="1" t="str">
        <f t="shared" si="21"/>
        <v>prop,807,5</v>
      </c>
      <c r="S17" s="1" t="str">
        <f t="shared" si="2"/>
        <v>prop,806,20;prop,807,5</v>
      </c>
    </row>
    <row r="18" spans="1:19">
      <c r="A18" s="8" t="s">
        <v>46</v>
      </c>
      <c r="B18" s="8">
        <f>VLOOKUP(A18,价值设定!$B:$G,6,0)</f>
        <v>0.02</v>
      </c>
      <c r="C18" s="8" t="str">
        <f>VLOOKUP(A18,价值设定!$B:$G,3,0)&amp;","&amp;E18</f>
        <v>coin,100</v>
      </c>
      <c r="D18" s="1" t="str">
        <f t="shared" si="0"/>
        <v>coin,100</v>
      </c>
      <c r="E18" s="8">
        <f>B2/B18</f>
        <v>100</v>
      </c>
      <c r="F18" s="8">
        <f t="shared" si="14"/>
        <v>2</v>
      </c>
      <c r="G18" s="9">
        <v>1</v>
      </c>
      <c r="H18" s="8">
        <f t="shared" si="15"/>
        <v>0</v>
      </c>
      <c r="I18" s="8">
        <f t="shared" si="16"/>
        <v>2</v>
      </c>
      <c r="J18" s="8">
        <f t="shared" si="17"/>
        <v>0</v>
      </c>
      <c r="K18" s="8">
        <f t="shared" si="18"/>
        <v>1</v>
      </c>
      <c r="L18" s="8">
        <f t="shared" si="19"/>
        <v>0</v>
      </c>
      <c r="M18" s="8">
        <f>K18</f>
        <v>1</v>
      </c>
      <c r="N18" s="8">
        <f>L18</f>
        <v>0</v>
      </c>
      <c r="O18" s="8">
        <v>-1</v>
      </c>
      <c r="P18" s="8">
        <v>13</v>
      </c>
      <c r="Q18" s="8" t="str">
        <f t="shared" si="20"/>
        <v>prop,806,1</v>
      </c>
      <c r="R18" s="8" t="str">
        <f t="shared" si="21"/>
        <v>prop,807,0</v>
      </c>
      <c r="S18" s="8" t="str">
        <f>Q18</f>
        <v>prop,806,1</v>
      </c>
    </row>
    <row r="19" spans="1:19">
      <c r="A19" s="8" t="s">
        <v>46</v>
      </c>
      <c r="B19" s="8">
        <f>VLOOKUP(A19,价值设定!$B:$G,6,0)</f>
        <v>0.02</v>
      </c>
      <c r="C19" s="8" t="str">
        <f>VLOOKUP(A19,价值设定!$B:$G,3,0)&amp;","&amp;E19</f>
        <v>coin,120</v>
      </c>
      <c r="D19" s="1" t="str">
        <f t="shared" si="0"/>
        <v>coin,120</v>
      </c>
      <c r="E19" s="8">
        <f>B3/B19</f>
        <v>120</v>
      </c>
      <c r="F19" s="8">
        <f t="shared" si="14"/>
        <v>2.4</v>
      </c>
      <c r="G19" s="9">
        <v>0</v>
      </c>
      <c r="H19" s="8">
        <f t="shared" si="15"/>
        <v>1</v>
      </c>
      <c r="I19" s="8">
        <f t="shared" si="16"/>
        <v>0</v>
      </c>
      <c r="J19" s="8">
        <f t="shared" si="17"/>
        <v>2.4</v>
      </c>
      <c r="K19" s="8">
        <f t="shared" si="18"/>
        <v>0</v>
      </c>
      <c r="L19" s="8">
        <f t="shared" si="19"/>
        <v>1</v>
      </c>
      <c r="M19" s="8">
        <f>K19</f>
        <v>0</v>
      </c>
      <c r="N19" s="8">
        <f>L19</f>
        <v>1</v>
      </c>
      <c r="O19" s="8">
        <v>-1</v>
      </c>
      <c r="P19" s="8">
        <v>14</v>
      </c>
      <c r="Q19" s="8" t="str">
        <f t="shared" si="20"/>
        <v>prop,806,0</v>
      </c>
      <c r="R19" s="8" t="str">
        <f t="shared" si="21"/>
        <v>prop,807,1</v>
      </c>
      <c r="S19" s="8" t="str">
        <f>R19</f>
        <v>prop,807,1</v>
      </c>
    </row>
    <row r="20" spans="1:19">
      <c r="N20" s="1" t="s">
        <v>57</v>
      </c>
      <c r="O20" s="1">
        <f>SUMPRODUCT(F6:F17,O6:O17)</f>
        <v>19900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D7-4F4D-40F0-BF16-963B05FFC3E4}">
  <dimension ref="A1:S18"/>
  <sheetViews>
    <sheetView workbookViewId="0">
      <selection activeCell="S3" sqref="S3:S17"/>
    </sheetView>
  </sheetViews>
  <sheetFormatPr defaultRowHeight="12.75"/>
  <cols>
    <col min="1" max="1" width="7.375" style="15" bestFit="1" customWidth="1"/>
    <col min="2" max="2" width="8" style="15" bestFit="1" customWidth="1"/>
    <col min="3" max="4" width="8" style="11" bestFit="1" customWidth="1"/>
    <col min="5" max="5" width="21.25" style="15" bestFit="1" customWidth="1"/>
    <col min="6" max="7" width="8.875" style="15" bestFit="1" customWidth="1"/>
    <col min="8" max="11" width="8" style="15" bestFit="1" customWidth="1"/>
    <col min="12" max="16384" width="9" style="15"/>
  </cols>
  <sheetData>
    <row r="1" spans="1:19">
      <c r="A1" s="16" t="s">
        <v>68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69</v>
      </c>
      <c r="N1" s="18"/>
      <c r="O1" s="18"/>
      <c r="P1" s="18" t="s">
        <v>69</v>
      </c>
      <c r="S1" s="18" t="s">
        <v>69</v>
      </c>
    </row>
    <row r="2" spans="1:19">
      <c r="A2" s="12" t="s">
        <v>47</v>
      </c>
      <c r="B2" s="12" t="s">
        <v>52</v>
      </c>
      <c r="C2" s="13" t="s">
        <v>53</v>
      </c>
      <c r="D2" s="13" t="s">
        <v>54</v>
      </c>
      <c r="E2" s="12" t="s">
        <v>48</v>
      </c>
      <c r="F2" s="12" t="s">
        <v>49</v>
      </c>
      <c r="G2" s="12" t="s">
        <v>58</v>
      </c>
      <c r="H2" s="12" t="s">
        <v>50</v>
      </c>
      <c r="I2" s="12" t="s">
        <v>51</v>
      </c>
      <c r="J2" s="14" t="s">
        <v>55</v>
      </c>
      <c r="K2" s="14" t="s">
        <v>56</v>
      </c>
      <c r="M2" s="15" t="s">
        <v>70</v>
      </c>
      <c r="N2" s="15" t="s">
        <v>71</v>
      </c>
      <c r="P2" s="15" t="s">
        <v>72</v>
      </c>
      <c r="Q2" s="15" t="s">
        <v>73</v>
      </c>
      <c r="S2" s="15" t="s">
        <v>86</v>
      </c>
    </row>
    <row r="3" spans="1:19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prop,806,65;prop,807,50</v>
      </c>
      <c r="F3" s="10" t="str">
        <f>商店兑换!C6</f>
        <v>prop,805,5</v>
      </c>
      <c r="G3" s="10" t="str">
        <f>F3</f>
        <v>prop,805,5</v>
      </c>
      <c r="H3" s="10">
        <f>商店兑换!O6</f>
        <v>3</v>
      </c>
      <c r="I3" s="10">
        <f>商店兑换!P6</f>
        <v>10</v>
      </c>
      <c r="J3" s="10">
        <v>0</v>
      </c>
      <c r="K3" s="10">
        <v>0</v>
      </c>
      <c r="M3" s="15" t="str">
        <f>副本产出!H2</f>
        <v>prop,806,35</v>
      </c>
      <c r="N3" s="15" t="str">
        <f>M3</f>
        <v>prop,806,35</v>
      </c>
      <c r="P3" s="15" t="str">
        <f>副本产出!Q2</f>
        <v>prop,702,1</v>
      </c>
      <c r="Q3" s="15" t="str">
        <f>P3</f>
        <v>prop,702,1</v>
      </c>
      <c r="S3" s="2">
        <v>20</v>
      </c>
    </row>
    <row r="4" spans="1:19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商店兑换!C7</f>
        <v>prop,705,1</v>
      </c>
      <c r="G4" s="10" t="str">
        <f t="shared" ref="G4:G16" si="0">F4</f>
        <v>prop,705,1</v>
      </c>
      <c r="H4" s="10">
        <f>商店兑换!O7</f>
        <v>1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prop,806,30</v>
      </c>
      <c r="N4" s="15" t="str">
        <f t="shared" ref="N4:N17" si="1">M4</f>
        <v>prop,806,30</v>
      </c>
      <c r="P4" s="15" t="str">
        <f>副本产出!Q3</f>
        <v>prop,106,1</v>
      </c>
      <c r="Q4" s="15" t="str">
        <f t="shared" ref="Q4:Q17" si="2">P4</f>
        <v>prop,106,1</v>
      </c>
      <c r="S4" s="2">
        <v>20</v>
      </c>
    </row>
    <row r="5" spans="1:19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prop,806,375;prop,807,320</v>
      </c>
      <c r="F5" s="10" t="str">
        <f>商店兑换!C8</f>
        <v>prop,706,1</v>
      </c>
      <c r="G5" s="10" t="str">
        <f t="shared" si="0"/>
        <v>prop,706,1</v>
      </c>
      <c r="H5" s="10">
        <f>商店兑换!O8</f>
        <v>1</v>
      </c>
      <c r="I5" s="10">
        <f>商店兑换!P8</f>
        <v>1</v>
      </c>
      <c r="J5" s="10">
        <v>0</v>
      </c>
      <c r="K5" s="10">
        <v>0</v>
      </c>
      <c r="M5" s="15" t="str">
        <f>副本产出!H4</f>
        <v>prop,806,40</v>
      </c>
      <c r="N5" s="15" t="str">
        <f t="shared" si="1"/>
        <v>prop,806,40</v>
      </c>
      <c r="P5" s="15" t="str">
        <f>副本产出!Q4</f>
        <v>prop,403,2</v>
      </c>
      <c r="Q5" s="15" t="str">
        <f t="shared" si="2"/>
        <v>prop,403,2</v>
      </c>
      <c r="S5" s="2">
        <v>20</v>
      </c>
    </row>
    <row r="6" spans="1:19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prop,806,15;prop,807,10</v>
      </c>
      <c r="F6" s="10" t="str">
        <f>商店兑换!C9</f>
        <v>pack,303</v>
      </c>
      <c r="G6" s="10" t="str">
        <f t="shared" si="0"/>
        <v>pack,303</v>
      </c>
      <c r="H6" s="10">
        <f>商店兑换!O9</f>
        <v>10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prop,807,25</v>
      </c>
      <c r="N6" s="15" t="str">
        <f t="shared" si="1"/>
        <v>prop,807,25</v>
      </c>
      <c r="P6" s="15" t="str">
        <f>副本产出!Q5</f>
        <v>prop,317,2</v>
      </c>
      <c r="Q6" s="15" t="str">
        <f t="shared" si="2"/>
        <v>prop,317,2</v>
      </c>
      <c r="S6" s="2">
        <v>20</v>
      </c>
    </row>
    <row r="7" spans="1:19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prop,806,150;prop,807,125</v>
      </c>
      <c r="F7" s="10" t="str">
        <f>商店兑换!C10</f>
        <v>pack,304</v>
      </c>
      <c r="G7" s="10" t="str">
        <f t="shared" si="0"/>
        <v>pack,304</v>
      </c>
      <c r="H7" s="10">
        <f>商店兑换!O10</f>
        <v>5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prop,807,30</v>
      </c>
      <c r="N7" s="15" t="str">
        <f t="shared" si="1"/>
        <v>prop,807,30</v>
      </c>
      <c r="P7" s="15" t="str">
        <f>副本产出!Q6</f>
        <v>prop,314,2</v>
      </c>
      <c r="Q7" s="15" t="str">
        <f t="shared" si="2"/>
        <v>prop,314,2</v>
      </c>
      <c r="S7" s="2">
        <v>20</v>
      </c>
    </row>
    <row r="8" spans="1:19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商店兑换!C11</f>
        <v>prop,323,1</v>
      </c>
      <c r="G8" s="10" t="str">
        <f t="shared" si="0"/>
        <v>prop,323,1</v>
      </c>
      <c r="H8" s="10">
        <f>商店兑换!O11</f>
        <v>10</v>
      </c>
      <c r="I8" s="10">
        <f>商店兑换!P11</f>
        <v>5</v>
      </c>
      <c r="J8" s="10">
        <v>0</v>
      </c>
      <c r="K8" s="10">
        <v>0</v>
      </c>
      <c r="M8" s="15" t="str">
        <f>副本产出!I2</f>
        <v>prop,806,60</v>
      </c>
      <c r="N8" s="15" t="str">
        <f t="shared" si="1"/>
        <v>prop,806,60</v>
      </c>
      <c r="P8" s="15" t="str">
        <f>副本产出!Q7</f>
        <v>prop,702,1</v>
      </c>
      <c r="Q8" s="15" t="str">
        <f t="shared" si="2"/>
        <v>prop,702,1</v>
      </c>
      <c r="S8" s="2">
        <v>20</v>
      </c>
    </row>
    <row r="9" spans="1:19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商店兑换!C12</f>
        <v>prop,314,1</v>
      </c>
      <c r="G9" s="10" t="str">
        <f t="shared" si="0"/>
        <v>prop,314,1</v>
      </c>
      <c r="H9" s="10">
        <f>商店兑换!O12</f>
        <v>10</v>
      </c>
      <c r="I9" s="10">
        <f>商店兑换!P12</f>
        <v>6</v>
      </c>
      <c r="J9" s="10">
        <v>0</v>
      </c>
      <c r="K9" s="10">
        <v>0</v>
      </c>
      <c r="M9" s="15" t="str">
        <f>副本产出!I3</f>
        <v>prop,806,50</v>
      </c>
      <c r="N9" s="15" t="str">
        <f t="shared" si="1"/>
        <v>prop,806,50</v>
      </c>
      <c r="P9" s="15" t="str">
        <f>副本产出!Q8</f>
        <v>prop,106,2</v>
      </c>
      <c r="Q9" s="15" t="str">
        <f t="shared" si="2"/>
        <v>prop,106,2</v>
      </c>
      <c r="S9" s="2">
        <v>20</v>
      </c>
    </row>
    <row r="10" spans="1:19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商店兑换!C13</f>
        <v>prop,315,1</v>
      </c>
      <c r="G10" s="10" t="str">
        <f t="shared" si="0"/>
        <v>prop,315,1</v>
      </c>
      <c r="H10" s="10">
        <f>商店兑换!O13</f>
        <v>10</v>
      </c>
      <c r="I10" s="10">
        <f>商店兑换!P13</f>
        <v>7</v>
      </c>
      <c r="J10" s="10">
        <v>0</v>
      </c>
      <c r="K10" s="10">
        <v>0</v>
      </c>
      <c r="M10" s="15" t="str">
        <f>副本产出!I4</f>
        <v>prop,806,65</v>
      </c>
      <c r="N10" s="15" t="str">
        <f t="shared" si="1"/>
        <v>prop,806,65</v>
      </c>
      <c r="P10" s="15" t="str">
        <f>副本产出!Q9</f>
        <v>prop,403,3</v>
      </c>
      <c r="Q10" s="15" t="str">
        <f t="shared" si="2"/>
        <v>prop,403,3</v>
      </c>
      <c r="S10" s="2">
        <v>20</v>
      </c>
    </row>
    <row r="11" spans="1:19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商店兑换!C14</f>
        <v>prop,316,1</v>
      </c>
      <c r="G11" s="10" t="str">
        <f t="shared" si="0"/>
        <v>prop,316,1</v>
      </c>
      <c r="H11" s="10">
        <f>商店兑换!O14</f>
        <v>10</v>
      </c>
      <c r="I11" s="10">
        <f>商店兑换!P14</f>
        <v>8</v>
      </c>
      <c r="J11" s="10">
        <v>0</v>
      </c>
      <c r="K11" s="10">
        <v>0</v>
      </c>
      <c r="M11" s="15" t="str">
        <f>副本产出!I5</f>
        <v>prop,807,40</v>
      </c>
      <c r="N11" s="15" t="str">
        <f t="shared" si="1"/>
        <v>prop,807,40</v>
      </c>
      <c r="P11" s="15" t="str">
        <f>副本产出!Q10</f>
        <v>prop,318,1</v>
      </c>
      <c r="Q11" s="15" t="str">
        <f t="shared" si="2"/>
        <v>prop,318,1</v>
      </c>
      <c r="S11" s="2">
        <v>20</v>
      </c>
    </row>
    <row r="12" spans="1:19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商店兑换!C15</f>
        <v>prop,318,1</v>
      </c>
      <c r="G12" s="10" t="str">
        <f t="shared" si="0"/>
        <v>prop,318,1</v>
      </c>
      <c r="H12" s="10">
        <f>商店兑换!O15</f>
        <v>10</v>
      </c>
      <c r="I12" s="10">
        <f>商店兑换!P15</f>
        <v>9</v>
      </c>
      <c r="J12" s="10">
        <v>0</v>
      </c>
      <c r="K12" s="10">
        <v>0</v>
      </c>
      <c r="M12" s="15" t="str">
        <f>副本产出!I6</f>
        <v>prop,807,55</v>
      </c>
      <c r="N12" s="15" t="str">
        <f t="shared" si="1"/>
        <v>prop,807,55</v>
      </c>
      <c r="P12" s="15" t="str">
        <f>副本产出!Q11</f>
        <v>prop,315,1</v>
      </c>
      <c r="Q12" s="15" t="str">
        <f t="shared" si="2"/>
        <v>prop,315,1</v>
      </c>
      <c r="S12" s="2">
        <v>20</v>
      </c>
    </row>
    <row r="13" spans="1:19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prop,806,10;prop,807,25</v>
      </c>
      <c r="F13" s="10" t="str">
        <f>商店兑换!C16</f>
        <v>prop,801,5</v>
      </c>
      <c r="G13" s="10" t="str">
        <f t="shared" si="0"/>
        <v>prop,801,5</v>
      </c>
      <c r="H13" s="10">
        <f>商店兑换!O16</f>
        <v>10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prop,806,85</v>
      </c>
      <c r="N13" s="15" t="str">
        <f t="shared" si="1"/>
        <v>prop,806,85</v>
      </c>
      <c r="P13" s="15" t="str">
        <f>副本产出!Q12</f>
        <v>prop,702,1</v>
      </c>
      <c r="Q13" s="15" t="str">
        <f t="shared" si="2"/>
        <v>prop,702,1</v>
      </c>
      <c r="S13" s="2">
        <v>20</v>
      </c>
    </row>
    <row r="14" spans="1:19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prop,806,20;prop,807,5</v>
      </c>
      <c r="F14" s="10" t="str">
        <f>商店兑换!C17</f>
        <v>prop,802,1</v>
      </c>
      <c r="G14" s="10" t="str">
        <f t="shared" si="0"/>
        <v>prop,802,1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prop,806,70</v>
      </c>
      <c r="N14" s="15" t="str">
        <f t="shared" si="1"/>
        <v>prop,806,70</v>
      </c>
      <c r="P14" s="15" t="str">
        <f>副本产出!Q13</f>
        <v>prop,106,2</v>
      </c>
      <c r="Q14" s="15" t="str">
        <f t="shared" si="2"/>
        <v>prop,106,2</v>
      </c>
      <c r="S14" s="2">
        <v>20</v>
      </c>
    </row>
    <row r="15" spans="1:19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prop,806,1</v>
      </c>
      <c r="F15" s="10" t="str">
        <f>商店兑换!C18</f>
        <v>coin,100</v>
      </c>
      <c r="G15" s="10" t="str">
        <f t="shared" si="0"/>
        <v>coin,100</v>
      </c>
      <c r="H15" s="10">
        <f>商店兑换!O18</f>
        <v>-1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prop,806,90</v>
      </c>
      <c r="N15" s="15" t="str">
        <f t="shared" si="1"/>
        <v>prop,806,90</v>
      </c>
      <c r="P15" s="15" t="str">
        <f>副本产出!Q14</f>
        <v>prop,403,3</v>
      </c>
      <c r="Q15" s="15" t="str">
        <f t="shared" si="2"/>
        <v>prop,403,3</v>
      </c>
      <c r="S15" s="2">
        <v>20</v>
      </c>
    </row>
    <row r="16" spans="1:19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prop,807,1</v>
      </c>
      <c r="F16" s="10" t="str">
        <f>商店兑换!C19</f>
        <v>coin,120</v>
      </c>
      <c r="G16" s="10" t="str">
        <f t="shared" si="0"/>
        <v>coin,120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prop,807,60</v>
      </c>
      <c r="N16" s="15" t="str">
        <f t="shared" si="1"/>
        <v>prop,807,60</v>
      </c>
      <c r="P16" s="15" t="str">
        <f>副本产出!Q15</f>
        <v>prop,318,1</v>
      </c>
      <c r="Q16" s="15" t="str">
        <f t="shared" si="2"/>
        <v>prop,318,1</v>
      </c>
      <c r="S16" s="2">
        <v>20</v>
      </c>
    </row>
    <row r="17" spans="1:19">
      <c r="A17" s="12">
        <v>10015</v>
      </c>
      <c r="B17" s="10">
        <v>999</v>
      </c>
      <c r="C17" s="11">
        <v>1</v>
      </c>
      <c r="D17" s="11">
        <v>999</v>
      </c>
      <c r="E17" s="10" t="s">
        <v>67</v>
      </c>
      <c r="F17" s="10" t="s">
        <v>67</v>
      </c>
      <c r="G17" s="10" t="s">
        <v>67</v>
      </c>
      <c r="H17" s="10">
        <v>-1</v>
      </c>
      <c r="I17" s="10">
        <f>商店兑换!P21</f>
        <v>0</v>
      </c>
      <c r="J17" s="10">
        <v>0</v>
      </c>
      <c r="K17" s="10">
        <v>0</v>
      </c>
      <c r="M17" s="15" t="str">
        <f>副本产出!J6</f>
        <v>prop,807,75</v>
      </c>
      <c r="N17" s="15" t="str">
        <f t="shared" si="1"/>
        <v>prop,807,75</v>
      </c>
      <c r="P17" s="15" t="str">
        <f>副本产出!Q16</f>
        <v>prop,315,1</v>
      </c>
      <c r="Q17" s="15" t="str">
        <f t="shared" si="2"/>
        <v>prop,315,1</v>
      </c>
      <c r="S17" s="2">
        <v>20</v>
      </c>
    </row>
    <row r="18" spans="1:19">
      <c r="A18" s="12">
        <v>10016</v>
      </c>
      <c r="B18" s="10">
        <v>999</v>
      </c>
      <c r="C18" s="11">
        <v>1</v>
      </c>
      <c r="D18" s="11">
        <v>999</v>
      </c>
      <c r="E18" s="10" t="s">
        <v>67</v>
      </c>
      <c r="F18" s="10" t="s">
        <v>67</v>
      </c>
      <c r="G18" s="10" t="s">
        <v>67</v>
      </c>
      <c r="H18" s="10">
        <v>-1</v>
      </c>
      <c r="I18" s="10">
        <f>商店兑换!P22</f>
        <v>0</v>
      </c>
      <c r="J18" s="10">
        <v>0</v>
      </c>
      <c r="K18" s="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6CB-4216-4CE3-841F-E527890BEA5F}">
  <dimension ref="A1:G243"/>
  <sheetViews>
    <sheetView topLeftCell="A16" workbookViewId="0">
      <selection activeCell="B50" sqref="B50"/>
    </sheetView>
  </sheetViews>
  <sheetFormatPr defaultRowHeight="15.75"/>
  <cols>
    <col min="2" max="2" width="20.375" bestFit="1" customWidth="1"/>
  </cols>
  <sheetData>
    <row r="1" spans="1:7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2019-06-25T07:23:41Z</dcterms:created>
  <dcterms:modified xsi:type="dcterms:W3CDTF">2019-08-29T02:58:13Z</dcterms:modified>
</cp:coreProperties>
</file>