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7A8DD40A-9401-427E-8E96-380938CF9FC1}" xr6:coauthVersionLast="44" xr6:coauthVersionMax="44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材料本" sheetId="3" r:id="rId1"/>
    <sheet name="饰品本" sheetId="4" r:id="rId2"/>
    <sheet name="outcome" sheetId="1" r:id="rId3"/>
    <sheet name="reward" sheetId="2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8" i="2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Z148" i="2"/>
  <c r="L16" i="2"/>
  <c r="H19" i="2"/>
  <c r="H20" i="2"/>
  <c r="H21" i="2"/>
  <c r="H22" i="2"/>
  <c r="H18" i="2"/>
  <c r="H14" i="2"/>
  <c r="H15" i="2"/>
  <c r="H16" i="2"/>
  <c r="H17" i="2"/>
  <c r="H13" i="2"/>
  <c r="H9" i="2"/>
  <c r="H10" i="2"/>
  <c r="H11" i="2"/>
  <c r="H12" i="2"/>
  <c r="H8" i="2"/>
  <c r="H4" i="2"/>
  <c r="H5" i="2"/>
  <c r="H6" i="2"/>
  <c r="H7" i="2"/>
  <c r="H3" i="2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K28" i="3"/>
  <c r="L28" i="3"/>
  <c r="M28" i="3"/>
  <c r="J28" i="3"/>
  <c r="K16" i="3"/>
  <c r="L12" i="2"/>
  <c r="K17" i="3"/>
  <c r="L13" i="2"/>
  <c r="K18" i="3"/>
  <c r="L14" i="2"/>
  <c r="K19" i="3"/>
  <c r="L15" i="2"/>
  <c r="K15" i="3"/>
  <c r="L11" i="2"/>
  <c r="K23" i="3"/>
  <c r="D28" i="3"/>
  <c r="L23" i="3"/>
  <c r="M23" i="3"/>
  <c r="K24" i="3"/>
  <c r="D29" i="3"/>
  <c r="L24" i="3"/>
  <c r="M24" i="3"/>
  <c r="K25" i="3"/>
  <c r="D30" i="3"/>
  <c r="L25" i="3"/>
  <c r="M25" i="3"/>
  <c r="K26" i="3"/>
  <c r="D31" i="3"/>
  <c r="L26" i="3"/>
  <c r="M26" i="3"/>
  <c r="K27" i="3"/>
  <c r="D32" i="3"/>
  <c r="L27" i="3"/>
  <c r="M27" i="3"/>
  <c r="J24" i="3"/>
  <c r="J25" i="3"/>
  <c r="J26" i="3"/>
  <c r="J27" i="3"/>
  <c r="J23" i="3"/>
  <c r="I27" i="3"/>
  <c r="I23" i="3"/>
  <c r="I24" i="3"/>
  <c r="I25" i="3"/>
  <c r="I26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3" i="2"/>
  <c r="F4" i="2"/>
  <c r="F5" i="2"/>
  <c r="F6" i="2"/>
  <c r="B12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S11" i="2"/>
  <c r="S12" i="2"/>
  <c r="S13" i="2"/>
  <c r="S14" i="2"/>
  <c r="S15" i="2"/>
  <c r="S16" i="2"/>
  <c r="S17" i="2"/>
  <c r="S18" i="2"/>
  <c r="S19" i="2"/>
  <c r="S20" i="2"/>
  <c r="U21" i="2"/>
  <c r="U22" i="2"/>
  <c r="U23" i="2"/>
  <c r="U24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W61" i="2"/>
  <c r="X61" i="2"/>
  <c r="S62" i="2"/>
  <c r="W62" i="2"/>
  <c r="X62" i="2"/>
  <c r="S63" i="2"/>
  <c r="W63" i="2"/>
  <c r="X63" i="2"/>
  <c r="S64" i="2"/>
  <c r="W64" i="2"/>
  <c r="X64" i="2"/>
  <c r="S65" i="2"/>
  <c r="W65" i="2"/>
  <c r="X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X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X173" i="2"/>
  <c r="U174" i="2"/>
  <c r="X174" i="2"/>
  <c r="U175" i="2"/>
  <c r="X175" i="2"/>
  <c r="U176" i="2"/>
  <c r="X176" i="2"/>
  <c r="U177" i="2"/>
  <c r="X177" i="2"/>
  <c r="U178" i="2"/>
  <c r="X178" i="2"/>
  <c r="U179" i="2"/>
  <c r="X179" i="2"/>
  <c r="U180" i="2"/>
  <c r="X180" i="2"/>
  <c r="U181" i="2"/>
  <c r="X181" i="2"/>
  <c r="U182" i="2"/>
  <c r="X182" i="2"/>
  <c r="U183" i="2"/>
  <c r="X183" i="2"/>
  <c r="U184" i="2"/>
  <c r="X184" i="2"/>
  <c r="U185" i="2"/>
  <c r="X185" i="2"/>
  <c r="U186" i="2"/>
  <c r="X186" i="2"/>
  <c r="U187" i="2"/>
  <c r="X187" i="2"/>
  <c r="U188" i="2"/>
  <c r="X188" i="2"/>
  <c r="U189" i="2"/>
  <c r="X189" i="2"/>
  <c r="U190" i="2"/>
  <c r="X190" i="2"/>
  <c r="AD138" i="2"/>
  <c r="AE138" i="2"/>
  <c r="AF138" i="2"/>
  <c r="AG138" i="2"/>
  <c r="AH138" i="2"/>
  <c r="Q138" i="2"/>
  <c r="AD139" i="2"/>
  <c r="AE139" i="2"/>
  <c r="AF139" i="2"/>
  <c r="AG139" i="2"/>
  <c r="AH139" i="2"/>
  <c r="Q139" i="2"/>
  <c r="AD140" i="2"/>
  <c r="AE140" i="2"/>
  <c r="AF140" i="2"/>
  <c r="AG140" i="2"/>
  <c r="AH140" i="2"/>
  <c r="Q140" i="2"/>
  <c r="AD141" i="2"/>
  <c r="AE141" i="2"/>
  <c r="AF141" i="2"/>
  <c r="AG141" i="2"/>
  <c r="AH141" i="2"/>
  <c r="Q141" i="2"/>
  <c r="AD142" i="2"/>
  <c r="AE142" i="2"/>
  <c r="AF142" i="2"/>
  <c r="AG142" i="2"/>
  <c r="AH142" i="2"/>
  <c r="Q142" i="2"/>
  <c r="AD143" i="2"/>
  <c r="AE143" i="2"/>
  <c r="AF143" i="2"/>
  <c r="AG143" i="2"/>
  <c r="AH143" i="2"/>
  <c r="Q143" i="2"/>
  <c r="AD144" i="2"/>
  <c r="AE144" i="2"/>
  <c r="AF144" i="2"/>
  <c r="AG144" i="2"/>
  <c r="AH144" i="2"/>
  <c r="Q144" i="2"/>
  <c r="AD145" i="2"/>
  <c r="AE145" i="2"/>
  <c r="AF145" i="2"/>
  <c r="AG145" i="2"/>
  <c r="AH145" i="2"/>
  <c r="Q145" i="2"/>
  <c r="AD146" i="2"/>
  <c r="AE146" i="2"/>
  <c r="AF146" i="2"/>
  <c r="AG146" i="2"/>
  <c r="AH146" i="2"/>
  <c r="Q146" i="2"/>
  <c r="AD147" i="2"/>
  <c r="AE147" i="2"/>
  <c r="AF147" i="2"/>
  <c r="AG147" i="2"/>
  <c r="AH147" i="2"/>
  <c r="Q147" i="2"/>
  <c r="AD148" i="2"/>
  <c r="AE148" i="2"/>
  <c r="AF148" i="2"/>
  <c r="AG148" i="2"/>
  <c r="AH148" i="2"/>
  <c r="Q148" i="2"/>
  <c r="AD149" i="2"/>
  <c r="AE149" i="2"/>
  <c r="AF149" i="2"/>
  <c r="AG149" i="2"/>
  <c r="AH149" i="2"/>
  <c r="Q149" i="2"/>
  <c r="AD150" i="2"/>
  <c r="AE150" i="2"/>
  <c r="AF150" i="2"/>
  <c r="AG150" i="2"/>
  <c r="AH150" i="2"/>
  <c r="Q150" i="2"/>
  <c r="AD151" i="2"/>
  <c r="AE151" i="2"/>
  <c r="AF151" i="2"/>
  <c r="AG151" i="2"/>
  <c r="AH151" i="2"/>
  <c r="Q151" i="2"/>
  <c r="AD152" i="2"/>
  <c r="AE152" i="2"/>
  <c r="AF152" i="2"/>
  <c r="AG152" i="2"/>
  <c r="AH152" i="2"/>
  <c r="Q152" i="2"/>
  <c r="AD153" i="2"/>
  <c r="AE153" i="2"/>
  <c r="AF153" i="2"/>
  <c r="AG153" i="2"/>
  <c r="AH153" i="2"/>
  <c r="Q153" i="2"/>
  <c r="AD154" i="2"/>
  <c r="AE154" i="2"/>
  <c r="AF154" i="2"/>
  <c r="AG154" i="2"/>
  <c r="AH154" i="2"/>
  <c r="Q154" i="2"/>
  <c r="AD137" i="2"/>
  <c r="AE137" i="2"/>
  <c r="AF137" i="2"/>
  <c r="AG137" i="2"/>
  <c r="AH137" i="2"/>
  <c r="Q137" i="2"/>
  <c r="Z138" i="2"/>
  <c r="AA138" i="2"/>
  <c r="AB138" i="2"/>
  <c r="AC138" i="2"/>
  <c r="Z139" i="2"/>
  <c r="AA139" i="2"/>
  <c r="AB139" i="2"/>
  <c r="AC139" i="2"/>
  <c r="Z140" i="2"/>
  <c r="AA140" i="2"/>
  <c r="AB140" i="2"/>
  <c r="AC140" i="2"/>
  <c r="Z141" i="2"/>
  <c r="AA141" i="2"/>
  <c r="AB141" i="2"/>
  <c r="AC141" i="2"/>
  <c r="Z142" i="2"/>
  <c r="AA142" i="2"/>
  <c r="AB142" i="2"/>
  <c r="AC142" i="2"/>
  <c r="AA137" i="2"/>
  <c r="AB137" i="2"/>
  <c r="AC137" i="2"/>
  <c r="Z137" i="2"/>
  <c r="Q10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Z144" i="2"/>
  <c r="AA144" i="2"/>
  <c r="Z145" i="2"/>
  <c r="AA145" i="2"/>
  <c r="Z146" i="2"/>
  <c r="AA146" i="2"/>
  <c r="Z147" i="2"/>
  <c r="AA147" i="2"/>
  <c r="Z149" i="2"/>
  <c r="AA149" i="2"/>
</calcChain>
</file>

<file path=xl/sharedStrings.xml><?xml version="1.0" encoding="utf-8"?>
<sst xmlns="http://schemas.openxmlformats.org/spreadsheetml/2006/main" count="578" uniqueCount="484">
  <si>
    <t>编号</t>
  </si>
  <si>
    <t>排序</t>
  </si>
  <si>
    <t>标题</t>
  </si>
  <si>
    <t>预览图</t>
  </si>
  <si>
    <t>奖励预览(作废)</t>
  </si>
  <si>
    <t>开放日</t>
  </si>
  <si>
    <t>关卡</t>
  </si>
  <si>
    <t>6250101</t>
  </si>
  <si>
    <t>item,108;item,111;item,112;item,113;item,119</t>
  </si>
  <si>
    <t>1,4,0</t>
  </si>
  <si>
    <t>11,12,13,14,15,16</t>
  </si>
  <si>
    <t>6250102</t>
  </si>
  <si>
    <t>item,106;item,110;item,115;item,118;item,120</t>
  </si>
  <si>
    <t>2,5,0</t>
  </si>
  <si>
    <t>21,22,23,24,25,26</t>
  </si>
  <si>
    <t>6250103</t>
  </si>
  <si>
    <t>item,107;item,109;item,114;item,116;item,117</t>
  </si>
  <si>
    <t>3,6,0</t>
  </si>
  <si>
    <t>31,32,33,34,35,36</t>
  </si>
  <si>
    <t>6250104</t>
  </si>
  <si>
    <t>1,3,5,0</t>
  </si>
  <si>
    <t>41,42,43,44,45</t>
  </si>
  <si>
    <t>6250105</t>
  </si>
  <si>
    <t>2,4,6,0</t>
  </si>
  <si>
    <t>51,52,53,54,55</t>
  </si>
  <si>
    <t>6250106</t>
  </si>
  <si>
    <t>61,62,63,64,65</t>
  </si>
  <si>
    <t>6250107</t>
  </si>
  <si>
    <t>71,72,73,74,75</t>
  </si>
  <si>
    <t>Tower</t>
    <phoneticPr fontId="2" type="noConversion"/>
  </si>
  <si>
    <t>关卡id</t>
  </si>
  <si>
    <t>解锁关卡</t>
  </si>
  <si>
    <t>难度等级</t>
  </si>
  <si>
    <t>关卡阵容</t>
  </si>
  <si>
    <t>体力</t>
  </si>
  <si>
    <t>首次奖励预览</t>
  </si>
  <si>
    <t>首次奖励(server)</t>
  </si>
  <si>
    <t>难度</t>
  </si>
  <si>
    <t>奖励预览</t>
  </si>
  <si>
    <t>描述</t>
  </si>
  <si>
    <t>怪物预览</t>
  </si>
  <si>
    <t>战斗背景</t>
  </si>
  <si>
    <t>6250211</t>
  </si>
  <si>
    <t>item,4018;item,4021;item,4022;item,4023;item,4029</t>
  </si>
  <si>
    <t>6250311</t>
  </si>
  <si>
    <t>combatbackground_13</t>
  </si>
  <si>
    <t>6250212</t>
  </si>
  <si>
    <t>6250312</t>
  </si>
  <si>
    <t>6250213</t>
  </si>
  <si>
    <t>item,4033;item,4036;item,4037;item,4038;item,4044</t>
  </si>
  <si>
    <t>6250313</t>
  </si>
  <si>
    <t>6250214</t>
  </si>
  <si>
    <t>6250314</t>
  </si>
  <si>
    <t>6250215</t>
  </si>
  <si>
    <t>item,4048;item,4051;item,4052;item,4053;item,4059</t>
  </si>
  <si>
    <t>6250315</t>
  </si>
  <si>
    <t>6250216</t>
  </si>
  <si>
    <t>6250316</t>
  </si>
  <si>
    <t>6250221</t>
  </si>
  <si>
    <t>item,4016;item,4020;item,4025;item,4028;item,4030</t>
  </si>
  <si>
    <t>6250321</t>
  </si>
  <si>
    <t>6250222</t>
  </si>
  <si>
    <t>6250322</t>
  </si>
  <si>
    <t>6250223</t>
  </si>
  <si>
    <t>item,4031;item,4035;item,4040;item,4043;item,4045</t>
  </si>
  <si>
    <t>6250323</t>
  </si>
  <si>
    <t>6250224</t>
  </si>
  <si>
    <t>6250324</t>
  </si>
  <si>
    <t>6250225</t>
  </si>
  <si>
    <t>item,4046;item,4050;item,4055;item,4058;item,4060</t>
  </si>
  <si>
    <t>6250325</t>
  </si>
  <si>
    <t>6250226</t>
  </si>
  <si>
    <t>6250326</t>
  </si>
  <si>
    <t>6250231</t>
  </si>
  <si>
    <t>item,4017;item,4019;item,4024;item,4026;item,4027</t>
  </si>
  <si>
    <t>6250331</t>
  </si>
  <si>
    <t>6250232</t>
  </si>
  <si>
    <t>6250332</t>
  </si>
  <si>
    <t>6250233</t>
  </si>
  <si>
    <t>item,4032;item,4034;item,4039;item,4041;item,4042</t>
  </si>
  <si>
    <t>6250333</t>
  </si>
  <si>
    <t>6250234</t>
  </si>
  <si>
    <t>6250334</t>
  </si>
  <si>
    <t>6250235</t>
  </si>
  <si>
    <t>item,4047;item,4049;item,4054;item,4056;item,4057</t>
  </si>
  <si>
    <t>6250335</t>
  </si>
  <si>
    <t>6250236</t>
  </si>
  <si>
    <t>6250336</t>
  </si>
  <si>
    <t>6250241</t>
  </si>
  <si>
    <t>6250341</t>
  </si>
  <si>
    <t>6250242</t>
  </si>
  <si>
    <t>6250342</t>
  </si>
  <si>
    <t>6250243</t>
  </si>
  <si>
    <t>6250343</t>
  </si>
  <si>
    <t>6250244</t>
  </si>
  <si>
    <t>6250344</t>
  </si>
  <si>
    <t>6250245</t>
  </si>
  <si>
    <t>6250345</t>
  </si>
  <si>
    <t>6250251</t>
  </si>
  <si>
    <t>6250351</t>
  </si>
  <si>
    <t>6250252</t>
  </si>
  <si>
    <t>6250352</t>
  </si>
  <si>
    <t>6250253</t>
  </si>
  <si>
    <t>6250353</t>
  </si>
  <si>
    <t>6250254</t>
  </si>
  <si>
    <t>6250354</t>
  </si>
  <si>
    <t>6250255</t>
  </si>
  <si>
    <t>6250355</t>
  </si>
  <si>
    <t>6250261</t>
  </si>
  <si>
    <t>6250361</t>
  </si>
  <si>
    <t>6250262</t>
  </si>
  <si>
    <t>6250362</t>
  </si>
  <si>
    <t>6250263</t>
  </si>
  <si>
    <t>6250363</t>
  </si>
  <si>
    <t>6250264</t>
  </si>
  <si>
    <t>6250364</t>
  </si>
  <si>
    <t>6250265</t>
  </si>
  <si>
    <t>6250365</t>
  </si>
  <si>
    <t>6250271</t>
  </si>
  <si>
    <t>6250371</t>
  </si>
  <si>
    <t>6250272</t>
  </si>
  <si>
    <t>6250372</t>
  </si>
  <si>
    <t>6250273</t>
  </si>
  <si>
    <t>6250373</t>
  </si>
  <si>
    <t>6250274</t>
  </si>
  <si>
    <t>6250374</t>
  </si>
  <si>
    <t>6250275</t>
  </si>
  <si>
    <t>6250375</t>
  </si>
  <si>
    <t>TowerLevel</t>
    <phoneticPr fontId="2" type="noConversion"/>
  </si>
  <si>
    <t>解锁条件</t>
    <phoneticPr fontId="2" type="noConversion"/>
  </si>
  <si>
    <t>prop,207;prop,211</t>
  </si>
  <si>
    <t>prop,207;prop,211</t>
    <phoneticPr fontId="2" type="noConversion"/>
  </si>
  <si>
    <t>prop,208;prop,212</t>
  </si>
  <si>
    <t>prop,208;prop,212</t>
    <phoneticPr fontId="2" type="noConversion"/>
  </si>
  <si>
    <t>prop,209;prop,213</t>
  </si>
  <si>
    <t>prop,209;prop,213</t>
    <phoneticPr fontId="2" type="noConversion"/>
  </si>
  <si>
    <t>prop,210;prop,214</t>
  </si>
  <si>
    <t>prop,210;prop,214</t>
    <phoneticPr fontId="2" type="noConversion"/>
  </si>
  <si>
    <t>prop,207</t>
  </si>
  <si>
    <t>prop,208</t>
  </si>
  <si>
    <t>prop,209</t>
  </si>
  <si>
    <t>prop,210</t>
  </si>
  <si>
    <t>pack,2088;pack,404</t>
  </si>
  <si>
    <t>pack,2089;pack,404</t>
  </si>
  <si>
    <t>pack,2090;pack,404</t>
  </si>
  <si>
    <t>pack,2091;pack,404</t>
  </si>
  <si>
    <t>pack,2092;pack,404</t>
  </si>
  <si>
    <t>pack,2093;pack,404</t>
  </si>
  <si>
    <t>pack,2094;pack,404</t>
  </si>
  <si>
    <t>pack,2095;pack,404</t>
  </si>
  <si>
    <t>pack,2096;pack,404</t>
  </si>
  <si>
    <t>pack,2097;pack,404</t>
  </si>
  <si>
    <t>pack,2098;pack,404</t>
  </si>
  <si>
    <t>pack,2099;pack,404</t>
  </si>
  <si>
    <t>pack,2100;pack,404</t>
  </si>
  <si>
    <t>pack,2101;pack,404</t>
  </si>
  <si>
    <t>pack,2102;pack,404</t>
  </si>
  <si>
    <t>pack,2103;pack,404</t>
  </si>
  <si>
    <t>pack,2104;pack,404</t>
  </si>
  <si>
    <t>pack,2105;pack,404</t>
  </si>
  <si>
    <t>BotReward</t>
    <phoneticPr fontId="2" type="noConversion"/>
  </si>
  <si>
    <t>Id</t>
  </si>
  <si>
    <t>参数</t>
  </si>
  <si>
    <t>掉落预览</t>
    <rPh sb="0" eb="1">
      <t>diao'luo'yu'l</t>
    </rPh>
    <phoneticPr fontId="2" type="noConversion"/>
  </si>
  <si>
    <t>掉落</t>
  </si>
  <si>
    <t>玩家经验</t>
    <phoneticPr fontId="2" type="noConversion"/>
  </si>
  <si>
    <t>英雄经验</t>
    <phoneticPr fontId="2" type="noConversion"/>
  </si>
  <si>
    <t>现金</t>
    <phoneticPr fontId="2" type="noConversion"/>
  </si>
  <si>
    <t>必掉1星证书</t>
  </si>
  <si>
    <t>必掉2-3星证书(第一层)</t>
    <phoneticPr fontId="2" type="noConversion"/>
  </si>
  <si>
    <t>必掉2-4星证书(第二层)</t>
    <phoneticPr fontId="2" type="noConversion"/>
  </si>
  <si>
    <t>必掉2-5星证书(第三层)</t>
    <phoneticPr fontId="2" type="noConversion"/>
  </si>
  <si>
    <t>必掉2-6星证书(第四层)</t>
    <phoneticPr fontId="2" type="noConversion"/>
  </si>
  <si>
    <t>必掉2-6星证书(第五层)</t>
    <phoneticPr fontId="2" type="noConversion"/>
  </si>
  <si>
    <t>50%出1001</t>
    <phoneticPr fontId="2" type="noConversion"/>
  </si>
  <si>
    <t>50%出1002</t>
  </si>
  <si>
    <t>50%出1003</t>
  </si>
  <si>
    <t>50%出1004</t>
  </si>
  <si>
    <t>50%出1005</t>
  </si>
  <si>
    <t>50%出1006</t>
  </si>
  <si>
    <t>证书第1层</t>
  </si>
  <si>
    <t>证书第2层</t>
  </si>
  <si>
    <t>证书第3层</t>
  </si>
  <si>
    <t>证书第4层</t>
  </si>
  <si>
    <t>证书第5层</t>
  </si>
  <si>
    <t>格斗第1层稀有必掉</t>
    <phoneticPr fontId="2" type="noConversion"/>
  </si>
  <si>
    <t>格斗第2层稀有必掉</t>
    <phoneticPr fontId="2" type="noConversion"/>
  </si>
  <si>
    <t>格斗第3层稀有必掉</t>
    <phoneticPr fontId="2" type="noConversion"/>
  </si>
  <si>
    <t>格斗第4层稀有必掉</t>
    <phoneticPr fontId="2" type="noConversion"/>
  </si>
  <si>
    <t>格斗第5层稀有必掉</t>
    <phoneticPr fontId="2" type="noConversion"/>
  </si>
  <si>
    <t>武装第1层稀有必掉</t>
    <phoneticPr fontId="2" type="noConversion"/>
  </si>
  <si>
    <t>武装第2层稀有必掉</t>
    <phoneticPr fontId="2" type="noConversion"/>
  </si>
  <si>
    <t>武装第3层稀有必掉</t>
    <phoneticPr fontId="2" type="noConversion"/>
  </si>
  <si>
    <t>武装第4层稀有必掉</t>
    <phoneticPr fontId="2" type="noConversion"/>
  </si>
  <si>
    <t>武装第5层稀有必掉</t>
    <phoneticPr fontId="2" type="noConversion"/>
  </si>
  <si>
    <t>超能第1层稀有必掉</t>
    <phoneticPr fontId="2" type="noConversion"/>
  </si>
  <si>
    <t>超能第2层稀有必掉</t>
    <phoneticPr fontId="2" type="noConversion"/>
  </si>
  <si>
    <t>超能第3层稀有必掉</t>
    <phoneticPr fontId="2" type="noConversion"/>
  </si>
  <si>
    <t>超能第4层稀有必掉</t>
    <phoneticPr fontId="2" type="noConversion"/>
  </si>
  <si>
    <t>超能第5层稀有必掉</t>
    <phoneticPr fontId="2" type="noConversion"/>
  </si>
  <si>
    <t>机械第1层稀有必掉</t>
    <phoneticPr fontId="2" type="noConversion"/>
  </si>
  <si>
    <t>机械第2层稀有必掉</t>
    <phoneticPr fontId="2" type="noConversion"/>
  </si>
  <si>
    <t>机械第3层稀有必掉</t>
    <phoneticPr fontId="2" type="noConversion"/>
  </si>
  <si>
    <t>机械第4层稀有必掉</t>
    <phoneticPr fontId="2" type="noConversion"/>
  </si>
  <si>
    <t>机械第5层稀有必掉</t>
    <phoneticPr fontId="2" type="noConversion"/>
  </si>
  <si>
    <t>50%格斗第1层稀有</t>
  </si>
  <si>
    <t>50%格斗第2层稀有</t>
  </si>
  <si>
    <t>50%格斗第3层稀有</t>
  </si>
  <si>
    <t>50%格斗第4层稀有</t>
  </si>
  <si>
    <t>50%格斗第5层稀有</t>
  </si>
  <si>
    <t>50%武装第1层稀有</t>
  </si>
  <si>
    <t>50%武装第2层稀有</t>
  </si>
  <si>
    <t>50%武装第3层稀有</t>
  </si>
  <si>
    <t>50%武装第4层稀有</t>
  </si>
  <si>
    <t>50%武装第5层稀有</t>
  </si>
  <si>
    <t>50%超能第1层稀有</t>
  </si>
  <si>
    <t>50%超能第2层稀有</t>
  </si>
  <si>
    <t>50%超能第3层稀有</t>
  </si>
  <si>
    <t>50%超能第4层稀有</t>
  </si>
  <si>
    <t>50%超能第5层稀有</t>
  </si>
  <si>
    <t>50%机械第1层稀有</t>
  </si>
  <si>
    <t>50%机械第2层稀有</t>
  </si>
  <si>
    <t>50%机械第3层稀有</t>
  </si>
  <si>
    <t>50%机械第4层稀有</t>
  </si>
  <si>
    <t>50%机械第5层稀有</t>
  </si>
  <si>
    <t>格斗第1层</t>
  </si>
  <si>
    <t>格斗第2层</t>
  </si>
  <si>
    <t>格斗第3层</t>
  </si>
  <si>
    <t>格斗第4层</t>
  </si>
  <si>
    <t>格斗第5层</t>
  </si>
  <si>
    <t>武装第1层</t>
  </si>
  <si>
    <t>武装第2层</t>
  </si>
  <si>
    <t>武装第3层</t>
  </si>
  <si>
    <t>武装第4层</t>
  </si>
  <si>
    <t>武装第5层</t>
  </si>
  <si>
    <t>超能第1层</t>
  </si>
  <si>
    <t>超能第2层</t>
  </si>
  <si>
    <t>超能第3层</t>
  </si>
  <si>
    <t>超能第4层</t>
  </si>
  <si>
    <t>超能第5层</t>
  </si>
  <si>
    <t>机械第1层</t>
  </si>
  <si>
    <t>机械第2层</t>
  </si>
  <si>
    <t>机械第3层</t>
  </si>
  <si>
    <t>机械第4层</t>
  </si>
  <si>
    <t>机械第5层</t>
  </si>
  <si>
    <t>随机稀有升星道具第1层(1个)</t>
    <phoneticPr fontId="2" type="noConversion"/>
  </si>
  <si>
    <t>暂时没用</t>
    <phoneticPr fontId="2" type="noConversion"/>
  </si>
  <si>
    <t>随机稀有升星道具第2层(1个)</t>
    <phoneticPr fontId="2" type="noConversion"/>
  </si>
  <si>
    <t>随机稀有升星道具第3层(1个)</t>
    <phoneticPr fontId="2" type="noConversion"/>
  </si>
  <si>
    <t>随机稀有升星道具第4层(1个)</t>
    <phoneticPr fontId="2" type="noConversion"/>
  </si>
  <si>
    <t>随机稀有升星道具第5层(1个)</t>
    <phoneticPr fontId="2" type="noConversion"/>
  </si>
  <si>
    <t>pack,211;pack,226;pack,231;pack,236;pack,266</t>
    <phoneticPr fontId="2" type="noConversion"/>
  </si>
  <si>
    <t>第一组1星</t>
  </si>
  <si>
    <t>pack,201;pack,221;pack,246;pack,261;pack,271</t>
  </si>
  <si>
    <t>第二组1星</t>
  </si>
  <si>
    <t>pack,206;pack,216;pack,241;pack,251;pack,256</t>
  </si>
  <si>
    <t>第三组1星</t>
  </si>
  <si>
    <t>pack,212;pack,227;pack,232;pack,237;pack,267</t>
  </si>
  <si>
    <t>第一组2星</t>
  </si>
  <si>
    <t>pack,202;pack,222;pack,247;pack,262;pack,272</t>
  </si>
  <si>
    <t>第二组2星</t>
  </si>
  <si>
    <t>pack,207;pack,217;pack,242;pack,252;pack,257</t>
  </si>
  <si>
    <t>第三组2星</t>
  </si>
  <si>
    <t>pack,213;pack,228;pack,233;pack,238;pack,268</t>
  </si>
  <si>
    <t>第一组3星</t>
  </si>
  <si>
    <t>pack,203;pack,223;pack,248;pack,263;pack,273</t>
  </si>
  <si>
    <t>第二组3星</t>
  </si>
  <si>
    <t>pack,208;pack,218;pack,243;pack,253;pack,258</t>
  </si>
  <si>
    <t>第三组3星</t>
  </si>
  <si>
    <t>pack,214;pack,229;pack,234;pack,239;pack,269</t>
  </si>
  <si>
    <t>第一组4星</t>
  </si>
  <si>
    <t>pack,204;pack,224;pack,249;pack,264;pack,274</t>
  </si>
  <si>
    <t>第二组4星</t>
  </si>
  <si>
    <t>pack,209;pack,219;pack,244;pack,254;pack,259</t>
  </si>
  <si>
    <t>第三组4星</t>
  </si>
  <si>
    <t>pack,215;pack,230;pack,235;pack,240;pack,270</t>
  </si>
  <si>
    <t>第一组5星</t>
  </si>
  <si>
    <t>pack,205;pack,225;pack,250;pack,265;pack,275</t>
  </si>
  <si>
    <t>第二组5星</t>
  </si>
  <si>
    <t>pack,210;pack,220;pack,245;pack,255;pack,260</t>
    <phoneticPr fontId="2" type="noConversion"/>
  </si>
  <si>
    <t>第三组5星</t>
  </si>
  <si>
    <t>pack,2004|90;pack,2007|10</t>
  </si>
  <si>
    <t>1组1层必得1</t>
  </si>
  <si>
    <t>pack,2004|70;pack,2007|30</t>
  </si>
  <si>
    <t>1组2层必得1</t>
  </si>
  <si>
    <t>pack,2007|90;pack,2010|10</t>
  </si>
  <si>
    <t>1组3层必得1</t>
  </si>
  <si>
    <t>pack,2007|70;pack,2010|30</t>
  </si>
  <si>
    <t>1组4层必得1</t>
  </si>
  <si>
    <t>pack,2010|99;pack,2013|1</t>
  </si>
  <si>
    <t>1组5层必得1</t>
  </si>
  <si>
    <t>pack,2010|95;pack,2013|5</t>
  </si>
  <si>
    <t>1组6层必得1</t>
  </si>
  <si>
    <t>pack,2005|90;pack,2008|10</t>
  </si>
  <si>
    <t>2组1层必得1</t>
  </si>
  <si>
    <t>pack,2005|70;pack,2008|30</t>
  </si>
  <si>
    <t>2组2层必得1</t>
  </si>
  <si>
    <t>pack,2008|90;pack,2011|10</t>
  </si>
  <si>
    <t>2组3层必得1</t>
  </si>
  <si>
    <t>pack,2008|70;pack,2011|30</t>
  </si>
  <si>
    <t>2组4层必得1</t>
  </si>
  <si>
    <t>pack,2011|99;pack,2014|1</t>
  </si>
  <si>
    <t>2组5层必得1</t>
  </si>
  <si>
    <t>pack,2011|95;pack,2014|5</t>
  </si>
  <si>
    <t>2组6层必得1</t>
  </si>
  <si>
    <t>pack,2006|90;pack,2009|10</t>
  </si>
  <si>
    <t>3组1层必得1</t>
  </si>
  <si>
    <t>pack,2006|70;pack,2009|30</t>
  </si>
  <si>
    <t>3组2层必得1</t>
  </si>
  <si>
    <t>pack,2009|90;pack,2012|10</t>
  </si>
  <si>
    <t>3组3层必得1</t>
  </si>
  <si>
    <t>pack,2009|70;pack,2012|30</t>
  </si>
  <si>
    <t>3组4层必得1</t>
  </si>
  <si>
    <t>pack,2012|99;pack,2015|1</t>
  </si>
  <si>
    <t>3组5层必得1</t>
  </si>
  <si>
    <t>pack,2012|95;pack,2015|5</t>
  </si>
  <si>
    <t>3组6层必得1</t>
  </si>
  <si>
    <t>1组1层必得2</t>
  </si>
  <si>
    <t>1组2层必得2</t>
  </si>
  <si>
    <t>pack,2004|50;pack,2007|50</t>
  </si>
  <si>
    <t>1组3层必得2</t>
  </si>
  <si>
    <t>pack,2004|30;pack,2007|70</t>
  </si>
  <si>
    <t>1组4层必得2</t>
  </si>
  <si>
    <t>pack,2007|80;pack,2010|20</t>
  </si>
  <si>
    <t>1组5层必得2</t>
  </si>
  <si>
    <t>1组6层必得2</t>
  </si>
  <si>
    <t>2组1层必得2</t>
  </si>
  <si>
    <t>2组2层必得2</t>
  </si>
  <si>
    <t>pack,2005|50;pack,2008|50</t>
  </si>
  <si>
    <t>2组3层必得2</t>
  </si>
  <si>
    <t>pack,2005|30;pack,2008|70</t>
  </si>
  <si>
    <t>2组4层必得2</t>
  </si>
  <si>
    <t>pack,2008|80;pack,2011|20</t>
  </si>
  <si>
    <t>2组5层必得2</t>
  </si>
  <si>
    <t>2组6层必得2</t>
  </si>
  <si>
    <t>3组1层必得2</t>
  </si>
  <si>
    <t>3组2层必得2</t>
  </si>
  <si>
    <t>pack,2006|50;pack,2009|50</t>
  </si>
  <si>
    <t>3组3层必得2</t>
  </si>
  <si>
    <t>pack,2006|30;pack,2009|70</t>
  </si>
  <si>
    <t>3组4层必得2</t>
  </si>
  <si>
    <t>pack,2009|80;pack,2012|20</t>
  </si>
  <si>
    <t>3组5层必得2</t>
  </si>
  <si>
    <t>3组6层必得2</t>
  </si>
  <si>
    <t>1组1层每次单个掉落</t>
  </si>
  <si>
    <t>1组2层每次单个掉落</t>
  </si>
  <si>
    <t>1组3层每次单个掉落</t>
  </si>
  <si>
    <t>1组4层每次单个掉落</t>
  </si>
  <si>
    <t>1组5层每次单个掉落</t>
  </si>
  <si>
    <t>1组6层每次单个掉落</t>
  </si>
  <si>
    <t>2组1层每次单个掉落</t>
  </si>
  <si>
    <t>2组2层每次单个掉落</t>
  </si>
  <si>
    <t>2组3层每次单个掉落</t>
  </si>
  <si>
    <t>2组4层每次单个掉落</t>
  </si>
  <si>
    <t>2组5层每次单个掉落</t>
  </si>
  <si>
    <t>2组6层每次单个掉落</t>
  </si>
  <si>
    <t>3组1层每次单个掉落</t>
  </si>
  <si>
    <t>3组2层每次单个掉落</t>
  </si>
  <si>
    <t>3组3层每次单个掉落</t>
  </si>
  <si>
    <t>3组4层每次单个掉落</t>
  </si>
  <si>
    <t>3组5层每次单个掉落</t>
  </si>
  <si>
    <t>3组6层每次单个掉落</t>
  </si>
  <si>
    <t>1组1层每次掉落</t>
  </si>
  <si>
    <t>1组2层每次掉落</t>
  </si>
  <si>
    <t>1组3层每次掉落</t>
  </si>
  <si>
    <t>1组4层每次掉落</t>
  </si>
  <si>
    <t>1组5层每次掉落</t>
  </si>
  <si>
    <t>1组6层每次掉落</t>
  </si>
  <si>
    <t>2组1层每次掉落</t>
  </si>
  <si>
    <t>2组2层每次掉落</t>
  </si>
  <si>
    <t>2组3层每次掉落</t>
  </si>
  <si>
    <t>2组4层每次掉落</t>
  </si>
  <si>
    <t>2组5层每次掉落</t>
  </si>
  <si>
    <t>2组6层每次掉落</t>
  </si>
  <si>
    <t>3组1层每次掉落</t>
  </si>
  <si>
    <t>3组2层每次掉落</t>
  </si>
  <si>
    <t>3组3层每次掉落</t>
  </si>
  <si>
    <t>3组4层每次掉落</t>
  </si>
  <si>
    <t>3组5层每次掉落</t>
  </si>
  <si>
    <t>3组6层每次掉落</t>
  </si>
  <si>
    <t>prop,202|100;prop,203|100;prop,204|100;prop,205|0;prop,206|0</t>
    <phoneticPr fontId="2" type="noConversion"/>
  </si>
  <si>
    <t>prop,201|100</t>
    <phoneticPr fontId="2" type="noConversion"/>
  </si>
  <si>
    <t>prop,202|100;prop,203|100;prop,204|0;prop,205|0;prop,206|0</t>
    <phoneticPr fontId="2" type="noConversion"/>
  </si>
  <si>
    <t>prop,202|100;prop,203|100;prop,204|100;prop,205|100;prop,206|0</t>
    <phoneticPr fontId="2" type="noConversion"/>
  </si>
  <si>
    <t>prop,202|100;prop,203|100;prop,204|100;prop,205|100;prop,206|70</t>
    <phoneticPr fontId="2" type="noConversion"/>
  </si>
  <si>
    <t>prop,202|100;prop,203|100;prop,204|100;prop,205|100;prop,206|100</t>
    <phoneticPr fontId="2" type="noConversion"/>
  </si>
  <si>
    <t>id</t>
    <phoneticPr fontId="2" type="noConversion"/>
  </si>
  <si>
    <t>类型</t>
    <rPh sb="0" eb="1">
      <t>lei'xing</t>
    </rPh>
    <phoneticPr fontId="2" type="noConversion"/>
  </si>
  <si>
    <t>内容</t>
    <rPh sb="0" eb="1">
      <t>nei'rong</t>
    </rPh>
    <phoneticPr fontId="2" type="noConversion"/>
  </si>
  <si>
    <t>描述</t>
    <rPh sb="0" eb="1">
      <t>miao'shu</t>
    </rPh>
    <phoneticPr fontId="2" type="noConversion"/>
  </si>
  <si>
    <t>50%出奖励</t>
    <rPh sb="3" eb="4">
      <t>chu</t>
    </rPh>
    <rPh sb="4" eb="5">
      <t>jiang'li</t>
    </rPh>
    <phoneticPr fontId="2" type="noConversion"/>
  </si>
  <si>
    <t>1-4个奖励</t>
    <rPh sb="3" eb="4">
      <t>ge</t>
    </rPh>
    <rPh sb="4" eb="5">
      <t>jiang'li</t>
    </rPh>
    <phoneticPr fontId="2" type="noConversion"/>
  </si>
  <si>
    <t>普通</t>
    <rPh sb="0" eb="1">
      <t>pu'tong</t>
    </rPh>
    <phoneticPr fontId="2" type="noConversion"/>
  </si>
  <si>
    <t>高级</t>
    <rPh sb="0" eb="1">
      <t>gao'ji</t>
    </rPh>
    <phoneticPr fontId="2" type="noConversion"/>
  </si>
  <si>
    <t>1星</t>
    <rPh sb="1" eb="2">
      <t>xing</t>
    </rPh>
    <phoneticPr fontId="2" type="noConversion"/>
  </si>
  <si>
    <t>2星</t>
    <rPh sb="1" eb="2">
      <t>xing</t>
    </rPh>
    <phoneticPr fontId="2" type="noConversion"/>
  </si>
  <si>
    <t>3星</t>
    <rPh sb="1" eb="2">
      <t>xing</t>
    </rPh>
    <phoneticPr fontId="2" type="noConversion"/>
  </si>
  <si>
    <t>4星</t>
    <rPh sb="1" eb="2">
      <t>xing</t>
    </rPh>
    <phoneticPr fontId="2" type="noConversion"/>
  </si>
  <si>
    <t>平均数量</t>
    <rPh sb="0" eb="1">
      <t>ping'jun</t>
    </rPh>
    <rPh sb="2" eb="3">
      <t>shu'laing</t>
    </rPh>
    <phoneticPr fontId="2" type="noConversion"/>
  </si>
  <si>
    <t>pack,2001</t>
    <phoneticPr fontId="2" type="noConversion"/>
  </si>
  <si>
    <t>pack,2004</t>
    <phoneticPr fontId="2" type="noConversion"/>
  </si>
  <si>
    <t>pack,2007</t>
    <phoneticPr fontId="2" type="noConversion"/>
  </si>
  <si>
    <t>pack,2010</t>
    <phoneticPr fontId="2" type="noConversion"/>
  </si>
  <si>
    <t>pack,2002</t>
  </si>
  <si>
    <t>pack,2003</t>
  </si>
  <si>
    <t>pack,2005</t>
  </si>
  <si>
    <t>pack,2006</t>
  </si>
  <si>
    <t>pack,2008</t>
  </si>
  <si>
    <t>pack,2009</t>
  </si>
  <si>
    <t>pack,2011</t>
  </si>
  <si>
    <t>pack,2012</t>
  </si>
  <si>
    <t>pack,1058</t>
  </si>
  <si>
    <t>pack,1059</t>
  </si>
  <si>
    <t>pack,1060</t>
  </si>
  <si>
    <t>pack,1061</t>
  </si>
  <si>
    <t>pack,1062</t>
  </si>
  <si>
    <t>pack,1063</t>
  </si>
  <si>
    <t>pack,1064</t>
  </si>
  <si>
    <t>pack,1065</t>
  </si>
  <si>
    <t>pack,1066</t>
  </si>
  <si>
    <t>pack,1067</t>
  </si>
  <si>
    <t>pack,1068</t>
  </si>
  <si>
    <t>pack,1069</t>
  </si>
  <si>
    <t>pack,1070</t>
  </si>
  <si>
    <t>pack,1071</t>
  </si>
  <si>
    <t>pack,1072</t>
  </si>
  <si>
    <t>pack,1073</t>
  </si>
  <si>
    <t>pack,1074</t>
  </si>
  <si>
    <t>pack,1075</t>
  </si>
  <si>
    <t>pack,1076</t>
  </si>
  <si>
    <t>pack,1077</t>
  </si>
  <si>
    <t>掉落色子</t>
    <phoneticPr fontId="2" type="noConversion"/>
  </si>
  <si>
    <t>pack,402;pack,402</t>
    <phoneticPr fontId="2" type="noConversion"/>
  </si>
  <si>
    <t>dice,1|500;0|500</t>
    <phoneticPr fontId="2" type="noConversion"/>
  </si>
  <si>
    <t>0~2</t>
    <phoneticPr fontId="2" type="noConversion"/>
  </si>
  <si>
    <t>消耗体力</t>
    <phoneticPr fontId="2" type="noConversion"/>
  </si>
  <si>
    <t>卡牌经验</t>
    <phoneticPr fontId="2" type="noConversion"/>
  </si>
  <si>
    <t>卡牌经验（后期）</t>
    <phoneticPr fontId="2" type="noConversion"/>
  </si>
  <si>
    <t>1层</t>
    <phoneticPr fontId="2" type="noConversion"/>
  </si>
  <si>
    <t>2层</t>
    <phoneticPr fontId="2" type="noConversion"/>
  </si>
  <si>
    <t>3层</t>
    <phoneticPr fontId="2" type="noConversion"/>
  </si>
  <si>
    <t>层数</t>
    <phoneticPr fontId="2" type="noConversion"/>
  </si>
  <si>
    <t>类型</t>
    <phoneticPr fontId="2" type="noConversion"/>
  </si>
  <si>
    <t>格斗</t>
    <phoneticPr fontId="2" type="noConversion"/>
  </si>
  <si>
    <t>武装</t>
    <phoneticPr fontId="2" type="noConversion"/>
  </si>
  <si>
    <t>超能</t>
    <phoneticPr fontId="2" type="noConversion"/>
  </si>
  <si>
    <t>机械</t>
    <phoneticPr fontId="2" type="noConversion"/>
  </si>
  <si>
    <t>普通</t>
    <phoneticPr fontId="2" type="noConversion"/>
  </si>
  <si>
    <t>高级</t>
    <phoneticPr fontId="2" type="noConversion"/>
  </si>
  <si>
    <t>初级</t>
    <phoneticPr fontId="2" type="noConversion"/>
  </si>
  <si>
    <t>中级</t>
    <phoneticPr fontId="2" type="noConversion"/>
  </si>
  <si>
    <t>特级</t>
    <phoneticPr fontId="2" type="noConversion"/>
  </si>
  <si>
    <t>超级</t>
    <phoneticPr fontId="2" type="noConversion"/>
  </si>
  <si>
    <t>普通概率</t>
    <phoneticPr fontId="2" type="noConversion"/>
  </si>
  <si>
    <t>高级概率</t>
    <phoneticPr fontId="2" type="noConversion"/>
  </si>
  <si>
    <t>初级实力徽章</t>
  </si>
  <si>
    <t>中级实力徽章</t>
  </si>
  <si>
    <t>高级实力徽章</t>
  </si>
  <si>
    <t>特级实力徽章</t>
  </si>
  <si>
    <t>超级实力徽章</t>
  </si>
  <si>
    <t>50%普通</t>
    <phoneticPr fontId="2" type="noConversion"/>
  </si>
  <si>
    <t>50%高级</t>
    <phoneticPr fontId="2" type="noConversion"/>
  </si>
  <si>
    <t>Reward</t>
    <phoneticPr fontId="2" type="noConversion"/>
  </si>
  <si>
    <t>prop,207|50;0|50</t>
  </si>
  <si>
    <t>prop,208|50;0|50</t>
  </si>
  <si>
    <t>prop,209|50;0|50</t>
  </si>
  <si>
    <t>prop,210|50;0|50</t>
  </si>
  <si>
    <t>prop,211|50;0|50</t>
  </si>
  <si>
    <t>prop,212|50;0|50</t>
  </si>
  <si>
    <t>prop,213|50;0|50</t>
  </si>
  <si>
    <t>prop,214|50;0|50</t>
  </si>
  <si>
    <t>职业掉落概率</t>
    <phoneticPr fontId="2" type="noConversion"/>
  </si>
  <si>
    <t>格斗力认证</t>
  </si>
  <si>
    <t>武装力认证</t>
  </si>
  <si>
    <t>超能力认证</t>
  </si>
  <si>
    <t>机械力认证</t>
  </si>
  <si>
    <t>高等格斗力认证</t>
  </si>
  <si>
    <t>高等武装力认证</t>
  </si>
  <si>
    <t>高等超能力认证</t>
  </si>
  <si>
    <t>高等机械力认证</t>
  </si>
  <si>
    <t>价值</t>
    <phoneticPr fontId="2" type="noConversion"/>
  </si>
  <si>
    <t>4层</t>
    <phoneticPr fontId="2" type="noConversion"/>
  </si>
  <si>
    <t>5层</t>
    <phoneticPr fontId="2" type="noConversion"/>
  </si>
  <si>
    <t>徽章掉落概率(低级必掉，高级概率掉)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</si>
</sst>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rgb="FFFF0000"/>
      <name val="Abadi MT Condensed Extra Bold"/>
    </font>
    <font>
      <i/>
      <sz val="11"/>
      <color rgb="FF7F7F7F"/>
      <name val="DengXian"/>
      <family val="2"/>
      <charset val="134"/>
      <scheme val="minor"/>
    </font>
    <font>
      <sz val="12"/>
      <name val="DengXian"/>
      <scheme val="minor"/>
    </font>
    <font>
      <sz val="10"/>
      <name val="Arial"/>
      <family val="2"/>
    </font>
    <font>
      <sz val="10"/>
      <color theme="1"/>
      <name val="DengXian"/>
      <family val="2"/>
      <charset val="134"/>
      <scheme val="minor"/>
    </font>
    <font>
      <b/>
      <sz val="10"/>
      <color theme="1"/>
      <name val="DengXian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scheme val="minor"/>
    </font>
    <font>
      <sz val="10"/>
      <name val="DengXian"/>
      <scheme val="minor"/>
    </font>
    <font>
      <i/>
      <sz val="10"/>
      <color rgb="FF7F7F7F"/>
      <name val="DengXian"/>
      <scheme val="minor"/>
    </font>
    <font>
      <sz val="10"/>
      <color rgb="FFFF0000"/>
      <name val="DengXian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1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/>
    <xf numFmtId="176" fontId="12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horizontal="right" wrapText="1"/>
    </xf>
    <xf numFmtId="0" fontId="13" fillId="0" borderId="0" xfId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4" fillId="0" borderId="0" xfId="0" applyFont="1" applyFill="1" applyBorder="1" applyAlignment="1">
      <alignment vertical="center"/>
    </xf>
    <xf numFmtId="176" fontId="14" fillId="0" borderId="0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FD5-A7BF-44CA-A7F1-082A02E53427}">
  <dimension ref="A1:M47"/>
  <sheetViews>
    <sheetView workbookViewId="0">
      <selection activeCell="J29" sqref="J29"/>
    </sheetView>
  </sheetViews>
  <sheetFormatPr defaultRowHeight="12.75"/>
  <cols>
    <col min="1" max="1" width="14.125" style="9" customWidth="1"/>
    <col min="2" max="2" width="7.375" style="9" customWidth="1"/>
    <col min="3" max="3" width="10.5" style="9" bestFit="1" customWidth="1"/>
    <col min="4" max="4" width="10.5" style="9" customWidth="1"/>
    <col min="5" max="9" width="9" style="9"/>
    <col min="10" max="13" width="23.5" style="9" bestFit="1" customWidth="1"/>
    <col min="14" max="16384" width="9" style="9"/>
  </cols>
  <sheetData>
    <row r="1" spans="1:11">
      <c r="A1" s="9" t="s">
        <v>431</v>
      </c>
      <c r="B1" s="9">
        <v>1</v>
      </c>
      <c r="C1" s="9" t="s">
        <v>434</v>
      </c>
      <c r="F1" s="9">
        <v>402</v>
      </c>
      <c r="G1" s="9" t="s">
        <v>433</v>
      </c>
    </row>
    <row r="2" spans="1:11">
      <c r="A2" s="9" t="s">
        <v>435</v>
      </c>
      <c r="B2" s="9">
        <v>6</v>
      </c>
      <c r="F2" s="9">
        <v>404</v>
      </c>
      <c r="G2" s="9" t="s">
        <v>432</v>
      </c>
    </row>
    <row r="3" spans="1:11">
      <c r="A3" s="9" t="s">
        <v>165</v>
      </c>
      <c r="B3" s="9">
        <v>100</v>
      </c>
    </row>
    <row r="4" spans="1:11">
      <c r="A4" s="9" t="s">
        <v>437</v>
      </c>
      <c r="B4" s="9">
        <v>450</v>
      </c>
    </row>
    <row r="5" spans="1:11">
      <c r="A5" s="9" t="s">
        <v>167</v>
      </c>
      <c r="B5" s="9">
        <v>760</v>
      </c>
    </row>
    <row r="7" spans="1:11">
      <c r="A7" s="9" t="s">
        <v>441</v>
      </c>
      <c r="B7" s="9" t="s">
        <v>436</v>
      </c>
      <c r="C7" s="9" t="s">
        <v>167</v>
      </c>
    </row>
    <row r="8" spans="1:11">
      <c r="A8" s="10">
        <v>1</v>
      </c>
      <c r="B8" s="9">
        <v>120</v>
      </c>
      <c r="C8" s="9">
        <v>200</v>
      </c>
    </row>
    <row r="9" spans="1:11">
      <c r="A9" s="10">
        <v>2</v>
      </c>
      <c r="B9" s="9">
        <v>200</v>
      </c>
      <c r="C9" s="9">
        <v>340</v>
      </c>
    </row>
    <row r="10" spans="1:11">
      <c r="A10" s="10">
        <v>3</v>
      </c>
      <c r="B10" s="9">
        <v>280</v>
      </c>
      <c r="C10" s="9">
        <v>480</v>
      </c>
    </row>
    <row r="11" spans="1:11">
      <c r="A11" s="10">
        <v>4</v>
      </c>
      <c r="B11" s="9">
        <v>360</v>
      </c>
      <c r="C11" s="9">
        <v>620</v>
      </c>
    </row>
    <row r="12" spans="1:11">
      <c r="A12" s="10">
        <v>5</v>
      </c>
      <c r="B12" s="11">
        <f>B4</f>
        <v>450</v>
      </c>
      <c r="C12" s="11">
        <v>760</v>
      </c>
    </row>
    <row r="13" spans="1:11">
      <c r="A13" s="10">
        <v>6</v>
      </c>
      <c r="B13" s="9">
        <v>500</v>
      </c>
      <c r="C13" s="9">
        <v>800</v>
      </c>
    </row>
    <row r="15" spans="1:11">
      <c r="A15" s="10" t="s">
        <v>442</v>
      </c>
      <c r="B15" s="10" t="s">
        <v>447</v>
      </c>
      <c r="C15" s="10" t="s">
        <v>448</v>
      </c>
      <c r="D15" s="10" t="s">
        <v>460</v>
      </c>
      <c r="E15" s="10" t="s">
        <v>461</v>
      </c>
      <c r="G15" s="7">
        <v>202</v>
      </c>
      <c r="H15" s="12" t="s">
        <v>455</v>
      </c>
      <c r="I15" s="9">
        <v>429</v>
      </c>
      <c r="J15" s="9" t="s">
        <v>438</v>
      </c>
      <c r="K15" s="9" t="str">
        <f>"prop,"&amp;G15&amp;",1|"&amp;(D23*100)&amp;";0|"&amp;(100-D23*100)</f>
        <v>prop,202,1|50;0|50</v>
      </c>
    </row>
    <row r="16" spans="1:11">
      <c r="A16" s="10" t="s">
        <v>443</v>
      </c>
      <c r="B16" s="8">
        <v>207</v>
      </c>
      <c r="C16" s="8">
        <v>211</v>
      </c>
      <c r="D16" s="10">
        <v>420</v>
      </c>
      <c r="E16" s="10">
        <v>425</v>
      </c>
      <c r="G16" s="7">
        <v>203</v>
      </c>
      <c r="H16" s="12" t="s">
        <v>456</v>
      </c>
      <c r="I16" s="9">
        <v>430</v>
      </c>
      <c r="J16" s="9" t="s">
        <v>439</v>
      </c>
      <c r="K16" s="9" t="str">
        <f>"prop,"&amp;G16&amp;",1|"&amp;(D24*100)&amp;";prop,"&amp;G15&amp;",1|"&amp;(100-D24*100)</f>
        <v>prop,203,1|50;prop,202,1|50</v>
      </c>
    </row>
    <row r="17" spans="1:13">
      <c r="A17" s="10" t="s">
        <v>444</v>
      </c>
      <c r="B17" s="8">
        <v>208</v>
      </c>
      <c r="C17" s="8">
        <v>212</v>
      </c>
      <c r="D17" s="10">
        <v>421</v>
      </c>
      <c r="E17" s="10">
        <v>426</v>
      </c>
      <c r="G17" s="7">
        <v>204</v>
      </c>
      <c r="H17" s="12" t="s">
        <v>457</v>
      </c>
      <c r="I17" s="9">
        <v>431</v>
      </c>
      <c r="J17" s="9" t="s">
        <v>440</v>
      </c>
      <c r="K17" s="9" t="str">
        <f>"prop,"&amp;G17&amp;",1|"&amp;(F25*100)&amp;";0|"&amp;(100-F25*100)</f>
        <v>prop,204,1|40;0|60</v>
      </c>
    </row>
    <row r="18" spans="1:13">
      <c r="A18" s="10" t="s">
        <v>445</v>
      </c>
      <c r="B18" s="8">
        <v>209</v>
      </c>
      <c r="C18" s="8">
        <v>213</v>
      </c>
      <c r="D18" s="10">
        <v>423</v>
      </c>
      <c r="E18" s="10">
        <v>427</v>
      </c>
      <c r="G18" s="7">
        <v>205</v>
      </c>
      <c r="H18" s="12" t="s">
        <v>458</v>
      </c>
      <c r="I18" s="9">
        <v>432</v>
      </c>
      <c r="J18" s="9" t="s">
        <v>481</v>
      </c>
      <c r="K18" s="9" t="str">
        <f>"prop,"&amp;G18&amp;",1|"&amp;(G26*100)&amp;";0|"&amp;(100-G26*100)</f>
        <v>prop,205,1|30;0|70</v>
      </c>
    </row>
    <row r="19" spans="1:13">
      <c r="A19" s="10" t="s">
        <v>446</v>
      </c>
      <c r="B19" s="8">
        <v>210</v>
      </c>
      <c r="C19" s="8">
        <v>214</v>
      </c>
      <c r="D19" s="10">
        <v>424</v>
      </c>
      <c r="E19" s="10">
        <v>428</v>
      </c>
      <c r="G19" s="7">
        <v>206</v>
      </c>
      <c r="H19" s="12" t="s">
        <v>459</v>
      </c>
      <c r="I19" s="9">
        <v>433</v>
      </c>
      <c r="J19" s="9" t="s">
        <v>482</v>
      </c>
      <c r="K19" s="9" t="str">
        <f>"prop,"&amp;G19&amp;",1|"&amp;(H27*100)&amp;";0|"&amp;(100-H27*100)</f>
        <v>prop,206,1|20;0|80</v>
      </c>
    </row>
    <row r="20" spans="1:13">
      <c r="A20" s="10"/>
      <c r="B20" s="8"/>
      <c r="C20" s="8"/>
      <c r="D20" s="10"/>
      <c r="E20" s="10"/>
      <c r="G20" s="7"/>
      <c r="H20" s="12"/>
    </row>
    <row r="21" spans="1:13">
      <c r="A21" s="10"/>
      <c r="B21" s="35" t="s">
        <v>471</v>
      </c>
      <c r="C21" s="35"/>
      <c r="D21" s="35" t="s">
        <v>483</v>
      </c>
      <c r="E21" s="35"/>
      <c r="F21" s="35"/>
      <c r="G21" s="35"/>
      <c r="H21" s="35"/>
      <c r="I21" s="16"/>
    </row>
    <row r="22" spans="1:13">
      <c r="A22" s="10" t="s">
        <v>441</v>
      </c>
      <c r="B22" s="16" t="s">
        <v>453</v>
      </c>
      <c r="C22" s="16" t="s">
        <v>454</v>
      </c>
      <c r="D22" s="17" t="s">
        <v>449</v>
      </c>
      <c r="E22" s="17" t="s">
        <v>450</v>
      </c>
      <c r="F22" s="17" t="s">
        <v>448</v>
      </c>
      <c r="G22" s="17" t="s">
        <v>451</v>
      </c>
      <c r="H22" s="17" t="s">
        <v>452</v>
      </c>
      <c r="I22" s="17" t="s">
        <v>480</v>
      </c>
      <c r="J22" s="9" t="s">
        <v>443</v>
      </c>
      <c r="K22" s="9" t="s">
        <v>444</v>
      </c>
      <c r="L22" s="9" t="s">
        <v>445</v>
      </c>
      <c r="M22" s="9" t="s">
        <v>446</v>
      </c>
    </row>
    <row r="23" spans="1:13">
      <c r="A23" s="10">
        <v>1</v>
      </c>
      <c r="B23" s="10">
        <v>1.5</v>
      </c>
      <c r="C23" s="10"/>
      <c r="D23" s="14">
        <v>0.5</v>
      </c>
      <c r="E23" s="14"/>
      <c r="F23" s="15"/>
      <c r="G23" s="15"/>
      <c r="H23" s="15"/>
      <c r="I23" s="13">
        <f>B23*$D$40+C23*$D$44+D23*$D$35+E23*$D$36+F23*$D$37+G23*$D$38+H23*$D$39</f>
        <v>16</v>
      </c>
      <c r="J23" s="13" t="str">
        <f>"prop,"&amp;VLOOKUP(J22,$A$16:$E$19,2,0)&amp;",1;pack,"&amp;VLOOKUP(J22,$A$16:$E$19,4,0)</f>
        <v>prop,207,1;pack,420</v>
      </c>
      <c r="K23" s="13" t="str">
        <f t="shared" ref="K23:M23" si="0">"prop,"&amp;VLOOKUP(K22,$A$16:$E$19,2,0)&amp;",1;pack,"&amp;VLOOKUP(K22,$A$16:$E$19,4,0)</f>
        <v>prop,208,1;pack,421</v>
      </c>
      <c r="L23" s="13" t="str">
        <f t="shared" si="0"/>
        <v>prop,209,1;pack,423</v>
      </c>
      <c r="M23" s="13" t="str">
        <f t="shared" si="0"/>
        <v>prop,210,1;pack,424</v>
      </c>
    </row>
    <row r="24" spans="1:13">
      <c r="A24" s="10">
        <v>2</v>
      </c>
      <c r="B24" s="10">
        <v>2</v>
      </c>
      <c r="C24" s="10"/>
      <c r="D24" s="14">
        <v>0.5</v>
      </c>
      <c r="E24" s="14">
        <v>0.5</v>
      </c>
      <c r="F24" s="15"/>
      <c r="G24" s="15"/>
      <c r="H24" s="15"/>
      <c r="I24" s="13">
        <f t="shared" ref="I24:I27" si="1">B24*$D$40+C24*$D$44+D24*$D$35+E24*$D$36+F24*$D$37+G24*$D$38+H24*$D$39</f>
        <v>22.5</v>
      </c>
      <c r="J24" s="13" t="str">
        <f>"prop,"&amp;VLOOKUP(J22,$A$16:$E$19,2,0)&amp;",2"</f>
        <v>prop,207,2</v>
      </c>
      <c r="K24" s="13" t="str">
        <f t="shared" ref="K24:M24" si="2">"prop,"&amp;VLOOKUP(K22,$A$16:$E$19,2,0)&amp;",2"</f>
        <v>prop,208,2</v>
      </c>
      <c r="L24" s="13" t="str">
        <f t="shared" si="2"/>
        <v>prop,209,2</v>
      </c>
      <c r="M24" s="13" t="str">
        <f t="shared" si="2"/>
        <v>prop,210,2</v>
      </c>
    </row>
    <row r="25" spans="1:13">
      <c r="A25" s="10">
        <v>3</v>
      </c>
      <c r="B25" s="10">
        <v>1</v>
      </c>
      <c r="C25" s="10">
        <v>1</v>
      </c>
      <c r="D25" s="14">
        <v>0.5</v>
      </c>
      <c r="E25" s="14">
        <v>0.5</v>
      </c>
      <c r="F25" s="15">
        <v>0.4</v>
      </c>
      <c r="G25" s="15"/>
      <c r="H25" s="15"/>
      <c r="I25" s="13">
        <f t="shared" si="1"/>
        <v>34.5</v>
      </c>
      <c r="J25" s="13" t="str">
        <f>"prop,"&amp;VLOOKUP(J22,$A$16:$E$19,2,0)&amp;",1;prop,"&amp;VLOOKUP(J22,$A$16:$E$19,3,0)&amp;",1"</f>
        <v>prop,207,1;prop,211,1</v>
      </c>
      <c r="K25" s="13" t="str">
        <f t="shared" ref="K25:M25" si="3">"prop,"&amp;VLOOKUP(K22,$A$16:$E$19,2,0)&amp;",1;prop,"&amp;VLOOKUP(K22,$A$16:$E$19,3,0)&amp;",1"</f>
        <v>prop,208,1;prop,212,1</v>
      </c>
      <c r="L25" s="13" t="str">
        <f t="shared" si="3"/>
        <v>prop,209,1;prop,213,1</v>
      </c>
      <c r="M25" s="13" t="str">
        <f t="shared" si="3"/>
        <v>prop,210,1;prop,214,1</v>
      </c>
    </row>
    <row r="26" spans="1:13">
      <c r="A26" s="10">
        <v>4</v>
      </c>
      <c r="B26" s="10">
        <v>0.5</v>
      </c>
      <c r="C26" s="10">
        <v>1.5</v>
      </c>
      <c r="D26" s="14">
        <v>0.5</v>
      </c>
      <c r="E26" s="14">
        <v>0.5</v>
      </c>
      <c r="F26" s="15">
        <v>0.4</v>
      </c>
      <c r="G26" s="15">
        <v>0.3</v>
      </c>
      <c r="H26" s="15"/>
      <c r="I26" s="13">
        <f t="shared" si="1"/>
        <v>42.5</v>
      </c>
      <c r="J26" s="13" t="str">
        <f>"pack,"&amp;VLOOKUP(J22,$A$16:$E$19,4,0)&amp;";prop,"&amp;VLOOKUP(J22,$A$16:$E$19,3,0)&amp;",1;pack,"&amp;VLOOKUP(J22,$A$16:$E$19,5,0)</f>
        <v>pack,420;prop,211,1;pack,425</v>
      </c>
      <c r="K26" s="13" t="str">
        <f t="shared" ref="K26:M26" si="4">"pack,"&amp;VLOOKUP(K22,$A$16:$E$19,4,0)&amp;";prop,"&amp;VLOOKUP(K22,$A$16:$E$19,3,0)&amp;",1;pack,"&amp;VLOOKUP(K22,$A$16:$E$19,5,0)</f>
        <v>pack,421;prop,212,1;pack,426</v>
      </c>
      <c r="L26" s="13" t="str">
        <f t="shared" si="4"/>
        <v>pack,423;prop,213,1;pack,427</v>
      </c>
      <c r="M26" s="13" t="str">
        <f t="shared" si="4"/>
        <v>pack,424;prop,214,1;pack,428</v>
      </c>
    </row>
    <row r="27" spans="1:13">
      <c r="A27" s="10">
        <v>5</v>
      </c>
      <c r="B27" s="10">
        <v>0.5</v>
      </c>
      <c r="C27" s="10">
        <v>2</v>
      </c>
      <c r="D27" s="14">
        <v>0.5</v>
      </c>
      <c r="E27" s="14">
        <v>0.5</v>
      </c>
      <c r="F27" s="15">
        <v>0.4</v>
      </c>
      <c r="G27" s="15">
        <v>0.3</v>
      </c>
      <c r="H27" s="15">
        <v>0.2</v>
      </c>
      <c r="I27" s="13">
        <f t="shared" si="1"/>
        <v>56.5</v>
      </c>
      <c r="J27" s="13" t="str">
        <f>"prop,"&amp;VLOOKUP(J22,$A$16:$E$19,3,0)&amp;",2;pack,"&amp;VLOOKUP(J22,$A$16:$E$19,4,0)</f>
        <v>prop,211,2;pack,420</v>
      </c>
      <c r="K27" s="13" t="str">
        <f t="shared" ref="K27:M27" si="5">"prop,"&amp;VLOOKUP(K22,$A$16:$E$19,3,0)&amp;",2;pack,"&amp;VLOOKUP(K22,$A$16:$E$19,4,0)</f>
        <v>prop,212,2;pack,421</v>
      </c>
      <c r="L27" s="13" t="str">
        <f t="shared" si="5"/>
        <v>prop,213,2;pack,423</v>
      </c>
      <c r="M27" s="13" t="str">
        <f t="shared" si="5"/>
        <v>prop,214,2;pack,424</v>
      </c>
    </row>
    <row r="28" spans="1:13">
      <c r="D28" s="13" t="str">
        <f>"pack,"&amp;I15</f>
        <v>pack,429</v>
      </c>
      <c r="E28" s="13"/>
      <c r="F28" s="13"/>
      <c r="G28" s="13"/>
      <c r="H28" s="13"/>
      <c r="I28" s="13"/>
      <c r="J28" s="18" t="str">
        <f>J23&amp;";"&amp;$D28&amp;";pack,"&amp;$F$2</f>
        <v>prop,207,1;pack,420;pack,429;pack,404</v>
      </c>
      <c r="K28" s="18" t="str">
        <f t="shared" ref="K28:M28" si="6">K23&amp;";"&amp;$D28&amp;";pack,"&amp;$F$2</f>
        <v>prop,208,1;pack,421;pack,429;pack,404</v>
      </c>
      <c r="L28" s="18" t="str">
        <f t="shared" si="6"/>
        <v>prop,209,1;pack,423;pack,429;pack,404</v>
      </c>
      <c r="M28" s="18" t="str">
        <f t="shared" si="6"/>
        <v>prop,210,1;pack,424;pack,429;pack,404</v>
      </c>
    </row>
    <row r="29" spans="1:13">
      <c r="D29" s="13" t="str">
        <f>"pack,"&amp;I16</f>
        <v>pack,430</v>
      </c>
      <c r="E29" s="13"/>
      <c r="F29" s="13"/>
      <c r="G29" s="13"/>
      <c r="H29" s="13"/>
      <c r="I29" s="13"/>
      <c r="J29" s="18" t="str">
        <f t="shared" ref="J29:M29" si="7">J24&amp;";"&amp;$D29&amp;";pack,"&amp;$F$2</f>
        <v>prop,207,2;pack,430;pack,404</v>
      </c>
      <c r="K29" s="18" t="str">
        <f t="shared" si="7"/>
        <v>prop,208,2;pack,430;pack,404</v>
      </c>
      <c r="L29" s="18" t="str">
        <f t="shared" si="7"/>
        <v>prop,209,2;pack,430;pack,404</v>
      </c>
      <c r="M29" s="18" t="str">
        <f t="shared" si="7"/>
        <v>prop,210,2;pack,430;pack,404</v>
      </c>
    </row>
    <row r="30" spans="1:13">
      <c r="D30" s="13" t="str">
        <f>D29&amp;";"&amp;"pack,"&amp;I17</f>
        <v>pack,430;pack,431</v>
      </c>
      <c r="E30" s="13"/>
      <c r="F30" s="13"/>
      <c r="G30" s="13"/>
      <c r="H30" s="13"/>
      <c r="I30" s="13"/>
      <c r="J30" s="18" t="str">
        <f t="shared" ref="J30:M30" si="8">J25&amp;";"&amp;$D30&amp;";pack,"&amp;$F$2</f>
        <v>prop,207,1;prop,211,1;pack,430;pack,431;pack,404</v>
      </c>
      <c r="K30" s="18" t="str">
        <f t="shared" si="8"/>
        <v>prop,208,1;prop,212,1;pack,430;pack,431;pack,404</v>
      </c>
      <c r="L30" s="18" t="str">
        <f t="shared" si="8"/>
        <v>prop,209,1;prop,213,1;pack,430;pack,431;pack,404</v>
      </c>
      <c r="M30" s="18" t="str">
        <f t="shared" si="8"/>
        <v>prop,210,1;prop,214,1;pack,430;pack,431;pack,404</v>
      </c>
    </row>
    <row r="31" spans="1:13">
      <c r="D31" s="13" t="str">
        <f>D30&amp;";"&amp;"pack,"&amp;I18</f>
        <v>pack,430;pack,431;pack,432</v>
      </c>
      <c r="E31" s="13"/>
      <c r="F31" s="13"/>
      <c r="G31" s="13"/>
      <c r="H31" s="13"/>
      <c r="I31" s="13"/>
      <c r="J31" s="18" t="str">
        <f t="shared" ref="J31:M31" si="9">J26&amp;";"&amp;$D31&amp;";pack,"&amp;$F$2</f>
        <v>pack,420;prop,211,1;pack,425;pack,430;pack,431;pack,432;pack,404</v>
      </c>
      <c r="K31" s="18" t="str">
        <f t="shared" si="9"/>
        <v>pack,421;prop,212,1;pack,426;pack,430;pack,431;pack,432;pack,404</v>
      </c>
      <c r="L31" s="18" t="str">
        <f t="shared" si="9"/>
        <v>pack,423;prop,213,1;pack,427;pack,430;pack,431;pack,432;pack,404</v>
      </c>
      <c r="M31" s="18" t="str">
        <f t="shared" si="9"/>
        <v>pack,424;prop,214,1;pack,428;pack,430;pack,431;pack,432;pack,404</v>
      </c>
    </row>
    <row r="32" spans="1:13">
      <c r="D32" s="13" t="str">
        <f>D31&amp;";"&amp;"pack,"&amp;I19</f>
        <v>pack,430;pack,431;pack,432;pack,433</v>
      </c>
      <c r="E32" s="13"/>
      <c r="F32" s="13"/>
      <c r="G32" s="13"/>
      <c r="H32" s="13"/>
      <c r="I32" s="13"/>
      <c r="J32" s="18" t="str">
        <f t="shared" ref="J32:M32" si="10">J27&amp;";"&amp;$D32&amp;";pack,"&amp;$F$2</f>
        <v>prop,211,2;pack,420;pack,430;pack,431;pack,432;pack,433;pack,404</v>
      </c>
      <c r="K32" s="18" t="str">
        <f t="shared" si="10"/>
        <v>prop,212,2;pack,421;pack,430;pack,431;pack,432;pack,433;pack,404</v>
      </c>
      <c r="L32" s="18" t="str">
        <f t="shared" si="10"/>
        <v>prop,213,2;pack,423;pack,430;pack,431;pack,432;pack,433;pack,404</v>
      </c>
      <c r="M32" s="18" t="str">
        <f t="shared" si="10"/>
        <v>prop,214,2;pack,424;pack,430;pack,431;pack,432;pack,433;pack,404</v>
      </c>
    </row>
    <row r="35" spans="2:4">
      <c r="B35" s="9">
        <v>202</v>
      </c>
      <c r="C35" s="9" t="s">
        <v>455</v>
      </c>
      <c r="D35" s="9">
        <v>2</v>
      </c>
    </row>
    <row r="36" spans="2:4">
      <c r="B36" s="9">
        <v>203</v>
      </c>
      <c r="C36" s="9" t="s">
        <v>456</v>
      </c>
      <c r="D36" s="9">
        <v>3</v>
      </c>
    </row>
    <row r="37" spans="2:4">
      <c r="B37" s="9">
        <v>204</v>
      </c>
      <c r="C37" s="9" t="s">
        <v>457</v>
      </c>
      <c r="D37" s="9">
        <v>5</v>
      </c>
    </row>
    <row r="38" spans="2:4">
      <c r="B38" s="9">
        <v>205</v>
      </c>
      <c r="C38" s="9" t="s">
        <v>458</v>
      </c>
      <c r="D38" s="9">
        <v>10</v>
      </c>
    </row>
    <row r="39" spans="2:4">
      <c r="B39" s="9">
        <v>206</v>
      </c>
      <c r="C39" s="9" t="s">
        <v>459</v>
      </c>
      <c r="D39" s="9">
        <v>20</v>
      </c>
    </row>
    <row r="40" spans="2:4">
      <c r="B40" s="9">
        <v>207</v>
      </c>
      <c r="C40" s="9" t="s">
        <v>472</v>
      </c>
      <c r="D40" s="9">
        <v>10</v>
      </c>
    </row>
    <row r="41" spans="2:4">
      <c r="B41" s="9">
        <v>208</v>
      </c>
      <c r="C41" s="9" t="s">
        <v>473</v>
      </c>
      <c r="D41" s="9">
        <v>10</v>
      </c>
    </row>
    <row r="42" spans="2:4">
      <c r="B42" s="9">
        <v>209</v>
      </c>
      <c r="C42" s="9" t="s">
        <v>474</v>
      </c>
      <c r="D42" s="9">
        <v>10</v>
      </c>
    </row>
    <row r="43" spans="2:4">
      <c r="B43" s="9">
        <v>210</v>
      </c>
      <c r="C43" s="9" t="s">
        <v>475</v>
      </c>
      <c r="D43" s="9">
        <v>10</v>
      </c>
    </row>
    <row r="44" spans="2:4">
      <c r="B44" s="9">
        <v>211</v>
      </c>
      <c r="C44" s="9" t="s">
        <v>476</v>
      </c>
      <c r="D44" s="9">
        <v>20</v>
      </c>
    </row>
    <row r="45" spans="2:4">
      <c r="B45" s="9">
        <v>212</v>
      </c>
      <c r="C45" s="9" t="s">
        <v>477</v>
      </c>
      <c r="D45" s="9">
        <v>20</v>
      </c>
    </row>
    <row r="46" spans="2:4">
      <c r="B46" s="9">
        <v>213</v>
      </c>
      <c r="C46" s="9" t="s">
        <v>478</v>
      </c>
      <c r="D46" s="9">
        <v>20</v>
      </c>
    </row>
    <row r="47" spans="2:4">
      <c r="B47" s="9">
        <v>214</v>
      </c>
      <c r="C47" s="9" t="s">
        <v>479</v>
      </c>
      <c r="D47" s="9">
        <v>20</v>
      </c>
    </row>
  </sheetData>
  <mergeCells count="2">
    <mergeCell ref="D21:H21"/>
    <mergeCell ref="B21:C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A0AF-BAF0-4A00-989C-E7A476CEB3FF}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opLeftCell="I1" workbookViewId="0">
      <selection activeCell="Q3" sqref="Q3:Q20"/>
    </sheetView>
  </sheetViews>
  <sheetFormatPr defaultColWidth="11" defaultRowHeight="15.75"/>
  <cols>
    <col min="1" max="1" width="6.625" bestFit="1" customWidth="1"/>
    <col min="2" max="2" width="6.375" customWidth="1"/>
    <col min="4" max="4" width="7.875" customWidth="1"/>
    <col min="5" max="5" width="40.125" bestFit="1" customWidth="1"/>
    <col min="6" max="6" width="9.5" bestFit="1" customWidth="1"/>
    <col min="7" max="7" width="7.5" bestFit="1" customWidth="1"/>
    <col min="8" max="8" width="16.375" bestFit="1" customWidth="1"/>
    <col min="10" max="10" width="11" bestFit="1" customWidth="1"/>
    <col min="11" max="11" width="9.5" bestFit="1" customWidth="1"/>
    <col min="12" max="12" width="8.875" bestFit="1" customWidth="1"/>
    <col min="13" max="14" width="9.5" bestFit="1" customWidth="1"/>
    <col min="15" max="15" width="5.5" bestFit="1" customWidth="1"/>
    <col min="16" max="16" width="13.5" bestFit="1" customWidth="1"/>
    <col min="17" max="17" width="19.125" bestFit="1" customWidth="1"/>
    <col min="19" max="19" width="45.375" bestFit="1" customWidth="1"/>
    <col min="22" max="22" width="21.125" bestFit="1" customWidth="1"/>
  </cols>
  <sheetData>
    <row r="1" spans="1:23">
      <c r="A1" t="s">
        <v>29</v>
      </c>
      <c r="J1" t="s">
        <v>128</v>
      </c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129</v>
      </c>
      <c r="G2" s="1" t="s">
        <v>5</v>
      </c>
      <c r="H2" s="1" t="s">
        <v>6</v>
      </c>
      <c r="J2" s="1" t="s">
        <v>30</v>
      </c>
      <c r="K2" s="1" t="s">
        <v>31</v>
      </c>
      <c r="L2" s="1" t="s">
        <v>2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</row>
    <row r="3" spans="1:23">
      <c r="A3" s="1">
        <v>1</v>
      </c>
      <c r="B3" s="1">
        <v>5</v>
      </c>
      <c r="C3" s="1" t="s">
        <v>7</v>
      </c>
      <c r="D3" s="1"/>
      <c r="E3" s="1" t="s">
        <v>8</v>
      </c>
      <c r="F3" s="1">
        <v>1</v>
      </c>
      <c r="G3" s="1" t="s">
        <v>9</v>
      </c>
      <c r="H3" s="1" t="s">
        <v>10</v>
      </c>
      <c r="J3" s="3">
        <v>11</v>
      </c>
      <c r="K3" s="3">
        <v>12</v>
      </c>
      <c r="L3" s="3" t="s">
        <v>42</v>
      </c>
      <c r="M3" s="3">
        <v>10</v>
      </c>
      <c r="N3" s="3">
        <v>101101</v>
      </c>
      <c r="O3" s="2">
        <v>10</v>
      </c>
      <c r="P3" s="3"/>
      <c r="Q3" s="38" t="str">
        <f>reward!H23</f>
        <v>pack,2088;pack,404</v>
      </c>
      <c r="R3" s="3">
        <v>101101</v>
      </c>
      <c r="S3" s="3" t="s">
        <v>43</v>
      </c>
      <c r="T3" s="3" t="s">
        <v>44</v>
      </c>
      <c r="U3" s="3">
        <v>12</v>
      </c>
      <c r="V3" s="3" t="s">
        <v>45</v>
      </c>
    </row>
    <row r="4" spans="1:23">
      <c r="A4" s="1">
        <v>2</v>
      </c>
      <c r="B4" s="1">
        <v>6</v>
      </c>
      <c r="C4" s="1" t="s">
        <v>11</v>
      </c>
      <c r="D4" s="1"/>
      <c r="E4" s="1" t="s">
        <v>12</v>
      </c>
      <c r="F4" s="1">
        <v>1</v>
      </c>
      <c r="G4" s="1" t="s">
        <v>13</v>
      </c>
      <c r="H4" s="1" t="s">
        <v>14</v>
      </c>
      <c r="J4" s="3">
        <v>12</v>
      </c>
      <c r="K4" s="3">
        <v>13</v>
      </c>
      <c r="L4" s="3" t="s">
        <v>46</v>
      </c>
      <c r="M4" s="3">
        <v>30</v>
      </c>
      <c r="N4" s="3">
        <v>101102</v>
      </c>
      <c r="O4" s="2">
        <v>10</v>
      </c>
      <c r="P4" s="3"/>
      <c r="Q4" s="38" t="str">
        <f>reward!H24</f>
        <v>pack,2089;pack,404</v>
      </c>
      <c r="R4" s="3">
        <v>101102</v>
      </c>
      <c r="S4" s="3" t="s">
        <v>43</v>
      </c>
      <c r="T4" s="3" t="s">
        <v>47</v>
      </c>
      <c r="U4" s="3">
        <v>35</v>
      </c>
      <c r="V4" s="3" t="s">
        <v>45</v>
      </c>
    </row>
    <row r="5" spans="1:23">
      <c r="A5" s="1">
        <v>3</v>
      </c>
      <c r="B5" s="1">
        <v>7</v>
      </c>
      <c r="C5" s="1" t="s">
        <v>15</v>
      </c>
      <c r="D5" s="1"/>
      <c r="E5" s="1" t="s">
        <v>16</v>
      </c>
      <c r="F5" s="1">
        <v>1</v>
      </c>
      <c r="G5" s="1" t="s">
        <v>17</v>
      </c>
      <c r="H5" s="1" t="s">
        <v>18</v>
      </c>
      <c r="J5" s="3">
        <v>13</v>
      </c>
      <c r="K5" s="3">
        <v>14</v>
      </c>
      <c r="L5" s="3" t="s">
        <v>48</v>
      </c>
      <c r="M5" s="3">
        <v>50</v>
      </c>
      <c r="N5" s="3">
        <v>101103</v>
      </c>
      <c r="O5" s="2">
        <v>12</v>
      </c>
      <c r="P5" s="5"/>
      <c r="Q5" s="38" t="str">
        <f>reward!H25</f>
        <v>pack,2090;pack,404</v>
      </c>
      <c r="R5" s="5">
        <v>101103</v>
      </c>
      <c r="S5" s="5" t="s">
        <v>49</v>
      </c>
      <c r="T5" s="5" t="s">
        <v>50</v>
      </c>
      <c r="U5" s="5">
        <v>36</v>
      </c>
      <c r="V5" s="5" t="s">
        <v>45</v>
      </c>
    </row>
    <row r="6" spans="1:23">
      <c r="A6" s="1">
        <v>4</v>
      </c>
      <c r="B6" s="1">
        <v>1</v>
      </c>
      <c r="C6" s="1" t="s">
        <v>19</v>
      </c>
      <c r="D6" s="1"/>
      <c r="E6" s="3" t="s">
        <v>131</v>
      </c>
      <c r="F6" s="1">
        <v>1</v>
      </c>
      <c r="G6" s="1" t="s">
        <v>20</v>
      </c>
      <c r="H6" s="1" t="s">
        <v>21</v>
      </c>
      <c r="J6" s="3">
        <v>14</v>
      </c>
      <c r="K6" s="3">
        <v>15</v>
      </c>
      <c r="L6" s="3" t="s">
        <v>51</v>
      </c>
      <c r="M6" s="3">
        <v>60</v>
      </c>
      <c r="N6" s="3">
        <v>101104</v>
      </c>
      <c r="O6" s="2">
        <v>12</v>
      </c>
      <c r="P6" s="5"/>
      <c r="Q6" s="38" t="str">
        <f>reward!H26</f>
        <v>pack,2091;pack,404</v>
      </c>
      <c r="R6" s="5">
        <v>101104</v>
      </c>
      <c r="S6" s="5" t="s">
        <v>49</v>
      </c>
      <c r="T6" s="5" t="s">
        <v>52</v>
      </c>
      <c r="U6" s="5">
        <v>20</v>
      </c>
      <c r="V6" s="5" t="s">
        <v>45</v>
      </c>
    </row>
    <row r="7" spans="1:23">
      <c r="A7" s="1">
        <v>5</v>
      </c>
      <c r="B7" s="1">
        <v>2</v>
      </c>
      <c r="C7" s="1" t="s">
        <v>22</v>
      </c>
      <c r="D7" s="1"/>
      <c r="E7" s="5" t="s">
        <v>133</v>
      </c>
      <c r="F7" s="1">
        <v>1</v>
      </c>
      <c r="G7" s="1" t="s">
        <v>23</v>
      </c>
      <c r="H7" s="1" t="s">
        <v>24</v>
      </c>
      <c r="J7" s="3">
        <v>15</v>
      </c>
      <c r="K7" s="3">
        <v>16</v>
      </c>
      <c r="L7" s="3" t="s">
        <v>53</v>
      </c>
      <c r="M7" s="3">
        <v>70</v>
      </c>
      <c r="N7" s="3">
        <v>101105</v>
      </c>
      <c r="O7" s="2">
        <v>14</v>
      </c>
      <c r="P7" s="5"/>
      <c r="Q7" s="38" t="str">
        <f>reward!H27</f>
        <v>pack,2092;pack,404</v>
      </c>
      <c r="R7" s="5">
        <v>101105</v>
      </c>
      <c r="S7" s="5" t="s">
        <v>49</v>
      </c>
      <c r="T7" s="5" t="s">
        <v>55</v>
      </c>
      <c r="U7" s="5">
        <v>45</v>
      </c>
      <c r="V7" s="5" t="s">
        <v>45</v>
      </c>
      <c r="W7" s="4"/>
    </row>
    <row r="8" spans="1:23">
      <c r="A8" s="1">
        <v>6</v>
      </c>
      <c r="B8" s="1">
        <v>3</v>
      </c>
      <c r="C8" s="1" t="s">
        <v>25</v>
      </c>
      <c r="D8" s="1"/>
      <c r="E8" s="5" t="s">
        <v>135</v>
      </c>
      <c r="F8" s="1">
        <v>1</v>
      </c>
      <c r="G8" s="1" t="s">
        <v>20</v>
      </c>
      <c r="H8" s="1" t="s">
        <v>26</v>
      </c>
      <c r="J8" s="3">
        <v>16</v>
      </c>
      <c r="K8" s="3">
        <v>-1</v>
      </c>
      <c r="L8" s="3" t="s">
        <v>56</v>
      </c>
      <c r="M8" s="3">
        <v>80</v>
      </c>
      <c r="N8" s="3">
        <v>101106</v>
      </c>
      <c r="O8" s="2">
        <v>14</v>
      </c>
      <c r="P8" s="5"/>
      <c r="Q8" s="38" t="str">
        <f>reward!H28</f>
        <v>pack,2093;pack,404</v>
      </c>
      <c r="R8" s="5">
        <v>101106</v>
      </c>
      <c r="S8" s="5" t="s">
        <v>54</v>
      </c>
      <c r="T8" s="5" t="s">
        <v>57</v>
      </c>
      <c r="U8" s="5">
        <v>45</v>
      </c>
      <c r="V8" s="5" t="s">
        <v>45</v>
      </c>
    </row>
    <row r="9" spans="1:23">
      <c r="A9" s="1">
        <v>7</v>
      </c>
      <c r="B9" s="1">
        <v>4</v>
      </c>
      <c r="C9" s="1" t="s">
        <v>27</v>
      </c>
      <c r="D9" s="1"/>
      <c r="E9" s="5" t="s">
        <v>137</v>
      </c>
      <c r="F9" s="1">
        <v>1</v>
      </c>
      <c r="G9" s="1" t="s">
        <v>23</v>
      </c>
      <c r="H9" s="1" t="s">
        <v>28</v>
      </c>
      <c r="J9" s="3">
        <v>21</v>
      </c>
      <c r="K9" s="3">
        <v>22</v>
      </c>
      <c r="L9" s="3" t="s">
        <v>58</v>
      </c>
      <c r="M9" s="3">
        <v>10</v>
      </c>
      <c r="N9" s="3">
        <v>101201</v>
      </c>
      <c r="O9" s="2">
        <v>10</v>
      </c>
      <c r="P9" s="5"/>
      <c r="Q9" s="38" t="str">
        <f>reward!H29</f>
        <v>pack,2094;pack,404</v>
      </c>
      <c r="R9" s="5">
        <v>101201</v>
      </c>
      <c r="S9" s="5" t="s">
        <v>59</v>
      </c>
      <c r="T9" s="5" t="s">
        <v>60</v>
      </c>
      <c r="U9" s="5">
        <v>47</v>
      </c>
      <c r="V9" s="5" t="s">
        <v>45</v>
      </c>
    </row>
    <row r="10" spans="1:23">
      <c r="E10" s="4"/>
      <c r="J10" s="3">
        <v>22</v>
      </c>
      <c r="K10" s="3">
        <v>23</v>
      </c>
      <c r="L10" s="3" t="s">
        <v>61</v>
      </c>
      <c r="M10" s="3">
        <v>30</v>
      </c>
      <c r="N10" s="3">
        <v>101202</v>
      </c>
      <c r="O10" s="2">
        <v>10</v>
      </c>
      <c r="P10" s="5"/>
      <c r="Q10" s="38" t="str">
        <f>reward!H30</f>
        <v>pack,2095;pack,404</v>
      </c>
      <c r="R10" s="5">
        <v>101202</v>
      </c>
      <c r="S10" s="5" t="s">
        <v>59</v>
      </c>
      <c r="T10" s="5" t="s">
        <v>62</v>
      </c>
      <c r="U10" s="5">
        <v>53</v>
      </c>
      <c r="V10" s="5" t="s">
        <v>45</v>
      </c>
    </row>
    <row r="11" spans="1:23">
      <c r="J11" s="3">
        <v>23</v>
      </c>
      <c r="K11" s="3">
        <v>24</v>
      </c>
      <c r="L11" s="3" t="s">
        <v>63</v>
      </c>
      <c r="M11" s="3">
        <v>50</v>
      </c>
      <c r="N11" s="3">
        <v>101203</v>
      </c>
      <c r="O11" s="2">
        <v>12</v>
      </c>
      <c r="P11" s="5"/>
      <c r="Q11" s="38" t="str">
        <f>reward!H31</f>
        <v>pack,2096;pack,404</v>
      </c>
      <c r="R11" s="5">
        <v>101203</v>
      </c>
      <c r="S11" s="5" t="s">
        <v>64</v>
      </c>
      <c r="T11" s="5" t="s">
        <v>65</v>
      </c>
      <c r="U11" s="5">
        <v>19</v>
      </c>
      <c r="V11" s="5" t="s">
        <v>45</v>
      </c>
    </row>
    <row r="12" spans="1:23">
      <c r="J12" s="3">
        <v>24</v>
      </c>
      <c r="K12" s="3">
        <v>25</v>
      </c>
      <c r="L12" s="3" t="s">
        <v>66</v>
      </c>
      <c r="M12" s="3">
        <v>60</v>
      </c>
      <c r="N12" s="3">
        <v>101204</v>
      </c>
      <c r="O12" s="2">
        <v>12</v>
      </c>
      <c r="P12" s="5"/>
      <c r="Q12" s="38" t="str">
        <f>reward!H32</f>
        <v>pack,2097;pack,404</v>
      </c>
      <c r="R12" s="5">
        <v>101204</v>
      </c>
      <c r="S12" s="5" t="s">
        <v>64</v>
      </c>
      <c r="T12" s="5" t="s">
        <v>67</v>
      </c>
      <c r="U12" s="5">
        <v>19</v>
      </c>
      <c r="V12" s="5" t="s">
        <v>45</v>
      </c>
    </row>
    <row r="13" spans="1:23">
      <c r="J13" s="3">
        <v>25</v>
      </c>
      <c r="K13" s="3">
        <v>26</v>
      </c>
      <c r="L13" s="3" t="s">
        <v>68</v>
      </c>
      <c r="M13" s="3">
        <v>70</v>
      </c>
      <c r="N13" s="3">
        <v>101205</v>
      </c>
      <c r="O13" s="2">
        <v>14</v>
      </c>
      <c r="P13" s="5"/>
      <c r="Q13" s="38" t="str">
        <f>reward!H33</f>
        <v>pack,2098;pack,404</v>
      </c>
      <c r="R13" s="5">
        <v>101205</v>
      </c>
      <c r="S13" s="5" t="s">
        <v>64</v>
      </c>
      <c r="T13" s="5" t="s">
        <v>70</v>
      </c>
      <c r="U13" s="5">
        <v>19</v>
      </c>
      <c r="V13" s="5" t="s">
        <v>45</v>
      </c>
      <c r="W13" s="4"/>
    </row>
    <row r="14" spans="1:23">
      <c r="J14" s="3">
        <v>26</v>
      </c>
      <c r="K14" s="3">
        <v>-1</v>
      </c>
      <c r="L14" s="3" t="s">
        <v>71</v>
      </c>
      <c r="M14" s="3">
        <v>80</v>
      </c>
      <c r="N14" s="3">
        <v>101206</v>
      </c>
      <c r="O14" s="2">
        <v>14</v>
      </c>
      <c r="P14" s="5"/>
      <c r="Q14" s="38" t="str">
        <f>reward!H34</f>
        <v>pack,2099;pack,404</v>
      </c>
      <c r="R14" s="5">
        <v>101206</v>
      </c>
      <c r="S14" s="5" t="s">
        <v>69</v>
      </c>
      <c r="T14" s="5" t="s">
        <v>72</v>
      </c>
      <c r="U14" s="5">
        <v>23</v>
      </c>
      <c r="V14" s="5" t="s">
        <v>45</v>
      </c>
    </row>
    <row r="15" spans="1:23">
      <c r="J15" s="3">
        <v>31</v>
      </c>
      <c r="K15" s="3">
        <v>32</v>
      </c>
      <c r="L15" s="3" t="s">
        <v>73</v>
      </c>
      <c r="M15" s="3">
        <v>10</v>
      </c>
      <c r="N15" s="3">
        <v>101301</v>
      </c>
      <c r="O15" s="2">
        <v>10</v>
      </c>
      <c r="P15" s="5"/>
      <c r="Q15" s="38" t="str">
        <f>reward!H35</f>
        <v>pack,2100;pack,404</v>
      </c>
      <c r="R15" s="5">
        <v>101301</v>
      </c>
      <c r="S15" s="5" t="s">
        <v>74</v>
      </c>
      <c r="T15" s="5" t="s">
        <v>75</v>
      </c>
      <c r="U15" s="5">
        <v>54</v>
      </c>
      <c r="V15" s="5" t="s">
        <v>45</v>
      </c>
    </row>
    <row r="16" spans="1:23">
      <c r="J16" s="3">
        <v>32</v>
      </c>
      <c r="K16" s="3">
        <v>33</v>
      </c>
      <c r="L16" s="3" t="s">
        <v>76</v>
      </c>
      <c r="M16" s="3">
        <v>30</v>
      </c>
      <c r="N16" s="3">
        <v>101302</v>
      </c>
      <c r="O16" s="2">
        <v>10</v>
      </c>
      <c r="P16" s="5"/>
      <c r="Q16" s="38" t="str">
        <f>reward!H36</f>
        <v>pack,2101;pack,404</v>
      </c>
      <c r="R16" s="5">
        <v>101302</v>
      </c>
      <c r="S16" s="5" t="s">
        <v>74</v>
      </c>
      <c r="T16" s="5" t="s">
        <v>77</v>
      </c>
      <c r="U16" s="5">
        <v>3</v>
      </c>
      <c r="V16" s="5" t="s">
        <v>45</v>
      </c>
    </row>
    <row r="17" spans="10:23">
      <c r="J17" s="3">
        <v>33</v>
      </c>
      <c r="K17" s="3">
        <v>34</v>
      </c>
      <c r="L17" s="3" t="s">
        <v>78</v>
      </c>
      <c r="M17" s="3">
        <v>50</v>
      </c>
      <c r="N17" s="3">
        <v>101303</v>
      </c>
      <c r="O17" s="2">
        <v>12</v>
      </c>
      <c r="P17" s="5"/>
      <c r="Q17" s="38" t="str">
        <f>reward!H37</f>
        <v>pack,2102;pack,404</v>
      </c>
      <c r="R17" s="5">
        <v>101303</v>
      </c>
      <c r="S17" s="5" t="s">
        <v>79</v>
      </c>
      <c r="T17" s="5" t="s">
        <v>80</v>
      </c>
      <c r="U17" s="5">
        <v>2</v>
      </c>
      <c r="V17" s="5" t="s">
        <v>45</v>
      </c>
    </row>
    <row r="18" spans="10:23">
      <c r="J18" s="3">
        <v>34</v>
      </c>
      <c r="K18" s="3">
        <v>35</v>
      </c>
      <c r="L18" s="3" t="s">
        <v>81</v>
      </c>
      <c r="M18" s="3">
        <v>60</v>
      </c>
      <c r="N18" s="3">
        <v>101304</v>
      </c>
      <c r="O18" s="2">
        <v>12</v>
      </c>
      <c r="P18" s="5"/>
      <c r="Q18" s="38" t="str">
        <f>reward!H38</f>
        <v>pack,2103;pack,404</v>
      </c>
      <c r="R18" s="5">
        <v>101304</v>
      </c>
      <c r="S18" s="5" t="s">
        <v>79</v>
      </c>
      <c r="T18" s="5" t="s">
        <v>82</v>
      </c>
      <c r="U18" s="5">
        <v>13</v>
      </c>
      <c r="V18" s="5" t="s">
        <v>45</v>
      </c>
    </row>
    <row r="19" spans="10:23">
      <c r="J19" s="3">
        <v>35</v>
      </c>
      <c r="K19" s="3">
        <v>36</v>
      </c>
      <c r="L19" s="3" t="s">
        <v>83</v>
      </c>
      <c r="M19" s="3">
        <v>70</v>
      </c>
      <c r="N19" s="3">
        <v>101305</v>
      </c>
      <c r="O19" s="2">
        <v>14</v>
      </c>
      <c r="P19" s="5"/>
      <c r="Q19" s="38" t="str">
        <f>reward!H39</f>
        <v>pack,2104;pack,404</v>
      </c>
      <c r="R19" s="5">
        <v>101305</v>
      </c>
      <c r="S19" s="5" t="s">
        <v>79</v>
      </c>
      <c r="T19" s="5" t="s">
        <v>85</v>
      </c>
      <c r="U19" s="5">
        <v>37</v>
      </c>
      <c r="V19" s="5" t="s">
        <v>45</v>
      </c>
      <c r="W19" s="4"/>
    </row>
    <row r="20" spans="10:23">
      <c r="J20" s="3">
        <v>36</v>
      </c>
      <c r="K20" s="3">
        <v>-1</v>
      </c>
      <c r="L20" s="3" t="s">
        <v>86</v>
      </c>
      <c r="M20" s="3">
        <v>80</v>
      </c>
      <c r="N20" s="3">
        <v>101306</v>
      </c>
      <c r="O20" s="2">
        <v>14</v>
      </c>
      <c r="P20" s="5"/>
      <c r="Q20" s="38" t="str">
        <f>reward!H40</f>
        <v>pack,2105;pack,404</v>
      </c>
      <c r="R20" s="5">
        <v>101306</v>
      </c>
      <c r="S20" s="5" t="s">
        <v>84</v>
      </c>
      <c r="T20" s="5" t="s">
        <v>87</v>
      </c>
      <c r="U20" s="5">
        <v>36</v>
      </c>
      <c r="V20" s="5" t="s">
        <v>45</v>
      </c>
    </row>
    <row r="21" spans="10:23">
      <c r="J21" s="1">
        <v>41</v>
      </c>
      <c r="K21" s="1">
        <v>42</v>
      </c>
      <c r="L21" s="1" t="s">
        <v>88</v>
      </c>
      <c r="M21" s="1">
        <v>10</v>
      </c>
      <c r="N21" s="1">
        <v>100101</v>
      </c>
      <c r="O21" s="2">
        <v>6</v>
      </c>
      <c r="P21" s="5"/>
      <c r="Q21" s="6" t="s">
        <v>411</v>
      </c>
      <c r="R21" s="5">
        <v>100101</v>
      </c>
      <c r="S21" s="5" t="s">
        <v>138</v>
      </c>
      <c r="T21" s="5" t="s">
        <v>89</v>
      </c>
      <c r="U21" s="5">
        <v>13</v>
      </c>
      <c r="V21" s="5" t="s">
        <v>45</v>
      </c>
      <c r="W21" s="2"/>
    </row>
    <row r="22" spans="10:23">
      <c r="J22" s="1">
        <v>42</v>
      </c>
      <c r="K22" s="1">
        <v>43</v>
      </c>
      <c r="L22" s="1" t="s">
        <v>90</v>
      </c>
      <c r="M22" s="1">
        <v>30</v>
      </c>
      <c r="N22" s="1">
        <v>100102</v>
      </c>
      <c r="O22" s="2">
        <v>7</v>
      </c>
      <c r="P22" s="5"/>
      <c r="Q22" s="6" t="s">
        <v>412</v>
      </c>
      <c r="R22" s="5">
        <v>100102</v>
      </c>
      <c r="S22" s="5" t="s">
        <v>138</v>
      </c>
      <c r="T22" s="5" t="s">
        <v>91</v>
      </c>
      <c r="U22" s="5">
        <v>13</v>
      </c>
      <c r="V22" s="5" t="s">
        <v>45</v>
      </c>
      <c r="W22" s="2"/>
    </row>
    <row r="23" spans="10:23">
      <c r="J23" s="1">
        <v>43</v>
      </c>
      <c r="K23" s="1">
        <v>44</v>
      </c>
      <c r="L23" s="1" t="s">
        <v>92</v>
      </c>
      <c r="M23" s="1">
        <v>50</v>
      </c>
      <c r="N23" s="1">
        <v>100103</v>
      </c>
      <c r="O23" s="2">
        <v>8</v>
      </c>
      <c r="P23" s="5"/>
      <c r="Q23" s="6" t="s">
        <v>413</v>
      </c>
      <c r="R23" s="5">
        <v>100103</v>
      </c>
      <c r="S23" s="5" t="s">
        <v>130</v>
      </c>
      <c r="T23" s="5" t="s">
        <v>93</v>
      </c>
      <c r="U23" s="5">
        <v>13</v>
      </c>
      <c r="V23" s="5" t="s">
        <v>45</v>
      </c>
      <c r="W23" s="2"/>
    </row>
    <row r="24" spans="10:23">
      <c r="J24" s="1">
        <v>44</v>
      </c>
      <c r="K24" s="1">
        <v>45</v>
      </c>
      <c r="L24" s="1" t="s">
        <v>94</v>
      </c>
      <c r="M24" s="1">
        <v>60</v>
      </c>
      <c r="N24" s="1">
        <v>100104</v>
      </c>
      <c r="O24" s="2">
        <v>9</v>
      </c>
      <c r="P24" s="5"/>
      <c r="Q24" s="6" t="s">
        <v>414</v>
      </c>
      <c r="R24" s="5">
        <v>100104</v>
      </c>
      <c r="S24" s="5" t="s">
        <v>130</v>
      </c>
      <c r="T24" s="5" t="s">
        <v>95</v>
      </c>
      <c r="U24" s="5">
        <v>13</v>
      </c>
      <c r="V24" s="5" t="s">
        <v>45</v>
      </c>
      <c r="W24" s="2"/>
    </row>
    <row r="25" spans="10:23">
      <c r="J25" s="1">
        <v>45</v>
      </c>
      <c r="K25" s="1">
        <v>-1</v>
      </c>
      <c r="L25" s="1" t="s">
        <v>96</v>
      </c>
      <c r="M25" s="1">
        <v>70</v>
      </c>
      <c r="N25" s="1">
        <v>100105</v>
      </c>
      <c r="O25" s="2">
        <v>10</v>
      </c>
      <c r="P25" s="5"/>
      <c r="Q25" s="6" t="s">
        <v>415</v>
      </c>
      <c r="R25" s="5">
        <v>100105</v>
      </c>
      <c r="S25" s="5" t="s">
        <v>130</v>
      </c>
      <c r="T25" s="5" t="s">
        <v>97</v>
      </c>
      <c r="U25" s="5">
        <v>13</v>
      </c>
      <c r="V25" s="5" t="s">
        <v>45</v>
      </c>
      <c r="W25" s="2"/>
    </row>
    <row r="26" spans="10:23">
      <c r="J26" s="1">
        <v>51</v>
      </c>
      <c r="K26" s="1">
        <v>52</v>
      </c>
      <c r="L26" s="1" t="s">
        <v>98</v>
      </c>
      <c r="M26" s="1">
        <v>10</v>
      </c>
      <c r="N26" s="1">
        <v>100201</v>
      </c>
      <c r="O26" s="2">
        <v>6</v>
      </c>
      <c r="P26" s="5"/>
      <c r="Q26" s="6" t="s">
        <v>416</v>
      </c>
      <c r="R26" s="5">
        <v>100201</v>
      </c>
      <c r="S26" s="5" t="s">
        <v>139</v>
      </c>
      <c r="T26" s="5" t="s">
        <v>99</v>
      </c>
      <c r="U26" s="5">
        <v>8</v>
      </c>
      <c r="V26" s="5" t="s">
        <v>45</v>
      </c>
      <c r="W26" s="2"/>
    </row>
    <row r="27" spans="10:23">
      <c r="J27" s="1">
        <v>52</v>
      </c>
      <c r="K27" s="1">
        <v>53</v>
      </c>
      <c r="L27" s="1" t="s">
        <v>100</v>
      </c>
      <c r="M27" s="1">
        <v>30</v>
      </c>
      <c r="N27" s="1">
        <v>100202</v>
      </c>
      <c r="O27" s="2">
        <v>7</v>
      </c>
      <c r="P27" s="5"/>
      <c r="Q27" s="6" t="s">
        <v>417</v>
      </c>
      <c r="R27" s="5">
        <v>100202</v>
      </c>
      <c r="S27" s="5" t="s">
        <v>139</v>
      </c>
      <c r="T27" s="5" t="s">
        <v>101</v>
      </c>
      <c r="U27" s="5">
        <v>8</v>
      </c>
      <c r="V27" s="5" t="s">
        <v>45</v>
      </c>
      <c r="W27" s="2"/>
    </row>
    <row r="28" spans="10:23">
      <c r="J28" s="1">
        <v>53</v>
      </c>
      <c r="K28" s="1">
        <v>54</v>
      </c>
      <c r="L28" s="1" t="s">
        <v>102</v>
      </c>
      <c r="M28" s="1">
        <v>50</v>
      </c>
      <c r="N28" s="1">
        <v>100203</v>
      </c>
      <c r="O28" s="2">
        <v>8</v>
      </c>
      <c r="P28" s="5"/>
      <c r="Q28" s="6" t="s">
        <v>418</v>
      </c>
      <c r="R28" s="5">
        <v>100203</v>
      </c>
      <c r="S28" s="5" t="s">
        <v>132</v>
      </c>
      <c r="T28" s="5" t="s">
        <v>103</v>
      </c>
      <c r="U28" s="5">
        <v>8</v>
      </c>
      <c r="V28" s="5" t="s">
        <v>45</v>
      </c>
      <c r="W28" s="2"/>
    </row>
    <row r="29" spans="10:23">
      <c r="J29" s="1">
        <v>54</v>
      </c>
      <c r="K29" s="1">
        <v>55</v>
      </c>
      <c r="L29" s="1" t="s">
        <v>104</v>
      </c>
      <c r="M29" s="1">
        <v>60</v>
      </c>
      <c r="N29" s="1">
        <v>100204</v>
      </c>
      <c r="O29" s="2">
        <v>9</v>
      </c>
      <c r="P29" s="5"/>
      <c r="Q29" s="6" t="s">
        <v>419</v>
      </c>
      <c r="R29" s="5">
        <v>100204</v>
      </c>
      <c r="S29" s="5" t="s">
        <v>132</v>
      </c>
      <c r="T29" s="5" t="s">
        <v>105</v>
      </c>
      <c r="U29" s="5">
        <v>8</v>
      </c>
      <c r="V29" s="5" t="s">
        <v>45</v>
      </c>
      <c r="W29" s="2"/>
    </row>
    <row r="30" spans="10:23">
      <c r="J30" s="1">
        <v>55</v>
      </c>
      <c r="K30" s="1">
        <v>-1</v>
      </c>
      <c r="L30" s="1" t="s">
        <v>106</v>
      </c>
      <c r="M30" s="1">
        <v>70</v>
      </c>
      <c r="N30" s="1">
        <v>100205</v>
      </c>
      <c r="O30" s="2">
        <v>10</v>
      </c>
      <c r="P30" s="5"/>
      <c r="Q30" s="6" t="s">
        <v>420</v>
      </c>
      <c r="R30" s="5">
        <v>100205</v>
      </c>
      <c r="S30" s="5" t="s">
        <v>132</v>
      </c>
      <c r="T30" s="5" t="s">
        <v>107</v>
      </c>
      <c r="U30" s="5">
        <v>8</v>
      </c>
      <c r="V30" s="5" t="s">
        <v>45</v>
      </c>
      <c r="W30" s="2"/>
    </row>
    <row r="31" spans="10:23">
      <c r="J31" s="1">
        <v>61</v>
      </c>
      <c r="K31" s="1">
        <v>62</v>
      </c>
      <c r="L31" s="1" t="s">
        <v>108</v>
      </c>
      <c r="M31" s="1">
        <v>10</v>
      </c>
      <c r="N31" s="1">
        <v>100301</v>
      </c>
      <c r="O31" s="2">
        <v>6</v>
      </c>
      <c r="P31" s="5"/>
      <c r="Q31" s="6" t="s">
        <v>421</v>
      </c>
      <c r="R31" s="5">
        <v>100301</v>
      </c>
      <c r="S31" s="5" t="s">
        <v>140</v>
      </c>
      <c r="T31" s="5" t="s">
        <v>109</v>
      </c>
      <c r="U31" s="5">
        <v>10</v>
      </c>
      <c r="V31" s="5" t="s">
        <v>45</v>
      </c>
      <c r="W31" s="2"/>
    </row>
    <row r="32" spans="10:23">
      <c r="J32" s="1">
        <v>62</v>
      </c>
      <c r="K32" s="1">
        <v>63</v>
      </c>
      <c r="L32" s="1" t="s">
        <v>110</v>
      </c>
      <c r="M32" s="1">
        <v>30</v>
      </c>
      <c r="N32" s="1">
        <v>100302</v>
      </c>
      <c r="O32" s="2">
        <v>7</v>
      </c>
      <c r="P32" s="5"/>
      <c r="Q32" s="6" t="s">
        <v>422</v>
      </c>
      <c r="R32" s="5">
        <v>100302</v>
      </c>
      <c r="S32" s="5" t="s">
        <v>140</v>
      </c>
      <c r="T32" s="5" t="s">
        <v>111</v>
      </c>
      <c r="U32" s="5">
        <v>10</v>
      </c>
      <c r="V32" s="5" t="s">
        <v>45</v>
      </c>
      <c r="W32" s="2"/>
    </row>
    <row r="33" spans="10:23">
      <c r="J33" s="1">
        <v>63</v>
      </c>
      <c r="K33" s="1">
        <v>64</v>
      </c>
      <c r="L33" s="1" t="s">
        <v>112</v>
      </c>
      <c r="M33" s="1">
        <v>50</v>
      </c>
      <c r="N33" s="1">
        <v>100303</v>
      </c>
      <c r="O33" s="2">
        <v>8</v>
      </c>
      <c r="P33" s="5"/>
      <c r="Q33" s="6" t="s">
        <v>423</v>
      </c>
      <c r="R33" s="5">
        <v>100303</v>
      </c>
      <c r="S33" s="5" t="s">
        <v>134</v>
      </c>
      <c r="T33" s="5" t="s">
        <v>113</v>
      </c>
      <c r="U33" s="5">
        <v>10</v>
      </c>
      <c r="V33" s="5" t="s">
        <v>45</v>
      </c>
      <c r="W33" s="2"/>
    </row>
    <row r="34" spans="10:23">
      <c r="J34" s="1">
        <v>64</v>
      </c>
      <c r="K34" s="1">
        <v>65</v>
      </c>
      <c r="L34" s="1" t="s">
        <v>114</v>
      </c>
      <c r="M34" s="1">
        <v>60</v>
      </c>
      <c r="N34" s="1">
        <v>100304</v>
      </c>
      <c r="O34" s="2">
        <v>9</v>
      </c>
      <c r="P34" s="5"/>
      <c r="Q34" s="6" t="s">
        <v>424</v>
      </c>
      <c r="R34" s="5">
        <v>100304</v>
      </c>
      <c r="S34" s="5" t="s">
        <v>134</v>
      </c>
      <c r="T34" s="5" t="s">
        <v>115</v>
      </c>
      <c r="U34" s="5">
        <v>10</v>
      </c>
      <c r="V34" s="5" t="s">
        <v>45</v>
      </c>
      <c r="W34" s="2"/>
    </row>
    <row r="35" spans="10:23">
      <c r="J35" s="1">
        <v>65</v>
      </c>
      <c r="K35" s="1">
        <v>-1</v>
      </c>
      <c r="L35" s="1" t="s">
        <v>116</v>
      </c>
      <c r="M35" s="1">
        <v>70</v>
      </c>
      <c r="N35" s="1">
        <v>100305</v>
      </c>
      <c r="O35" s="2">
        <v>10</v>
      </c>
      <c r="P35" s="5"/>
      <c r="Q35" s="6" t="s">
        <v>425</v>
      </c>
      <c r="R35" s="5">
        <v>100305</v>
      </c>
      <c r="S35" s="5" t="s">
        <v>134</v>
      </c>
      <c r="T35" s="5" t="s">
        <v>117</v>
      </c>
      <c r="U35" s="5">
        <v>10</v>
      </c>
      <c r="V35" s="5" t="s">
        <v>45</v>
      </c>
      <c r="W35" s="2"/>
    </row>
    <row r="36" spans="10:23">
      <c r="J36" s="1">
        <v>71</v>
      </c>
      <c r="K36" s="1">
        <v>72</v>
      </c>
      <c r="L36" s="1" t="s">
        <v>118</v>
      </c>
      <c r="M36" s="1">
        <v>10</v>
      </c>
      <c r="N36" s="1">
        <v>100401</v>
      </c>
      <c r="O36" s="2">
        <v>6</v>
      </c>
      <c r="P36" s="5"/>
      <c r="Q36" s="6" t="s">
        <v>426</v>
      </c>
      <c r="R36" s="5">
        <v>100401</v>
      </c>
      <c r="S36" s="5" t="s">
        <v>141</v>
      </c>
      <c r="T36" s="5" t="s">
        <v>119</v>
      </c>
      <c r="U36" s="5">
        <v>12</v>
      </c>
      <c r="V36" s="5" t="s">
        <v>45</v>
      </c>
      <c r="W36" s="2"/>
    </row>
    <row r="37" spans="10:23">
      <c r="J37" s="1">
        <v>72</v>
      </c>
      <c r="K37" s="1">
        <v>73</v>
      </c>
      <c r="L37" s="1" t="s">
        <v>120</v>
      </c>
      <c r="M37" s="1">
        <v>30</v>
      </c>
      <c r="N37" s="1">
        <v>100402</v>
      </c>
      <c r="O37" s="2">
        <v>7</v>
      </c>
      <c r="P37" s="5"/>
      <c r="Q37" s="6" t="s">
        <v>427</v>
      </c>
      <c r="R37" s="5">
        <v>100402</v>
      </c>
      <c r="S37" s="5" t="s">
        <v>141</v>
      </c>
      <c r="T37" s="5" t="s">
        <v>121</v>
      </c>
      <c r="U37" s="5">
        <v>12</v>
      </c>
      <c r="V37" s="5" t="s">
        <v>45</v>
      </c>
      <c r="W37" s="2"/>
    </row>
    <row r="38" spans="10:23">
      <c r="J38" s="1">
        <v>73</v>
      </c>
      <c r="K38" s="1">
        <v>74</v>
      </c>
      <c r="L38" s="1" t="s">
        <v>122</v>
      </c>
      <c r="M38" s="1">
        <v>50</v>
      </c>
      <c r="N38" s="1">
        <v>100403</v>
      </c>
      <c r="O38" s="2">
        <v>8</v>
      </c>
      <c r="P38" s="5"/>
      <c r="Q38" s="6" t="s">
        <v>428</v>
      </c>
      <c r="R38" s="5">
        <v>100403</v>
      </c>
      <c r="S38" s="5" t="s">
        <v>136</v>
      </c>
      <c r="T38" s="5" t="s">
        <v>123</v>
      </c>
      <c r="U38" s="5">
        <v>12</v>
      </c>
      <c r="V38" s="5" t="s">
        <v>45</v>
      </c>
      <c r="W38" s="2"/>
    </row>
    <row r="39" spans="10:23">
      <c r="J39" s="1">
        <v>74</v>
      </c>
      <c r="K39" s="1">
        <v>75</v>
      </c>
      <c r="L39" s="1" t="s">
        <v>124</v>
      </c>
      <c r="M39" s="1">
        <v>60</v>
      </c>
      <c r="N39" s="1">
        <v>100404</v>
      </c>
      <c r="O39" s="2">
        <v>9</v>
      </c>
      <c r="P39" s="5"/>
      <c r="Q39" s="6" t="s">
        <v>429</v>
      </c>
      <c r="R39" s="5">
        <v>100404</v>
      </c>
      <c r="S39" s="5" t="s">
        <v>136</v>
      </c>
      <c r="T39" s="5" t="s">
        <v>125</v>
      </c>
      <c r="U39" s="5">
        <v>12</v>
      </c>
      <c r="V39" s="5" t="s">
        <v>45</v>
      </c>
      <c r="W39" s="2"/>
    </row>
    <row r="40" spans="10:23">
      <c r="J40" s="1">
        <v>75</v>
      </c>
      <c r="K40" s="1">
        <v>-1</v>
      </c>
      <c r="L40" s="1" t="s">
        <v>126</v>
      </c>
      <c r="M40" s="1">
        <v>70</v>
      </c>
      <c r="N40" s="1">
        <v>100405</v>
      </c>
      <c r="O40" s="2">
        <v>10</v>
      </c>
      <c r="P40" s="5"/>
      <c r="Q40" s="6" t="s">
        <v>430</v>
      </c>
      <c r="R40" s="5">
        <v>100405</v>
      </c>
      <c r="S40" s="5" t="s">
        <v>136</v>
      </c>
      <c r="T40" s="5" t="s">
        <v>127</v>
      </c>
      <c r="U40" s="5">
        <v>12</v>
      </c>
      <c r="V40" s="5" t="s">
        <v>45</v>
      </c>
      <c r="W40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0"/>
  <sheetViews>
    <sheetView tabSelected="1" topLeftCell="G121" workbookViewId="0">
      <selection activeCell="AA150" sqref="AA150"/>
    </sheetView>
  </sheetViews>
  <sheetFormatPr defaultColWidth="11" defaultRowHeight="12.75"/>
  <cols>
    <col min="1" max="7" width="10.875" style="19"/>
    <col min="8" max="8" width="19.875" style="20" customWidth="1"/>
    <col min="9" max="9" width="7.75" style="20" customWidth="1"/>
    <col min="10" max="13" width="10.25" style="20" customWidth="1"/>
    <col min="14" max="14" width="18.125" style="20" customWidth="1"/>
    <col min="15" max="15" width="5.5" style="20" bestFit="1" customWidth="1"/>
    <col min="16" max="16" width="4.75" style="20" bestFit="1" customWidth="1"/>
    <col min="17" max="17" width="53.375" style="20" bestFit="1" customWidth="1"/>
    <col min="18" max="18" width="24" style="20" bestFit="1" customWidth="1"/>
    <col min="19" max="19" width="9.125" style="20" bestFit="1" customWidth="1"/>
    <col min="20" max="20" width="5.5" style="20" bestFit="1" customWidth="1"/>
    <col min="21" max="21" width="9.125" style="20" bestFit="1" customWidth="1"/>
    <col min="22" max="33" width="11" style="20"/>
    <col min="34" max="34" width="10.875" style="21"/>
    <col min="35" max="16384" width="11" style="20"/>
  </cols>
  <sheetData>
    <row r="1" spans="1:26">
      <c r="A1" s="19" t="s">
        <v>160</v>
      </c>
    </row>
    <row r="2" spans="1:26">
      <c r="A2" s="22" t="s">
        <v>161</v>
      </c>
      <c r="B2" s="22" t="s">
        <v>37</v>
      </c>
      <c r="C2" s="22" t="s">
        <v>162</v>
      </c>
      <c r="D2" s="22" t="s">
        <v>163</v>
      </c>
      <c r="E2" s="22" t="s">
        <v>165</v>
      </c>
      <c r="F2" s="22" t="s">
        <v>166</v>
      </c>
      <c r="G2" s="22" t="s">
        <v>167</v>
      </c>
      <c r="H2" s="23" t="s">
        <v>164</v>
      </c>
      <c r="J2" s="22" t="s">
        <v>462</v>
      </c>
      <c r="O2" s="20" t="s">
        <v>386</v>
      </c>
      <c r="P2" s="20" t="s">
        <v>387</v>
      </c>
      <c r="Q2" s="20" t="s">
        <v>388</v>
      </c>
      <c r="R2" s="20" t="s">
        <v>389</v>
      </c>
      <c r="X2" s="19"/>
      <c r="Y2" s="19"/>
    </row>
    <row r="3" spans="1:26">
      <c r="A3" s="24">
        <v>200041</v>
      </c>
      <c r="B3" s="24">
        <v>100101</v>
      </c>
      <c r="C3" s="24">
        <v>100101</v>
      </c>
      <c r="D3" s="24"/>
      <c r="E3" s="24">
        <f>材料本!$B$3</f>
        <v>100</v>
      </c>
      <c r="F3" s="24">
        <f>VLOOKUP(MOD(C3,10),材料本!$A$7:$B$13,2,0)</f>
        <v>120</v>
      </c>
      <c r="G3" s="24">
        <f>VLOOKUP(MOD(C3,10),材料本!$A$7:$C$13,3,0)</f>
        <v>200</v>
      </c>
      <c r="H3" s="25" t="str">
        <f>材料本!J28</f>
        <v>prop,207,1;pack,420;pack,429;pack,404</v>
      </c>
      <c r="J3" s="20">
        <v>420</v>
      </c>
      <c r="K3" s="20">
        <v>1</v>
      </c>
      <c r="L3" s="20" t="s">
        <v>463</v>
      </c>
      <c r="O3" s="26"/>
      <c r="P3" s="26"/>
      <c r="Q3" s="27"/>
      <c r="R3" s="26"/>
      <c r="S3" s="28"/>
      <c r="T3" s="28"/>
      <c r="U3" s="28"/>
      <c r="V3" s="28"/>
      <c r="W3" s="28"/>
      <c r="X3" s="19"/>
      <c r="Y3" s="19"/>
      <c r="Z3" s="19"/>
    </row>
    <row r="4" spans="1:26">
      <c r="A4" s="24">
        <v>200042</v>
      </c>
      <c r="B4" s="24">
        <v>100102</v>
      </c>
      <c r="C4" s="24">
        <v>100102</v>
      </c>
      <c r="D4" s="24"/>
      <c r="E4" s="24">
        <f>材料本!$B$3</f>
        <v>100</v>
      </c>
      <c r="F4" s="24">
        <f>VLOOKUP(MOD(C4,10),材料本!$A$7:$B$13,2,0)</f>
        <v>200</v>
      </c>
      <c r="G4" s="24">
        <f>VLOOKUP(MOD(C4,10),材料本!$A$7:$C$13,3,0)</f>
        <v>340</v>
      </c>
      <c r="H4" s="25" t="str">
        <f>材料本!J29</f>
        <v>prop,207,2;pack,430;pack,404</v>
      </c>
      <c r="J4" s="20">
        <v>421</v>
      </c>
      <c r="K4" s="20">
        <v>1</v>
      </c>
      <c r="L4" s="20" t="s">
        <v>464</v>
      </c>
      <c r="O4" s="29">
        <v>1001</v>
      </c>
      <c r="P4" s="29">
        <v>1</v>
      </c>
      <c r="Q4" s="30" t="s">
        <v>381</v>
      </c>
      <c r="R4" s="29" t="s">
        <v>168</v>
      </c>
      <c r="S4" s="31"/>
      <c r="T4" s="29"/>
      <c r="U4" s="29"/>
      <c r="V4" s="29"/>
      <c r="W4" s="29"/>
      <c r="X4" s="19"/>
      <c r="Y4" s="19"/>
      <c r="Z4" s="19"/>
    </row>
    <row r="5" spans="1:26">
      <c r="A5" s="24">
        <v>200043</v>
      </c>
      <c r="B5" s="24">
        <v>100103</v>
      </c>
      <c r="C5" s="24">
        <v>100103</v>
      </c>
      <c r="D5" s="24"/>
      <c r="E5" s="24">
        <f>材料本!$B$3</f>
        <v>100</v>
      </c>
      <c r="F5" s="24">
        <f>VLOOKUP(MOD(C5,10),材料本!$A$7:$B$13,2,0)</f>
        <v>280</v>
      </c>
      <c r="G5" s="24">
        <f>VLOOKUP(MOD(C5,10),材料本!$A$7:$C$13,3,0)</f>
        <v>480</v>
      </c>
      <c r="H5" s="25" t="str">
        <f>材料本!J30</f>
        <v>prop,207,1;prop,211,1;pack,430;pack,431;pack,404</v>
      </c>
      <c r="J5" s="20">
        <v>423</v>
      </c>
      <c r="K5" s="20">
        <v>1</v>
      </c>
      <c r="L5" s="20" t="s">
        <v>465</v>
      </c>
      <c r="O5" s="29">
        <v>1002</v>
      </c>
      <c r="P5" s="29">
        <v>1</v>
      </c>
      <c r="Q5" s="30" t="s">
        <v>382</v>
      </c>
      <c r="R5" s="29" t="s">
        <v>169</v>
      </c>
      <c r="S5" s="31"/>
      <c r="T5" s="29"/>
      <c r="U5" s="29"/>
      <c r="V5" s="29"/>
      <c r="W5" s="29"/>
      <c r="X5" s="19"/>
      <c r="Y5" s="19"/>
      <c r="Z5" s="19"/>
    </row>
    <row r="6" spans="1:26">
      <c r="A6" s="24">
        <v>200044</v>
      </c>
      <c r="B6" s="24">
        <v>100104</v>
      </c>
      <c r="C6" s="24">
        <v>100104</v>
      </c>
      <c r="D6" s="24"/>
      <c r="E6" s="24">
        <f>材料本!$B$3</f>
        <v>100</v>
      </c>
      <c r="F6" s="24">
        <f>VLOOKUP(MOD(C6,10),材料本!$A$7:$B$13,2,0)</f>
        <v>360</v>
      </c>
      <c r="G6" s="24">
        <f>VLOOKUP(MOD(C6,10),材料本!$A$7:$C$13,3,0)</f>
        <v>620</v>
      </c>
      <c r="H6" s="25" t="str">
        <f>材料本!J31</f>
        <v>pack,420;prop,211,1;pack,425;pack,430;pack,431;pack,432;pack,404</v>
      </c>
      <c r="J6" s="20">
        <v>424</v>
      </c>
      <c r="K6" s="20">
        <v>1</v>
      </c>
      <c r="L6" s="20" t="s">
        <v>466</v>
      </c>
      <c r="O6" s="29">
        <v>1003</v>
      </c>
      <c r="P6" s="29">
        <v>1</v>
      </c>
      <c r="Q6" s="30" t="s">
        <v>380</v>
      </c>
      <c r="R6" s="29" t="s">
        <v>170</v>
      </c>
      <c r="S6" s="31"/>
      <c r="T6" s="29"/>
      <c r="U6" s="29"/>
      <c r="V6" s="29"/>
      <c r="W6" s="29"/>
      <c r="X6" s="19"/>
      <c r="Y6" s="19"/>
      <c r="Z6" s="19"/>
    </row>
    <row r="7" spans="1:26">
      <c r="A7" s="24">
        <v>200045</v>
      </c>
      <c r="B7" s="24">
        <v>100105</v>
      </c>
      <c r="C7" s="24">
        <v>100105</v>
      </c>
      <c r="D7" s="24"/>
      <c r="E7" s="24">
        <f>材料本!$B$3</f>
        <v>100</v>
      </c>
      <c r="F7" s="24">
        <f>VLOOKUP(MOD(C7,10),材料本!$A$7:$B$13,2,0)</f>
        <v>450</v>
      </c>
      <c r="G7" s="24">
        <f>VLOOKUP(MOD(C7,10),材料本!$A$7:$C$13,3,0)</f>
        <v>760</v>
      </c>
      <c r="H7" s="25" t="str">
        <f>材料本!J32</f>
        <v>prop,211,2;pack,420;pack,430;pack,431;pack,432;pack,433;pack,404</v>
      </c>
      <c r="J7" s="20">
        <v>425</v>
      </c>
      <c r="K7" s="20">
        <v>1</v>
      </c>
      <c r="L7" s="20" t="s">
        <v>467</v>
      </c>
      <c r="O7" s="29">
        <v>1004</v>
      </c>
      <c r="P7" s="29">
        <v>1</v>
      </c>
      <c r="Q7" s="30" t="s">
        <v>383</v>
      </c>
      <c r="R7" s="29" t="s">
        <v>171</v>
      </c>
      <c r="S7" s="31"/>
      <c r="T7" s="29"/>
      <c r="U7" s="29"/>
      <c r="V7" s="29"/>
      <c r="W7" s="29"/>
      <c r="X7" s="19"/>
      <c r="Y7" s="19"/>
      <c r="Z7" s="19"/>
    </row>
    <row r="8" spans="1:26">
      <c r="A8" s="24">
        <v>200051</v>
      </c>
      <c r="B8" s="24">
        <v>100201</v>
      </c>
      <c r="C8" s="24">
        <v>100201</v>
      </c>
      <c r="D8" s="24"/>
      <c r="E8" s="24">
        <f>材料本!$B$3</f>
        <v>100</v>
      </c>
      <c r="F8" s="24">
        <f>VLOOKUP(MOD(C8,10),材料本!$A$7:$B$13,2,0)</f>
        <v>120</v>
      </c>
      <c r="G8" s="24">
        <f>VLOOKUP(MOD(C8,10),材料本!$A$7:$C$13,3,0)</f>
        <v>200</v>
      </c>
      <c r="H8" s="25" t="str">
        <f>材料本!K28</f>
        <v>prop,208,1;pack,421;pack,429;pack,404</v>
      </c>
      <c r="J8" s="20">
        <v>426</v>
      </c>
      <c r="K8" s="20">
        <v>1</v>
      </c>
      <c r="L8" s="20" t="s">
        <v>468</v>
      </c>
      <c r="O8" s="29">
        <v>1005</v>
      </c>
      <c r="P8" s="29">
        <v>1</v>
      </c>
      <c r="Q8" s="30" t="s">
        <v>384</v>
      </c>
      <c r="R8" s="29" t="s">
        <v>172</v>
      </c>
      <c r="S8" s="31"/>
      <c r="T8" s="29"/>
      <c r="U8" s="29"/>
      <c r="V8" s="29"/>
      <c r="W8" s="29"/>
      <c r="X8" s="19"/>
      <c r="Y8" s="19"/>
      <c r="Z8" s="19"/>
    </row>
    <row r="9" spans="1:26">
      <c r="A9" s="24">
        <v>200052</v>
      </c>
      <c r="B9" s="24">
        <v>100202</v>
      </c>
      <c r="C9" s="24">
        <v>100202</v>
      </c>
      <c r="D9" s="24"/>
      <c r="E9" s="24">
        <f>材料本!$B$3</f>
        <v>100</v>
      </c>
      <c r="F9" s="24">
        <f>VLOOKUP(MOD(C9,10),材料本!$A$7:$B$13,2,0)</f>
        <v>200</v>
      </c>
      <c r="G9" s="24">
        <f>VLOOKUP(MOD(C9,10),材料本!$A$7:$C$13,3,0)</f>
        <v>340</v>
      </c>
      <c r="H9" s="25" t="str">
        <f>材料本!K29</f>
        <v>prop,208,2;pack,430;pack,404</v>
      </c>
      <c r="J9" s="20">
        <v>427</v>
      </c>
      <c r="K9" s="20">
        <v>1</v>
      </c>
      <c r="L9" s="20" t="s">
        <v>469</v>
      </c>
      <c r="O9" s="29">
        <v>1006</v>
      </c>
      <c r="P9" s="29">
        <v>1</v>
      </c>
      <c r="Q9" s="30" t="s">
        <v>385</v>
      </c>
      <c r="R9" s="29" t="s">
        <v>173</v>
      </c>
      <c r="S9" s="29"/>
      <c r="T9" s="29"/>
      <c r="U9" s="29"/>
      <c r="V9" s="29"/>
      <c r="W9" s="29"/>
    </row>
    <row r="10" spans="1:26">
      <c r="A10" s="24">
        <v>200053</v>
      </c>
      <c r="B10" s="24">
        <v>100203</v>
      </c>
      <c r="C10" s="24">
        <v>100203</v>
      </c>
      <c r="D10" s="24"/>
      <c r="E10" s="24">
        <f>材料本!$B$3</f>
        <v>100</v>
      </c>
      <c r="F10" s="24">
        <f>VLOOKUP(MOD(C10,10),材料本!$A$7:$B$13,2,0)</f>
        <v>280</v>
      </c>
      <c r="G10" s="24">
        <f>VLOOKUP(MOD(C10,10),材料本!$A$7:$C$13,3,0)</f>
        <v>480</v>
      </c>
      <c r="H10" s="25" t="str">
        <f>材料本!K30</f>
        <v>prop,208,1;prop,212,1;pack,430;pack,431;pack,404</v>
      </c>
      <c r="J10" s="20">
        <v>428</v>
      </c>
      <c r="K10" s="20">
        <v>1</v>
      </c>
      <c r="L10" s="20" t="s">
        <v>470</v>
      </c>
      <c r="O10" s="29">
        <v>1007</v>
      </c>
      <c r="P10" s="29">
        <v>1</v>
      </c>
      <c r="Q10" s="30" t="str">
        <f>S10&amp;"|"&amp;T10&amp;";0|"&amp;(100-T10)</f>
        <v>|50;0|50</v>
      </c>
      <c r="R10" s="29" t="s">
        <v>174</v>
      </c>
      <c r="S10" s="29"/>
      <c r="T10" s="29">
        <v>50</v>
      </c>
      <c r="U10" s="29"/>
      <c r="V10" s="29"/>
      <c r="W10" s="29"/>
    </row>
    <row r="11" spans="1:26">
      <c r="A11" s="24">
        <v>200054</v>
      </c>
      <c r="B11" s="24">
        <v>100204</v>
      </c>
      <c r="C11" s="24">
        <v>100204</v>
      </c>
      <c r="D11" s="24"/>
      <c r="E11" s="24">
        <f>材料本!$B$3</f>
        <v>100</v>
      </c>
      <c r="F11" s="24">
        <f>VLOOKUP(MOD(C11,10),材料本!$A$7:$B$13,2,0)</f>
        <v>360</v>
      </c>
      <c r="G11" s="24">
        <f>VLOOKUP(MOD(C11,10),材料本!$A$7:$C$13,3,0)</f>
        <v>620</v>
      </c>
      <c r="H11" s="25" t="str">
        <f>材料本!K31</f>
        <v>pack,421;prop,212,1;pack,426;pack,430;pack,431;pack,432;pack,404</v>
      </c>
      <c r="J11" s="20">
        <v>429</v>
      </c>
      <c r="K11" s="20">
        <v>1</v>
      </c>
      <c r="L11" s="20" t="str">
        <f>材料本!K15</f>
        <v>prop,202,1|50;0|50</v>
      </c>
      <c r="O11" s="29">
        <v>1008</v>
      </c>
      <c r="P11" s="29">
        <v>1</v>
      </c>
      <c r="Q11" s="30" t="str">
        <f t="shared" ref="Q11:Q15" si="0">S11&amp;"|"&amp;T11&amp;";0|"&amp;(100-T11)</f>
        <v>pack,1002|50;0|50</v>
      </c>
      <c r="R11" s="29" t="s">
        <v>175</v>
      </c>
      <c r="S11" s="29" t="str">
        <f t="shared" ref="S11:S15" si="1">"pack,"&amp;O5</f>
        <v>pack,1002</v>
      </c>
      <c r="T11" s="29">
        <v>50</v>
      </c>
      <c r="U11" s="29"/>
      <c r="V11" s="29"/>
      <c r="W11" s="29"/>
    </row>
    <row r="12" spans="1:26">
      <c r="A12" s="24">
        <v>200055</v>
      </c>
      <c r="B12" s="24">
        <v>100205</v>
      </c>
      <c r="C12" s="24">
        <v>100205</v>
      </c>
      <c r="D12" s="24"/>
      <c r="E12" s="24">
        <f>材料本!$B$3</f>
        <v>100</v>
      </c>
      <c r="F12" s="24">
        <f>VLOOKUP(MOD(C12,10),材料本!$A$7:$B$13,2,0)</f>
        <v>450</v>
      </c>
      <c r="G12" s="24">
        <f>VLOOKUP(MOD(C12,10),材料本!$A$7:$C$13,3,0)</f>
        <v>760</v>
      </c>
      <c r="H12" s="25" t="str">
        <f>材料本!K32</f>
        <v>prop,212,2;pack,421;pack,430;pack,431;pack,432;pack,433;pack,404</v>
      </c>
      <c r="J12" s="20">
        <v>430</v>
      </c>
      <c r="K12" s="20">
        <v>1</v>
      </c>
      <c r="L12" s="20" t="str">
        <f>材料本!K16</f>
        <v>prop,203,1|50;prop,202,1|50</v>
      </c>
      <c r="O12" s="29">
        <v>1009</v>
      </c>
      <c r="P12" s="29">
        <v>1</v>
      </c>
      <c r="Q12" s="30" t="str">
        <f t="shared" si="0"/>
        <v>pack,1003|50;0|50</v>
      </c>
      <c r="R12" s="29" t="s">
        <v>176</v>
      </c>
      <c r="S12" s="29" t="str">
        <f t="shared" si="1"/>
        <v>pack,1003</v>
      </c>
      <c r="T12" s="29">
        <v>50</v>
      </c>
      <c r="U12" s="29"/>
      <c r="V12" s="29"/>
      <c r="W12" s="29"/>
    </row>
    <row r="13" spans="1:26">
      <c r="A13" s="24">
        <v>200061</v>
      </c>
      <c r="B13" s="24">
        <v>100301</v>
      </c>
      <c r="C13" s="24">
        <v>100301</v>
      </c>
      <c r="D13" s="24"/>
      <c r="E13" s="24">
        <f>材料本!$B$3</f>
        <v>100</v>
      </c>
      <c r="F13" s="24">
        <f>VLOOKUP(MOD(C13,10),材料本!$A$7:$B$13,2,0)</f>
        <v>120</v>
      </c>
      <c r="G13" s="24">
        <f>VLOOKUP(MOD(C13,10),材料本!$A$7:$C$13,3,0)</f>
        <v>200</v>
      </c>
      <c r="H13" s="25" t="str">
        <f>材料本!L28</f>
        <v>prop,209,1;pack,423;pack,429;pack,404</v>
      </c>
      <c r="J13" s="20">
        <v>431</v>
      </c>
      <c r="K13" s="20">
        <v>1</v>
      </c>
      <c r="L13" s="20" t="str">
        <f>材料本!K17</f>
        <v>prop,204,1|40;0|60</v>
      </c>
      <c r="O13" s="29">
        <v>1010</v>
      </c>
      <c r="P13" s="29">
        <v>1</v>
      </c>
      <c r="Q13" s="30" t="str">
        <f t="shared" si="0"/>
        <v>pack,1004|50;0|50</v>
      </c>
      <c r="R13" s="29" t="s">
        <v>177</v>
      </c>
      <c r="S13" s="29" t="str">
        <f t="shared" si="1"/>
        <v>pack,1004</v>
      </c>
      <c r="T13" s="29">
        <v>50</v>
      </c>
      <c r="U13" s="29"/>
      <c r="V13" s="29"/>
      <c r="W13" s="29"/>
    </row>
    <row r="14" spans="1:26">
      <c r="A14" s="24">
        <v>200062</v>
      </c>
      <c r="B14" s="24">
        <v>100302</v>
      </c>
      <c r="C14" s="24">
        <v>100302</v>
      </c>
      <c r="D14" s="24"/>
      <c r="E14" s="24">
        <f>材料本!$B$3</f>
        <v>100</v>
      </c>
      <c r="F14" s="24">
        <f>VLOOKUP(MOD(C14,10),材料本!$A$7:$B$13,2,0)</f>
        <v>200</v>
      </c>
      <c r="G14" s="24">
        <f>VLOOKUP(MOD(C14,10),材料本!$A$7:$C$13,3,0)</f>
        <v>340</v>
      </c>
      <c r="H14" s="25" t="str">
        <f>材料本!L29</f>
        <v>prop,209,2;pack,430;pack,404</v>
      </c>
      <c r="J14" s="20">
        <v>432</v>
      </c>
      <c r="K14" s="20">
        <v>1</v>
      </c>
      <c r="L14" s="20" t="str">
        <f>材料本!K18</f>
        <v>prop,205,1|30;0|70</v>
      </c>
      <c r="O14" s="29">
        <v>1011</v>
      </c>
      <c r="P14" s="29">
        <v>1</v>
      </c>
      <c r="Q14" s="30" t="str">
        <f t="shared" si="0"/>
        <v>pack,1005|50;0|50</v>
      </c>
      <c r="R14" s="29" t="s">
        <v>178</v>
      </c>
      <c r="S14" s="29" t="str">
        <f t="shared" si="1"/>
        <v>pack,1005</v>
      </c>
      <c r="T14" s="29">
        <v>50</v>
      </c>
      <c r="U14" s="29"/>
      <c r="V14" s="29"/>
      <c r="W14" s="29"/>
    </row>
    <row r="15" spans="1:26">
      <c r="A15" s="24">
        <v>200063</v>
      </c>
      <c r="B15" s="24">
        <v>100303</v>
      </c>
      <c r="C15" s="24">
        <v>100303</v>
      </c>
      <c r="D15" s="24"/>
      <c r="E15" s="24">
        <f>材料本!$B$3</f>
        <v>100</v>
      </c>
      <c r="F15" s="24">
        <f>VLOOKUP(MOD(C15,10),材料本!$A$7:$B$13,2,0)</f>
        <v>280</v>
      </c>
      <c r="G15" s="24">
        <f>VLOOKUP(MOD(C15,10),材料本!$A$7:$C$13,3,0)</f>
        <v>480</v>
      </c>
      <c r="H15" s="25" t="str">
        <f>材料本!L30</f>
        <v>prop,209,1;prop,213,1;pack,430;pack,431;pack,404</v>
      </c>
      <c r="J15" s="20">
        <v>433</v>
      </c>
      <c r="K15" s="20">
        <v>1</v>
      </c>
      <c r="L15" s="20" t="str">
        <f>材料本!K19</f>
        <v>prop,206,1|20;0|80</v>
      </c>
      <c r="O15" s="29">
        <v>1012</v>
      </c>
      <c r="P15" s="29">
        <v>1</v>
      </c>
      <c r="Q15" s="30" t="str">
        <f t="shared" si="0"/>
        <v>pack,1006|50;0|50</v>
      </c>
      <c r="R15" s="29" t="s">
        <v>179</v>
      </c>
      <c r="S15" s="29" t="str">
        <f t="shared" si="1"/>
        <v>pack,1006</v>
      </c>
      <c r="T15" s="29">
        <v>50</v>
      </c>
      <c r="U15" s="29"/>
      <c r="V15" s="29"/>
      <c r="W15" s="29"/>
    </row>
    <row r="16" spans="1:26">
      <c r="A16" s="24">
        <v>200064</v>
      </c>
      <c r="B16" s="24">
        <v>100304</v>
      </c>
      <c r="C16" s="24">
        <v>100304</v>
      </c>
      <c r="D16" s="24"/>
      <c r="E16" s="24">
        <f>材料本!$B$3</f>
        <v>100</v>
      </c>
      <c r="F16" s="24">
        <f>VLOOKUP(MOD(C16,10),材料本!$A$7:$B$13,2,0)</f>
        <v>360</v>
      </c>
      <c r="G16" s="24">
        <f>VLOOKUP(MOD(C16,10),材料本!$A$7:$C$13,3,0)</f>
        <v>620</v>
      </c>
      <c r="H16" s="25" t="str">
        <f>材料本!L31</f>
        <v>pack,423;prop,213,1;pack,427;pack,430;pack,431;pack,432;pack,404</v>
      </c>
      <c r="J16" s="20">
        <v>404</v>
      </c>
      <c r="K16" s="20">
        <v>2</v>
      </c>
      <c r="L16" s="20" t="str">
        <f>材料本!G2</f>
        <v>pack,402;pack,402</v>
      </c>
      <c r="O16" s="29">
        <v>1013</v>
      </c>
      <c r="P16" s="29">
        <v>2</v>
      </c>
      <c r="Q16" s="30" t="str">
        <f>S11&amp;"|"&amp;T16&amp;";"&amp;S16&amp;"|"&amp;U16</f>
        <v>pack,1002|2;pack,1008|6</v>
      </c>
      <c r="R16" s="29" t="s">
        <v>180</v>
      </c>
      <c r="S16" s="29" t="str">
        <f>"pack,"&amp;O11</f>
        <v>pack,1008</v>
      </c>
      <c r="T16" s="29">
        <v>2</v>
      </c>
      <c r="U16" s="29">
        <v>6</v>
      </c>
      <c r="V16" s="29"/>
      <c r="W16" s="29"/>
    </row>
    <row r="17" spans="1:23">
      <c r="A17" s="24">
        <v>200065</v>
      </c>
      <c r="B17" s="24">
        <v>100305</v>
      </c>
      <c r="C17" s="24">
        <v>100305</v>
      </c>
      <c r="D17" s="24"/>
      <c r="E17" s="24">
        <f>材料本!$B$3</f>
        <v>100</v>
      </c>
      <c r="F17" s="24">
        <f>VLOOKUP(MOD(C17,10),材料本!$A$7:$B$13,2,0)</f>
        <v>450</v>
      </c>
      <c r="G17" s="24">
        <f>VLOOKUP(MOD(C17,10),材料本!$A$7:$C$13,3,0)</f>
        <v>760</v>
      </c>
      <c r="H17" s="25" t="str">
        <f>材料本!L32</f>
        <v>prop,213,2;pack,423;pack,430;pack,431;pack,432;pack,433;pack,404</v>
      </c>
      <c r="O17" s="29">
        <v>1014</v>
      </c>
      <c r="P17" s="29">
        <v>2</v>
      </c>
      <c r="Q17" s="30" t="str">
        <f t="shared" ref="Q17:Q20" si="2">S12&amp;"|"&amp;T17&amp;";"&amp;S17&amp;"|"&amp;U17</f>
        <v>pack,1003|2;pack,1009|6</v>
      </c>
      <c r="R17" s="29" t="s">
        <v>181</v>
      </c>
      <c r="S17" s="29" t="str">
        <f t="shared" ref="S17:S20" si="3">"pack,"&amp;O12</f>
        <v>pack,1009</v>
      </c>
      <c r="T17" s="29">
        <v>2</v>
      </c>
      <c r="U17" s="29">
        <v>6</v>
      </c>
      <c r="V17" s="29"/>
      <c r="W17" s="29"/>
    </row>
    <row r="18" spans="1:23">
      <c r="A18" s="24">
        <v>200071</v>
      </c>
      <c r="B18" s="24">
        <v>100401</v>
      </c>
      <c r="C18" s="24">
        <v>100401</v>
      </c>
      <c r="D18" s="24"/>
      <c r="E18" s="24">
        <f>材料本!$B$3</f>
        <v>100</v>
      </c>
      <c r="F18" s="24">
        <f>VLOOKUP(MOD(C18,10),材料本!$A$7:$B$13,2,0)</f>
        <v>120</v>
      </c>
      <c r="G18" s="24">
        <f>VLOOKUP(MOD(C18,10),材料本!$A$7:$C$13,3,0)</f>
        <v>200</v>
      </c>
      <c r="H18" s="25" t="str">
        <f>材料本!M28</f>
        <v>prop,210,1;pack,424;pack,429;pack,404</v>
      </c>
      <c r="O18" s="29">
        <v>1015</v>
      </c>
      <c r="P18" s="29">
        <v>2</v>
      </c>
      <c r="Q18" s="30" t="str">
        <f t="shared" si="2"/>
        <v>pack,1004|2;pack,1010|6</v>
      </c>
      <c r="R18" s="29" t="s">
        <v>182</v>
      </c>
      <c r="S18" s="29" t="str">
        <f t="shared" si="3"/>
        <v>pack,1010</v>
      </c>
      <c r="T18" s="29">
        <v>2</v>
      </c>
      <c r="U18" s="29">
        <v>6</v>
      </c>
      <c r="V18" s="29"/>
      <c r="W18" s="29"/>
    </row>
    <row r="19" spans="1:23">
      <c r="A19" s="24">
        <v>200072</v>
      </c>
      <c r="B19" s="24">
        <v>100402</v>
      </c>
      <c r="C19" s="24">
        <v>100402</v>
      </c>
      <c r="D19" s="24"/>
      <c r="E19" s="24">
        <f>材料本!$B$3</f>
        <v>100</v>
      </c>
      <c r="F19" s="24">
        <f>VLOOKUP(MOD(C19,10),材料本!$A$7:$B$13,2,0)</f>
        <v>200</v>
      </c>
      <c r="G19" s="24">
        <f>VLOOKUP(MOD(C19,10),材料本!$A$7:$C$13,3,0)</f>
        <v>340</v>
      </c>
      <c r="H19" s="25" t="str">
        <f>材料本!M29</f>
        <v>prop,210,2;pack,430;pack,404</v>
      </c>
      <c r="O19" s="29">
        <v>1016</v>
      </c>
      <c r="P19" s="29">
        <v>2</v>
      </c>
      <c r="Q19" s="30" t="str">
        <f t="shared" si="2"/>
        <v>pack,1005|2;pack,1011|6</v>
      </c>
      <c r="R19" s="29" t="s">
        <v>183</v>
      </c>
      <c r="S19" s="29" t="str">
        <f t="shared" si="3"/>
        <v>pack,1011</v>
      </c>
      <c r="T19" s="29">
        <v>2</v>
      </c>
      <c r="U19" s="29">
        <v>6</v>
      </c>
      <c r="V19" s="29"/>
      <c r="W19" s="29"/>
    </row>
    <row r="20" spans="1:23">
      <c r="A20" s="24">
        <v>200073</v>
      </c>
      <c r="B20" s="24">
        <v>100403</v>
      </c>
      <c r="C20" s="24">
        <v>100403</v>
      </c>
      <c r="D20" s="24"/>
      <c r="E20" s="24">
        <f>材料本!$B$3</f>
        <v>100</v>
      </c>
      <c r="F20" s="24">
        <f>VLOOKUP(MOD(C20,10),材料本!$A$7:$B$13,2,0)</f>
        <v>280</v>
      </c>
      <c r="G20" s="24">
        <f>VLOOKUP(MOD(C20,10),材料本!$A$7:$C$13,3,0)</f>
        <v>480</v>
      </c>
      <c r="H20" s="25" t="str">
        <f>材料本!M30</f>
        <v>prop,210,1;prop,214,1;pack,430;pack,431;pack,404</v>
      </c>
      <c r="O20" s="29">
        <v>1017</v>
      </c>
      <c r="P20" s="29">
        <v>2</v>
      </c>
      <c r="Q20" s="30" t="str">
        <f t="shared" si="2"/>
        <v>pack,1006|2;pack,1012|6</v>
      </c>
      <c r="R20" s="29" t="s">
        <v>184</v>
      </c>
      <c r="S20" s="29" t="str">
        <f t="shared" si="3"/>
        <v>pack,1012</v>
      </c>
      <c r="T20" s="29">
        <v>2</v>
      </c>
      <c r="U20" s="29">
        <v>6</v>
      </c>
      <c r="V20" s="29"/>
      <c r="W20" s="29"/>
    </row>
    <row r="21" spans="1:23">
      <c r="A21" s="24">
        <v>200074</v>
      </c>
      <c r="B21" s="24">
        <v>100404</v>
      </c>
      <c r="C21" s="24">
        <v>100404</v>
      </c>
      <c r="D21" s="24"/>
      <c r="E21" s="24">
        <f>材料本!$B$3</f>
        <v>100</v>
      </c>
      <c r="F21" s="24">
        <f>VLOOKUP(MOD(C21,10),材料本!$A$7:$B$13,2,0)</f>
        <v>360</v>
      </c>
      <c r="G21" s="24">
        <f>VLOOKUP(MOD(C21,10),材料本!$A$7:$C$13,3,0)</f>
        <v>620</v>
      </c>
      <c r="H21" s="25" t="str">
        <f>材料本!M31</f>
        <v>pack,424;prop,214,1;pack,428;pack,430;pack,431;pack,432;pack,404</v>
      </c>
      <c r="O21" s="29">
        <v>1018</v>
      </c>
      <c r="P21" s="29">
        <v>1</v>
      </c>
      <c r="Q21" s="30" t="str">
        <f>"prop,207|"&amp;S21&amp;";prop,211|"&amp;100-S21</f>
        <v>prop,207|100;prop,211|0</v>
      </c>
      <c r="R21" s="29" t="s">
        <v>185</v>
      </c>
      <c r="S21" s="29">
        <v>100</v>
      </c>
      <c r="T21" s="29"/>
      <c r="U21" s="29" t="str">
        <f>"pack,"&amp;O21</f>
        <v>pack,1018</v>
      </c>
      <c r="V21" s="29"/>
      <c r="W21" s="29"/>
    </row>
    <row r="22" spans="1:23">
      <c r="A22" s="24">
        <v>200075</v>
      </c>
      <c r="B22" s="24">
        <v>100405</v>
      </c>
      <c r="C22" s="24">
        <v>100405</v>
      </c>
      <c r="D22" s="24"/>
      <c r="E22" s="24">
        <f>材料本!$B$3</f>
        <v>100</v>
      </c>
      <c r="F22" s="24">
        <f>VLOOKUP(MOD(C22,10),材料本!$A$7:$B$13,2,0)</f>
        <v>450</v>
      </c>
      <c r="G22" s="24">
        <f>VLOOKUP(MOD(C22,10),材料本!$A$7:$C$13,3,0)</f>
        <v>760</v>
      </c>
      <c r="H22" s="25" t="str">
        <f>材料本!M32</f>
        <v>prop,214,2;pack,424;pack,430;pack,431;pack,432;pack,433;pack,404</v>
      </c>
      <c r="O22" s="29">
        <v>1019</v>
      </c>
      <c r="P22" s="29">
        <v>1</v>
      </c>
      <c r="Q22" s="30" t="str">
        <f t="shared" ref="Q22:Q25" si="4">"prop,207|"&amp;S22&amp;";prop,211|"&amp;100-S22</f>
        <v>prop,207|100;prop,211|0</v>
      </c>
      <c r="R22" s="29" t="s">
        <v>186</v>
      </c>
      <c r="S22" s="29">
        <v>100</v>
      </c>
      <c r="T22" s="29"/>
      <c r="U22" s="29" t="str">
        <f t="shared" ref="U22:U40" si="5">"pack,"&amp;O22</f>
        <v>pack,1019</v>
      </c>
      <c r="V22" s="29"/>
      <c r="W22" s="29"/>
    </row>
    <row r="23" spans="1:23">
      <c r="A23" s="24">
        <v>200011</v>
      </c>
      <c r="B23" s="24">
        <v>101101</v>
      </c>
      <c r="C23" s="24">
        <v>101101</v>
      </c>
      <c r="D23" s="24"/>
      <c r="E23" s="24">
        <f>材料本!$B$3</f>
        <v>100</v>
      </c>
      <c r="F23" s="24">
        <f>VLOOKUP(MOD(C23,10),材料本!$A$7:$B$13,2,0)</f>
        <v>120</v>
      </c>
      <c r="G23" s="24">
        <f>VLOOKUP(MOD(C23,10),材料本!$A$7:$C$13,3,0)</f>
        <v>200</v>
      </c>
      <c r="H23" s="25" t="s">
        <v>142</v>
      </c>
      <c r="O23" s="29">
        <v>1020</v>
      </c>
      <c r="P23" s="29">
        <v>1</v>
      </c>
      <c r="Q23" s="30" t="str">
        <f t="shared" si="4"/>
        <v>prop,207|70;prop,211|30</v>
      </c>
      <c r="R23" s="29" t="s">
        <v>187</v>
      </c>
      <c r="S23" s="29">
        <v>70</v>
      </c>
      <c r="T23" s="29"/>
      <c r="U23" s="29" t="str">
        <f t="shared" si="5"/>
        <v>pack,1020</v>
      </c>
      <c r="V23" s="29"/>
      <c r="W23" s="29"/>
    </row>
    <row r="24" spans="1:23">
      <c r="A24" s="24">
        <v>200012</v>
      </c>
      <c r="B24" s="24">
        <v>101102</v>
      </c>
      <c r="C24" s="24">
        <v>101102</v>
      </c>
      <c r="D24" s="24"/>
      <c r="E24" s="24">
        <f>材料本!$B$3</f>
        <v>100</v>
      </c>
      <c r="F24" s="24">
        <f>VLOOKUP(MOD(C24,10),材料本!$A$7:$B$13,2,0)</f>
        <v>200</v>
      </c>
      <c r="G24" s="24">
        <f>VLOOKUP(MOD(C24,10),材料本!$A$7:$C$13,3,0)</f>
        <v>340</v>
      </c>
      <c r="H24" s="25" t="s">
        <v>143</v>
      </c>
      <c r="O24" s="29">
        <v>1021</v>
      </c>
      <c r="P24" s="29">
        <v>1</v>
      </c>
      <c r="Q24" s="30" t="str">
        <f t="shared" si="4"/>
        <v>prop,207|65;prop,211|35</v>
      </c>
      <c r="R24" s="29" t="s">
        <v>188</v>
      </c>
      <c r="S24" s="29">
        <v>65</v>
      </c>
      <c r="T24" s="29"/>
      <c r="U24" s="29" t="str">
        <f t="shared" si="5"/>
        <v>pack,1021</v>
      </c>
      <c r="V24" s="29"/>
      <c r="W24" s="29"/>
    </row>
    <row r="25" spans="1:23">
      <c r="A25" s="24">
        <v>200013</v>
      </c>
      <c r="B25" s="24">
        <v>101103</v>
      </c>
      <c r="C25" s="24">
        <v>101103</v>
      </c>
      <c r="D25" s="24"/>
      <c r="E25" s="24">
        <f>材料本!$B$3</f>
        <v>100</v>
      </c>
      <c r="F25" s="24">
        <f>VLOOKUP(MOD(C25,10),材料本!$A$7:$B$13,2,0)</f>
        <v>280</v>
      </c>
      <c r="G25" s="24">
        <f>VLOOKUP(MOD(C25,10),材料本!$A$7:$C$13,3,0)</f>
        <v>480</v>
      </c>
      <c r="H25" s="25" t="s">
        <v>144</v>
      </c>
      <c r="O25" s="29">
        <v>1022</v>
      </c>
      <c r="P25" s="29">
        <v>1</v>
      </c>
      <c r="Q25" s="30" t="str">
        <f t="shared" si="4"/>
        <v>prop,207|60;prop,211|40</v>
      </c>
      <c r="R25" s="29" t="s">
        <v>189</v>
      </c>
      <c r="S25" s="29">
        <v>60</v>
      </c>
      <c r="T25" s="29"/>
      <c r="U25" s="29" t="str">
        <f t="shared" si="5"/>
        <v>pack,1022</v>
      </c>
      <c r="V25" s="29"/>
      <c r="W25" s="29"/>
    </row>
    <row r="26" spans="1:23">
      <c r="A26" s="24">
        <v>200014</v>
      </c>
      <c r="B26" s="24">
        <v>101104</v>
      </c>
      <c r="C26" s="24">
        <v>101104</v>
      </c>
      <c r="D26" s="24"/>
      <c r="E26" s="24">
        <f>材料本!$B$3</f>
        <v>100</v>
      </c>
      <c r="F26" s="24">
        <f>VLOOKUP(MOD(C26,10),材料本!$A$7:$B$13,2,0)</f>
        <v>360</v>
      </c>
      <c r="G26" s="24">
        <f>VLOOKUP(MOD(C26,10),材料本!$A$7:$C$13,3,0)</f>
        <v>620</v>
      </c>
      <c r="H26" s="25" t="s">
        <v>145</v>
      </c>
      <c r="O26" s="29">
        <v>1023</v>
      </c>
      <c r="P26" s="29">
        <v>1</v>
      </c>
      <c r="Q26" s="30" t="str">
        <f>"prop,208|"&amp;S26&amp;";prop,212|"&amp;100-S26</f>
        <v>prop,208|100;prop,212|0</v>
      </c>
      <c r="R26" s="29" t="s">
        <v>190</v>
      </c>
      <c r="S26" s="29">
        <f>S21</f>
        <v>100</v>
      </c>
      <c r="T26" s="29"/>
      <c r="U26" s="29" t="str">
        <f t="shared" si="5"/>
        <v>pack,1023</v>
      </c>
      <c r="V26" s="29"/>
      <c r="W26" s="29"/>
    </row>
    <row r="27" spans="1:23">
      <c r="A27" s="24">
        <v>200015</v>
      </c>
      <c r="B27" s="24">
        <v>101105</v>
      </c>
      <c r="C27" s="24">
        <v>101105</v>
      </c>
      <c r="D27" s="24"/>
      <c r="E27" s="24">
        <f>材料本!$B$3</f>
        <v>100</v>
      </c>
      <c r="F27" s="24">
        <f>VLOOKUP(MOD(C27,10),材料本!$A$7:$B$13,2,0)</f>
        <v>450</v>
      </c>
      <c r="G27" s="24">
        <f>VLOOKUP(MOD(C27,10),材料本!$A$7:$C$13,3,0)</f>
        <v>760</v>
      </c>
      <c r="H27" s="25" t="s">
        <v>146</v>
      </c>
      <c r="O27" s="29">
        <v>1024</v>
      </c>
      <c r="P27" s="29">
        <v>1</v>
      </c>
      <c r="Q27" s="30" t="str">
        <f t="shared" ref="Q27:Q30" si="6">"prop,208|"&amp;S27&amp;";prop,212|"&amp;100-S27</f>
        <v>prop,208|100;prop,212|0</v>
      </c>
      <c r="R27" s="29" t="s">
        <v>191</v>
      </c>
      <c r="S27" s="29">
        <f t="shared" ref="S27:S40" si="7">S22</f>
        <v>100</v>
      </c>
      <c r="T27" s="29"/>
      <c r="U27" s="29" t="str">
        <f t="shared" si="5"/>
        <v>pack,1024</v>
      </c>
      <c r="V27" s="29"/>
      <c r="W27" s="29"/>
    </row>
    <row r="28" spans="1:23">
      <c r="A28" s="24">
        <v>200016</v>
      </c>
      <c r="B28" s="24">
        <v>101106</v>
      </c>
      <c r="C28" s="24">
        <v>101106</v>
      </c>
      <c r="D28" s="24"/>
      <c r="E28" s="24">
        <f>材料本!$B$3</f>
        <v>100</v>
      </c>
      <c r="F28" s="24">
        <f>VLOOKUP(MOD(C28,10),材料本!$A$7:$B$13,2,0)</f>
        <v>500</v>
      </c>
      <c r="G28" s="24">
        <f>VLOOKUP(MOD(C28,10),材料本!$A$7:$C$13,3,0)</f>
        <v>800</v>
      </c>
      <c r="H28" s="25" t="s">
        <v>147</v>
      </c>
      <c r="O28" s="29">
        <v>1025</v>
      </c>
      <c r="P28" s="29">
        <v>1</v>
      </c>
      <c r="Q28" s="30" t="str">
        <f t="shared" si="6"/>
        <v>prop,208|70;prop,212|30</v>
      </c>
      <c r="R28" s="29" t="s">
        <v>192</v>
      </c>
      <c r="S28" s="29">
        <f t="shared" si="7"/>
        <v>70</v>
      </c>
      <c r="T28" s="29"/>
      <c r="U28" s="29" t="str">
        <f t="shared" si="5"/>
        <v>pack,1025</v>
      </c>
      <c r="V28" s="29"/>
      <c r="W28" s="29"/>
    </row>
    <row r="29" spans="1:23">
      <c r="A29" s="24">
        <v>200021</v>
      </c>
      <c r="B29" s="24">
        <v>101201</v>
      </c>
      <c r="C29" s="24">
        <v>101201</v>
      </c>
      <c r="D29" s="24"/>
      <c r="E29" s="24">
        <f>材料本!$B$3</f>
        <v>100</v>
      </c>
      <c r="F29" s="24">
        <f>VLOOKUP(MOD(C29,10),材料本!$A$7:$B$13,2,0)</f>
        <v>120</v>
      </c>
      <c r="G29" s="24">
        <f>VLOOKUP(MOD(C29,10),材料本!$A$7:$C$13,3,0)</f>
        <v>200</v>
      </c>
      <c r="H29" s="25" t="s">
        <v>148</v>
      </c>
      <c r="O29" s="29">
        <v>1026</v>
      </c>
      <c r="P29" s="29">
        <v>1</v>
      </c>
      <c r="Q29" s="30" t="str">
        <f t="shared" si="6"/>
        <v>prop,208|65;prop,212|35</v>
      </c>
      <c r="R29" s="29" t="s">
        <v>193</v>
      </c>
      <c r="S29" s="29">
        <f t="shared" si="7"/>
        <v>65</v>
      </c>
      <c r="T29" s="29"/>
      <c r="U29" s="29" t="str">
        <f t="shared" si="5"/>
        <v>pack,1026</v>
      </c>
      <c r="V29" s="29"/>
      <c r="W29" s="29"/>
    </row>
    <row r="30" spans="1:23">
      <c r="A30" s="24">
        <v>200022</v>
      </c>
      <c r="B30" s="24">
        <v>101202</v>
      </c>
      <c r="C30" s="24">
        <v>101202</v>
      </c>
      <c r="D30" s="24"/>
      <c r="E30" s="24">
        <f>材料本!$B$3</f>
        <v>100</v>
      </c>
      <c r="F30" s="24">
        <f>VLOOKUP(MOD(C30,10),材料本!$A$7:$B$13,2,0)</f>
        <v>200</v>
      </c>
      <c r="G30" s="24">
        <f>VLOOKUP(MOD(C30,10),材料本!$A$7:$C$13,3,0)</f>
        <v>340</v>
      </c>
      <c r="H30" s="25" t="s">
        <v>149</v>
      </c>
      <c r="O30" s="29">
        <v>1027</v>
      </c>
      <c r="P30" s="29">
        <v>1</v>
      </c>
      <c r="Q30" s="30" t="str">
        <f t="shared" si="6"/>
        <v>prop,208|60;prop,212|40</v>
      </c>
      <c r="R30" s="29" t="s">
        <v>194</v>
      </c>
      <c r="S30" s="29">
        <f t="shared" si="7"/>
        <v>60</v>
      </c>
      <c r="T30" s="29"/>
      <c r="U30" s="29" t="str">
        <f t="shared" si="5"/>
        <v>pack,1027</v>
      </c>
      <c r="V30" s="29"/>
      <c r="W30" s="29"/>
    </row>
    <row r="31" spans="1:23">
      <c r="A31" s="24">
        <v>200023</v>
      </c>
      <c r="B31" s="24">
        <v>101203</v>
      </c>
      <c r="C31" s="24">
        <v>101203</v>
      </c>
      <c r="D31" s="24"/>
      <c r="E31" s="24">
        <f>材料本!$B$3</f>
        <v>100</v>
      </c>
      <c r="F31" s="24">
        <f>VLOOKUP(MOD(C31,10),材料本!$A$7:$B$13,2,0)</f>
        <v>280</v>
      </c>
      <c r="G31" s="24">
        <f>VLOOKUP(MOD(C31,10),材料本!$A$7:$C$13,3,0)</f>
        <v>480</v>
      </c>
      <c r="H31" s="25" t="s">
        <v>150</v>
      </c>
      <c r="O31" s="29">
        <v>1028</v>
      </c>
      <c r="P31" s="29">
        <v>1</v>
      </c>
      <c r="Q31" s="30" t="str">
        <f>"prop,209|"&amp;S31&amp;";prop,213|"&amp;100-S31</f>
        <v>prop,209|100;prop,213|0</v>
      </c>
      <c r="R31" s="29" t="s">
        <v>195</v>
      </c>
      <c r="S31" s="29">
        <f t="shared" si="7"/>
        <v>100</v>
      </c>
      <c r="T31" s="29"/>
      <c r="U31" s="29" t="str">
        <f t="shared" si="5"/>
        <v>pack,1028</v>
      </c>
      <c r="V31" s="29"/>
      <c r="W31" s="29"/>
    </row>
    <row r="32" spans="1:23">
      <c r="A32" s="24">
        <v>200024</v>
      </c>
      <c r="B32" s="24">
        <v>101204</v>
      </c>
      <c r="C32" s="24">
        <v>101204</v>
      </c>
      <c r="D32" s="24"/>
      <c r="E32" s="24">
        <f>材料本!$B$3</f>
        <v>100</v>
      </c>
      <c r="F32" s="24">
        <f>VLOOKUP(MOD(C32,10),材料本!$A$7:$B$13,2,0)</f>
        <v>360</v>
      </c>
      <c r="G32" s="24">
        <f>VLOOKUP(MOD(C32,10),材料本!$A$7:$C$13,3,0)</f>
        <v>620</v>
      </c>
      <c r="H32" s="25" t="s">
        <v>151</v>
      </c>
      <c r="O32" s="29">
        <v>1029</v>
      </c>
      <c r="P32" s="29">
        <v>1</v>
      </c>
      <c r="Q32" s="30" t="str">
        <f t="shared" ref="Q32:Q35" si="8">"prop,209|"&amp;S32&amp;";prop,213|"&amp;100-S32</f>
        <v>prop,209|100;prop,213|0</v>
      </c>
      <c r="R32" s="29" t="s">
        <v>196</v>
      </c>
      <c r="S32" s="29">
        <f t="shared" si="7"/>
        <v>100</v>
      </c>
      <c r="T32" s="29"/>
      <c r="U32" s="29" t="str">
        <f t="shared" si="5"/>
        <v>pack,1029</v>
      </c>
      <c r="V32" s="29"/>
      <c r="W32" s="29"/>
    </row>
    <row r="33" spans="1:23">
      <c r="A33" s="24">
        <v>200025</v>
      </c>
      <c r="B33" s="24">
        <v>101205</v>
      </c>
      <c r="C33" s="24">
        <v>101205</v>
      </c>
      <c r="D33" s="24"/>
      <c r="E33" s="24">
        <f>材料本!$B$3</f>
        <v>100</v>
      </c>
      <c r="F33" s="24">
        <f>VLOOKUP(MOD(C33,10),材料本!$A$7:$B$13,2,0)</f>
        <v>450</v>
      </c>
      <c r="G33" s="24">
        <f>VLOOKUP(MOD(C33,10),材料本!$A$7:$C$13,3,0)</f>
        <v>760</v>
      </c>
      <c r="H33" s="25" t="s">
        <v>152</v>
      </c>
      <c r="O33" s="29">
        <v>1030</v>
      </c>
      <c r="P33" s="29">
        <v>1</v>
      </c>
      <c r="Q33" s="30" t="str">
        <f t="shared" si="8"/>
        <v>prop,209|70;prop,213|30</v>
      </c>
      <c r="R33" s="29" t="s">
        <v>197</v>
      </c>
      <c r="S33" s="29">
        <f t="shared" si="7"/>
        <v>70</v>
      </c>
      <c r="T33" s="29"/>
      <c r="U33" s="29" t="str">
        <f t="shared" si="5"/>
        <v>pack,1030</v>
      </c>
      <c r="V33" s="29"/>
      <c r="W33" s="29"/>
    </row>
    <row r="34" spans="1:23">
      <c r="A34" s="24">
        <v>200026</v>
      </c>
      <c r="B34" s="24">
        <v>101206</v>
      </c>
      <c r="C34" s="24">
        <v>101206</v>
      </c>
      <c r="D34" s="24"/>
      <c r="E34" s="24">
        <f>材料本!$B$3</f>
        <v>100</v>
      </c>
      <c r="F34" s="24">
        <f>VLOOKUP(MOD(C34,10),材料本!$A$7:$B$13,2,0)</f>
        <v>500</v>
      </c>
      <c r="G34" s="24">
        <f>VLOOKUP(MOD(C34,10),材料本!$A$7:$C$13,3,0)</f>
        <v>800</v>
      </c>
      <c r="H34" s="25" t="s">
        <v>153</v>
      </c>
      <c r="O34" s="29">
        <v>1031</v>
      </c>
      <c r="P34" s="29">
        <v>1</v>
      </c>
      <c r="Q34" s="30" t="str">
        <f t="shared" si="8"/>
        <v>prop,209|65;prop,213|35</v>
      </c>
      <c r="R34" s="29" t="s">
        <v>198</v>
      </c>
      <c r="S34" s="29">
        <f t="shared" si="7"/>
        <v>65</v>
      </c>
      <c r="T34" s="29"/>
      <c r="U34" s="29" t="str">
        <f t="shared" si="5"/>
        <v>pack,1031</v>
      </c>
      <c r="V34" s="29"/>
      <c r="W34" s="29"/>
    </row>
    <row r="35" spans="1:23">
      <c r="A35" s="24">
        <v>200031</v>
      </c>
      <c r="B35" s="24">
        <v>101301</v>
      </c>
      <c r="C35" s="24">
        <v>101301</v>
      </c>
      <c r="D35" s="24"/>
      <c r="E35" s="24">
        <f>材料本!$B$3</f>
        <v>100</v>
      </c>
      <c r="F35" s="24">
        <f>VLOOKUP(MOD(C35,10),材料本!$A$7:$B$13,2,0)</f>
        <v>120</v>
      </c>
      <c r="G35" s="24">
        <f>VLOOKUP(MOD(C35,10),材料本!$A$7:$C$13,3,0)</f>
        <v>200</v>
      </c>
      <c r="H35" s="25" t="s">
        <v>154</v>
      </c>
      <c r="O35" s="29">
        <v>1032</v>
      </c>
      <c r="P35" s="29">
        <v>1</v>
      </c>
      <c r="Q35" s="30" t="str">
        <f t="shared" si="8"/>
        <v>prop,209|60;prop,213|40</v>
      </c>
      <c r="R35" s="29" t="s">
        <v>199</v>
      </c>
      <c r="S35" s="29">
        <f t="shared" si="7"/>
        <v>60</v>
      </c>
      <c r="T35" s="29"/>
      <c r="U35" s="29" t="str">
        <f t="shared" si="5"/>
        <v>pack,1032</v>
      </c>
      <c r="V35" s="29"/>
      <c r="W35" s="29"/>
    </row>
    <row r="36" spans="1:23">
      <c r="A36" s="24">
        <v>200032</v>
      </c>
      <c r="B36" s="24">
        <v>101302</v>
      </c>
      <c r="C36" s="24">
        <v>101302</v>
      </c>
      <c r="D36" s="24"/>
      <c r="E36" s="24">
        <f>材料本!$B$3</f>
        <v>100</v>
      </c>
      <c r="F36" s="24">
        <f>VLOOKUP(MOD(C36,10),材料本!$A$7:$B$13,2,0)</f>
        <v>200</v>
      </c>
      <c r="G36" s="24">
        <f>VLOOKUP(MOD(C36,10),材料本!$A$7:$C$13,3,0)</f>
        <v>340</v>
      </c>
      <c r="H36" s="25" t="s">
        <v>155</v>
      </c>
      <c r="O36" s="29">
        <v>1033</v>
      </c>
      <c r="P36" s="29">
        <v>1</v>
      </c>
      <c r="Q36" s="30" t="str">
        <f>"prop,210|"&amp;S36&amp;";prop,214|"&amp;100-S36</f>
        <v>prop,210|100;prop,214|0</v>
      </c>
      <c r="R36" s="29" t="s">
        <v>200</v>
      </c>
      <c r="S36" s="29">
        <f t="shared" si="7"/>
        <v>100</v>
      </c>
      <c r="T36" s="29"/>
      <c r="U36" s="29" t="str">
        <f t="shared" si="5"/>
        <v>pack,1033</v>
      </c>
      <c r="V36" s="29"/>
      <c r="W36" s="29"/>
    </row>
    <row r="37" spans="1:23">
      <c r="A37" s="24">
        <v>200033</v>
      </c>
      <c r="B37" s="24">
        <v>101303</v>
      </c>
      <c r="C37" s="24">
        <v>101303</v>
      </c>
      <c r="D37" s="24"/>
      <c r="E37" s="24">
        <f>材料本!$B$3</f>
        <v>100</v>
      </c>
      <c r="F37" s="24">
        <f>VLOOKUP(MOD(C37,10),材料本!$A$7:$B$13,2,0)</f>
        <v>280</v>
      </c>
      <c r="G37" s="24">
        <f>VLOOKUP(MOD(C37,10),材料本!$A$7:$C$13,3,0)</f>
        <v>480</v>
      </c>
      <c r="H37" s="25" t="s">
        <v>156</v>
      </c>
      <c r="O37" s="29">
        <v>1034</v>
      </c>
      <c r="P37" s="29">
        <v>1</v>
      </c>
      <c r="Q37" s="30" t="str">
        <f t="shared" ref="Q37:Q40" si="9">"prop,210|"&amp;S37&amp;";prop,214|"&amp;100-S37</f>
        <v>prop,210|100;prop,214|0</v>
      </c>
      <c r="R37" s="29" t="s">
        <v>201</v>
      </c>
      <c r="S37" s="29">
        <f t="shared" si="7"/>
        <v>100</v>
      </c>
      <c r="T37" s="29"/>
      <c r="U37" s="29" t="str">
        <f t="shared" si="5"/>
        <v>pack,1034</v>
      </c>
      <c r="V37" s="29"/>
      <c r="W37" s="29"/>
    </row>
    <row r="38" spans="1:23">
      <c r="A38" s="24">
        <v>200034</v>
      </c>
      <c r="B38" s="24">
        <v>101304</v>
      </c>
      <c r="C38" s="24">
        <v>101304</v>
      </c>
      <c r="D38" s="24"/>
      <c r="E38" s="24">
        <f>材料本!$B$3</f>
        <v>100</v>
      </c>
      <c r="F38" s="24">
        <f>VLOOKUP(MOD(C38,10),材料本!$A$7:$B$13,2,0)</f>
        <v>360</v>
      </c>
      <c r="G38" s="24">
        <f>VLOOKUP(MOD(C38,10),材料本!$A$7:$C$13,3,0)</f>
        <v>620</v>
      </c>
      <c r="H38" s="25" t="s">
        <v>157</v>
      </c>
      <c r="O38" s="29">
        <v>1035</v>
      </c>
      <c r="P38" s="29">
        <v>1</v>
      </c>
      <c r="Q38" s="30" t="str">
        <f t="shared" si="9"/>
        <v>prop,210|70;prop,214|30</v>
      </c>
      <c r="R38" s="29" t="s">
        <v>202</v>
      </c>
      <c r="S38" s="29">
        <f t="shared" si="7"/>
        <v>70</v>
      </c>
      <c r="T38" s="29"/>
      <c r="U38" s="29" t="str">
        <f t="shared" si="5"/>
        <v>pack,1035</v>
      </c>
      <c r="V38" s="29"/>
      <c r="W38" s="29"/>
    </row>
    <row r="39" spans="1:23">
      <c r="A39" s="24">
        <v>200035</v>
      </c>
      <c r="B39" s="24">
        <v>101305</v>
      </c>
      <c r="C39" s="24">
        <v>101305</v>
      </c>
      <c r="D39" s="24"/>
      <c r="E39" s="24">
        <f>材料本!$B$3</f>
        <v>100</v>
      </c>
      <c r="F39" s="24">
        <f>VLOOKUP(MOD(C39,10),材料本!$A$7:$B$13,2,0)</f>
        <v>450</v>
      </c>
      <c r="G39" s="24">
        <f>VLOOKUP(MOD(C39,10),材料本!$A$7:$C$13,3,0)</f>
        <v>760</v>
      </c>
      <c r="H39" s="25" t="s">
        <v>158</v>
      </c>
      <c r="O39" s="29">
        <v>1036</v>
      </c>
      <c r="P39" s="29">
        <v>1</v>
      </c>
      <c r="Q39" s="30" t="str">
        <f t="shared" si="9"/>
        <v>prop,210|65;prop,214|35</v>
      </c>
      <c r="R39" s="29" t="s">
        <v>203</v>
      </c>
      <c r="S39" s="29">
        <f t="shared" si="7"/>
        <v>65</v>
      </c>
      <c r="T39" s="29"/>
      <c r="U39" s="29" t="str">
        <f t="shared" si="5"/>
        <v>pack,1036</v>
      </c>
      <c r="V39" s="29"/>
      <c r="W39" s="29"/>
    </row>
    <row r="40" spans="1:23">
      <c r="A40" s="24">
        <v>200036</v>
      </c>
      <c r="B40" s="24">
        <v>101306</v>
      </c>
      <c r="C40" s="24">
        <v>101306</v>
      </c>
      <c r="D40" s="24"/>
      <c r="E40" s="24">
        <f>材料本!$B$3</f>
        <v>100</v>
      </c>
      <c r="F40" s="24">
        <f>VLOOKUP(MOD(C40,10),材料本!$A$7:$B$13,2,0)</f>
        <v>500</v>
      </c>
      <c r="G40" s="24">
        <f>VLOOKUP(MOD(C40,10),材料本!$A$7:$C$13,3,0)</f>
        <v>800</v>
      </c>
      <c r="H40" s="25" t="s">
        <v>159</v>
      </c>
      <c r="O40" s="29">
        <v>1037</v>
      </c>
      <c r="P40" s="29">
        <v>1</v>
      </c>
      <c r="Q40" s="30" t="str">
        <f t="shared" si="9"/>
        <v>prop,210|60;prop,214|40</v>
      </c>
      <c r="R40" s="29" t="s">
        <v>204</v>
      </c>
      <c r="S40" s="29">
        <f t="shared" si="7"/>
        <v>60</v>
      </c>
      <c r="T40" s="29"/>
      <c r="U40" s="29" t="str">
        <f t="shared" si="5"/>
        <v>pack,1037</v>
      </c>
      <c r="V40" s="29"/>
      <c r="W40" s="29"/>
    </row>
    <row r="41" spans="1:23">
      <c r="O41" s="29">
        <v>1038</v>
      </c>
      <c r="P41" s="29">
        <v>1</v>
      </c>
      <c r="Q41" s="30" t="str">
        <f>S41&amp;"|"&amp;T41&amp;";0|"&amp;100-T41</f>
        <v>pack,1018|50;0|50</v>
      </c>
      <c r="R41" s="29" t="s">
        <v>205</v>
      </c>
      <c r="S41" s="29" t="str">
        <f>"pack,"&amp;O21</f>
        <v>pack,1018</v>
      </c>
      <c r="T41" s="29">
        <v>50</v>
      </c>
      <c r="U41" s="29"/>
      <c r="V41" s="29" t="s">
        <v>390</v>
      </c>
      <c r="W41" s="29"/>
    </row>
    <row r="42" spans="1:23">
      <c r="O42" s="29">
        <v>1039</v>
      </c>
      <c r="P42" s="29">
        <v>1</v>
      </c>
      <c r="Q42" s="30" t="str">
        <f t="shared" ref="Q42:Q60" si="10">S42&amp;"|"&amp;T42&amp;";0|"&amp;100-T42</f>
        <v>pack,1019|50;0|50</v>
      </c>
      <c r="R42" s="29" t="s">
        <v>206</v>
      </c>
      <c r="S42" s="29" t="str">
        <f t="shared" ref="S42:S80" si="11">"pack,"&amp;O22</f>
        <v>pack,1019</v>
      </c>
      <c r="T42" s="29">
        <v>50</v>
      </c>
      <c r="U42" s="29"/>
      <c r="V42" s="29"/>
      <c r="W42" s="29"/>
    </row>
    <row r="43" spans="1:23">
      <c r="O43" s="29">
        <v>1040</v>
      </c>
      <c r="P43" s="29">
        <v>1</v>
      </c>
      <c r="Q43" s="30" t="str">
        <f t="shared" si="10"/>
        <v>pack,1020|50;0|50</v>
      </c>
      <c r="R43" s="29" t="s">
        <v>207</v>
      </c>
      <c r="S43" s="29" t="str">
        <f t="shared" si="11"/>
        <v>pack,1020</v>
      </c>
      <c r="T43" s="29">
        <v>50</v>
      </c>
      <c r="U43" s="29"/>
      <c r="V43" s="29"/>
      <c r="W43" s="29"/>
    </row>
    <row r="44" spans="1:23">
      <c r="O44" s="29">
        <v>1041</v>
      </c>
      <c r="P44" s="29">
        <v>1</v>
      </c>
      <c r="Q44" s="30" t="str">
        <f t="shared" si="10"/>
        <v>pack,1021|50;0|50</v>
      </c>
      <c r="R44" s="29" t="s">
        <v>208</v>
      </c>
      <c r="S44" s="29" t="str">
        <f t="shared" si="11"/>
        <v>pack,1021</v>
      </c>
      <c r="T44" s="29">
        <v>50</v>
      </c>
      <c r="U44" s="29"/>
      <c r="V44" s="29"/>
      <c r="W44" s="29"/>
    </row>
    <row r="45" spans="1:23">
      <c r="O45" s="29">
        <v>1042</v>
      </c>
      <c r="P45" s="29">
        <v>1</v>
      </c>
      <c r="Q45" s="30" t="str">
        <f t="shared" si="10"/>
        <v>pack,1022|50;0|50</v>
      </c>
      <c r="R45" s="29" t="s">
        <v>209</v>
      </c>
      <c r="S45" s="29" t="str">
        <f t="shared" si="11"/>
        <v>pack,1022</v>
      </c>
      <c r="T45" s="29">
        <v>50</v>
      </c>
      <c r="U45" s="29"/>
      <c r="V45" s="29"/>
      <c r="W45" s="29"/>
    </row>
    <row r="46" spans="1:23">
      <c r="O46" s="29">
        <v>1043</v>
      </c>
      <c r="P46" s="29">
        <v>1</v>
      </c>
      <c r="Q46" s="30" t="str">
        <f t="shared" si="10"/>
        <v>pack,1023|50;0|50</v>
      </c>
      <c r="R46" s="29" t="s">
        <v>210</v>
      </c>
      <c r="S46" s="29" t="str">
        <f t="shared" si="11"/>
        <v>pack,1023</v>
      </c>
      <c r="T46" s="29">
        <v>50</v>
      </c>
      <c r="U46" s="29"/>
      <c r="V46" s="29"/>
      <c r="W46" s="29"/>
    </row>
    <row r="47" spans="1:23">
      <c r="O47" s="29">
        <v>1044</v>
      </c>
      <c r="P47" s="29">
        <v>1</v>
      </c>
      <c r="Q47" s="30" t="str">
        <f t="shared" si="10"/>
        <v>pack,1024|50;0|50</v>
      </c>
      <c r="R47" s="29" t="s">
        <v>211</v>
      </c>
      <c r="S47" s="29" t="str">
        <f t="shared" si="11"/>
        <v>pack,1024</v>
      </c>
      <c r="T47" s="29">
        <v>50</v>
      </c>
      <c r="U47" s="29"/>
      <c r="V47" s="29"/>
      <c r="W47" s="29"/>
    </row>
    <row r="48" spans="1:23">
      <c r="O48" s="29">
        <v>1045</v>
      </c>
      <c r="P48" s="29">
        <v>1</v>
      </c>
      <c r="Q48" s="30" t="str">
        <f t="shared" si="10"/>
        <v>pack,1025|50;0|50</v>
      </c>
      <c r="R48" s="29" t="s">
        <v>212</v>
      </c>
      <c r="S48" s="29" t="str">
        <f t="shared" si="11"/>
        <v>pack,1025</v>
      </c>
      <c r="T48" s="29">
        <v>50</v>
      </c>
      <c r="U48" s="29"/>
      <c r="V48" s="29"/>
      <c r="W48" s="29"/>
    </row>
    <row r="49" spans="15:24">
      <c r="O49" s="29">
        <v>1046</v>
      </c>
      <c r="P49" s="29">
        <v>1</v>
      </c>
      <c r="Q49" s="30" t="str">
        <f t="shared" si="10"/>
        <v>pack,1026|50;0|50</v>
      </c>
      <c r="R49" s="29" t="s">
        <v>213</v>
      </c>
      <c r="S49" s="29" t="str">
        <f t="shared" si="11"/>
        <v>pack,1026</v>
      </c>
      <c r="T49" s="29">
        <v>50</v>
      </c>
      <c r="U49" s="29"/>
      <c r="V49" s="29"/>
      <c r="W49" s="29"/>
    </row>
    <row r="50" spans="15:24">
      <c r="O50" s="29">
        <v>1047</v>
      </c>
      <c r="P50" s="29">
        <v>1</v>
      </c>
      <c r="Q50" s="30" t="str">
        <f t="shared" si="10"/>
        <v>pack,1027|50;0|50</v>
      </c>
      <c r="R50" s="29" t="s">
        <v>214</v>
      </c>
      <c r="S50" s="29" t="str">
        <f t="shared" si="11"/>
        <v>pack,1027</v>
      </c>
      <c r="T50" s="29">
        <v>50</v>
      </c>
      <c r="U50" s="29"/>
      <c r="V50" s="29"/>
      <c r="W50" s="29"/>
    </row>
    <row r="51" spans="15:24">
      <c r="O51" s="29">
        <v>1048</v>
      </c>
      <c r="P51" s="29">
        <v>1</v>
      </c>
      <c r="Q51" s="30" t="str">
        <f t="shared" si="10"/>
        <v>pack,1028|50;0|50</v>
      </c>
      <c r="R51" s="29" t="s">
        <v>215</v>
      </c>
      <c r="S51" s="29" t="str">
        <f t="shared" si="11"/>
        <v>pack,1028</v>
      </c>
      <c r="T51" s="29">
        <v>50</v>
      </c>
      <c r="U51" s="29"/>
      <c r="V51" s="29"/>
      <c r="W51" s="29"/>
    </row>
    <row r="52" spans="15:24">
      <c r="O52" s="29">
        <v>1049</v>
      </c>
      <c r="P52" s="29">
        <v>1</v>
      </c>
      <c r="Q52" s="30" t="str">
        <f t="shared" si="10"/>
        <v>pack,1029|50;0|50</v>
      </c>
      <c r="R52" s="29" t="s">
        <v>216</v>
      </c>
      <c r="S52" s="29" t="str">
        <f t="shared" si="11"/>
        <v>pack,1029</v>
      </c>
      <c r="T52" s="29">
        <v>50</v>
      </c>
      <c r="U52" s="29"/>
      <c r="V52" s="29"/>
      <c r="W52" s="29"/>
    </row>
    <row r="53" spans="15:24">
      <c r="O53" s="29">
        <v>1050</v>
      </c>
      <c r="P53" s="29">
        <v>1</v>
      </c>
      <c r="Q53" s="30" t="str">
        <f t="shared" si="10"/>
        <v>pack,1030|50;0|50</v>
      </c>
      <c r="R53" s="29" t="s">
        <v>217</v>
      </c>
      <c r="S53" s="29" t="str">
        <f t="shared" si="11"/>
        <v>pack,1030</v>
      </c>
      <c r="T53" s="29">
        <v>50</v>
      </c>
      <c r="U53" s="29"/>
      <c r="V53" s="29"/>
      <c r="W53" s="29"/>
    </row>
    <row r="54" spans="15:24">
      <c r="O54" s="29">
        <v>1051</v>
      </c>
      <c r="P54" s="29">
        <v>1</v>
      </c>
      <c r="Q54" s="30" t="str">
        <f t="shared" si="10"/>
        <v>pack,1031|50;0|50</v>
      </c>
      <c r="R54" s="29" t="s">
        <v>218</v>
      </c>
      <c r="S54" s="29" t="str">
        <f t="shared" si="11"/>
        <v>pack,1031</v>
      </c>
      <c r="T54" s="29">
        <v>50</v>
      </c>
      <c r="U54" s="29"/>
      <c r="V54" s="29"/>
      <c r="W54" s="29"/>
    </row>
    <row r="55" spans="15:24">
      <c r="O55" s="29">
        <v>1052</v>
      </c>
      <c r="P55" s="29">
        <v>1</v>
      </c>
      <c r="Q55" s="30" t="str">
        <f t="shared" si="10"/>
        <v>pack,1032|50;0|50</v>
      </c>
      <c r="R55" s="29" t="s">
        <v>219</v>
      </c>
      <c r="S55" s="29" t="str">
        <f t="shared" si="11"/>
        <v>pack,1032</v>
      </c>
      <c r="T55" s="29">
        <v>50</v>
      </c>
      <c r="U55" s="29"/>
      <c r="V55" s="29"/>
      <c r="W55" s="29"/>
    </row>
    <row r="56" spans="15:24">
      <c r="O56" s="29">
        <v>1053</v>
      </c>
      <c r="P56" s="29">
        <v>1</v>
      </c>
      <c r="Q56" s="30" t="str">
        <f t="shared" si="10"/>
        <v>pack,1033|50;0|50</v>
      </c>
      <c r="R56" s="29" t="s">
        <v>220</v>
      </c>
      <c r="S56" s="29" t="str">
        <f t="shared" si="11"/>
        <v>pack,1033</v>
      </c>
      <c r="T56" s="29">
        <v>50</v>
      </c>
      <c r="U56" s="29"/>
      <c r="V56" s="29"/>
      <c r="W56" s="29"/>
    </row>
    <row r="57" spans="15:24">
      <c r="O57" s="29">
        <v>1054</v>
      </c>
      <c r="P57" s="29">
        <v>1</v>
      </c>
      <c r="Q57" s="30" t="str">
        <f t="shared" si="10"/>
        <v>pack,1034|50;0|50</v>
      </c>
      <c r="R57" s="29" t="s">
        <v>221</v>
      </c>
      <c r="S57" s="29" t="str">
        <f t="shared" si="11"/>
        <v>pack,1034</v>
      </c>
      <c r="T57" s="29">
        <v>50</v>
      </c>
      <c r="U57" s="29"/>
      <c r="V57" s="29"/>
      <c r="W57" s="29"/>
    </row>
    <row r="58" spans="15:24">
      <c r="O58" s="29">
        <v>1055</v>
      </c>
      <c r="P58" s="29">
        <v>1</v>
      </c>
      <c r="Q58" s="30" t="str">
        <f t="shared" si="10"/>
        <v>pack,1035|50;0|50</v>
      </c>
      <c r="R58" s="29" t="s">
        <v>222</v>
      </c>
      <c r="S58" s="29" t="str">
        <f t="shared" si="11"/>
        <v>pack,1035</v>
      </c>
      <c r="T58" s="29">
        <v>50</v>
      </c>
      <c r="U58" s="29"/>
      <c r="V58" s="29"/>
      <c r="W58" s="29"/>
    </row>
    <row r="59" spans="15:24">
      <c r="O59" s="29">
        <v>1056</v>
      </c>
      <c r="P59" s="29">
        <v>1</v>
      </c>
      <c r="Q59" s="30" t="str">
        <f t="shared" si="10"/>
        <v>pack,1036|50;0|50</v>
      </c>
      <c r="R59" s="29" t="s">
        <v>223</v>
      </c>
      <c r="S59" s="29" t="str">
        <f t="shared" si="11"/>
        <v>pack,1036</v>
      </c>
      <c r="T59" s="29">
        <v>50</v>
      </c>
      <c r="U59" s="29"/>
      <c r="V59" s="29"/>
      <c r="W59" s="29"/>
    </row>
    <row r="60" spans="15:24">
      <c r="O60" s="29">
        <v>1057</v>
      </c>
      <c r="P60" s="29">
        <v>1</v>
      </c>
      <c r="Q60" s="30" t="str">
        <f t="shared" si="10"/>
        <v>pack,1037|50;0|50</v>
      </c>
      <c r="R60" s="29" t="s">
        <v>224</v>
      </c>
      <c r="S60" s="29" t="str">
        <f t="shared" si="11"/>
        <v>pack,1037</v>
      </c>
      <c r="T60" s="29">
        <v>50</v>
      </c>
      <c r="U60" s="29"/>
      <c r="V60" s="29"/>
      <c r="W60" s="32" t="s">
        <v>392</v>
      </c>
      <c r="X60" s="19" t="s">
        <v>393</v>
      </c>
    </row>
    <row r="61" spans="15:24">
      <c r="O61" s="29">
        <v>1058</v>
      </c>
      <c r="P61" s="29">
        <v>2</v>
      </c>
      <c r="Q61" s="30" t="str">
        <f>S41&amp;"|"&amp;T61&amp;";"&amp;S61&amp;"|"&amp;U61</f>
        <v>pack,1018|1;pack,1038|3</v>
      </c>
      <c r="R61" s="29" t="s">
        <v>225</v>
      </c>
      <c r="S61" s="29" t="str">
        <f t="shared" si="11"/>
        <v>pack,1038</v>
      </c>
      <c r="T61" s="29">
        <v>1</v>
      </c>
      <c r="U61" s="29">
        <v>3</v>
      </c>
      <c r="V61" s="29" t="s">
        <v>391</v>
      </c>
      <c r="W61" s="32">
        <f>(1+0.5*3)*S21/100</f>
        <v>2.5</v>
      </c>
      <c r="X61" s="19">
        <f>2.5-W61</f>
        <v>0</v>
      </c>
    </row>
    <row r="62" spans="15:24">
      <c r="O62" s="29">
        <v>1059</v>
      </c>
      <c r="P62" s="29">
        <v>2</v>
      </c>
      <c r="Q62" s="30" t="str">
        <f t="shared" ref="Q62:Q80" si="12">S42&amp;"|"&amp;T62&amp;";"&amp;S62&amp;"|"&amp;U62</f>
        <v>pack,1019|1;pack,1039|3</v>
      </c>
      <c r="R62" s="29" t="s">
        <v>226</v>
      </c>
      <c r="S62" s="29" t="str">
        <f t="shared" si="11"/>
        <v>pack,1039</v>
      </c>
      <c r="T62" s="29">
        <v>1</v>
      </c>
      <c r="U62" s="29">
        <v>3</v>
      </c>
      <c r="V62" s="29"/>
      <c r="W62" s="32">
        <f t="shared" ref="W62:W65" si="13">(1+0.5*3)*S22/100</f>
        <v>2.5</v>
      </c>
      <c r="X62" s="19">
        <f t="shared" ref="X62:X65" si="14">2.5-W62</f>
        <v>0</v>
      </c>
    </row>
    <row r="63" spans="15:24">
      <c r="O63" s="29">
        <v>1060</v>
      </c>
      <c r="P63" s="29">
        <v>2</v>
      </c>
      <c r="Q63" s="30" t="str">
        <f t="shared" si="12"/>
        <v>pack,1020|1;pack,1040|3</v>
      </c>
      <c r="R63" s="29" t="s">
        <v>227</v>
      </c>
      <c r="S63" s="29" t="str">
        <f t="shared" si="11"/>
        <v>pack,1040</v>
      </c>
      <c r="T63" s="29">
        <v>1</v>
      </c>
      <c r="U63" s="29">
        <v>3</v>
      </c>
      <c r="V63" s="29"/>
      <c r="W63" s="32">
        <f t="shared" si="13"/>
        <v>1.75</v>
      </c>
      <c r="X63" s="19">
        <f t="shared" si="14"/>
        <v>0.75</v>
      </c>
    </row>
    <row r="64" spans="15:24">
      <c r="O64" s="29">
        <v>1061</v>
      </c>
      <c r="P64" s="29">
        <v>2</v>
      </c>
      <c r="Q64" s="30" t="str">
        <f t="shared" si="12"/>
        <v>pack,1021|1;pack,1041|3</v>
      </c>
      <c r="R64" s="29" t="s">
        <v>228</v>
      </c>
      <c r="S64" s="29" t="str">
        <f t="shared" si="11"/>
        <v>pack,1041</v>
      </c>
      <c r="T64" s="29">
        <v>1</v>
      </c>
      <c r="U64" s="29">
        <v>3</v>
      </c>
      <c r="V64" s="29"/>
      <c r="W64" s="32">
        <f t="shared" si="13"/>
        <v>1.625</v>
      </c>
      <c r="X64" s="19">
        <f t="shared" si="14"/>
        <v>0.875</v>
      </c>
    </row>
    <row r="65" spans="15:24">
      <c r="O65" s="29">
        <v>1062</v>
      </c>
      <c r="P65" s="29">
        <v>2</v>
      </c>
      <c r="Q65" s="30" t="str">
        <f t="shared" si="12"/>
        <v>pack,1022|1;pack,1042|3</v>
      </c>
      <c r="R65" s="29" t="s">
        <v>229</v>
      </c>
      <c r="S65" s="29" t="str">
        <f t="shared" si="11"/>
        <v>pack,1042</v>
      </c>
      <c r="T65" s="29">
        <v>1</v>
      </c>
      <c r="U65" s="29">
        <v>3</v>
      </c>
      <c r="V65" s="29"/>
      <c r="W65" s="32">
        <f t="shared" si="13"/>
        <v>1.5</v>
      </c>
      <c r="X65" s="19">
        <f t="shared" si="14"/>
        <v>1</v>
      </c>
    </row>
    <row r="66" spans="15:24">
      <c r="O66" s="29">
        <v>1063</v>
      </c>
      <c r="P66" s="29">
        <v>2</v>
      </c>
      <c r="Q66" s="30" t="str">
        <f t="shared" si="12"/>
        <v>pack,1023|1;pack,1043|3</v>
      </c>
      <c r="R66" s="29" t="s">
        <v>230</v>
      </c>
      <c r="S66" s="29" t="str">
        <f t="shared" si="11"/>
        <v>pack,1043</v>
      </c>
      <c r="T66" s="29">
        <v>1</v>
      </c>
      <c r="U66" s="29">
        <v>3</v>
      </c>
      <c r="V66" s="29"/>
      <c r="W66" s="29"/>
    </row>
    <row r="67" spans="15:24">
      <c r="O67" s="29">
        <v>1064</v>
      </c>
      <c r="P67" s="29">
        <v>2</v>
      </c>
      <c r="Q67" s="30" t="str">
        <f t="shared" si="12"/>
        <v>pack,1024|1;pack,1044|3</v>
      </c>
      <c r="R67" s="29" t="s">
        <v>231</v>
      </c>
      <c r="S67" s="29" t="str">
        <f t="shared" si="11"/>
        <v>pack,1044</v>
      </c>
      <c r="T67" s="29">
        <v>1</v>
      </c>
      <c r="U67" s="29">
        <v>3</v>
      </c>
      <c r="V67" s="29"/>
      <c r="W67" s="29"/>
    </row>
    <row r="68" spans="15:24">
      <c r="O68" s="29">
        <v>1065</v>
      </c>
      <c r="P68" s="29">
        <v>2</v>
      </c>
      <c r="Q68" s="30" t="str">
        <f t="shared" si="12"/>
        <v>pack,1025|1;pack,1045|3</v>
      </c>
      <c r="R68" s="29" t="s">
        <v>232</v>
      </c>
      <c r="S68" s="29" t="str">
        <f t="shared" si="11"/>
        <v>pack,1045</v>
      </c>
      <c r="T68" s="29">
        <v>1</v>
      </c>
      <c r="U68" s="29">
        <v>3</v>
      </c>
      <c r="V68" s="29"/>
      <c r="W68" s="29"/>
    </row>
    <row r="69" spans="15:24">
      <c r="O69" s="29">
        <v>1066</v>
      </c>
      <c r="P69" s="29">
        <v>2</v>
      </c>
      <c r="Q69" s="30" t="str">
        <f t="shared" si="12"/>
        <v>pack,1026|1;pack,1046|3</v>
      </c>
      <c r="R69" s="29" t="s">
        <v>233</v>
      </c>
      <c r="S69" s="29" t="str">
        <f t="shared" si="11"/>
        <v>pack,1046</v>
      </c>
      <c r="T69" s="29">
        <v>1</v>
      </c>
      <c r="U69" s="29">
        <v>3</v>
      </c>
      <c r="V69" s="29"/>
      <c r="W69" s="29"/>
    </row>
    <row r="70" spans="15:24">
      <c r="O70" s="29">
        <v>1067</v>
      </c>
      <c r="P70" s="29">
        <v>2</v>
      </c>
      <c r="Q70" s="30" t="str">
        <f t="shared" si="12"/>
        <v>pack,1027|1;pack,1047|3</v>
      </c>
      <c r="R70" s="29" t="s">
        <v>234</v>
      </c>
      <c r="S70" s="29" t="str">
        <f t="shared" si="11"/>
        <v>pack,1047</v>
      </c>
      <c r="T70" s="29">
        <v>1</v>
      </c>
      <c r="U70" s="29">
        <v>3</v>
      </c>
      <c r="V70" s="29"/>
      <c r="W70" s="29"/>
    </row>
    <row r="71" spans="15:24">
      <c r="O71" s="29">
        <v>1068</v>
      </c>
      <c r="P71" s="29">
        <v>2</v>
      </c>
      <c r="Q71" s="30" t="str">
        <f t="shared" si="12"/>
        <v>pack,1028|1;pack,1048|3</v>
      </c>
      <c r="R71" s="29" t="s">
        <v>235</v>
      </c>
      <c r="S71" s="29" t="str">
        <f t="shared" si="11"/>
        <v>pack,1048</v>
      </c>
      <c r="T71" s="29">
        <v>1</v>
      </c>
      <c r="U71" s="29">
        <v>3</v>
      </c>
      <c r="V71" s="29"/>
      <c r="W71" s="29"/>
    </row>
    <row r="72" spans="15:24">
      <c r="O72" s="29">
        <v>1069</v>
      </c>
      <c r="P72" s="29">
        <v>2</v>
      </c>
      <c r="Q72" s="30" t="str">
        <f t="shared" si="12"/>
        <v>pack,1029|1;pack,1049|3</v>
      </c>
      <c r="R72" s="29" t="s">
        <v>236</v>
      </c>
      <c r="S72" s="29" t="str">
        <f t="shared" si="11"/>
        <v>pack,1049</v>
      </c>
      <c r="T72" s="29">
        <v>1</v>
      </c>
      <c r="U72" s="29">
        <v>3</v>
      </c>
      <c r="V72" s="29"/>
      <c r="W72" s="29"/>
    </row>
    <row r="73" spans="15:24">
      <c r="O73" s="29">
        <v>1070</v>
      </c>
      <c r="P73" s="29">
        <v>2</v>
      </c>
      <c r="Q73" s="30" t="str">
        <f t="shared" si="12"/>
        <v>pack,1030|1;pack,1050|3</v>
      </c>
      <c r="R73" s="29" t="s">
        <v>237</v>
      </c>
      <c r="S73" s="29" t="str">
        <f t="shared" si="11"/>
        <v>pack,1050</v>
      </c>
      <c r="T73" s="29">
        <v>1</v>
      </c>
      <c r="U73" s="29">
        <v>3</v>
      </c>
      <c r="V73" s="29"/>
      <c r="W73" s="29"/>
    </row>
    <row r="74" spans="15:24">
      <c r="O74" s="29">
        <v>1071</v>
      </c>
      <c r="P74" s="29">
        <v>2</v>
      </c>
      <c r="Q74" s="30" t="str">
        <f t="shared" si="12"/>
        <v>pack,1031|1;pack,1051|3</v>
      </c>
      <c r="R74" s="29" t="s">
        <v>238</v>
      </c>
      <c r="S74" s="29" t="str">
        <f t="shared" si="11"/>
        <v>pack,1051</v>
      </c>
      <c r="T74" s="29">
        <v>1</v>
      </c>
      <c r="U74" s="29">
        <v>3</v>
      </c>
      <c r="V74" s="29"/>
      <c r="W74" s="29"/>
    </row>
    <row r="75" spans="15:24">
      <c r="O75" s="29">
        <v>1072</v>
      </c>
      <c r="P75" s="29">
        <v>2</v>
      </c>
      <c r="Q75" s="30" t="str">
        <f t="shared" si="12"/>
        <v>pack,1032|1;pack,1052|3</v>
      </c>
      <c r="R75" s="29" t="s">
        <v>239</v>
      </c>
      <c r="S75" s="29" t="str">
        <f t="shared" si="11"/>
        <v>pack,1052</v>
      </c>
      <c r="T75" s="29">
        <v>1</v>
      </c>
      <c r="U75" s="29">
        <v>3</v>
      </c>
      <c r="V75" s="29"/>
      <c r="W75" s="29"/>
    </row>
    <row r="76" spans="15:24">
      <c r="O76" s="29">
        <v>1073</v>
      </c>
      <c r="P76" s="29">
        <v>2</v>
      </c>
      <c r="Q76" s="30" t="str">
        <f t="shared" si="12"/>
        <v>pack,1033|1;pack,1053|3</v>
      </c>
      <c r="R76" s="29" t="s">
        <v>240</v>
      </c>
      <c r="S76" s="29" t="str">
        <f t="shared" si="11"/>
        <v>pack,1053</v>
      </c>
      <c r="T76" s="29">
        <v>1</v>
      </c>
      <c r="U76" s="29">
        <v>3</v>
      </c>
      <c r="V76" s="29"/>
      <c r="W76" s="29"/>
    </row>
    <row r="77" spans="15:24">
      <c r="O77" s="29">
        <v>1074</v>
      </c>
      <c r="P77" s="29">
        <v>2</v>
      </c>
      <c r="Q77" s="30" t="str">
        <f t="shared" si="12"/>
        <v>pack,1034|1;pack,1054|3</v>
      </c>
      <c r="R77" s="29" t="s">
        <v>241</v>
      </c>
      <c r="S77" s="29" t="str">
        <f t="shared" si="11"/>
        <v>pack,1054</v>
      </c>
      <c r="T77" s="29">
        <v>1</v>
      </c>
      <c r="U77" s="29">
        <v>3</v>
      </c>
      <c r="V77" s="29"/>
      <c r="W77" s="29"/>
    </row>
    <row r="78" spans="15:24">
      <c r="O78" s="29">
        <v>1075</v>
      </c>
      <c r="P78" s="29">
        <v>2</v>
      </c>
      <c r="Q78" s="30" t="str">
        <f t="shared" si="12"/>
        <v>pack,1035|1;pack,1055|3</v>
      </c>
      <c r="R78" s="29" t="s">
        <v>242</v>
      </c>
      <c r="S78" s="29" t="str">
        <f t="shared" si="11"/>
        <v>pack,1055</v>
      </c>
      <c r="T78" s="29">
        <v>1</v>
      </c>
      <c r="U78" s="29">
        <v>3</v>
      </c>
      <c r="V78" s="29"/>
      <c r="W78" s="29"/>
    </row>
    <row r="79" spans="15:24">
      <c r="O79" s="29">
        <v>1076</v>
      </c>
      <c r="P79" s="29">
        <v>2</v>
      </c>
      <c r="Q79" s="30" t="str">
        <f t="shared" si="12"/>
        <v>pack,1036|1;pack,1056|3</v>
      </c>
      <c r="R79" s="29" t="s">
        <v>243</v>
      </c>
      <c r="S79" s="29" t="str">
        <f t="shared" si="11"/>
        <v>pack,1056</v>
      </c>
      <c r="T79" s="29">
        <v>1</v>
      </c>
      <c r="U79" s="29">
        <v>3</v>
      </c>
      <c r="V79" s="29"/>
      <c r="W79" s="29"/>
    </row>
    <row r="80" spans="15:24">
      <c r="O80" s="29">
        <v>1077</v>
      </c>
      <c r="P80" s="29">
        <v>2</v>
      </c>
      <c r="Q80" s="30" t="str">
        <f t="shared" si="12"/>
        <v>pack,1037|1;pack,1057|3</v>
      </c>
      <c r="R80" s="29" t="s">
        <v>244</v>
      </c>
      <c r="S80" s="29" t="str">
        <f t="shared" si="11"/>
        <v>pack,1057</v>
      </c>
      <c r="T80" s="29">
        <v>1</v>
      </c>
      <c r="U80" s="29">
        <v>3</v>
      </c>
      <c r="V80" s="29"/>
      <c r="W80" s="29"/>
    </row>
    <row r="81" spans="15:23">
      <c r="O81" s="29">
        <v>1078</v>
      </c>
      <c r="P81" s="29">
        <v>1</v>
      </c>
      <c r="Q81" s="30" t="str">
        <f>"pack,"&amp;S81&amp;";pack,"&amp;T81&amp;";pack,"&amp;U81&amp;";pack,"&amp;V81</f>
        <v>pack,1018;pack,1023;pack,1028;pack,1033</v>
      </c>
      <c r="R81" s="29" t="s">
        <v>245</v>
      </c>
      <c r="S81" s="29">
        <v>1018</v>
      </c>
      <c r="T81" s="29">
        <v>1023</v>
      </c>
      <c r="U81" s="29">
        <v>1028</v>
      </c>
      <c r="V81" s="29">
        <v>1033</v>
      </c>
      <c r="W81" s="29" t="s">
        <v>246</v>
      </c>
    </row>
    <row r="82" spans="15:23">
      <c r="O82" s="29">
        <v>1079</v>
      </c>
      <c r="P82" s="29">
        <v>1</v>
      </c>
      <c r="Q82" s="30" t="str">
        <f t="shared" ref="Q82:Q85" si="15">"pack,"&amp;S82&amp;";pack,"&amp;T82&amp;";pack,"&amp;U82&amp;";pack,"&amp;V82</f>
        <v>pack,1019;pack,1024;pack,1029;pack,1034</v>
      </c>
      <c r="R82" s="29" t="s">
        <v>247</v>
      </c>
      <c r="S82" s="29">
        <v>1019</v>
      </c>
      <c r="T82" s="29">
        <v>1024</v>
      </c>
      <c r="U82" s="29">
        <v>1029</v>
      </c>
      <c r="V82" s="29">
        <v>1034</v>
      </c>
      <c r="W82" s="29" t="s">
        <v>246</v>
      </c>
    </row>
    <row r="83" spans="15:23">
      <c r="O83" s="29">
        <v>1080</v>
      </c>
      <c r="P83" s="29">
        <v>1</v>
      </c>
      <c r="Q83" s="30" t="str">
        <f t="shared" si="15"/>
        <v>pack,1020;pack,1025;pack,1030;pack,1035</v>
      </c>
      <c r="R83" s="29" t="s">
        <v>248</v>
      </c>
      <c r="S83" s="29">
        <v>1020</v>
      </c>
      <c r="T83" s="29">
        <v>1025</v>
      </c>
      <c r="U83" s="29">
        <v>1030</v>
      </c>
      <c r="V83" s="29">
        <v>1035</v>
      </c>
      <c r="W83" s="29" t="s">
        <v>246</v>
      </c>
    </row>
    <row r="84" spans="15:23">
      <c r="O84" s="29">
        <v>1081</v>
      </c>
      <c r="P84" s="29">
        <v>1</v>
      </c>
      <c r="Q84" s="30" t="str">
        <f t="shared" si="15"/>
        <v>pack,1021;pack,1026;pack,1031;pack,1036</v>
      </c>
      <c r="R84" s="29" t="s">
        <v>249</v>
      </c>
      <c r="S84" s="29">
        <v>1021</v>
      </c>
      <c r="T84" s="29">
        <v>1026</v>
      </c>
      <c r="U84" s="29">
        <v>1031</v>
      </c>
      <c r="V84" s="29">
        <v>1036</v>
      </c>
      <c r="W84" s="29" t="s">
        <v>246</v>
      </c>
    </row>
    <row r="85" spans="15:23">
      <c r="O85" s="29">
        <v>1082</v>
      </c>
      <c r="P85" s="29">
        <v>1</v>
      </c>
      <c r="Q85" s="30" t="str">
        <f t="shared" si="15"/>
        <v>pack,1022;pack,1027;pack,1032;pack,1037</v>
      </c>
      <c r="R85" s="29" t="s">
        <v>250</v>
      </c>
      <c r="S85" s="29">
        <v>1022</v>
      </c>
      <c r="T85" s="29">
        <v>1027</v>
      </c>
      <c r="U85" s="29">
        <v>1032</v>
      </c>
      <c r="V85" s="29">
        <v>1037</v>
      </c>
      <c r="W85" s="29" t="s">
        <v>246</v>
      </c>
    </row>
    <row r="86" spans="15:23">
      <c r="O86" s="26">
        <v>2001</v>
      </c>
      <c r="P86" s="26">
        <v>1</v>
      </c>
      <c r="Q86" s="27" t="s">
        <v>251</v>
      </c>
      <c r="R86" s="26" t="s">
        <v>252</v>
      </c>
      <c r="S86" s="26">
        <v>1</v>
      </c>
      <c r="T86" s="26">
        <v>1</v>
      </c>
      <c r="U86" s="26" t="str">
        <f>"pack,"&amp;O86</f>
        <v>pack,2001</v>
      </c>
      <c r="V86" s="26"/>
      <c r="W86" s="26"/>
    </row>
    <row r="87" spans="15:23">
      <c r="O87" s="26">
        <v>2002</v>
      </c>
      <c r="P87" s="26">
        <v>1</v>
      </c>
      <c r="Q87" s="27" t="s">
        <v>253</v>
      </c>
      <c r="R87" s="26" t="s">
        <v>254</v>
      </c>
      <c r="S87" s="26">
        <v>2</v>
      </c>
      <c r="T87" s="26">
        <v>1</v>
      </c>
      <c r="U87" s="26" t="str">
        <f t="shared" ref="U87:U150" si="16">"pack,"&amp;O87</f>
        <v>pack,2002</v>
      </c>
      <c r="V87" s="26"/>
      <c r="W87" s="26"/>
    </row>
    <row r="88" spans="15:23">
      <c r="O88" s="26">
        <v>2003</v>
      </c>
      <c r="P88" s="26">
        <v>1</v>
      </c>
      <c r="Q88" s="27" t="s">
        <v>255</v>
      </c>
      <c r="R88" s="26" t="s">
        <v>256</v>
      </c>
      <c r="S88" s="26">
        <v>3</v>
      </c>
      <c r="T88" s="26">
        <v>1</v>
      </c>
      <c r="U88" s="26" t="str">
        <f t="shared" si="16"/>
        <v>pack,2003</v>
      </c>
      <c r="V88" s="26"/>
      <c r="W88" s="26"/>
    </row>
    <row r="89" spans="15:23">
      <c r="O89" s="26">
        <v>2004</v>
      </c>
      <c r="P89" s="26">
        <v>1</v>
      </c>
      <c r="Q89" s="27" t="s">
        <v>257</v>
      </c>
      <c r="R89" s="26" t="s">
        <v>258</v>
      </c>
      <c r="S89" s="26">
        <v>1</v>
      </c>
      <c r="T89" s="26">
        <v>2</v>
      </c>
      <c r="U89" s="26" t="str">
        <f t="shared" si="16"/>
        <v>pack,2004</v>
      </c>
      <c r="V89" s="26"/>
      <c r="W89" s="26"/>
    </row>
    <row r="90" spans="15:23">
      <c r="O90" s="26">
        <v>2005</v>
      </c>
      <c r="P90" s="26">
        <v>1</v>
      </c>
      <c r="Q90" s="27" t="s">
        <v>259</v>
      </c>
      <c r="R90" s="26" t="s">
        <v>260</v>
      </c>
      <c r="S90" s="26">
        <v>2</v>
      </c>
      <c r="T90" s="26">
        <v>2</v>
      </c>
      <c r="U90" s="26" t="str">
        <f t="shared" si="16"/>
        <v>pack,2005</v>
      </c>
      <c r="V90" s="26"/>
      <c r="W90" s="26"/>
    </row>
    <row r="91" spans="15:23">
      <c r="O91" s="26">
        <v>2006</v>
      </c>
      <c r="P91" s="26">
        <v>1</v>
      </c>
      <c r="Q91" s="27" t="s">
        <v>261</v>
      </c>
      <c r="R91" s="26" t="s">
        <v>262</v>
      </c>
      <c r="S91" s="26">
        <v>3</v>
      </c>
      <c r="T91" s="26">
        <v>2</v>
      </c>
      <c r="U91" s="26" t="str">
        <f t="shared" si="16"/>
        <v>pack,2006</v>
      </c>
      <c r="V91" s="26"/>
      <c r="W91" s="26"/>
    </row>
    <row r="92" spans="15:23">
      <c r="O92" s="26">
        <v>2007</v>
      </c>
      <c r="P92" s="26">
        <v>1</v>
      </c>
      <c r="Q92" s="27" t="s">
        <v>263</v>
      </c>
      <c r="R92" s="26" t="s">
        <v>264</v>
      </c>
      <c r="S92" s="26">
        <v>1</v>
      </c>
      <c r="T92" s="26">
        <v>3</v>
      </c>
      <c r="U92" s="26" t="str">
        <f t="shared" si="16"/>
        <v>pack,2007</v>
      </c>
      <c r="V92" s="26"/>
      <c r="W92" s="26"/>
    </row>
    <row r="93" spans="15:23">
      <c r="O93" s="26">
        <v>2008</v>
      </c>
      <c r="P93" s="26">
        <v>1</v>
      </c>
      <c r="Q93" s="27" t="s">
        <v>265</v>
      </c>
      <c r="R93" s="26" t="s">
        <v>266</v>
      </c>
      <c r="S93" s="26">
        <v>2</v>
      </c>
      <c r="T93" s="26">
        <v>3</v>
      </c>
      <c r="U93" s="26" t="str">
        <f t="shared" si="16"/>
        <v>pack,2008</v>
      </c>
      <c r="V93" s="26"/>
      <c r="W93" s="26"/>
    </row>
    <row r="94" spans="15:23">
      <c r="O94" s="26">
        <v>2009</v>
      </c>
      <c r="P94" s="26">
        <v>1</v>
      </c>
      <c r="Q94" s="27" t="s">
        <v>267</v>
      </c>
      <c r="R94" s="26" t="s">
        <v>268</v>
      </c>
      <c r="S94" s="26">
        <v>3</v>
      </c>
      <c r="T94" s="26">
        <v>3</v>
      </c>
      <c r="U94" s="26" t="str">
        <f t="shared" si="16"/>
        <v>pack,2009</v>
      </c>
      <c r="V94" s="26"/>
      <c r="W94" s="26"/>
    </row>
    <row r="95" spans="15:23">
      <c r="O95" s="26">
        <v>2010</v>
      </c>
      <c r="P95" s="26">
        <v>1</v>
      </c>
      <c r="Q95" s="27" t="s">
        <v>269</v>
      </c>
      <c r="R95" s="26" t="s">
        <v>270</v>
      </c>
      <c r="S95" s="26">
        <v>1</v>
      </c>
      <c r="T95" s="26">
        <v>4</v>
      </c>
      <c r="U95" s="26" t="str">
        <f t="shared" si="16"/>
        <v>pack,2010</v>
      </c>
      <c r="V95" s="26"/>
      <c r="W95" s="26"/>
    </row>
    <row r="96" spans="15:23">
      <c r="O96" s="26">
        <v>2011</v>
      </c>
      <c r="P96" s="26">
        <v>1</v>
      </c>
      <c r="Q96" s="27" t="s">
        <v>271</v>
      </c>
      <c r="R96" s="26" t="s">
        <v>272</v>
      </c>
      <c r="S96" s="26">
        <v>2</v>
      </c>
      <c r="T96" s="26">
        <v>4</v>
      </c>
      <c r="U96" s="26" t="str">
        <f t="shared" si="16"/>
        <v>pack,2011</v>
      </c>
      <c r="V96" s="26"/>
      <c r="W96" s="26"/>
    </row>
    <row r="97" spans="15:23">
      <c r="O97" s="26">
        <v>2012</v>
      </c>
      <c r="P97" s="26">
        <v>1</v>
      </c>
      <c r="Q97" s="27" t="s">
        <v>273</v>
      </c>
      <c r="R97" s="26" t="s">
        <v>274</v>
      </c>
      <c r="S97" s="26">
        <v>3</v>
      </c>
      <c r="T97" s="26">
        <v>4</v>
      </c>
      <c r="U97" s="26" t="str">
        <f t="shared" si="16"/>
        <v>pack,2012</v>
      </c>
      <c r="V97" s="26"/>
      <c r="W97" s="26"/>
    </row>
    <row r="98" spans="15:23">
      <c r="O98" s="26">
        <v>2013</v>
      </c>
      <c r="P98" s="26">
        <v>1</v>
      </c>
      <c r="Q98" s="27" t="s">
        <v>275</v>
      </c>
      <c r="R98" s="26" t="s">
        <v>276</v>
      </c>
      <c r="S98" s="26">
        <v>1</v>
      </c>
      <c r="T98" s="26">
        <v>5</v>
      </c>
      <c r="U98" s="26" t="str">
        <f t="shared" si="16"/>
        <v>pack,2013</v>
      </c>
      <c r="V98" s="26"/>
      <c r="W98" s="26"/>
    </row>
    <row r="99" spans="15:23">
      <c r="O99" s="26">
        <v>2014</v>
      </c>
      <c r="P99" s="26">
        <v>1</v>
      </c>
      <c r="Q99" s="27" t="s">
        <v>277</v>
      </c>
      <c r="R99" s="26" t="s">
        <v>278</v>
      </c>
      <c r="S99" s="26">
        <v>2</v>
      </c>
      <c r="T99" s="26">
        <v>5</v>
      </c>
      <c r="U99" s="26" t="str">
        <f t="shared" si="16"/>
        <v>pack,2014</v>
      </c>
      <c r="V99" s="26"/>
      <c r="W99" s="26"/>
    </row>
    <row r="100" spans="15:23">
      <c r="O100" s="26">
        <v>2015</v>
      </c>
      <c r="P100" s="26">
        <v>1</v>
      </c>
      <c r="Q100" s="27" t="s">
        <v>279</v>
      </c>
      <c r="R100" s="26" t="s">
        <v>280</v>
      </c>
      <c r="S100" s="26">
        <v>3</v>
      </c>
      <c r="T100" s="26">
        <v>5</v>
      </c>
      <c r="U100" s="26" t="str">
        <f t="shared" si="16"/>
        <v>pack,2015</v>
      </c>
      <c r="V100" s="26"/>
      <c r="W100" s="26"/>
    </row>
    <row r="101" spans="15:23">
      <c r="O101" s="26">
        <v>2016</v>
      </c>
      <c r="P101" s="26">
        <v>1</v>
      </c>
      <c r="Q101" s="27" t="s">
        <v>281</v>
      </c>
      <c r="R101" s="26" t="s">
        <v>282</v>
      </c>
      <c r="S101" s="26"/>
      <c r="T101" s="26"/>
      <c r="U101" s="26" t="str">
        <f t="shared" si="16"/>
        <v>pack,2016</v>
      </c>
      <c r="V101" s="26"/>
      <c r="W101" s="26"/>
    </row>
    <row r="102" spans="15:23">
      <c r="O102" s="26">
        <v>2017</v>
      </c>
      <c r="P102" s="26">
        <v>1</v>
      </c>
      <c r="Q102" s="27" t="s">
        <v>283</v>
      </c>
      <c r="R102" s="26" t="s">
        <v>284</v>
      </c>
      <c r="S102" s="26"/>
      <c r="T102" s="26"/>
      <c r="U102" s="26" t="str">
        <f t="shared" si="16"/>
        <v>pack,2017</v>
      </c>
      <c r="V102" s="26"/>
      <c r="W102" s="26"/>
    </row>
    <row r="103" spans="15:23">
      <c r="O103" s="26">
        <v>2018</v>
      </c>
      <c r="P103" s="26">
        <v>1</v>
      </c>
      <c r="Q103" s="27" t="s">
        <v>285</v>
      </c>
      <c r="R103" s="26" t="s">
        <v>286</v>
      </c>
      <c r="S103" s="26"/>
      <c r="T103" s="26"/>
      <c r="U103" s="26" t="str">
        <f t="shared" si="16"/>
        <v>pack,2018</v>
      </c>
      <c r="V103" s="26"/>
      <c r="W103" s="26"/>
    </row>
    <row r="104" spans="15:23">
      <c r="O104" s="26">
        <v>2019</v>
      </c>
      <c r="P104" s="26">
        <v>1</v>
      </c>
      <c r="Q104" s="27" t="s">
        <v>287</v>
      </c>
      <c r="R104" s="26" t="s">
        <v>288</v>
      </c>
      <c r="S104" s="26"/>
      <c r="T104" s="26"/>
      <c r="U104" s="26" t="str">
        <f t="shared" si="16"/>
        <v>pack,2019</v>
      </c>
      <c r="V104" s="26"/>
      <c r="W104" s="26"/>
    </row>
    <row r="105" spans="15:23">
      <c r="O105" s="26">
        <v>2020</v>
      </c>
      <c r="P105" s="26">
        <v>1</v>
      </c>
      <c r="Q105" s="27" t="s">
        <v>289</v>
      </c>
      <c r="R105" s="26" t="s">
        <v>290</v>
      </c>
      <c r="S105" s="26"/>
      <c r="T105" s="26"/>
      <c r="U105" s="26" t="str">
        <f t="shared" si="16"/>
        <v>pack,2020</v>
      </c>
      <c r="V105" s="26"/>
      <c r="W105" s="26"/>
    </row>
    <row r="106" spans="15:23">
      <c r="O106" s="26">
        <v>2021</v>
      </c>
      <c r="P106" s="26">
        <v>1</v>
      </c>
      <c r="Q106" s="27" t="s">
        <v>291</v>
      </c>
      <c r="R106" s="26" t="s">
        <v>292</v>
      </c>
      <c r="S106" s="26"/>
      <c r="T106" s="26"/>
      <c r="U106" s="26" t="str">
        <f t="shared" si="16"/>
        <v>pack,2021</v>
      </c>
      <c r="V106" s="26"/>
      <c r="W106" s="26"/>
    </row>
    <row r="107" spans="15:23">
      <c r="O107" s="26">
        <v>2022</v>
      </c>
      <c r="P107" s="26">
        <v>1</v>
      </c>
      <c r="Q107" s="27" t="s">
        <v>293</v>
      </c>
      <c r="R107" s="26" t="s">
        <v>294</v>
      </c>
      <c r="S107" s="26"/>
      <c r="T107" s="26"/>
      <c r="U107" s="26" t="str">
        <f t="shared" si="16"/>
        <v>pack,2022</v>
      </c>
      <c r="V107" s="26"/>
      <c r="W107" s="26"/>
    </row>
    <row r="108" spans="15:23">
      <c r="O108" s="26">
        <v>2023</v>
      </c>
      <c r="P108" s="26">
        <v>1</v>
      </c>
      <c r="Q108" s="27" t="s">
        <v>295</v>
      </c>
      <c r="R108" s="26" t="s">
        <v>296</v>
      </c>
      <c r="S108" s="26"/>
      <c r="T108" s="26"/>
      <c r="U108" s="26" t="str">
        <f t="shared" si="16"/>
        <v>pack,2023</v>
      </c>
      <c r="V108" s="26"/>
      <c r="W108" s="26"/>
    </row>
    <row r="109" spans="15:23">
      <c r="O109" s="26">
        <v>2024</v>
      </c>
      <c r="P109" s="26">
        <v>1</v>
      </c>
      <c r="Q109" s="27" t="s">
        <v>297</v>
      </c>
      <c r="R109" s="26" t="s">
        <v>298</v>
      </c>
      <c r="S109" s="26"/>
      <c r="T109" s="26"/>
      <c r="U109" s="26" t="str">
        <f t="shared" si="16"/>
        <v>pack,2024</v>
      </c>
      <c r="V109" s="26"/>
      <c r="W109" s="26"/>
    </row>
    <row r="110" spans="15:23">
      <c r="O110" s="26">
        <v>2025</v>
      </c>
      <c r="P110" s="26">
        <v>1</v>
      </c>
      <c r="Q110" s="27" t="s">
        <v>299</v>
      </c>
      <c r="R110" s="26" t="s">
        <v>300</v>
      </c>
      <c r="S110" s="26"/>
      <c r="T110" s="26"/>
      <c r="U110" s="26" t="str">
        <f t="shared" si="16"/>
        <v>pack,2025</v>
      </c>
      <c r="V110" s="26"/>
      <c r="W110" s="26"/>
    </row>
    <row r="111" spans="15:23">
      <c r="O111" s="26">
        <v>2026</v>
      </c>
      <c r="P111" s="26">
        <v>1</v>
      </c>
      <c r="Q111" s="27" t="s">
        <v>301</v>
      </c>
      <c r="R111" s="26" t="s">
        <v>302</v>
      </c>
      <c r="S111" s="26"/>
      <c r="T111" s="26"/>
      <c r="U111" s="26" t="str">
        <f t="shared" si="16"/>
        <v>pack,2026</v>
      </c>
      <c r="V111" s="26"/>
      <c r="W111" s="26"/>
    </row>
    <row r="112" spans="15:23">
      <c r="O112" s="26">
        <v>2027</v>
      </c>
      <c r="P112" s="26">
        <v>1</v>
      </c>
      <c r="Q112" s="27" t="s">
        <v>303</v>
      </c>
      <c r="R112" s="26" t="s">
        <v>304</v>
      </c>
      <c r="S112" s="26"/>
      <c r="T112" s="26"/>
      <c r="U112" s="26" t="str">
        <f t="shared" si="16"/>
        <v>pack,2027</v>
      </c>
      <c r="V112" s="26"/>
      <c r="W112" s="26"/>
    </row>
    <row r="113" spans="15:23">
      <c r="O113" s="26">
        <v>2028</v>
      </c>
      <c r="P113" s="26">
        <v>1</v>
      </c>
      <c r="Q113" s="27" t="s">
        <v>305</v>
      </c>
      <c r="R113" s="26" t="s">
        <v>306</v>
      </c>
      <c r="S113" s="26"/>
      <c r="T113" s="26"/>
      <c r="U113" s="26" t="str">
        <f t="shared" si="16"/>
        <v>pack,2028</v>
      </c>
      <c r="V113" s="26"/>
      <c r="W113" s="26"/>
    </row>
    <row r="114" spans="15:23">
      <c r="O114" s="26">
        <v>2029</v>
      </c>
      <c r="P114" s="26">
        <v>1</v>
      </c>
      <c r="Q114" s="27" t="s">
        <v>307</v>
      </c>
      <c r="R114" s="26" t="s">
        <v>308</v>
      </c>
      <c r="S114" s="26"/>
      <c r="T114" s="26"/>
      <c r="U114" s="26" t="str">
        <f t="shared" si="16"/>
        <v>pack,2029</v>
      </c>
      <c r="V114" s="26"/>
      <c r="W114" s="26"/>
    </row>
    <row r="115" spans="15:23">
      <c r="O115" s="26">
        <v>2030</v>
      </c>
      <c r="P115" s="26">
        <v>1</v>
      </c>
      <c r="Q115" s="27" t="s">
        <v>309</v>
      </c>
      <c r="R115" s="26" t="s">
        <v>310</v>
      </c>
      <c r="S115" s="26"/>
      <c r="T115" s="26"/>
      <c r="U115" s="26" t="str">
        <f t="shared" si="16"/>
        <v>pack,2030</v>
      </c>
      <c r="V115" s="26"/>
      <c r="W115" s="26"/>
    </row>
    <row r="116" spans="15:23">
      <c r="O116" s="26">
        <v>2031</v>
      </c>
      <c r="P116" s="26">
        <v>1</v>
      </c>
      <c r="Q116" s="27" t="s">
        <v>311</v>
      </c>
      <c r="R116" s="26" t="s">
        <v>312</v>
      </c>
      <c r="S116" s="26"/>
      <c r="T116" s="26"/>
      <c r="U116" s="26" t="str">
        <f t="shared" si="16"/>
        <v>pack,2031</v>
      </c>
      <c r="V116" s="26"/>
      <c r="W116" s="26"/>
    </row>
    <row r="117" spans="15:23">
      <c r="O117" s="26">
        <v>2032</v>
      </c>
      <c r="P117" s="26">
        <v>1</v>
      </c>
      <c r="Q117" s="27" t="s">
        <v>313</v>
      </c>
      <c r="R117" s="26" t="s">
        <v>314</v>
      </c>
      <c r="S117" s="26"/>
      <c r="T117" s="26"/>
      <c r="U117" s="26" t="str">
        <f t="shared" si="16"/>
        <v>pack,2032</v>
      </c>
      <c r="V117" s="26"/>
      <c r="W117" s="26"/>
    </row>
    <row r="118" spans="15:23">
      <c r="O118" s="26">
        <v>2033</v>
      </c>
      <c r="P118" s="26">
        <v>1</v>
      </c>
      <c r="Q118" s="27" t="s">
        <v>315</v>
      </c>
      <c r="R118" s="26" t="s">
        <v>316</v>
      </c>
      <c r="S118" s="26"/>
      <c r="T118" s="26"/>
      <c r="U118" s="26" t="str">
        <f t="shared" si="16"/>
        <v>pack,2033</v>
      </c>
      <c r="V118" s="26"/>
      <c r="W118" s="26"/>
    </row>
    <row r="119" spans="15:23">
      <c r="O119" s="26">
        <v>2034</v>
      </c>
      <c r="P119" s="26">
        <v>1</v>
      </c>
      <c r="Q119" s="27" t="s">
        <v>281</v>
      </c>
      <c r="R119" s="26" t="s">
        <v>317</v>
      </c>
      <c r="S119" s="26"/>
      <c r="T119" s="26"/>
      <c r="U119" s="26" t="str">
        <f t="shared" si="16"/>
        <v>pack,2034</v>
      </c>
      <c r="V119" s="26"/>
      <c r="W119" s="26"/>
    </row>
    <row r="120" spans="15:23">
      <c r="O120" s="26">
        <v>2035</v>
      </c>
      <c r="P120" s="26">
        <v>1</v>
      </c>
      <c r="Q120" s="27" t="s">
        <v>283</v>
      </c>
      <c r="R120" s="26" t="s">
        <v>318</v>
      </c>
      <c r="S120" s="26"/>
      <c r="T120" s="26"/>
      <c r="U120" s="26" t="str">
        <f t="shared" si="16"/>
        <v>pack,2035</v>
      </c>
      <c r="V120" s="26"/>
      <c r="W120" s="26"/>
    </row>
    <row r="121" spans="15:23">
      <c r="O121" s="26">
        <v>2036</v>
      </c>
      <c r="P121" s="26">
        <v>1</v>
      </c>
      <c r="Q121" s="27" t="s">
        <v>319</v>
      </c>
      <c r="R121" s="26" t="s">
        <v>320</v>
      </c>
      <c r="S121" s="26"/>
      <c r="T121" s="26"/>
      <c r="U121" s="26" t="str">
        <f t="shared" si="16"/>
        <v>pack,2036</v>
      </c>
      <c r="V121" s="26"/>
      <c r="W121" s="26"/>
    </row>
    <row r="122" spans="15:23">
      <c r="O122" s="26">
        <v>2037</v>
      </c>
      <c r="P122" s="26">
        <v>1</v>
      </c>
      <c r="Q122" s="27" t="s">
        <v>321</v>
      </c>
      <c r="R122" s="26" t="s">
        <v>322</v>
      </c>
      <c r="S122" s="26"/>
      <c r="T122" s="26"/>
      <c r="U122" s="26" t="str">
        <f t="shared" si="16"/>
        <v>pack,2037</v>
      </c>
      <c r="V122" s="26"/>
      <c r="W122" s="26"/>
    </row>
    <row r="123" spans="15:23">
      <c r="O123" s="26">
        <v>2038</v>
      </c>
      <c r="P123" s="26">
        <v>1</v>
      </c>
      <c r="Q123" s="27" t="s">
        <v>323</v>
      </c>
      <c r="R123" s="26" t="s">
        <v>324</v>
      </c>
      <c r="S123" s="26"/>
      <c r="T123" s="26"/>
      <c r="U123" s="26" t="str">
        <f t="shared" si="16"/>
        <v>pack,2038</v>
      </c>
      <c r="V123" s="26"/>
      <c r="W123" s="26"/>
    </row>
    <row r="124" spans="15:23">
      <c r="O124" s="26">
        <v>2039</v>
      </c>
      <c r="P124" s="26">
        <v>1</v>
      </c>
      <c r="Q124" s="27" t="s">
        <v>287</v>
      </c>
      <c r="R124" s="26" t="s">
        <v>325</v>
      </c>
      <c r="S124" s="26"/>
      <c r="T124" s="26"/>
      <c r="U124" s="26" t="str">
        <f t="shared" si="16"/>
        <v>pack,2039</v>
      </c>
      <c r="V124" s="26"/>
      <c r="W124" s="26"/>
    </row>
    <row r="125" spans="15:23">
      <c r="O125" s="26">
        <v>2040</v>
      </c>
      <c r="P125" s="26">
        <v>1</v>
      </c>
      <c r="Q125" s="27" t="s">
        <v>293</v>
      </c>
      <c r="R125" s="26" t="s">
        <v>326</v>
      </c>
      <c r="S125" s="26"/>
      <c r="T125" s="26"/>
      <c r="U125" s="26" t="str">
        <f t="shared" si="16"/>
        <v>pack,2040</v>
      </c>
      <c r="V125" s="26"/>
      <c r="W125" s="26"/>
    </row>
    <row r="126" spans="15:23">
      <c r="O126" s="26">
        <v>2041</v>
      </c>
      <c r="P126" s="26">
        <v>1</v>
      </c>
      <c r="Q126" s="27" t="s">
        <v>295</v>
      </c>
      <c r="R126" s="26" t="s">
        <v>327</v>
      </c>
      <c r="S126" s="26"/>
      <c r="T126" s="26"/>
      <c r="U126" s="26" t="str">
        <f t="shared" si="16"/>
        <v>pack,2041</v>
      </c>
      <c r="V126" s="26"/>
      <c r="W126" s="26"/>
    </row>
    <row r="127" spans="15:23">
      <c r="O127" s="26">
        <v>2042</v>
      </c>
      <c r="P127" s="26">
        <v>1</v>
      </c>
      <c r="Q127" s="27" t="s">
        <v>328</v>
      </c>
      <c r="R127" s="26" t="s">
        <v>329</v>
      </c>
      <c r="S127" s="26"/>
      <c r="T127" s="26"/>
      <c r="U127" s="26" t="str">
        <f t="shared" si="16"/>
        <v>pack,2042</v>
      </c>
      <c r="V127" s="26"/>
      <c r="W127" s="26"/>
    </row>
    <row r="128" spans="15:23">
      <c r="O128" s="26">
        <v>2043</v>
      </c>
      <c r="P128" s="26">
        <v>1</v>
      </c>
      <c r="Q128" s="27" t="s">
        <v>330</v>
      </c>
      <c r="R128" s="26" t="s">
        <v>331</v>
      </c>
      <c r="S128" s="26"/>
      <c r="T128" s="26"/>
      <c r="U128" s="26" t="str">
        <f t="shared" si="16"/>
        <v>pack,2043</v>
      </c>
      <c r="V128" s="26"/>
      <c r="W128" s="26"/>
    </row>
    <row r="129" spans="15:34">
      <c r="O129" s="26">
        <v>2044</v>
      </c>
      <c r="P129" s="26">
        <v>1</v>
      </c>
      <c r="Q129" s="27" t="s">
        <v>332</v>
      </c>
      <c r="R129" s="26" t="s">
        <v>333</v>
      </c>
      <c r="S129" s="26"/>
      <c r="T129" s="26"/>
      <c r="U129" s="26" t="str">
        <f t="shared" si="16"/>
        <v>pack,2044</v>
      </c>
      <c r="V129" s="26"/>
      <c r="W129" s="26"/>
    </row>
    <row r="130" spans="15:34">
      <c r="O130" s="26">
        <v>2045</v>
      </c>
      <c r="P130" s="26">
        <v>1</v>
      </c>
      <c r="Q130" s="27" t="s">
        <v>299</v>
      </c>
      <c r="R130" s="26" t="s">
        <v>334</v>
      </c>
      <c r="S130" s="26"/>
      <c r="T130" s="26"/>
      <c r="U130" s="26" t="str">
        <f t="shared" si="16"/>
        <v>pack,2045</v>
      </c>
      <c r="V130" s="26"/>
      <c r="W130" s="26"/>
    </row>
    <row r="131" spans="15:34">
      <c r="O131" s="26">
        <v>2046</v>
      </c>
      <c r="P131" s="26">
        <v>1</v>
      </c>
      <c r="Q131" s="27" t="s">
        <v>305</v>
      </c>
      <c r="R131" s="26" t="s">
        <v>335</v>
      </c>
      <c r="S131" s="26"/>
      <c r="T131" s="26"/>
      <c r="U131" s="26" t="str">
        <f t="shared" si="16"/>
        <v>pack,2046</v>
      </c>
      <c r="V131" s="26"/>
      <c r="W131" s="26"/>
    </row>
    <row r="132" spans="15:34">
      <c r="O132" s="26">
        <v>2047</v>
      </c>
      <c r="P132" s="26">
        <v>1</v>
      </c>
      <c r="Q132" s="27" t="s">
        <v>307</v>
      </c>
      <c r="R132" s="26" t="s">
        <v>336</v>
      </c>
      <c r="S132" s="26"/>
      <c r="T132" s="26"/>
      <c r="U132" s="26" t="str">
        <f t="shared" si="16"/>
        <v>pack,2047</v>
      </c>
      <c r="V132" s="26"/>
      <c r="W132" s="26"/>
    </row>
    <row r="133" spans="15:34">
      <c r="O133" s="26">
        <v>2048</v>
      </c>
      <c r="P133" s="26">
        <v>1</v>
      </c>
      <c r="Q133" s="27" t="s">
        <v>337</v>
      </c>
      <c r="R133" s="26" t="s">
        <v>338</v>
      </c>
      <c r="S133" s="26"/>
      <c r="T133" s="26"/>
      <c r="U133" s="26" t="str">
        <f t="shared" si="16"/>
        <v>pack,2048</v>
      </c>
      <c r="V133" s="26"/>
      <c r="W133" s="26"/>
    </row>
    <row r="134" spans="15:34">
      <c r="O134" s="26">
        <v>2049</v>
      </c>
      <c r="P134" s="26">
        <v>1</v>
      </c>
      <c r="Q134" s="27" t="s">
        <v>339</v>
      </c>
      <c r="R134" s="26" t="s">
        <v>340</v>
      </c>
      <c r="S134" s="26"/>
      <c r="T134" s="26"/>
      <c r="U134" s="26" t="str">
        <f t="shared" si="16"/>
        <v>pack,2049</v>
      </c>
      <c r="V134" s="26"/>
      <c r="W134" s="26"/>
      <c r="X134" s="26"/>
      <c r="Y134" s="26"/>
      <c r="Z134" s="26"/>
      <c r="AD134" s="33" t="s">
        <v>399</v>
      </c>
      <c r="AE134" s="33" t="s">
        <v>400</v>
      </c>
      <c r="AF134" s="33" t="s">
        <v>401</v>
      </c>
      <c r="AG134" s="33" t="s">
        <v>402</v>
      </c>
    </row>
    <row r="135" spans="15:34">
      <c r="O135" s="26">
        <v>2050</v>
      </c>
      <c r="P135" s="26">
        <v>1</v>
      </c>
      <c r="Q135" s="27" t="s">
        <v>341</v>
      </c>
      <c r="R135" s="26" t="s">
        <v>342</v>
      </c>
      <c r="S135" s="26"/>
      <c r="T135" s="26"/>
      <c r="U135" s="26" t="str">
        <f t="shared" si="16"/>
        <v>pack,2050</v>
      </c>
      <c r="V135" s="34"/>
      <c r="W135" s="34"/>
      <c r="X135" s="34"/>
      <c r="Y135" s="34" t="s">
        <v>480</v>
      </c>
      <c r="Z135" s="26">
        <v>2</v>
      </c>
      <c r="AA135" s="20">
        <v>5</v>
      </c>
      <c r="AB135" s="20">
        <v>10</v>
      </c>
      <c r="AC135" s="20">
        <v>200</v>
      </c>
      <c r="AD135" s="33" t="s">
        <v>403</v>
      </c>
      <c r="AE135" s="33" t="s">
        <v>405</v>
      </c>
      <c r="AF135" s="33" t="s">
        <v>407</v>
      </c>
      <c r="AG135" s="33" t="s">
        <v>409</v>
      </c>
    </row>
    <row r="136" spans="15:34">
      <c r="O136" s="26">
        <v>2051</v>
      </c>
      <c r="P136" s="26">
        <v>1</v>
      </c>
      <c r="Q136" s="27" t="s">
        <v>311</v>
      </c>
      <c r="R136" s="26" t="s">
        <v>343</v>
      </c>
      <c r="S136" s="26"/>
      <c r="T136" s="26"/>
      <c r="U136" s="26" t="str">
        <f t="shared" si="16"/>
        <v>pack,2051</v>
      </c>
      <c r="V136" s="34" t="s">
        <v>394</v>
      </c>
      <c r="W136" s="34" t="s">
        <v>395</v>
      </c>
      <c r="X136" s="34" t="s">
        <v>396</v>
      </c>
      <c r="Y136" s="34" t="s">
        <v>397</v>
      </c>
      <c r="Z136" s="34" t="s">
        <v>394</v>
      </c>
      <c r="AA136" s="34" t="s">
        <v>395</v>
      </c>
      <c r="AB136" s="34" t="s">
        <v>396</v>
      </c>
      <c r="AC136" s="34" t="s">
        <v>397</v>
      </c>
      <c r="AD136" s="33" t="s">
        <v>404</v>
      </c>
      <c r="AE136" s="33" t="s">
        <v>406</v>
      </c>
      <c r="AF136" s="33" t="s">
        <v>408</v>
      </c>
      <c r="AG136" s="33" t="s">
        <v>410</v>
      </c>
    </row>
    <row r="137" spans="15:34">
      <c r="O137" s="36">
        <v>2052</v>
      </c>
      <c r="P137" s="36">
        <v>1</v>
      </c>
      <c r="Q137" s="37" t="str">
        <f>AH137</f>
        <v>pack,2001|1000;pack,2004|1000</v>
      </c>
      <c r="R137" s="36" t="s">
        <v>344</v>
      </c>
      <c r="S137" s="36"/>
      <c r="T137" s="36"/>
      <c r="U137" s="36" t="str">
        <f t="shared" si="16"/>
        <v>pack,2052</v>
      </c>
      <c r="V137" s="34">
        <v>1000</v>
      </c>
      <c r="W137" s="34">
        <v>1000</v>
      </c>
      <c r="X137" s="34">
        <v>0</v>
      </c>
      <c r="Y137" s="34">
        <v>0</v>
      </c>
      <c r="Z137" s="33">
        <f>V137/SUM($V137:$Y137)</f>
        <v>0.5</v>
      </c>
      <c r="AA137" s="33">
        <f t="shared" ref="AA137:AC137" si="17">W137/SUM($V137:$Y137)</f>
        <v>0.5</v>
      </c>
      <c r="AB137" s="33">
        <f t="shared" si="17"/>
        <v>0</v>
      </c>
      <c r="AC137" s="33">
        <f t="shared" si="17"/>
        <v>0</v>
      </c>
      <c r="AD137" s="21" t="str">
        <f>IF(V137=0,"",AD$134&amp;"|"&amp;V137)</f>
        <v>pack,2001|1000</v>
      </c>
      <c r="AE137" s="21" t="str">
        <f t="shared" ref="AE137:AG137" si="18">IF(W137=0,"",AE$134&amp;"|"&amp;W137)</f>
        <v>pack,2004|1000</v>
      </c>
      <c r="AF137" s="21" t="str">
        <f t="shared" si="18"/>
        <v/>
      </c>
      <c r="AG137" s="21" t="str">
        <f t="shared" si="18"/>
        <v/>
      </c>
      <c r="AH137" s="21" t="str">
        <f>AD137&amp;";"&amp;AE137&amp;IF(AF137="","",";"&amp;AF137)&amp;IF(AG137="","",";"&amp;AG137)</f>
        <v>pack,2001|1000;pack,2004|1000</v>
      </c>
    </row>
    <row r="138" spans="15:34">
      <c r="O138" s="36">
        <v>2053</v>
      </c>
      <c r="P138" s="36">
        <v>1</v>
      </c>
      <c r="Q138" s="37" t="str">
        <f t="shared" ref="Q138:Q154" si="19">AH138</f>
        <v>pack,2001|500;pack,2004|1500;pack,2007|222</v>
      </c>
      <c r="R138" s="36" t="s">
        <v>345</v>
      </c>
      <c r="S138" s="36"/>
      <c r="T138" s="36"/>
      <c r="U138" s="36" t="str">
        <f t="shared" si="16"/>
        <v>pack,2053</v>
      </c>
      <c r="V138" s="34">
        <v>500</v>
      </c>
      <c r="W138" s="34">
        <v>1500</v>
      </c>
      <c r="X138" s="34">
        <v>222</v>
      </c>
      <c r="Y138" s="34">
        <v>0</v>
      </c>
      <c r="Z138" s="33">
        <f t="shared" ref="Z138:Z142" si="20">V138/SUM($V138:$Y138)</f>
        <v>0.22502250225022502</v>
      </c>
      <c r="AA138" s="33">
        <f t="shared" ref="AA138:AA142" si="21">W138/SUM($V138:$Y138)</f>
        <v>0.67506750675067506</v>
      </c>
      <c r="AB138" s="33">
        <f t="shared" ref="AB138:AB142" si="22">X138/SUM($V138:$Y138)</f>
        <v>9.9909990999099904E-2</v>
      </c>
      <c r="AC138" s="33">
        <f t="shared" ref="AC138:AC142" si="23">Y138/SUM($V138:$Y138)</f>
        <v>0</v>
      </c>
      <c r="AD138" s="21" t="str">
        <f t="shared" ref="AD138:AD142" si="24">IF(V138=0,"",AD$134&amp;"|"&amp;V138)</f>
        <v>pack,2001|500</v>
      </c>
      <c r="AE138" s="21" t="str">
        <f t="shared" ref="AE138:AE142" si="25">IF(W138=0,"",AE$134&amp;"|"&amp;W138)</f>
        <v>pack,2004|1500</v>
      </c>
      <c r="AF138" s="21" t="str">
        <f t="shared" ref="AF138:AF142" si="26">IF(X138=0,"",AF$134&amp;"|"&amp;X138)</f>
        <v>pack,2007|222</v>
      </c>
      <c r="AG138" s="21" t="str">
        <f t="shared" ref="AG138:AG142" si="27">IF(Y138=0,"",AG$134&amp;"|"&amp;Y138)</f>
        <v/>
      </c>
      <c r="AH138" s="21" t="str">
        <f t="shared" ref="AH138:AH154" si="28">AD138&amp;";"&amp;AE138&amp;IF(AF138="","",";"&amp;AF138)&amp;IF(AG138="","",";"&amp;AG138)</f>
        <v>pack,2001|500;pack,2004|1500;pack,2007|222</v>
      </c>
    </row>
    <row r="139" spans="15:34">
      <c r="O139" s="36">
        <v>2054</v>
      </c>
      <c r="P139" s="36">
        <v>1</v>
      </c>
      <c r="Q139" s="37" t="str">
        <f t="shared" si="19"/>
        <v>pack,2001|500;pack,2004|1500;pack,2007|500</v>
      </c>
      <c r="R139" s="36" t="s">
        <v>346</v>
      </c>
      <c r="S139" s="36"/>
      <c r="T139" s="36"/>
      <c r="U139" s="36" t="str">
        <f t="shared" si="16"/>
        <v>pack,2054</v>
      </c>
      <c r="V139" s="34">
        <v>500</v>
      </c>
      <c r="W139" s="34">
        <v>1500</v>
      </c>
      <c r="X139" s="34">
        <v>500</v>
      </c>
      <c r="Y139" s="34">
        <v>0</v>
      </c>
      <c r="Z139" s="33">
        <f t="shared" si="20"/>
        <v>0.2</v>
      </c>
      <c r="AA139" s="33">
        <f t="shared" si="21"/>
        <v>0.6</v>
      </c>
      <c r="AB139" s="33">
        <f t="shared" si="22"/>
        <v>0.2</v>
      </c>
      <c r="AC139" s="33">
        <f t="shared" si="23"/>
        <v>0</v>
      </c>
      <c r="AD139" s="21" t="str">
        <f t="shared" si="24"/>
        <v>pack,2001|500</v>
      </c>
      <c r="AE139" s="21" t="str">
        <f t="shared" si="25"/>
        <v>pack,2004|1500</v>
      </c>
      <c r="AF139" s="21" t="str">
        <f t="shared" si="26"/>
        <v>pack,2007|500</v>
      </c>
      <c r="AG139" s="21" t="str">
        <f t="shared" si="27"/>
        <v/>
      </c>
      <c r="AH139" s="21" t="str">
        <f t="shared" si="28"/>
        <v>pack,2001|500;pack,2004|1500;pack,2007|500</v>
      </c>
    </row>
    <row r="140" spans="15:34">
      <c r="O140" s="36">
        <v>2055</v>
      </c>
      <c r="P140" s="36">
        <v>1</v>
      </c>
      <c r="Q140" s="37" t="str">
        <f t="shared" si="19"/>
        <v>pack,2001|500;pack,2004|1500;pack,2007|1000</v>
      </c>
      <c r="R140" s="36" t="s">
        <v>347</v>
      </c>
      <c r="S140" s="36"/>
      <c r="T140" s="36"/>
      <c r="U140" s="36" t="str">
        <f t="shared" si="16"/>
        <v>pack,2055</v>
      </c>
      <c r="V140" s="34">
        <v>500</v>
      </c>
      <c r="W140" s="34">
        <v>1500</v>
      </c>
      <c r="X140" s="34">
        <v>1000</v>
      </c>
      <c r="Y140" s="34">
        <v>0</v>
      </c>
      <c r="Z140" s="33">
        <f t="shared" si="20"/>
        <v>0.16666666666666666</v>
      </c>
      <c r="AA140" s="33">
        <f t="shared" si="21"/>
        <v>0.5</v>
      </c>
      <c r="AB140" s="33">
        <f t="shared" si="22"/>
        <v>0.33333333333333331</v>
      </c>
      <c r="AC140" s="33">
        <f t="shared" si="23"/>
        <v>0</v>
      </c>
      <c r="AD140" s="21" t="str">
        <f t="shared" si="24"/>
        <v>pack,2001|500</v>
      </c>
      <c r="AE140" s="21" t="str">
        <f t="shared" si="25"/>
        <v>pack,2004|1500</v>
      </c>
      <c r="AF140" s="21" t="str">
        <f t="shared" si="26"/>
        <v>pack,2007|1000</v>
      </c>
      <c r="AG140" s="21" t="str">
        <f t="shared" si="27"/>
        <v/>
      </c>
      <c r="AH140" s="21" t="str">
        <f t="shared" si="28"/>
        <v>pack,2001|500;pack,2004|1500;pack,2007|1000</v>
      </c>
    </row>
    <row r="141" spans="15:34">
      <c r="O141" s="36">
        <v>2056</v>
      </c>
      <c r="P141" s="36">
        <v>1</v>
      </c>
      <c r="Q141" s="37" t="str">
        <f t="shared" si="19"/>
        <v>pack,2001|500;pack,2004|1000;pack,2007|1500</v>
      </c>
      <c r="R141" s="36" t="s">
        <v>348</v>
      </c>
      <c r="S141" s="36"/>
      <c r="T141" s="36"/>
      <c r="U141" s="36" t="str">
        <f t="shared" si="16"/>
        <v>pack,2056</v>
      </c>
      <c r="V141" s="34">
        <v>500</v>
      </c>
      <c r="W141" s="34">
        <v>1000</v>
      </c>
      <c r="X141" s="34">
        <v>1500</v>
      </c>
      <c r="Y141" s="34">
        <v>0</v>
      </c>
      <c r="Z141" s="33">
        <f t="shared" si="20"/>
        <v>0.16666666666666666</v>
      </c>
      <c r="AA141" s="33">
        <f t="shared" si="21"/>
        <v>0.33333333333333331</v>
      </c>
      <c r="AB141" s="33">
        <f t="shared" si="22"/>
        <v>0.5</v>
      </c>
      <c r="AC141" s="33">
        <f t="shared" si="23"/>
        <v>0</v>
      </c>
      <c r="AD141" s="21" t="str">
        <f t="shared" si="24"/>
        <v>pack,2001|500</v>
      </c>
      <c r="AE141" s="21" t="str">
        <f t="shared" si="25"/>
        <v>pack,2004|1000</v>
      </c>
      <c r="AF141" s="21" t="str">
        <f t="shared" si="26"/>
        <v>pack,2007|1500</v>
      </c>
      <c r="AG141" s="21" t="str">
        <f t="shared" si="27"/>
        <v/>
      </c>
      <c r="AH141" s="21" t="str">
        <f t="shared" si="28"/>
        <v>pack,2001|500;pack,2004|1000;pack,2007|1500</v>
      </c>
    </row>
    <row r="142" spans="15:34">
      <c r="O142" s="36">
        <v>2057</v>
      </c>
      <c r="P142" s="36">
        <v>1</v>
      </c>
      <c r="Q142" s="37" t="str">
        <f t="shared" si="19"/>
        <v>pack,2001|350;pack,2004|1050;pack,2007|1750;pack,2010|275</v>
      </c>
      <c r="R142" s="36" t="s">
        <v>349</v>
      </c>
      <c r="S142" s="36"/>
      <c r="T142" s="36"/>
      <c r="U142" s="36" t="str">
        <f t="shared" si="16"/>
        <v>pack,2057</v>
      </c>
      <c r="V142" s="34">
        <v>350</v>
      </c>
      <c r="W142" s="34">
        <v>1050</v>
      </c>
      <c r="X142" s="34">
        <f>350*5</f>
        <v>1750</v>
      </c>
      <c r="Y142" s="34">
        <v>275</v>
      </c>
      <c r="Z142" s="33">
        <f t="shared" si="20"/>
        <v>0.10218978102189781</v>
      </c>
      <c r="AA142" s="33">
        <f t="shared" si="21"/>
        <v>0.30656934306569344</v>
      </c>
      <c r="AB142" s="33">
        <f t="shared" si="22"/>
        <v>0.51094890510948909</v>
      </c>
      <c r="AC142" s="33">
        <f t="shared" si="23"/>
        <v>8.0291970802919707E-2</v>
      </c>
      <c r="AD142" s="21" t="str">
        <f t="shared" si="24"/>
        <v>pack,2001|350</v>
      </c>
      <c r="AE142" s="21" t="str">
        <f t="shared" si="25"/>
        <v>pack,2004|1050</v>
      </c>
      <c r="AF142" s="21" t="str">
        <f t="shared" si="26"/>
        <v>pack,2007|1750</v>
      </c>
      <c r="AG142" s="21" t="str">
        <f t="shared" si="27"/>
        <v>pack,2010|275</v>
      </c>
      <c r="AH142" s="21" t="str">
        <f t="shared" si="28"/>
        <v>pack,2001|350;pack,2004|1050;pack,2007|1750;pack,2010|275</v>
      </c>
    </row>
    <row r="143" spans="15:34">
      <c r="O143" s="36">
        <v>2058</v>
      </c>
      <c r="P143" s="36">
        <v>1</v>
      </c>
      <c r="Q143" s="37" t="str">
        <f t="shared" si="19"/>
        <v>pack,2002|1000;pack,2005|1000</v>
      </c>
      <c r="R143" s="36" t="s">
        <v>350</v>
      </c>
      <c r="S143" s="36"/>
      <c r="T143" s="36"/>
      <c r="U143" s="36" t="str">
        <f t="shared" si="16"/>
        <v>pack,2058</v>
      </c>
      <c r="V143" s="34"/>
      <c r="W143" s="34"/>
      <c r="X143" s="34"/>
      <c r="Y143" s="34"/>
      <c r="Z143" s="26"/>
      <c r="AD143" s="21" t="str">
        <f>IF(V137=0,"",AD$135&amp;"|"&amp;V137)</f>
        <v>pack,2002|1000</v>
      </c>
      <c r="AE143" s="21" t="str">
        <f t="shared" ref="AE143:AG143" si="29">IF(W137=0,"",AE$135&amp;"|"&amp;W137)</f>
        <v>pack,2005|1000</v>
      </c>
      <c r="AF143" s="21" t="str">
        <f t="shared" si="29"/>
        <v/>
      </c>
      <c r="AG143" s="21" t="str">
        <f t="shared" si="29"/>
        <v/>
      </c>
      <c r="AH143" s="21" t="str">
        <f t="shared" si="28"/>
        <v>pack,2002|1000;pack,2005|1000</v>
      </c>
    </row>
    <row r="144" spans="15:34">
      <c r="O144" s="36">
        <v>2059</v>
      </c>
      <c r="P144" s="36">
        <v>1</v>
      </c>
      <c r="Q144" s="37" t="str">
        <f t="shared" si="19"/>
        <v>pack,2002|500;pack,2005|1500;pack,2008|222</v>
      </c>
      <c r="R144" s="36" t="s">
        <v>351</v>
      </c>
      <c r="S144" s="36"/>
      <c r="T144" s="36"/>
      <c r="U144" s="36" t="str">
        <f t="shared" si="16"/>
        <v>pack,2059</v>
      </c>
      <c r="V144" s="34"/>
      <c r="W144" s="34"/>
      <c r="X144" s="34"/>
      <c r="Y144" s="34"/>
      <c r="Z144" s="26">
        <f>SUMPRODUCT($Z$135:$AC$135,Z137:AC137)</f>
        <v>3.5</v>
      </c>
      <c r="AA144" s="20">
        <f>Z144*5</f>
        <v>17.5</v>
      </c>
      <c r="AD144" s="21" t="str">
        <f t="shared" ref="AD144:AD148" si="30">IF(V138=0,"",AD$135&amp;"|"&amp;V138)</f>
        <v>pack,2002|500</v>
      </c>
      <c r="AE144" s="21" t="str">
        <f t="shared" ref="AE144:AE148" si="31">IF(W138=0,"",AE$135&amp;"|"&amp;W138)</f>
        <v>pack,2005|1500</v>
      </c>
      <c r="AF144" s="21" t="str">
        <f t="shared" ref="AF144:AF148" si="32">IF(X138=0,"",AF$135&amp;"|"&amp;X138)</f>
        <v>pack,2008|222</v>
      </c>
      <c r="AG144" s="21" t="str">
        <f t="shared" ref="AG144:AG148" si="33">IF(Y138=0,"",AG$135&amp;"|"&amp;Y138)</f>
        <v/>
      </c>
      <c r="AH144" s="21" t="str">
        <f t="shared" si="28"/>
        <v>pack,2002|500;pack,2005|1500;pack,2008|222</v>
      </c>
    </row>
    <row r="145" spans="15:34">
      <c r="O145" s="36">
        <v>2060</v>
      </c>
      <c r="P145" s="36">
        <v>1</v>
      </c>
      <c r="Q145" s="37" t="str">
        <f t="shared" si="19"/>
        <v>pack,2002|500;pack,2005|1500;pack,2008|500</v>
      </c>
      <c r="R145" s="36" t="s">
        <v>352</v>
      </c>
      <c r="S145" s="36"/>
      <c r="T145" s="36"/>
      <c r="U145" s="36" t="str">
        <f t="shared" si="16"/>
        <v>pack,2060</v>
      </c>
      <c r="V145" s="34"/>
      <c r="W145" s="34"/>
      <c r="X145" s="34"/>
      <c r="Y145" s="34"/>
      <c r="Z145" s="26">
        <f t="shared" ref="Z145:Z150" si="34">SUMPRODUCT($Z$135:$AC$135,Z138:AC138)</f>
        <v>4.8244824482448241</v>
      </c>
      <c r="AA145" s="20">
        <f t="shared" ref="AA145:AA149" si="35">Z145*5</f>
        <v>24.122412241224119</v>
      </c>
      <c r="AD145" s="21" t="str">
        <f t="shared" si="30"/>
        <v>pack,2002|500</v>
      </c>
      <c r="AE145" s="21" t="str">
        <f t="shared" si="31"/>
        <v>pack,2005|1500</v>
      </c>
      <c r="AF145" s="21" t="str">
        <f t="shared" si="32"/>
        <v>pack,2008|500</v>
      </c>
      <c r="AG145" s="21" t="str">
        <f t="shared" si="33"/>
        <v/>
      </c>
      <c r="AH145" s="21" t="str">
        <f t="shared" si="28"/>
        <v>pack,2002|500;pack,2005|1500;pack,2008|500</v>
      </c>
    </row>
    <row r="146" spans="15:34">
      <c r="O146" s="36">
        <v>2061</v>
      </c>
      <c r="P146" s="36">
        <v>1</v>
      </c>
      <c r="Q146" s="37" t="str">
        <f t="shared" si="19"/>
        <v>pack,2002|500;pack,2005|1500;pack,2008|1000</v>
      </c>
      <c r="R146" s="36" t="s">
        <v>353</v>
      </c>
      <c r="S146" s="36"/>
      <c r="T146" s="36"/>
      <c r="U146" s="36" t="str">
        <f t="shared" si="16"/>
        <v>pack,2061</v>
      </c>
      <c r="V146" s="34"/>
      <c r="W146" s="34"/>
      <c r="X146" s="34"/>
      <c r="Y146" s="34"/>
      <c r="Z146" s="26">
        <f t="shared" si="34"/>
        <v>5.4</v>
      </c>
      <c r="AA146" s="20">
        <f t="shared" si="35"/>
        <v>27</v>
      </c>
      <c r="AD146" s="21" t="str">
        <f t="shared" si="30"/>
        <v>pack,2002|500</v>
      </c>
      <c r="AE146" s="21" t="str">
        <f t="shared" si="31"/>
        <v>pack,2005|1500</v>
      </c>
      <c r="AF146" s="21" t="str">
        <f t="shared" si="32"/>
        <v>pack,2008|1000</v>
      </c>
      <c r="AG146" s="21" t="str">
        <f t="shared" si="33"/>
        <v/>
      </c>
      <c r="AH146" s="21" t="str">
        <f t="shared" si="28"/>
        <v>pack,2002|500;pack,2005|1500;pack,2008|1000</v>
      </c>
    </row>
    <row r="147" spans="15:34">
      <c r="O147" s="36">
        <v>2062</v>
      </c>
      <c r="P147" s="36">
        <v>1</v>
      </c>
      <c r="Q147" s="37" t="str">
        <f t="shared" si="19"/>
        <v>pack,2002|500;pack,2005|1000;pack,2008|1500</v>
      </c>
      <c r="R147" s="36" t="s">
        <v>354</v>
      </c>
      <c r="S147" s="36"/>
      <c r="T147" s="36"/>
      <c r="U147" s="36" t="str">
        <f t="shared" si="16"/>
        <v>pack,2062</v>
      </c>
      <c r="V147" s="34"/>
      <c r="W147" s="34"/>
      <c r="X147" s="34"/>
      <c r="Y147" s="34"/>
      <c r="Z147" s="26">
        <f t="shared" si="34"/>
        <v>6.1666666666666661</v>
      </c>
      <c r="AA147" s="20">
        <f t="shared" si="35"/>
        <v>30.833333333333329</v>
      </c>
      <c r="AD147" s="21" t="str">
        <f t="shared" si="30"/>
        <v>pack,2002|500</v>
      </c>
      <c r="AE147" s="21" t="str">
        <f t="shared" si="31"/>
        <v>pack,2005|1000</v>
      </c>
      <c r="AF147" s="21" t="str">
        <f t="shared" si="32"/>
        <v>pack,2008|1500</v>
      </c>
      <c r="AG147" s="21" t="str">
        <f t="shared" si="33"/>
        <v/>
      </c>
      <c r="AH147" s="21" t="str">
        <f t="shared" si="28"/>
        <v>pack,2002|500;pack,2005|1000;pack,2008|1500</v>
      </c>
    </row>
    <row r="148" spans="15:34">
      <c r="O148" s="36">
        <v>2063</v>
      </c>
      <c r="P148" s="36">
        <v>1</v>
      </c>
      <c r="Q148" s="37" t="str">
        <f t="shared" si="19"/>
        <v>pack,2002|350;pack,2005|1050;pack,2008|1750;pack,2011|275</v>
      </c>
      <c r="R148" s="36" t="s">
        <v>355</v>
      </c>
      <c r="S148" s="36"/>
      <c r="T148" s="36"/>
      <c r="U148" s="36" t="str">
        <f t="shared" si="16"/>
        <v>pack,2063</v>
      </c>
      <c r="V148" s="34"/>
      <c r="W148" s="34"/>
      <c r="X148" s="34"/>
      <c r="Y148" s="34"/>
      <c r="Z148" s="26">
        <f t="shared" si="34"/>
        <v>7</v>
      </c>
      <c r="AA148" s="20">
        <f t="shared" si="35"/>
        <v>35</v>
      </c>
      <c r="AD148" s="21" t="str">
        <f t="shared" si="30"/>
        <v>pack,2002|350</v>
      </c>
      <c r="AE148" s="21" t="str">
        <f t="shared" si="31"/>
        <v>pack,2005|1050</v>
      </c>
      <c r="AF148" s="21" t="str">
        <f t="shared" si="32"/>
        <v>pack,2008|1750</v>
      </c>
      <c r="AG148" s="21" t="str">
        <f t="shared" si="33"/>
        <v>pack,2011|275</v>
      </c>
      <c r="AH148" s="21" t="str">
        <f t="shared" si="28"/>
        <v>pack,2002|350;pack,2005|1050;pack,2008|1750;pack,2011|275</v>
      </c>
    </row>
    <row r="149" spans="15:34">
      <c r="O149" s="36">
        <v>2064</v>
      </c>
      <c r="P149" s="36">
        <v>1</v>
      </c>
      <c r="Q149" s="37" t="str">
        <f t="shared" si="19"/>
        <v>pack,2003|1000;pack,2006|1000</v>
      </c>
      <c r="R149" s="36" t="s">
        <v>356</v>
      </c>
      <c r="S149" s="36"/>
      <c r="T149" s="36"/>
      <c r="U149" s="36" t="str">
        <f t="shared" si="16"/>
        <v>pack,2064</v>
      </c>
      <c r="V149" s="34"/>
      <c r="W149" s="34"/>
      <c r="X149" s="34"/>
      <c r="Y149" s="34"/>
      <c r="Z149" s="26">
        <f t="shared" si="34"/>
        <v>22.905109489051092</v>
      </c>
      <c r="AA149" s="20">
        <f t="shared" si="35"/>
        <v>114.52554744525546</v>
      </c>
      <c r="AD149" s="21" t="str">
        <f>IF(V137=0,"",AD$136&amp;"|"&amp;V137)</f>
        <v>pack,2003|1000</v>
      </c>
      <c r="AE149" s="21" t="str">
        <f t="shared" ref="AE149:AG149" si="36">IF(W137=0,"",AE$136&amp;"|"&amp;W137)</f>
        <v>pack,2006|1000</v>
      </c>
      <c r="AF149" s="21" t="str">
        <f t="shared" si="36"/>
        <v/>
      </c>
      <c r="AG149" s="21" t="str">
        <f t="shared" si="36"/>
        <v/>
      </c>
      <c r="AH149" s="21" t="str">
        <f t="shared" si="28"/>
        <v>pack,2003|1000;pack,2006|1000</v>
      </c>
    </row>
    <row r="150" spans="15:34">
      <c r="O150" s="36">
        <v>2065</v>
      </c>
      <c r="P150" s="36">
        <v>1</v>
      </c>
      <c r="Q150" s="37" t="str">
        <f t="shared" si="19"/>
        <v>pack,2003|500;pack,2006|1500;pack,2009|222</v>
      </c>
      <c r="R150" s="36" t="s">
        <v>357</v>
      </c>
      <c r="S150" s="36"/>
      <c r="T150" s="36"/>
      <c r="U150" s="36" t="str">
        <f t="shared" si="16"/>
        <v>pack,2065</v>
      </c>
      <c r="V150" s="34"/>
      <c r="W150" s="34"/>
      <c r="X150" s="34"/>
      <c r="Y150" s="34"/>
      <c r="Z150" s="26"/>
      <c r="AD150" s="21" t="str">
        <f t="shared" ref="AD150:AD154" si="37">IF(V138=0,"",AD$136&amp;"|"&amp;V138)</f>
        <v>pack,2003|500</v>
      </c>
      <c r="AE150" s="21" t="str">
        <f t="shared" ref="AE150:AE154" si="38">IF(W138=0,"",AE$136&amp;"|"&amp;W138)</f>
        <v>pack,2006|1500</v>
      </c>
      <c r="AF150" s="21" t="str">
        <f t="shared" ref="AF150:AF154" si="39">IF(X138=0,"",AF$136&amp;"|"&amp;X138)</f>
        <v>pack,2009|222</v>
      </c>
      <c r="AG150" s="21" t="str">
        <f t="shared" ref="AG150:AG154" si="40">IF(Y138=0,"",AG$136&amp;"|"&amp;Y138)</f>
        <v/>
      </c>
      <c r="AH150" s="21" t="str">
        <f t="shared" si="28"/>
        <v>pack,2003|500;pack,2006|1500;pack,2009|222</v>
      </c>
    </row>
    <row r="151" spans="15:34">
      <c r="O151" s="36">
        <v>2066</v>
      </c>
      <c r="P151" s="36">
        <v>1</v>
      </c>
      <c r="Q151" s="37" t="str">
        <f t="shared" si="19"/>
        <v>pack,2003|500;pack,2006|1500;pack,2009|500</v>
      </c>
      <c r="R151" s="36" t="s">
        <v>358</v>
      </c>
      <c r="S151" s="36"/>
      <c r="T151" s="36"/>
      <c r="U151" s="36" t="str">
        <f t="shared" ref="U151:U190" si="41">"pack,"&amp;O151</f>
        <v>pack,2066</v>
      </c>
      <c r="V151" s="34"/>
      <c r="W151" s="34"/>
      <c r="X151" s="34"/>
      <c r="Y151" s="34"/>
      <c r="Z151" s="26"/>
      <c r="AD151" s="21" t="str">
        <f t="shared" si="37"/>
        <v>pack,2003|500</v>
      </c>
      <c r="AE151" s="21" t="str">
        <f t="shared" si="38"/>
        <v>pack,2006|1500</v>
      </c>
      <c r="AF151" s="21" t="str">
        <f t="shared" si="39"/>
        <v>pack,2009|500</v>
      </c>
      <c r="AG151" s="21" t="str">
        <f t="shared" si="40"/>
        <v/>
      </c>
      <c r="AH151" s="21" t="str">
        <f t="shared" si="28"/>
        <v>pack,2003|500;pack,2006|1500;pack,2009|500</v>
      </c>
    </row>
    <row r="152" spans="15:34">
      <c r="O152" s="36">
        <v>2067</v>
      </c>
      <c r="P152" s="36">
        <v>1</v>
      </c>
      <c r="Q152" s="37" t="str">
        <f t="shared" si="19"/>
        <v>pack,2003|500;pack,2006|1500;pack,2009|1000</v>
      </c>
      <c r="R152" s="36" t="s">
        <v>359</v>
      </c>
      <c r="S152" s="36"/>
      <c r="T152" s="36"/>
      <c r="U152" s="36" t="str">
        <f t="shared" si="41"/>
        <v>pack,2067</v>
      </c>
      <c r="V152" s="34"/>
      <c r="W152" s="34"/>
      <c r="X152" s="34"/>
      <c r="Y152" s="34"/>
      <c r="Z152" s="26"/>
      <c r="AD152" s="21" t="str">
        <f t="shared" si="37"/>
        <v>pack,2003|500</v>
      </c>
      <c r="AE152" s="21" t="str">
        <f t="shared" si="38"/>
        <v>pack,2006|1500</v>
      </c>
      <c r="AF152" s="21" t="str">
        <f t="shared" si="39"/>
        <v>pack,2009|1000</v>
      </c>
      <c r="AG152" s="21" t="str">
        <f t="shared" si="40"/>
        <v/>
      </c>
      <c r="AH152" s="21" t="str">
        <f t="shared" si="28"/>
        <v>pack,2003|500;pack,2006|1500;pack,2009|1000</v>
      </c>
    </row>
    <row r="153" spans="15:34">
      <c r="O153" s="36">
        <v>2068</v>
      </c>
      <c r="P153" s="36">
        <v>1</v>
      </c>
      <c r="Q153" s="37" t="str">
        <f t="shared" si="19"/>
        <v>pack,2003|500;pack,2006|1000;pack,2009|1500</v>
      </c>
      <c r="R153" s="36" t="s">
        <v>360</v>
      </c>
      <c r="S153" s="36"/>
      <c r="T153" s="36"/>
      <c r="U153" s="36" t="str">
        <f t="shared" si="41"/>
        <v>pack,2068</v>
      </c>
      <c r="V153" s="34"/>
      <c r="W153" s="34"/>
      <c r="X153" s="34"/>
      <c r="Y153" s="34"/>
      <c r="Z153" s="26"/>
      <c r="AD153" s="21" t="str">
        <f t="shared" si="37"/>
        <v>pack,2003|500</v>
      </c>
      <c r="AE153" s="21" t="str">
        <f t="shared" si="38"/>
        <v>pack,2006|1000</v>
      </c>
      <c r="AF153" s="21" t="str">
        <f t="shared" si="39"/>
        <v>pack,2009|1500</v>
      </c>
      <c r="AG153" s="21" t="str">
        <f t="shared" si="40"/>
        <v/>
      </c>
      <c r="AH153" s="21" t="str">
        <f t="shared" si="28"/>
        <v>pack,2003|500;pack,2006|1000;pack,2009|1500</v>
      </c>
    </row>
    <row r="154" spans="15:34">
      <c r="O154" s="36">
        <v>2069</v>
      </c>
      <c r="P154" s="36">
        <v>1</v>
      </c>
      <c r="Q154" s="37" t="str">
        <f t="shared" si="19"/>
        <v>pack,2003|350;pack,2006|1050;pack,2009|1750;pack,2012|275</v>
      </c>
      <c r="R154" s="36" t="s">
        <v>361</v>
      </c>
      <c r="S154" s="36"/>
      <c r="T154" s="36"/>
      <c r="U154" s="36" t="str">
        <f t="shared" si="41"/>
        <v>pack,2069</v>
      </c>
      <c r="V154" s="34"/>
      <c r="W154" s="34"/>
      <c r="X154" s="34"/>
      <c r="Y154" s="34"/>
      <c r="Z154" s="26"/>
      <c r="AD154" s="21" t="str">
        <f t="shared" si="37"/>
        <v>pack,2003|350</v>
      </c>
      <c r="AE154" s="21" t="str">
        <f t="shared" si="38"/>
        <v>pack,2006|1050</v>
      </c>
      <c r="AF154" s="21" t="str">
        <f t="shared" si="39"/>
        <v>pack,2009|1750</v>
      </c>
      <c r="AG154" s="21" t="str">
        <f t="shared" si="40"/>
        <v>pack,2012|275</v>
      </c>
      <c r="AH154" s="21" t="str">
        <f t="shared" si="28"/>
        <v>pack,2003|350;pack,2006|1050;pack,2009|1750;pack,2012|275</v>
      </c>
    </row>
    <row r="155" spans="15:34">
      <c r="O155" s="26">
        <v>2070</v>
      </c>
      <c r="P155" s="26">
        <v>1</v>
      </c>
      <c r="Q155" s="27" t="str">
        <f>"pack,"&amp;O137&amp;"|"&amp;"500;0|500"</f>
        <v>pack,2052|500;0|500</v>
      </c>
      <c r="R155" s="26" t="str">
        <f>R137&amp;50%</f>
        <v>1组1层每次单个掉落0.5</v>
      </c>
      <c r="S155" s="26"/>
      <c r="T155" s="26"/>
      <c r="U155" s="26" t="str">
        <f t="shared" si="41"/>
        <v>pack,2070</v>
      </c>
      <c r="V155" s="34"/>
      <c r="W155" s="34"/>
      <c r="X155" s="34"/>
      <c r="Y155" s="34"/>
      <c r="Z155" s="26"/>
    </row>
    <row r="156" spans="15:34">
      <c r="O156" s="26">
        <v>2071</v>
      </c>
      <c r="P156" s="26">
        <v>1</v>
      </c>
      <c r="Q156" s="27" t="str">
        <f t="shared" ref="Q156:Q172" si="42">"pack,"&amp;O138&amp;"|"&amp;"500;0|500"</f>
        <v>pack,2053|500;0|500</v>
      </c>
      <c r="R156" s="26" t="str">
        <f t="shared" ref="R156:R172" si="43">R138&amp;50%</f>
        <v>1组2层每次单个掉落0.5</v>
      </c>
      <c r="S156" s="26"/>
      <c r="T156" s="26"/>
      <c r="U156" s="26" t="str">
        <f t="shared" si="41"/>
        <v>pack,2071</v>
      </c>
      <c r="V156" s="26"/>
      <c r="W156" s="26"/>
      <c r="X156" s="26"/>
      <c r="Y156" s="26"/>
      <c r="Z156" s="26"/>
    </row>
    <row r="157" spans="15:34">
      <c r="O157" s="26">
        <v>2072</v>
      </c>
      <c r="P157" s="26">
        <v>1</v>
      </c>
      <c r="Q157" s="27" t="str">
        <f t="shared" si="42"/>
        <v>pack,2054|500;0|500</v>
      </c>
      <c r="R157" s="26" t="str">
        <f t="shared" si="43"/>
        <v>1组3层每次单个掉落0.5</v>
      </c>
      <c r="S157" s="26"/>
      <c r="T157" s="26"/>
      <c r="U157" s="26" t="str">
        <f t="shared" si="41"/>
        <v>pack,2072</v>
      </c>
      <c r="V157" s="26"/>
      <c r="W157" s="26"/>
      <c r="X157" s="26"/>
      <c r="Y157" s="26"/>
      <c r="Z157" s="26"/>
    </row>
    <row r="158" spans="15:34">
      <c r="O158" s="26">
        <v>2073</v>
      </c>
      <c r="P158" s="26">
        <v>1</v>
      </c>
      <c r="Q158" s="27" t="str">
        <f t="shared" si="42"/>
        <v>pack,2055|500;0|500</v>
      </c>
      <c r="R158" s="26" t="str">
        <f t="shared" si="43"/>
        <v>1组4层每次单个掉落0.5</v>
      </c>
      <c r="S158" s="26"/>
      <c r="T158" s="26"/>
      <c r="U158" s="26" t="str">
        <f t="shared" si="41"/>
        <v>pack,2073</v>
      </c>
      <c r="V158" s="26"/>
      <c r="W158" s="26"/>
    </row>
    <row r="159" spans="15:34">
      <c r="O159" s="26">
        <v>2074</v>
      </c>
      <c r="P159" s="26">
        <v>1</v>
      </c>
      <c r="Q159" s="27" t="str">
        <f t="shared" si="42"/>
        <v>pack,2056|500;0|500</v>
      </c>
      <c r="R159" s="26" t="str">
        <f t="shared" si="43"/>
        <v>1组5层每次单个掉落0.5</v>
      </c>
      <c r="S159" s="26"/>
      <c r="T159" s="26"/>
      <c r="U159" s="26" t="str">
        <f t="shared" si="41"/>
        <v>pack,2074</v>
      </c>
      <c r="V159" s="26"/>
      <c r="W159" s="26"/>
    </row>
    <row r="160" spans="15:34">
      <c r="O160" s="26">
        <v>2075</v>
      </c>
      <c r="P160" s="26">
        <v>1</v>
      </c>
      <c r="Q160" s="27" t="str">
        <f t="shared" si="42"/>
        <v>pack,2057|500;0|500</v>
      </c>
      <c r="R160" s="26" t="str">
        <f t="shared" si="43"/>
        <v>1组6层每次单个掉落0.5</v>
      </c>
      <c r="S160" s="26"/>
      <c r="T160" s="26"/>
      <c r="U160" s="26" t="str">
        <f t="shared" si="41"/>
        <v>pack,2075</v>
      </c>
      <c r="V160" s="26"/>
      <c r="W160" s="26"/>
    </row>
    <row r="161" spans="15:24">
      <c r="O161" s="26">
        <v>2076</v>
      </c>
      <c r="P161" s="26">
        <v>1</v>
      </c>
      <c r="Q161" s="27" t="str">
        <f t="shared" si="42"/>
        <v>pack,2058|500;0|500</v>
      </c>
      <c r="R161" s="26" t="str">
        <f t="shared" si="43"/>
        <v>2组1层每次单个掉落0.5</v>
      </c>
      <c r="S161" s="26"/>
      <c r="T161" s="26"/>
      <c r="U161" s="26" t="str">
        <f t="shared" si="41"/>
        <v>pack,2076</v>
      </c>
      <c r="V161" s="26"/>
      <c r="W161" s="26"/>
    </row>
    <row r="162" spans="15:24">
      <c r="O162" s="26">
        <v>2077</v>
      </c>
      <c r="P162" s="26">
        <v>1</v>
      </c>
      <c r="Q162" s="27" t="str">
        <f t="shared" si="42"/>
        <v>pack,2059|500;0|500</v>
      </c>
      <c r="R162" s="26" t="str">
        <f t="shared" si="43"/>
        <v>2组2层每次单个掉落0.5</v>
      </c>
      <c r="S162" s="26"/>
      <c r="T162" s="26"/>
      <c r="U162" s="26" t="str">
        <f t="shared" si="41"/>
        <v>pack,2077</v>
      </c>
      <c r="V162" s="26"/>
      <c r="W162" s="26"/>
    </row>
    <row r="163" spans="15:24">
      <c r="O163" s="26">
        <v>2078</v>
      </c>
      <c r="P163" s="26">
        <v>1</v>
      </c>
      <c r="Q163" s="27" t="str">
        <f t="shared" si="42"/>
        <v>pack,2060|500;0|500</v>
      </c>
      <c r="R163" s="26" t="str">
        <f t="shared" si="43"/>
        <v>2组3层每次单个掉落0.5</v>
      </c>
      <c r="S163" s="26"/>
      <c r="T163" s="26"/>
      <c r="U163" s="26" t="str">
        <f t="shared" si="41"/>
        <v>pack,2078</v>
      </c>
      <c r="V163" s="26"/>
      <c r="W163" s="26"/>
    </row>
    <row r="164" spans="15:24">
      <c r="O164" s="26">
        <v>2079</v>
      </c>
      <c r="P164" s="26">
        <v>1</v>
      </c>
      <c r="Q164" s="27" t="str">
        <f t="shared" si="42"/>
        <v>pack,2061|500;0|500</v>
      </c>
      <c r="R164" s="26" t="str">
        <f t="shared" si="43"/>
        <v>2组4层每次单个掉落0.5</v>
      </c>
      <c r="S164" s="26"/>
      <c r="T164" s="26"/>
      <c r="U164" s="26" t="str">
        <f t="shared" si="41"/>
        <v>pack,2079</v>
      </c>
      <c r="V164" s="26"/>
      <c r="W164" s="26"/>
    </row>
    <row r="165" spans="15:24">
      <c r="O165" s="26">
        <v>2080</v>
      </c>
      <c r="P165" s="26">
        <v>1</v>
      </c>
      <c r="Q165" s="27" t="str">
        <f t="shared" si="42"/>
        <v>pack,2062|500;0|500</v>
      </c>
      <c r="R165" s="26" t="str">
        <f t="shared" si="43"/>
        <v>2组5层每次单个掉落0.5</v>
      </c>
      <c r="S165" s="26"/>
      <c r="T165" s="26"/>
      <c r="U165" s="26" t="str">
        <f t="shared" si="41"/>
        <v>pack,2080</v>
      </c>
      <c r="V165" s="26"/>
      <c r="W165" s="26"/>
    </row>
    <row r="166" spans="15:24">
      <c r="O166" s="26">
        <v>2081</v>
      </c>
      <c r="P166" s="26">
        <v>1</v>
      </c>
      <c r="Q166" s="27" t="str">
        <f t="shared" si="42"/>
        <v>pack,2063|500;0|500</v>
      </c>
      <c r="R166" s="26" t="str">
        <f t="shared" si="43"/>
        <v>2组6层每次单个掉落0.5</v>
      </c>
      <c r="S166" s="26"/>
      <c r="T166" s="26"/>
      <c r="U166" s="26" t="str">
        <f t="shared" si="41"/>
        <v>pack,2081</v>
      </c>
      <c r="V166" s="26"/>
      <c r="W166" s="26"/>
    </row>
    <row r="167" spans="15:24">
      <c r="O167" s="26">
        <v>2082</v>
      </c>
      <c r="P167" s="26">
        <v>1</v>
      </c>
      <c r="Q167" s="27" t="str">
        <f t="shared" si="42"/>
        <v>pack,2064|500;0|500</v>
      </c>
      <c r="R167" s="26" t="str">
        <f t="shared" si="43"/>
        <v>3组1层每次单个掉落0.5</v>
      </c>
      <c r="S167" s="26"/>
      <c r="T167" s="26"/>
      <c r="U167" s="26" t="str">
        <f t="shared" si="41"/>
        <v>pack,2082</v>
      </c>
      <c r="V167" s="26"/>
      <c r="W167" s="26"/>
    </row>
    <row r="168" spans="15:24">
      <c r="O168" s="26">
        <v>2083</v>
      </c>
      <c r="P168" s="26">
        <v>1</v>
      </c>
      <c r="Q168" s="27" t="str">
        <f t="shared" si="42"/>
        <v>pack,2065|500;0|500</v>
      </c>
      <c r="R168" s="26" t="str">
        <f t="shared" si="43"/>
        <v>3组2层每次单个掉落0.5</v>
      </c>
      <c r="S168" s="26"/>
      <c r="T168" s="26"/>
      <c r="U168" s="26" t="str">
        <f t="shared" si="41"/>
        <v>pack,2083</v>
      </c>
      <c r="V168" s="26"/>
      <c r="W168" s="26"/>
    </row>
    <row r="169" spans="15:24">
      <c r="O169" s="26">
        <v>2084</v>
      </c>
      <c r="P169" s="26">
        <v>1</v>
      </c>
      <c r="Q169" s="27" t="str">
        <f t="shared" si="42"/>
        <v>pack,2066|500;0|500</v>
      </c>
      <c r="R169" s="26" t="str">
        <f t="shared" si="43"/>
        <v>3组3层每次单个掉落0.5</v>
      </c>
      <c r="S169" s="26"/>
      <c r="T169" s="26"/>
      <c r="U169" s="26" t="str">
        <f t="shared" si="41"/>
        <v>pack,2084</v>
      </c>
      <c r="V169" s="26"/>
      <c r="W169" s="26"/>
    </row>
    <row r="170" spans="15:24">
      <c r="O170" s="26">
        <v>2085</v>
      </c>
      <c r="P170" s="26">
        <v>1</v>
      </c>
      <c r="Q170" s="27" t="str">
        <f t="shared" si="42"/>
        <v>pack,2067|500;0|500</v>
      </c>
      <c r="R170" s="26" t="str">
        <f t="shared" si="43"/>
        <v>3组4层每次单个掉落0.5</v>
      </c>
      <c r="S170" s="26"/>
      <c r="T170" s="26"/>
      <c r="U170" s="26" t="str">
        <f t="shared" si="41"/>
        <v>pack,2085</v>
      </c>
      <c r="V170" s="26"/>
      <c r="W170" s="26"/>
    </row>
    <row r="171" spans="15:24">
      <c r="O171" s="26">
        <v>2086</v>
      </c>
      <c r="P171" s="26">
        <v>1</v>
      </c>
      <c r="Q171" s="27" t="str">
        <f t="shared" si="42"/>
        <v>pack,2068|500;0|500</v>
      </c>
      <c r="R171" s="26" t="str">
        <f t="shared" si="43"/>
        <v>3组5层每次单个掉落0.5</v>
      </c>
      <c r="S171" s="26"/>
      <c r="T171" s="26"/>
      <c r="U171" s="26" t="str">
        <f t="shared" si="41"/>
        <v>pack,2086</v>
      </c>
      <c r="V171" s="26"/>
      <c r="W171" s="26"/>
    </row>
    <row r="172" spans="15:24">
      <c r="O172" s="26">
        <v>2087</v>
      </c>
      <c r="P172" s="26">
        <v>1</v>
      </c>
      <c r="Q172" s="27" t="str">
        <f t="shared" si="42"/>
        <v>pack,2069|500;0|500</v>
      </c>
      <c r="R172" s="26" t="str">
        <f t="shared" si="43"/>
        <v>3组6层每次单个掉落0.5</v>
      </c>
      <c r="S172" s="26"/>
      <c r="T172" s="26"/>
      <c r="U172" s="26" t="str">
        <f t="shared" si="41"/>
        <v>pack,2087</v>
      </c>
      <c r="V172" s="26"/>
      <c r="W172" s="26"/>
      <c r="X172" s="19" t="s">
        <v>398</v>
      </c>
    </row>
    <row r="173" spans="15:24">
      <c r="O173" s="36">
        <v>2088</v>
      </c>
      <c r="P173" s="36">
        <v>2</v>
      </c>
      <c r="Q173" s="39" t="str">
        <f t="shared" ref="Q173:Q190" si="44">U137&amp;"|"&amp;V173&amp;";"&amp;U155&amp;"|"&amp;W173</f>
        <v>pack,2052|3;pack,2070|4</v>
      </c>
      <c r="R173" s="36" t="s">
        <v>362</v>
      </c>
      <c r="S173" s="36"/>
      <c r="T173" s="36"/>
      <c r="U173" s="36" t="str">
        <f t="shared" si="41"/>
        <v>pack,2088</v>
      </c>
      <c r="V173" s="36">
        <v>3</v>
      </c>
      <c r="W173" s="36">
        <v>4</v>
      </c>
      <c r="X173" s="40">
        <f>V173+W173*0.5</f>
        <v>5</v>
      </c>
    </row>
    <row r="174" spans="15:24">
      <c r="O174" s="36">
        <v>2089</v>
      </c>
      <c r="P174" s="36">
        <v>2</v>
      </c>
      <c r="Q174" s="39" t="str">
        <f t="shared" si="44"/>
        <v>pack,2053|3;pack,2071|4</v>
      </c>
      <c r="R174" s="36" t="s">
        <v>363</v>
      </c>
      <c r="S174" s="36"/>
      <c r="T174" s="36"/>
      <c r="U174" s="36" t="str">
        <f t="shared" si="41"/>
        <v>pack,2089</v>
      </c>
      <c r="V174" s="36">
        <v>3</v>
      </c>
      <c r="W174" s="36">
        <v>4</v>
      </c>
      <c r="X174" s="40">
        <f t="shared" ref="X174:X190" si="45">V174+W174*0.5</f>
        <v>5</v>
      </c>
    </row>
    <row r="175" spans="15:24">
      <c r="O175" s="36">
        <v>2090</v>
      </c>
      <c r="P175" s="36">
        <v>2</v>
      </c>
      <c r="Q175" s="39" t="str">
        <f t="shared" si="44"/>
        <v>pack,2054|3;pack,2072|5</v>
      </c>
      <c r="R175" s="36" t="s">
        <v>364</v>
      </c>
      <c r="S175" s="36"/>
      <c r="T175" s="36"/>
      <c r="U175" s="36" t="str">
        <f t="shared" si="41"/>
        <v>pack,2090</v>
      </c>
      <c r="V175" s="36">
        <v>3</v>
      </c>
      <c r="W175" s="36">
        <v>5</v>
      </c>
      <c r="X175" s="40">
        <f t="shared" si="45"/>
        <v>5.5</v>
      </c>
    </row>
    <row r="176" spans="15:24">
      <c r="O176" s="36">
        <v>2091</v>
      </c>
      <c r="P176" s="36">
        <v>2</v>
      </c>
      <c r="Q176" s="39" t="str">
        <f t="shared" si="44"/>
        <v>pack,2055|3;pack,2073|5</v>
      </c>
      <c r="R176" s="36" t="s">
        <v>365</v>
      </c>
      <c r="S176" s="36"/>
      <c r="T176" s="36"/>
      <c r="U176" s="36" t="str">
        <f t="shared" si="41"/>
        <v>pack,2091</v>
      </c>
      <c r="V176" s="36">
        <v>3</v>
      </c>
      <c r="W176" s="36">
        <v>5</v>
      </c>
      <c r="X176" s="40">
        <f t="shared" si="45"/>
        <v>5.5</v>
      </c>
    </row>
    <row r="177" spans="15:24">
      <c r="O177" s="36">
        <v>2092</v>
      </c>
      <c r="P177" s="36">
        <v>2</v>
      </c>
      <c r="Q177" s="39" t="str">
        <f t="shared" si="44"/>
        <v>pack,2056|3;pack,2074|6</v>
      </c>
      <c r="R177" s="36" t="s">
        <v>366</v>
      </c>
      <c r="S177" s="36"/>
      <c r="T177" s="36"/>
      <c r="U177" s="36" t="str">
        <f t="shared" si="41"/>
        <v>pack,2092</v>
      </c>
      <c r="V177" s="36">
        <v>3</v>
      </c>
      <c r="W177" s="36">
        <v>6</v>
      </c>
      <c r="X177" s="40">
        <f t="shared" si="45"/>
        <v>6</v>
      </c>
    </row>
    <row r="178" spans="15:24">
      <c r="O178" s="36">
        <v>2093</v>
      </c>
      <c r="P178" s="36">
        <v>2</v>
      </c>
      <c r="Q178" s="39" t="str">
        <f t="shared" si="44"/>
        <v>pack,2057|3;pack,2075|6</v>
      </c>
      <c r="R178" s="36" t="s">
        <v>367</v>
      </c>
      <c r="S178" s="36"/>
      <c r="T178" s="36"/>
      <c r="U178" s="36" t="str">
        <f t="shared" si="41"/>
        <v>pack,2093</v>
      </c>
      <c r="V178" s="36">
        <v>3</v>
      </c>
      <c r="W178" s="36">
        <v>6</v>
      </c>
      <c r="X178" s="40">
        <f t="shared" si="45"/>
        <v>6</v>
      </c>
    </row>
    <row r="179" spans="15:24">
      <c r="O179" s="36">
        <v>2094</v>
      </c>
      <c r="P179" s="36">
        <v>2</v>
      </c>
      <c r="Q179" s="39" t="str">
        <f t="shared" si="44"/>
        <v>pack,2058|3;pack,2076|4</v>
      </c>
      <c r="R179" s="36" t="s">
        <v>368</v>
      </c>
      <c r="S179" s="36"/>
      <c r="T179" s="36"/>
      <c r="U179" s="36" t="str">
        <f t="shared" si="41"/>
        <v>pack,2094</v>
      </c>
      <c r="V179" s="36">
        <v>3</v>
      </c>
      <c r="W179" s="36">
        <v>4</v>
      </c>
      <c r="X179" s="40">
        <f t="shared" si="45"/>
        <v>5</v>
      </c>
    </row>
    <row r="180" spans="15:24">
      <c r="O180" s="36">
        <v>2095</v>
      </c>
      <c r="P180" s="36">
        <v>2</v>
      </c>
      <c r="Q180" s="39" t="str">
        <f t="shared" si="44"/>
        <v>pack,2059|3;pack,2077|4</v>
      </c>
      <c r="R180" s="36" t="s">
        <v>369</v>
      </c>
      <c r="S180" s="36"/>
      <c r="T180" s="36"/>
      <c r="U180" s="36" t="str">
        <f t="shared" si="41"/>
        <v>pack,2095</v>
      </c>
      <c r="V180" s="36">
        <v>3</v>
      </c>
      <c r="W180" s="36">
        <v>4</v>
      </c>
      <c r="X180" s="40">
        <f t="shared" si="45"/>
        <v>5</v>
      </c>
    </row>
    <row r="181" spans="15:24">
      <c r="O181" s="36">
        <v>2096</v>
      </c>
      <c r="P181" s="36">
        <v>2</v>
      </c>
      <c r="Q181" s="39" t="str">
        <f t="shared" si="44"/>
        <v>pack,2060|3;pack,2078|5</v>
      </c>
      <c r="R181" s="36" t="s">
        <v>370</v>
      </c>
      <c r="S181" s="36"/>
      <c r="T181" s="36"/>
      <c r="U181" s="36" t="str">
        <f t="shared" si="41"/>
        <v>pack,2096</v>
      </c>
      <c r="V181" s="36">
        <v>3</v>
      </c>
      <c r="W181" s="36">
        <v>5</v>
      </c>
      <c r="X181" s="40">
        <f t="shared" si="45"/>
        <v>5.5</v>
      </c>
    </row>
    <row r="182" spans="15:24">
      <c r="O182" s="36">
        <v>2097</v>
      </c>
      <c r="P182" s="36">
        <v>2</v>
      </c>
      <c r="Q182" s="39" t="str">
        <f t="shared" si="44"/>
        <v>pack,2061|3;pack,2079|5</v>
      </c>
      <c r="R182" s="36" t="s">
        <v>371</v>
      </c>
      <c r="S182" s="36"/>
      <c r="T182" s="36"/>
      <c r="U182" s="36" t="str">
        <f t="shared" si="41"/>
        <v>pack,2097</v>
      </c>
      <c r="V182" s="36">
        <v>3</v>
      </c>
      <c r="W182" s="36">
        <v>5</v>
      </c>
      <c r="X182" s="40">
        <f t="shared" si="45"/>
        <v>5.5</v>
      </c>
    </row>
    <row r="183" spans="15:24">
      <c r="O183" s="36">
        <v>2098</v>
      </c>
      <c r="P183" s="36">
        <v>2</v>
      </c>
      <c r="Q183" s="39" t="str">
        <f t="shared" si="44"/>
        <v>pack,2062|3;pack,2080|6</v>
      </c>
      <c r="R183" s="36" t="s">
        <v>372</v>
      </c>
      <c r="S183" s="36"/>
      <c r="T183" s="36"/>
      <c r="U183" s="36" t="str">
        <f t="shared" si="41"/>
        <v>pack,2098</v>
      </c>
      <c r="V183" s="36">
        <v>3</v>
      </c>
      <c r="W183" s="36">
        <v>6</v>
      </c>
      <c r="X183" s="40">
        <f t="shared" si="45"/>
        <v>6</v>
      </c>
    </row>
    <row r="184" spans="15:24">
      <c r="O184" s="36">
        <v>2099</v>
      </c>
      <c r="P184" s="36">
        <v>2</v>
      </c>
      <c r="Q184" s="39" t="str">
        <f t="shared" si="44"/>
        <v>pack,2063|3;pack,2081|6</v>
      </c>
      <c r="R184" s="36" t="s">
        <v>373</v>
      </c>
      <c r="S184" s="36"/>
      <c r="T184" s="36"/>
      <c r="U184" s="36" t="str">
        <f t="shared" si="41"/>
        <v>pack,2099</v>
      </c>
      <c r="V184" s="36">
        <v>3</v>
      </c>
      <c r="W184" s="36">
        <v>6</v>
      </c>
      <c r="X184" s="40">
        <f t="shared" si="45"/>
        <v>6</v>
      </c>
    </row>
    <row r="185" spans="15:24">
      <c r="O185" s="36">
        <v>2100</v>
      </c>
      <c r="P185" s="36">
        <v>2</v>
      </c>
      <c r="Q185" s="39" t="str">
        <f t="shared" si="44"/>
        <v>pack,2064|3;pack,2082|4</v>
      </c>
      <c r="R185" s="36" t="s">
        <v>374</v>
      </c>
      <c r="S185" s="36"/>
      <c r="T185" s="36"/>
      <c r="U185" s="36" t="str">
        <f t="shared" si="41"/>
        <v>pack,2100</v>
      </c>
      <c r="V185" s="36">
        <v>3</v>
      </c>
      <c r="W185" s="36">
        <v>4</v>
      </c>
      <c r="X185" s="40">
        <f t="shared" si="45"/>
        <v>5</v>
      </c>
    </row>
    <row r="186" spans="15:24">
      <c r="O186" s="36">
        <v>2101</v>
      </c>
      <c r="P186" s="36">
        <v>2</v>
      </c>
      <c r="Q186" s="39" t="str">
        <f t="shared" si="44"/>
        <v>pack,2065|3;pack,2083|4</v>
      </c>
      <c r="R186" s="36" t="s">
        <v>375</v>
      </c>
      <c r="S186" s="36"/>
      <c r="T186" s="36"/>
      <c r="U186" s="36" t="str">
        <f t="shared" si="41"/>
        <v>pack,2101</v>
      </c>
      <c r="V186" s="36">
        <v>3</v>
      </c>
      <c r="W186" s="36">
        <v>4</v>
      </c>
      <c r="X186" s="40">
        <f t="shared" si="45"/>
        <v>5</v>
      </c>
    </row>
    <row r="187" spans="15:24">
      <c r="O187" s="36">
        <v>2102</v>
      </c>
      <c r="P187" s="36">
        <v>2</v>
      </c>
      <c r="Q187" s="39" t="str">
        <f t="shared" si="44"/>
        <v>pack,2066|3;pack,2084|5</v>
      </c>
      <c r="R187" s="36" t="s">
        <v>376</v>
      </c>
      <c r="S187" s="36"/>
      <c r="T187" s="36"/>
      <c r="U187" s="36" t="str">
        <f t="shared" si="41"/>
        <v>pack,2102</v>
      </c>
      <c r="V187" s="36">
        <v>3</v>
      </c>
      <c r="W187" s="36">
        <v>5</v>
      </c>
      <c r="X187" s="40">
        <f t="shared" si="45"/>
        <v>5.5</v>
      </c>
    </row>
    <row r="188" spans="15:24">
      <c r="O188" s="36">
        <v>2103</v>
      </c>
      <c r="P188" s="36">
        <v>2</v>
      </c>
      <c r="Q188" s="39" t="str">
        <f t="shared" si="44"/>
        <v>pack,2067|3;pack,2085|5</v>
      </c>
      <c r="R188" s="36" t="s">
        <v>377</v>
      </c>
      <c r="S188" s="36"/>
      <c r="T188" s="36"/>
      <c r="U188" s="36" t="str">
        <f t="shared" si="41"/>
        <v>pack,2103</v>
      </c>
      <c r="V188" s="36">
        <v>3</v>
      </c>
      <c r="W188" s="36">
        <v>5</v>
      </c>
      <c r="X188" s="40">
        <f t="shared" si="45"/>
        <v>5.5</v>
      </c>
    </row>
    <row r="189" spans="15:24">
      <c r="O189" s="36">
        <v>2104</v>
      </c>
      <c r="P189" s="36">
        <v>2</v>
      </c>
      <c r="Q189" s="39" t="str">
        <f t="shared" si="44"/>
        <v>pack,2068|3;pack,2086|6</v>
      </c>
      <c r="R189" s="36" t="s">
        <v>378</v>
      </c>
      <c r="S189" s="36"/>
      <c r="T189" s="36"/>
      <c r="U189" s="36" t="str">
        <f t="shared" si="41"/>
        <v>pack,2104</v>
      </c>
      <c r="V189" s="36">
        <v>3</v>
      </c>
      <c r="W189" s="36">
        <v>6</v>
      </c>
      <c r="X189" s="40">
        <f t="shared" si="45"/>
        <v>6</v>
      </c>
    </row>
    <row r="190" spans="15:24">
      <c r="O190" s="36">
        <v>2105</v>
      </c>
      <c r="P190" s="36">
        <v>2</v>
      </c>
      <c r="Q190" s="39" t="str">
        <f t="shared" si="44"/>
        <v>pack,2069|3;pack,2087|6</v>
      </c>
      <c r="R190" s="36" t="s">
        <v>379</v>
      </c>
      <c r="S190" s="36"/>
      <c r="T190" s="36"/>
      <c r="U190" s="36" t="str">
        <f t="shared" si="41"/>
        <v>pack,2105</v>
      </c>
      <c r="V190" s="36">
        <v>3</v>
      </c>
      <c r="W190" s="36">
        <v>6</v>
      </c>
      <c r="X190" s="40">
        <f t="shared" si="45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材料本</vt:lpstr>
      <vt:lpstr>饰品本</vt:lpstr>
      <vt:lpstr>outcome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2019-07-19T06:21:25Z</dcterms:created>
  <dcterms:modified xsi:type="dcterms:W3CDTF">2019-09-03T09:10:39Z</dcterms:modified>
</cp:coreProperties>
</file>