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haihua\Desktop\OPM数值\OPM经济数值\"/>
    </mc:Choice>
  </mc:AlternateContent>
  <xr:revisionPtr revIDLastSave="0" documentId="13_ncr:1_{1A956515-B00D-4146-88C7-18603B928E04}" xr6:coauthVersionLast="44" xr6:coauthVersionMax="44" xr10:uidLastSave="{00000000-0000-0000-0000-000000000000}"/>
  <bookViews>
    <workbookView xWindow="-120" yWindow="-120" windowWidth="29040" windowHeight="15840" tabRatio="695" activeTab="11" xr2:uid="{00000000-000D-0000-FFFF-FFFF00000000}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X43" i="5" l="1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Y42" i="5"/>
  <c r="CX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AM40" i="2"/>
  <c r="AM41" i="2"/>
  <c r="AM42" i="2"/>
  <c r="AM43" i="2"/>
  <c r="AM44" i="2"/>
  <c r="AM45" i="2"/>
  <c r="AM46" i="2"/>
  <c r="AM47" i="2"/>
  <c r="AM48" i="2"/>
  <c r="AM49" i="2"/>
  <c r="AM50" i="2"/>
  <c r="AM51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X104" i="8"/>
  <c r="CZ43" i="5"/>
  <c r="Z104" i="8"/>
  <c r="X105" i="8"/>
  <c r="CZ44" i="5"/>
  <c r="Z105" i="8"/>
  <c r="X106" i="8"/>
  <c r="CZ45" i="5"/>
  <c r="Z106" i="8"/>
  <c r="X107" i="8"/>
  <c r="CZ46" i="5"/>
  <c r="Z107" i="8"/>
  <c r="X108" i="8"/>
  <c r="CZ47" i="5"/>
  <c r="Z108" i="8"/>
  <c r="X109" i="8"/>
  <c r="CZ48" i="5"/>
  <c r="Z109" i="8"/>
  <c r="X110" i="8"/>
  <c r="CZ49" i="5"/>
  <c r="Z110" i="8"/>
  <c r="X111" i="8"/>
  <c r="CZ50" i="5"/>
  <c r="Z111" i="8"/>
  <c r="X112" i="8"/>
  <c r="CZ51" i="5"/>
  <c r="Z112" i="8"/>
  <c r="X113" i="8"/>
  <c r="CZ52" i="5"/>
  <c r="Z113" i="8"/>
  <c r="X114" i="8"/>
  <c r="CZ53" i="5"/>
  <c r="Z114" i="8"/>
  <c r="X115" i="8"/>
  <c r="CZ54" i="5"/>
  <c r="Z115" i="8"/>
  <c r="X116" i="8"/>
  <c r="CZ55" i="5"/>
  <c r="Z116" i="8"/>
  <c r="X117" i="8"/>
  <c r="CZ56" i="5"/>
  <c r="Z117" i="8"/>
  <c r="X118" i="8"/>
  <c r="CZ57" i="5"/>
  <c r="Z118" i="8"/>
  <c r="X119" i="8"/>
  <c r="CZ58" i="5"/>
  <c r="Z119" i="8"/>
  <c r="X120" i="8"/>
  <c r="CZ59" i="5"/>
  <c r="Z120" i="8"/>
  <c r="X121" i="8"/>
  <c r="CZ60" i="5"/>
  <c r="Z121" i="8"/>
  <c r="X122" i="8"/>
  <c r="CZ61" i="5"/>
  <c r="Z122" i="8"/>
  <c r="X123" i="8"/>
  <c r="CZ62" i="5"/>
  <c r="Z123" i="8"/>
  <c r="X124" i="8"/>
  <c r="CZ63" i="5"/>
  <c r="Z124" i="8"/>
  <c r="X125" i="8"/>
  <c r="CZ64" i="5"/>
  <c r="Z125" i="8"/>
  <c r="X126" i="8"/>
  <c r="CZ65" i="5"/>
  <c r="Z126" i="8"/>
  <c r="X127" i="8"/>
  <c r="CZ66" i="5"/>
  <c r="Z127" i="8"/>
  <c r="X128" i="8"/>
  <c r="CZ67" i="5"/>
  <c r="Z128" i="8"/>
  <c r="X129" i="8"/>
  <c r="CZ68" i="5"/>
  <c r="Z129" i="8"/>
  <c r="X130" i="8"/>
  <c r="CZ69" i="5"/>
  <c r="Z130" i="8"/>
  <c r="X131" i="8"/>
  <c r="CZ70" i="5"/>
  <c r="Z131" i="8"/>
  <c r="X132" i="8"/>
  <c r="CZ71" i="5"/>
  <c r="Z132" i="8"/>
  <c r="X133" i="8"/>
  <c r="CZ72" i="5"/>
  <c r="Z133" i="8"/>
  <c r="X134" i="8"/>
  <c r="CZ73" i="5"/>
  <c r="Z134" i="8"/>
  <c r="X135" i="8"/>
  <c r="CZ74" i="5"/>
  <c r="Z135" i="8"/>
  <c r="X136" i="8"/>
  <c r="CZ75" i="5"/>
  <c r="Z136" i="8"/>
  <c r="X137" i="8"/>
  <c r="CZ76" i="5"/>
  <c r="Z137" i="8"/>
  <c r="X138" i="8"/>
  <c r="CZ77" i="5"/>
  <c r="Z138" i="8"/>
  <c r="X139" i="8"/>
  <c r="CZ78" i="5"/>
  <c r="Z139" i="8"/>
  <c r="X140" i="8"/>
  <c r="CZ79" i="5"/>
  <c r="Z140" i="8"/>
  <c r="X141" i="8"/>
  <c r="CZ80" i="5"/>
  <c r="Z141" i="8"/>
  <c r="X142" i="8"/>
  <c r="CZ81" i="5"/>
  <c r="Z142" i="8"/>
  <c r="X143" i="8"/>
  <c r="CZ82" i="5"/>
  <c r="Z143" i="8"/>
  <c r="X144" i="8"/>
  <c r="CZ83" i="5"/>
  <c r="Z144" i="8"/>
  <c r="X145" i="8"/>
  <c r="CZ84" i="5"/>
  <c r="Z145" i="8"/>
  <c r="X146" i="8"/>
  <c r="CZ85" i="5"/>
  <c r="Z146" i="8"/>
  <c r="X147" i="8"/>
  <c r="CZ86" i="5"/>
  <c r="Z147" i="8"/>
  <c r="X148" i="8"/>
  <c r="CZ87" i="5"/>
  <c r="Z148" i="8"/>
  <c r="X149" i="8"/>
  <c r="CZ88" i="5"/>
  <c r="Z149" i="8"/>
  <c r="X150" i="8"/>
  <c r="CZ89" i="5"/>
  <c r="Z150" i="8"/>
  <c r="X151" i="8"/>
  <c r="CZ90" i="5"/>
  <c r="Z151" i="8"/>
  <c r="X152" i="8"/>
  <c r="CZ91" i="5"/>
  <c r="Z152" i="8"/>
  <c r="X153" i="8"/>
  <c r="CZ92" i="5"/>
  <c r="Z153" i="8"/>
  <c r="X154" i="8"/>
  <c r="CZ93" i="5"/>
  <c r="Z154" i="8"/>
  <c r="X155" i="8"/>
  <c r="CZ94" i="5"/>
  <c r="Z155" i="8"/>
  <c r="X156" i="8"/>
  <c r="CZ95" i="5"/>
  <c r="Z156" i="8"/>
  <c r="X157" i="8"/>
  <c r="CZ96" i="5"/>
  <c r="Z157" i="8"/>
  <c r="X158" i="8"/>
  <c r="CZ97" i="5"/>
  <c r="Z158" i="8"/>
  <c r="X159" i="8"/>
  <c r="CZ98" i="5"/>
  <c r="Z159" i="8"/>
  <c r="X160" i="8"/>
  <c r="CZ99" i="5"/>
  <c r="Z160" i="8"/>
  <c r="X161" i="8"/>
  <c r="CZ100" i="5"/>
  <c r="Z161" i="8"/>
  <c r="X162" i="8"/>
  <c r="CZ101" i="5"/>
  <c r="Z162" i="8"/>
  <c r="X163" i="8"/>
  <c r="CZ102" i="5"/>
  <c r="Z163" i="8"/>
  <c r="X164" i="8"/>
  <c r="CZ103" i="5"/>
  <c r="Z164" i="8"/>
  <c r="X165" i="8"/>
  <c r="CZ104" i="5"/>
  <c r="Z165" i="8"/>
  <c r="X166" i="8"/>
  <c r="CZ105" i="5"/>
  <c r="Z166" i="8"/>
  <c r="X167" i="8"/>
  <c r="CZ106" i="5"/>
  <c r="Z167" i="8"/>
  <c r="X168" i="8"/>
  <c r="CZ107" i="5"/>
  <c r="Z168" i="8"/>
  <c r="X169" i="8"/>
  <c r="CZ108" i="5"/>
  <c r="Z169" i="8"/>
  <c r="X170" i="8"/>
  <c r="CZ109" i="5"/>
  <c r="Z170" i="8"/>
  <c r="X171" i="8"/>
  <c r="CZ110" i="5"/>
  <c r="Z171" i="8"/>
  <c r="X172" i="8"/>
  <c r="CZ111" i="5"/>
  <c r="Z172" i="8"/>
  <c r="X173" i="8"/>
  <c r="CZ112" i="5"/>
  <c r="Z173" i="8"/>
  <c r="X174" i="8"/>
  <c r="CZ113" i="5"/>
  <c r="Z174" i="8"/>
  <c r="X175" i="8"/>
  <c r="CZ114" i="5"/>
  <c r="Z175" i="8"/>
  <c r="X176" i="8"/>
  <c r="CZ115" i="5"/>
  <c r="Z176" i="8"/>
  <c r="X177" i="8"/>
  <c r="CZ116" i="5"/>
  <c r="Z177" i="8"/>
  <c r="X178" i="8"/>
  <c r="CZ117" i="5"/>
  <c r="Z178" i="8"/>
  <c r="X179" i="8"/>
  <c r="CZ118" i="5"/>
  <c r="Z179" i="8"/>
  <c r="X180" i="8"/>
  <c r="CZ119" i="5"/>
  <c r="Z180" i="8"/>
  <c r="X181" i="8"/>
  <c r="CZ120" i="5"/>
  <c r="Z181" i="8"/>
  <c r="X182" i="8"/>
  <c r="CZ121" i="5"/>
  <c r="Z182" i="8"/>
  <c r="X183" i="8"/>
  <c r="CZ122" i="5"/>
  <c r="Z183" i="8"/>
  <c r="X184" i="8"/>
  <c r="CZ123" i="5"/>
  <c r="Z184" i="8"/>
  <c r="X185" i="8"/>
  <c r="CZ124" i="5"/>
  <c r="Z185" i="8"/>
  <c r="X186" i="8"/>
  <c r="CZ125" i="5"/>
  <c r="Z186" i="8"/>
  <c r="X187" i="8"/>
  <c r="CZ126" i="5"/>
  <c r="Z187" i="8"/>
  <c r="X188" i="8"/>
  <c r="CZ127" i="5"/>
  <c r="Z188" i="8"/>
  <c r="X189" i="8"/>
  <c r="CZ128" i="5"/>
  <c r="Z189" i="8"/>
  <c r="X190" i="8"/>
  <c r="CZ129" i="5"/>
  <c r="Z190" i="8"/>
  <c r="X191" i="8"/>
  <c r="CZ130" i="5"/>
  <c r="Z191" i="8"/>
  <c r="X192" i="8"/>
  <c r="CZ131" i="5"/>
  <c r="Z192" i="8"/>
  <c r="X193" i="8"/>
  <c r="CZ132" i="5"/>
  <c r="Z193" i="8"/>
  <c r="X194" i="8"/>
  <c r="CZ133" i="5"/>
  <c r="Z194" i="8"/>
  <c r="X195" i="8"/>
  <c r="CZ134" i="5"/>
  <c r="Z195" i="8"/>
  <c r="X196" i="8"/>
  <c r="CZ135" i="5"/>
  <c r="Z196" i="8"/>
  <c r="X197" i="8"/>
  <c r="CZ136" i="5"/>
  <c r="Z197" i="8"/>
  <c r="X198" i="8"/>
  <c r="CZ137" i="5"/>
  <c r="Z198" i="8"/>
  <c r="X199" i="8"/>
  <c r="CZ138" i="5"/>
  <c r="Z199" i="8"/>
  <c r="X200" i="8"/>
  <c r="CZ139" i="5"/>
  <c r="Z200" i="8"/>
  <c r="X201" i="8"/>
  <c r="CZ140" i="5"/>
  <c r="Z201" i="8"/>
  <c r="X202" i="8"/>
  <c r="CZ141" i="5"/>
  <c r="Z202" i="8"/>
  <c r="CZ42" i="5"/>
  <c r="Z103" i="8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C19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<sst xmlns="http://schemas.openxmlformats.org/spreadsheetml/2006/main" count="6914" uniqueCount="2425">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</sst>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_);[Red]\(0.00\)"/>
    <numFmt numFmtId="178" formatCode="0.0%"/>
  </numFmts>
  <fonts count="2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26">
    <cellStyle name="常规" xfId="0" builtinId="0"/>
    <cellStyle name="常规 3 2" xfId="9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/>
          <cell r="D9" t="str">
            <v>cash</v>
          </cell>
          <cell r="E9">
            <v>1</v>
          </cell>
        </row>
        <row r="10">
          <cell r="B10" t="str">
            <v>色子</v>
          </cell>
          <cell r="C10"/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/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/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/>
        </row>
        <row r="136">
          <cell r="A136">
            <v>612</v>
          </cell>
          <cell r="B136"/>
          <cell r="C136"/>
          <cell r="D136" t="str">
            <v>prop,612</v>
          </cell>
          <cell r="E136"/>
        </row>
        <row r="137">
          <cell r="A137">
            <v>613</v>
          </cell>
          <cell r="B137"/>
          <cell r="C137"/>
          <cell r="D137" t="str">
            <v>prop,613</v>
          </cell>
          <cell r="E137"/>
        </row>
        <row r="138">
          <cell r="A138">
            <v>614</v>
          </cell>
          <cell r="B138"/>
          <cell r="C138"/>
          <cell r="D138" t="str">
            <v>prop,614</v>
          </cell>
          <cell r="E138"/>
        </row>
        <row r="139">
          <cell r="A139">
            <v>615</v>
          </cell>
          <cell r="B139"/>
          <cell r="C139"/>
          <cell r="D139" t="str">
            <v>prop,615</v>
          </cell>
          <cell r="E139"/>
        </row>
        <row r="140">
          <cell r="A140">
            <v>616</v>
          </cell>
          <cell r="B140" t="str">
            <v>公会礼包</v>
          </cell>
          <cell r="C140"/>
          <cell r="D140" t="str">
            <v>prop,616</v>
          </cell>
          <cell r="E140"/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/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/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/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/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/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/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/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/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/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/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/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/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/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/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/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/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/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/>
          <cell r="B188"/>
          <cell r="C188"/>
          <cell r="D188"/>
          <cell r="E188"/>
        </row>
        <row r="189">
          <cell r="A189" t="str">
            <v>英雄</v>
          </cell>
          <cell r="B189"/>
          <cell r="C189"/>
          <cell r="D189"/>
          <cell r="E189"/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C5A5-FE6C-4421-AEBE-95AA7BEF2582}">
  <sheetPr codeName="Sheet2"/>
  <dimension ref="A1:U50"/>
  <sheetViews>
    <sheetView workbookViewId="0">
      <selection activeCell="K3" sqref="K3"/>
    </sheetView>
  </sheetViews>
  <sheetFormatPr defaultRowHeight="12.75"/>
  <cols>
    <col min="1" max="3" width="9" style="50"/>
    <col min="4" max="4" width="9.5" style="50" bestFit="1" customWidth="1"/>
    <col min="5" max="5" width="9" style="50"/>
    <col min="6" max="6" width="10.375" style="50" bestFit="1" customWidth="1"/>
    <col min="7" max="8" width="9" style="50"/>
    <col min="9" max="9" width="17.25" style="50" bestFit="1" customWidth="1"/>
    <col min="10" max="12" width="9" style="53"/>
    <col min="13" max="13" width="9" style="50"/>
    <col min="14" max="14" width="7.5" style="50" bestFit="1" customWidth="1"/>
    <col min="15" max="16" width="9.5" style="50" bestFit="1" customWidth="1"/>
    <col min="17" max="17" width="10.125" style="50" bestFit="1" customWidth="1"/>
    <col min="18" max="18" width="7.5" style="50" bestFit="1" customWidth="1"/>
    <col min="19" max="19" width="18.375" style="50" bestFit="1" customWidth="1"/>
    <col min="20" max="20" width="9.5" style="50" bestFit="1" customWidth="1"/>
    <col min="21" max="21" width="27.25" style="50" bestFit="1" customWidth="1"/>
    <col min="22" max="16384" width="9" style="50"/>
  </cols>
  <sheetData>
    <row r="1" spans="1:21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90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91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92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93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94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95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96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97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98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99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100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101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B9B1-3DA2-40C5-BAC7-0CD35F36C751}">
  <sheetPr codeName="Sheet5"/>
  <dimension ref="A1:D31"/>
  <sheetViews>
    <sheetView workbookViewId="0">
      <selection activeCell="G21" sqref="G21"/>
    </sheetView>
  </sheetViews>
  <sheetFormatPr defaultRowHeight="12.75"/>
  <cols>
    <col min="1" max="1" width="9" style="26"/>
    <col min="2" max="2" width="21.625" style="26" bestFit="1" customWidth="1"/>
    <col min="3" max="4" width="9" style="164"/>
    <col min="5" max="16384" width="9" style="26"/>
  </cols>
  <sheetData>
    <row r="1" spans="1:4">
      <c r="A1" s="26" t="s">
        <v>2048</v>
      </c>
      <c r="B1" s="26" t="s">
        <v>2036</v>
      </c>
    </row>
    <row r="2" spans="1:4">
      <c r="B2" s="54" t="s">
        <v>193</v>
      </c>
      <c r="C2" s="29"/>
    </row>
    <row r="3" spans="1:4">
      <c r="B3" s="30" t="s">
        <v>192</v>
      </c>
      <c r="C3" s="29">
        <v>1</v>
      </c>
    </row>
    <row r="4" spans="1:4">
      <c r="B4" s="30" t="s">
        <v>12</v>
      </c>
      <c r="C4" s="29">
        <v>1.5</v>
      </c>
    </row>
    <row r="5" spans="1:4">
      <c r="B5" s="30" t="s">
        <v>13</v>
      </c>
      <c r="C5" s="29">
        <v>2</v>
      </c>
    </row>
    <row r="6" spans="1:4">
      <c r="B6" s="30" t="s">
        <v>200</v>
      </c>
      <c r="C6" s="29">
        <v>5</v>
      </c>
    </row>
    <row r="7" spans="1:4">
      <c r="B7" s="30" t="s">
        <v>202</v>
      </c>
      <c r="C7" s="166">
        <v>0.5</v>
      </c>
    </row>
    <row r="9" spans="1:4">
      <c r="B9" s="54" t="s">
        <v>2092</v>
      </c>
      <c r="C9" s="165" t="s">
        <v>2058</v>
      </c>
      <c r="D9" s="165" t="s">
        <v>2059</v>
      </c>
    </row>
    <row r="10" spans="1:4">
      <c r="B10" s="26" t="s">
        <v>2056</v>
      </c>
      <c r="C10" s="164">
        <v>7.5</v>
      </c>
      <c r="D10" s="164">
        <f>C10/价值设定!$E$17</f>
        <v>180</v>
      </c>
    </row>
    <row r="11" spans="1:4">
      <c r="B11" s="26" t="s">
        <v>2057</v>
      </c>
      <c r="C11" s="164">
        <v>10</v>
      </c>
      <c r="D11" s="164">
        <f>C11/价值设定!$E$17</f>
        <v>240</v>
      </c>
    </row>
    <row r="12" spans="1:4">
      <c r="B12" s="26" t="s">
        <v>2071</v>
      </c>
      <c r="C12" s="164">
        <f>ROUND(价值设定!M102/价值设定!M3,1)</f>
        <v>1.7</v>
      </c>
    </row>
    <row r="14" spans="1:4">
      <c r="B14" s="26" t="s">
        <v>2052</v>
      </c>
      <c r="C14" s="164">
        <v>0.2</v>
      </c>
    </row>
    <row r="15" spans="1:4">
      <c r="B15" s="26" t="s">
        <v>2053</v>
      </c>
      <c r="C15" s="164" t="s">
        <v>2049</v>
      </c>
      <c r="D15" s="164" t="s">
        <v>2050</v>
      </c>
    </row>
    <row r="16" spans="1:4">
      <c r="B16" s="26" t="s">
        <v>2054</v>
      </c>
      <c r="C16" s="164" t="s">
        <v>2051</v>
      </c>
      <c r="D16" s="164" t="s">
        <v>2050</v>
      </c>
    </row>
    <row r="19" spans="2:4">
      <c r="B19" s="54" t="s">
        <v>1516</v>
      </c>
      <c r="C19" s="29"/>
    </row>
    <row r="20" spans="2:4">
      <c r="B20" s="55" t="s">
        <v>192</v>
      </c>
      <c r="C20" s="33">
        <v>50</v>
      </c>
    </row>
    <row r="21" spans="2:4">
      <c r="B21" s="55" t="s">
        <v>12</v>
      </c>
      <c r="C21" s="33">
        <v>75</v>
      </c>
    </row>
    <row r="22" spans="2:4">
      <c r="B22" s="55" t="s">
        <v>13</v>
      </c>
      <c r="C22" s="33">
        <v>100</v>
      </c>
    </row>
    <row r="23" spans="2:4">
      <c r="B23" s="29"/>
      <c r="C23" s="29"/>
    </row>
    <row r="24" spans="2:4">
      <c r="B24" s="31" t="s">
        <v>2091</v>
      </c>
      <c r="C24" s="29"/>
    </row>
    <row r="25" spans="2:4">
      <c r="B25" s="30" t="s">
        <v>1917</v>
      </c>
      <c r="C25" s="29">
        <v>56</v>
      </c>
      <c r="D25" s="29"/>
    </row>
    <row r="26" spans="2:4">
      <c r="B26" s="30" t="s">
        <v>1918</v>
      </c>
      <c r="C26" s="29">
        <v>8</v>
      </c>
      <c r="D26" s="29"/>
    </row>
    <row r="27" spans="2:4">
      <c r="B27" s="30" t="s">
        <v>1919</v>
      </c>
      <c r="C27" s="29">
        <v>8</v>
      </c>
      <c r="D27" s="29"/>
    </row>
    <row r="28" spans="2:4">
      <c r="B28" s="30" t="s">
        <v>1920</v>
      </c>
      <c r="C28" s="166">
        <v>0.25</v>
      </c>
      <c r="D28" s="29" t="s">
        <v>14</v>
      </c>
    </row>
    <row r="29" spans="2:4">
      <c r="B29" s="30" t="s">
        <v>1921</v>
      </c>
      <c r="C29" s="166">
        <v>1</v>
      </c>
      <c r="D29" s="29" t="s">
        <v>1924</v>
      </c>
    </row>
    <row r="30" spans="2:4">
      <c r="B30" s="30" t="s">
        <v>1922</v>
      </c>
      <c r="C30" s="166">
        <v>1</v>
      </c>
      <c r="D30" s="29" t="s">
        <v>1924</v>
      </c>
    </row>
    <row r="31" spans="2:4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53EA-EE5F-449F-9F2C-42F6F4E77FC9}">
  <sheetPr codeName="Sheet6"/>
  <dimension ref="A1:AE233"/>
  <sheetViews>
    <sheetView topLeftCell="A64" workbookViewId="0">
      <selection activeCell="O14" sqref="O14"/>
    </sheetView>
  </sheetViews>
  <sheetFormatPr defaultRowHeight="12.75"/>
  <cols>
    <col min="1" max="1" width="8" style="26" bestFit="1" customWidth="1"/>
    <col min="2" max="2" width="9.625" style="26" bestFit="1" customWidth="1"/>
    <col min="3" max="3" width="5.875" style="26" bestFit="1" customWidth="1"/>
    <col min="4" max="4" width="9.875" style="26" customWidth="1"/>
    <col min="5" max="5" width="9.375" style="26" bestFit="1" customWidth="1"/>
    <col min="6" max="8" width="9" style="26"/>
    <col min="9" max="9" width="6.375" style="28" bestFit="1" customWidth="1"/>
    <col min="10" max="10" width="4.75" style="28" bestFit="1" customWidth="1"/>
    <col min="11" max="12" width="8" style="28" bestFit="1" customWidth="1"/>
    <col min="13" max="13" width="11.375" style="28" bestFit="1" customWidth="1"/>
    <col min="14" max="16" width="9.75" style="26" bestFit="1" customWidth="1"/>
    <col min="17" max="17" width="5" style="28" bestFit="1" customWidth="1"/>
    <col min="18" max="18" width="4.75" style="28" bestFit="1" customWidth="1"/>
    <col min="19" max="19" width="22.375" style="28" bestFit="1" customWidth="1"/>
    <col min="20" max="20" width="5.875" style="28" bestFit="1" customWidth="1"/>
    <col min="21" max="21" width="5.25" style="28" bestFit="1" customWidth="1"/>
    <col min="22" max="22" width="22.375" style="26" bestFit="1" customWidth="1"/>
    <col min="23" max="23" width="4.125" style="26" bestFit="1" customWidth="1"/>
    <col min="24" max="24" width="4.75" style="26" bestFit="1" customWidth="1"/>
    <col min="25" max="25" width="21.5" style="26" bestFit="1" customWidth="1"/>
    <col min="26" max="26" width="4.125" style="26" bestFit="1" customWidth="1"/>
    <col min="27" max="27" width="4.75" style="26" bestFit="1" customWidth="1"/>
    <col min="28" max="28" width="21.5" style="26" bestFit="1" customWidth="1"/>
    <col min="29" max="29" width="5" style="26" bestFit="1" customWidth="1"/>
    <col min="30" max="30" width="4.75" style="26" bestFit="1" customWidth="1"/>
    <col min="31" max="31" width="22.375" style="26" bestFit="1" customWidth="1"/>
    <col min="32" max="16384" width="9" style="26"/>
  </cols>
  <sheetData>
    <row r="1" spans="1:31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71" t="s">
        <v>2069</v>
      </c>
      <c r="R1" s="171"/>
      <c r="S1" s="171"/>
      <c r="T1" s="171" t="s">
        <v>2070</v>
      </c>
      <c r="U1" s="171"/>
      <c r="V1" s="171"/>
      <c r="W1" s="171" t="s">
        <v>2073</v>
      </c>
      <c r="X1" s="171"/>
      <c r="Y1" s="171"/>
      <c r="Z1" s="171" t="s">
        <v>2074</v>
      </c>
      <c r="AA1" s="171"/>
      <c r="AB1" s="171"/>
      <c r="AC1" s="171" t="s">
        <v>2075</v>
      </c>
      <c r="AD1" s="171"/>
      <c r="AE1" s="171"/>
    </row>
    <row r="2" spans="1:31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225</v>
      </c>
      <c r="X3" s="29">
        <f>INT(IF(W3&lt;500,($C$4-W3)/($C$4-$C$5)*10000,IF(W3&lt;1000,($C$5-W3)/($C$5-$C$6)*10000,IF(W3&lt;3000,($C$6-W3)/($C$6-$C$7)*10000,($C$7-W3)/($C$7-$C$8)*10000))))</f>
        <v>833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prop,101|9167;prop,102|833</v>
      </c>
      <c r="Z3" s="26">
        <f>怪物产出!O4</f>
        <v>337</v>
      </c>
      <c r="AA3" s="29">
        <f>INT(IF(Z3&lt;500,($C$4-Z3)/($C$4-$C$5)*10000,IF(Z3&lt;1000,($C$5-Z3)/($C$5-$C$6)*10000,IF(Z3&lt;3000,($C$6-Z3)/($C$6-$C$7)*10000,($C$7-Z3)/($C$7-$C$8)*10000))))</f>
        <v>4566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prop,101|5434;prop,102|4566</v>
      </c>
      <c r="AC3" s="26">
        <f>怪物产出!P4</f>
        <v>450</v>
      </c>
      <c r="AD3" s="29">
        <f>INT(IF(AC3&lt;500,($C$4-AC3)/($C$4-$C$5)*10000,IF(AC3&lt;1000,($C$5-AC3)/($C$5-$C$6)*10000,IF(AC3&lt;3000,($C$6-AC3)/($C$6-$C$7)*10000,($C$7-AC3)/($C$7-$C$8)*10000))))</f>
        <v>8333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prop,101|1667;prop,102|8333</v>
      </c>
    </row>
    <row r="4" spans="1:31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227</v>
      </c>
      <c r="X4" s="29">
        <f t="shared" ref="X4:X67" si="10">INT(IF(W4&lt;500,($C$4-W4)/($C$4-$C$5)*10000,IF(W4&lt;1000,($C$5-W4)/($C$5-$C$6)*10000,IF(W4&lt;3000,($C$6-W4)/($C$6-$C$7)*10000,($C$7-W4)/($C$7-$C$8)*10000))))</f>
        <v>900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prop,101|9100;prop,102|900</v>
      </c>
      <c r="Z4" s="26">
        <f>怪物产出!O5</f>
        <v>340</v>
      </c>
      <c r="AA4" s="29">
        <f t="shared" ref="AA4:AA67" si="12">INT(IF(Z4&lt;500,($C$4-Z4)/($C$4-$C$5)*10000,IF(Z4&lt;1000,($C$5-Z4)/($C$5-$C$6)*10000,IF(Z4&lt;3000,($C$6-Z4)/($C$6-$C$7)*10000,($C$7-Z4)/($C$7-$C$8)*10000))))</f>
        <v>4666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prop,101|5334;prop,102|4666</v>
      </c>
      <c r="AC4" s="26">
        <f>怪物产出!P5</f>
        <v>455</v>
      </c>
      <c r="AD4" s="29">
        <f t="shared" ref="AD4:AD67" si="14">INT(IF(AC4&lt;500,($C$4-AC4)/($C$4-$C$5)*10000,IF(AC4&lt;1000,($C$5-AC4)/($C$5-$C$6)*10000,IF(AC4&lt;3000,($C$6-AC4)/($C$6-$C$7)*10000,($C$7-AC4)/($C$7-$C$8)*10000))))</f>
        <v>8500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prop,101|1500;prop,102|8500</v>
      </c>
    </row>
    <row r="5" spans="1:31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230</v>
      </c>
      <c r="X5" s="29">
        <f t="shared" si="10"/>
        <v>1000</v>
      </c>
      <c r="Y5" s="30" t="str">
        <f t="shared" si="11"/>
        <v>prop,101|9000;prop,102|1000</v>
      </c>
      <c r="Z5" s="26">
        <f>怪物产出!O6</f>
        <v>345</v>
      </c>
      <c r="AA5" s="29">
        <f t="shared" si="12"/>
        <v>4833</v>
      </c>
      <c r="AB5" s="30" t="str">
        <f t="shared" si="13"/>
        <v>prop,101|5167;prop,102|4833</v>
      </c>
      <c r="AC5" s="26">
        <f>怪物产出!P6</f>
        <v>460</v>
      </c>
      <c r="AD5" s="29">
        <f t="shared" si="14"/>
        <v>8666</v>
      </c>
      <c r="AE5" s="30" t="str">
        <f t="shared" si="15"/>
        <v>prop,101|1334;prop,102|8666</v>
      </c>
    </row>
    <row r="6" spans="1:31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232</v>
      </c>
      <c r="X6" s="29">
        <f t="shared" si="10"/>
        <v>1066</v>
      </c>
      <c r="Y6" s="30" t="str">
        <f t="shared" si="11"/>
        <v>prop,101|8934;prop,102|1066</v>
      </c>
      <c r="Z6" s="26">
        <f>怪物产出!O7</f>
        <v>347</v>
      </c>
      <c r="AA6" s="29">
        <f t="shared" si="12"/>
        <v>4900</v>
      </c>
      <c r="AB6" s="30" t="str">
        <f t="shared" si="13"/>
        <v>prop,101|5100;prop,102|4900</v>
      </c>
      <c r="AC6" s="26">
        <f>怪物产出!P7</f>
        <v>465</v>
      </c>
      <c r="AD6" s="29">
        <f t="shared" si="14"/>
        <v>8833</v>
      </c>
      <c r="AE6" s="30" t="str">
        <f t="shared" si="15"/>
        <v>prop,101|1167;prop,102|8833</v>
      </c>
    </row>
    <row r="7" spans="1:31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235</v>
      </c>
      <c r="X7" s="29">
        <f t="shared" si="10"/>
        <v>1166</v>
      </c>
      <c r="Y7" s="30" t="str">
        <f t="shared" si="11"/>
        <v>prop,101|8834;prop,102|1166</v>
      </c>
      <c r="Z7" s="26">
        <f>怪物产出!O8</f>
        <v>352</v>
      </c>
      <c r="AA7" s="29">
        <f t="shared" si="12"/>
        <v>5066</v>
      </c>
      <c r="AB7" s="30" t="str">
        <f t="shared" si="13"/>
        <v>prop,101|4934;prop,102|5066</v>
      </c>
      <c r="AC7" s="26">
        <f>怪物产出!P8</f>
        <v>470</v>
      </c>
      <c r="AD7" s="29">
        <f t="shared" si="14"/>
        <v>9000</v>
      </c>
      <c r="AE7" s="30" t="str">
        <f t="shared" si="15"/>
        <v>prop,101|1000;prop,102|9000</v>
      </c>
    </row>
    <row r="8" spans="1:31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235</v>
      </c>
      <c r="X8" s="29">
        <f t="shared" si="10"/>
        <v>1166</v>
      </c>
      <c r="Y8" s="30" t="str">
        <f t="shared" si="11"/>
        <v>prop,101|8834;prop,102|1166</v>
      </c>
      <c r="Z8" s="26">
        <f>怪物产出!O9</f>
        <v>352</v>
      </c>
      <c r="AA8" s="29">
        <f t="shared" si="12"/>
        <v>5066</v>
      </c>
      <c r="AB8" s="30" t="str">
        <f t="shared" si="13"/>
        <v>prop,101|4934;prop,102|5066</v>
      </c>
      <c r="AC8" s="26">
        <f>怪物产出!P9</f>
        <v>470</v>
      </c>
      <c r="AD8" s="29">
        <f t="shared" si="14"/>
        <v>9000</v>
      </c>
      <c r="AE8" s="30" t="str">
        <f t="shared" si="15"/>
        <v>prop,101|1000;prop,102|9000</v>
      </c>
    </row>
    <row r="9" spans="1:31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237</v>
      </c>
      <c r="X9" s="29">
        <f t="shared" si="10"/>
        <v>1233</v>
      </c>
      <c r="Y9" s="30" t="str">
        <f t="shared" si="11"/>
        <v>prop,101|8767;prop,102|1233</v>
      </c>
      <c r="Z9" s="26">
        <f>怪物产出!O10</f>
        <v>355</v>
      </c>
      <c r="AA9" s="29">
        <f t="shared" si="12"/>
        <v>5166</v>
      </c>
      <c r="AB9" s="30" t="str">
        <f t="shared" si="13"/>
        <v>prop,101|4834;prop,102|5166</v>
      </c>
      <c r="AC9" s="26">
        <f>怪物产出!P10</f>
        <v>475</v>
      </c>
      <c r="AD9" s="29">
        <f t="shared" si="14"/>
        <v>9166</v>
      </c>
      <c r="AE9" s="30" t="str">
        <f t="shared" si="15"/>
        <v>prop,101|834;prop,102|9166</v>
      </c>
    </row>
    <row r="10" spans="1:31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237</v>
      </c>
      <c r="X10" s="29">
        <f t="shared" si="10"/>
        <v>1233</v>
      </c>
      <c r="Y10" s="30" t="str">
        <f t="shared" si="11"/>
        <v>prop,101|8767;prop,102|1233</v>
      </c>
      <c r="Z10" s="26">
        <f>怪物产出!O11</f>
        <v>355</v>
      </c>
      <c r="AA10" s="29">
        <f t="shared" si="12"/>
        <v>5166</v>
      </c>
      <c r="AB10" s="30" t="str">
        <f t="shared" si="13"/>
        <v>prop,101|4834;prop,102|5166</v>
      </c>
      <c r="AC10" s="26">
        <f>怪物产出!P11</f>
        <v>475</v>
      </c>
      <c r="AD10" s="29">
        <f t="shared" si="14"/>
        <v>9166</v>
      </c>
      <c r="AE10" s="30" t="str">
        <f t="shared" si="15"/>
        <v>prop,101|834;prop,102|9166</v>
      </c>
    </row>
    <row r="11" spans="1:31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240</v>
      </c>
      <c r="X11" s="29">
        <f t="shared" si="10"/>
        <v>1333</v>
      </c>
      <c r="Y11" s="30" t="str">
        <f t="shared" si="11"/>
        <v>prop,101|8667;prop,102|1333</v>
      </c>
      <c r="Z11" s="26">
        <f>怪物产出!O12</f>
        <v>360</v>
      </c>
      <c r="AA11" s="29">
        <f t="shared" si="12"/>
        <v>5333</v>
      </c>
      <c r="AB11" s="30" t="str">
        <f t="shared" si="13"/>
        <v>prop,101|4667;prop,102|5333</v>
      </c>
      <c r="AC11" s="26">
        <f>怪物产出!P12</f>
        <v>480</v>
      </c>
      <c r="AD11" s="29">
        <f t="shared" si="14"/>
        <v>9333</v>
      </c>
      <c r="AE11" s="30" t="str">
        <f t="shared" si="15"/>
        <v>prop,101|667;prop,102|9333</v>
      </c>
    </row>
    <row r="12" spans="1:31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242</v>
      </c>
      <c r="X12" s="29">
        <f t="shared" si="10"/>
        <v>1400</v>
      </c>
      <c r="Y12" s="30" t="str">
        <f t="shared" si="11"/>
        <v>prop,101|8600;prop,102|1400</v>
      </c>
      <c r="Z12" s="26">
        <f>怪物产出!O13</f>
        <v>362</v>
      </c>
      <c r="AA12" s="29">
        <f t="shared" si="12"/>
        <v>5400</v>
      </c>
      <c r="AB12" s="30" t="str">
        <f t="shared" si="13"/>
        <v>prop,101|4600;prop,102|5400</v>
      </c>
      <c r="AC12" s="26">
        <f>怪物产出!P13</f>
        <v>485</v>
      </c>
      <c r="AD12" s="29">
        <f t="shared" si="14"/>
        <v>9500</v>
      </c>
      <c r="AE12" s="30" t="str">
        <f t="shared" si="15"/>
        <v>prop,101|500;prop,102|9500</v>
      </c>
    </row>
    <row r="13" spans="1:31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242</v>
      </c>
      <c r="X13" s="29">
        <f t="shared" si="10"/>
        <v>1400</v>
      </c>
      <c r="Y13" s="30" t="str">
        <f t="shared" si="11"/>
        <v>prop,101|8600;prop,102|1400</v>
      </c>
      <c r="Z13" s="26">
        <f>怪物产出!O14</f>
        <v>362</v>
      </c>
      <c r="AA13" s="29">
        <f t="shared" si="12"/>
        <v>5400</v>
      </c>
      <c r="AB13" s="30" t="str">
        <f t="shared" si="13"/>
        <v>prop,101|4600;prop,102|5400</v>
      </c>
      <c r="AC13" s="26">
        <f>怪物产出!P14</f>
        <v>485</v>
      </c>
      <c r="AD13" s="29">
        <f t="shared" si="14"/>
        <v>9500</v>
      </c>
      <c r="AE13" s="30" t="str">
        <f t="shared" si="15"/>
        <v>prop,101|500;prop,102|9500</v>
      </c>
    </row>
    <row r="14" spans="1:31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242</v>
      </c>
      <c r="X14" s="29">
        <f t="shared" si="10"/>
        <v>1400</v>
      </c>
      <c r="Y14" s="30" t="str">
        <f t="shared" si="11"/>
        <v>prop,101|8600;prop,102|1400</v>
      </c>
      <c r="Z14" s="26">
        <f>怪物产出!O15</f>
        <v>362</v>
      </c>
      <c r="AA14" s="29">
        <f t="shared" si="12"/>
        <v>5400</v>
      </c>
      <c r="AB14" s="30" t="str">
        <f t="shared" si="13"/>
        <v>prop,101|4600;prop,102|5400</v>
      </c>
      <c r="AC14" s="26">
        <f>怪物产出!P15</f>
        <v>485</v>
      </c>
      <c r="AD14" s="29">
        <f t="shared" si="14"/>
        <v>9500</v>
      </c>
      <c r="AE14" s="30" t="str">
        <f t="shared" si="15"/>
        <v>prop,101|500;prop,102|9500</v>
      </c>
    </row>
    <row r="15" spans="1:31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245</v>
      </c>
      <c r="X15" s="29">
        <f t="shared" si="10"/>
        <v>1500</v>
      </c>
      <c r="Y15" s="30" t="str">
        <f t="shared" si="11"/>
        <v>prop,101|8500;prop,102|1500</v>
      </c>
      <c r="Z15" s="26">
        <f>怪物产出!O16</f>
        <v>367</v>
      </c>
      <c r="AA15" s="29">
        <f t="shared" si="12"/>
        <v>5566</v>
      </c>
      <c r="AB15" s="30" t="str">
        <f t="shared" si="13"/>
        <v>prop,101|4434;prop,102|5566</v>
      </c>
      <c r="AC15" s="26">
        <f>怪物产出!P16</f>
        <v>490</v>
      </c>
      <c r="AD15" s="29">
        <f t="shared" si="14"/>
        <v>9666</v>
      </c>
      <c r="AE15" s="30" t="str">
        <f t="shared" si="15"/>
        <v>prop,101|334;prop,102|9666</v>
      </c>
    </row>
    <row r="16" spans="1:31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245</v>
      </c>
      <c r="X16" s="29">
        <f t="shared" si="10"/>
        <v>1500</v>
      </c>
      <c r="Y16" s="30" t="str">
        <f t="shared" si="11"/>
        <v>prop,101|8500;prop,102|1500</v>
      </c>
      <c r="Z16" s="26">
        <f>怪物产出!O17</f>
        <v>367</v>
      </c>
      <c r="AA16" s="29">
        <f t="shared" si="12"/>
        <v>5566</v>
      </c>
      <c r="AB16" s="30" t="str">
        <f t="shared" si="13"/>
        <v>prop,101|4434;prop,102|5566</v>
      </c>
      <c r="AC16" s="26">
        <f>怪物产出!P17</f>
        <v>490</v>
      </c>
      <c r="AD16" s="29">
        <f t="shared" si="14"/>
        <v>9666</v>
      </c>
      <c r="AE16" s="30" t="str">
        <f t="shared" si="15"/>
        <v>prop,101|334;prop,102|9666</v>
      </c>
    </row>
    <row r="17" spans="1:31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245</v>
      </c>
      <c r="X17" s="29">
        <f t="shared" si="10"/>
        <v>1500</v>
      </c>
      <c r="Y17" s="30" t="str">
        <f t="shared" si="11"/>
        <v>prop,101|8500;prop,102|1500</v>
      </c>
      <c r="Z17" s="26">
        <f>怪物产出!O18</f>
        <v>367</v>
      </c>
      <c r="AA17" s="29">
        <f t="shared" si="12"/>
        <v>5566</v>
      </c>
      <c r="AB17" s="30" t="str">
        <f t="shared" si="13"/>
        <v>prop,101|4434;prop,102|5566</v>
      </c>
      <c r="AC17" s="26">
        <f>怪物产出!P18</f>
        <v>490</v>
      </c>
      <c r="AD17" s="29">
        <f t="shared" si="14"/>
        <v>9666</v>
      </c>
      <c r="AE17" s="30" t="str">
        <f t="shared" si="15"/>
        <v>prop,101|334;prop,102|9666</v>
      </c>
    </row>
    <row r="18" spans="1:31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247</v>
      </c>
      <c r="X18" s="29">
        <f t="shared" si="10"/>
        <v>1566</v>
      </c>
      <c r="Y18" s="30" t="str">
        <f t="shared" si="11"/>
        <v>prop,101|8434;prop,102|1566</v>
      </c>
      <c r="Z18" s="26">
        <f>怪物产出!O19</f>
        <v>370</v>
      </c>
      <c r="AA18" s="29">
        <f t="shared" si="12"/>
        <v>5666</v>
      </c>
      <c r="AB18" s="30" t="str">
        <f t="shared" si="13"/>
        <v>prop,101|4334;prop,102|5666</v>
      </c>
      <c r="AC18" s="26">
        <f>怪物产出!P19</f>
        <v>495</v>
      </c>
      <c r="AD18" s="29">
        <f t="shared" si="14"/>
        <v>9833</v>
      </c>
      <c r="AE18" s="30" t="str">
        <f t="shared" si="15"/>
        <v>prop,101|167;prop,102|9833</v>
      </c>
    </row>
    <row r="19" spans="1:31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250</v>
      </c>
      <c r="X19" s="29">
        <f t="shared" si="10"/>
        <v>1666</v>
      </c>
      <c r="Y19" s="30" t="str">
        <f t="shared" si="11"/>
        <v>prop,101|8334;prop,102|1666</v>
      </c>
      <c r="Z19" s="26">
        <f>怪物产出!O20</f>
        <v>375</v>
      </c>
      <c r="AA19" s="29">
        <f t="shared" si="12"/>
        <v>5833</v>
      </c>
      <c r="AB19" s="30" t="str">
        <f t="shared" si="13"/>
        <v>prop,101|4167;prop,102|5833</v>
      </c>
      <c r="AC19" s="26">
        <f>怪物产出!P20</f>
        <v>500</v>
      </c>
      <c r="AD19" s="29">
        <f t="shared" si="14"/>
        <v>0</v>
      </c>
      <c r="AE19" s="30" t="str">
        <f t="shared" si="15"/>
        <v>prop,102|10000;prop,103|0</v>
      </c>
    </row>
    <row r="20" spans="1:31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250</v>
      </c>
      <c r="X20" s="29">
        <f t="shared" si="10"/>
        <v>1666</v>
      </c>
      <c r="Y20" s="30" t="str">
        <f t="shared" si="11"/>
        <v>prop,101|8334;prop,102|1666</v>
      </c>
      <c r="Z20" s="26">
        <f>怪物产出!O21</f>
        <v>375</v>
      </c>
      <c r="AA20" s="29">
        <f t="shared" si="12"/>
        <v>5833</v>
      </c>
      <c r="AB20" s="30" t="str">
        <f t="shared" si="13"/>
        <v>prop,101|4167;prop,102|5833</v>
      </c>
      <c r="AC20" s="26">
        <f>怪物产出!P21</f>
        <v>500</v>
      </c>
      <c r="AD20" s="29">
        <f t="shared" si="14"/>
        <v>0</v>
      </c>
      <c r="AE20" s="30" t="str">
        <f t="shared" si="15"/>
        <v>prop,102|10000;prop,103|0</v>
      </c>
    </row>
    <row r="21" spans="1:31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250</v>
      </c>
      <c r="X21" s="29">
        <f t="shared" si="10"/>
        <v>1666</v>
      </c>
      <c r="Y21" s="30" t="str">
        <f t="shared" si="11"/>
        <v>prop,101|8334;prop,102|1666</v>
      </c>
      <c r="Z21" s="26">
        <f>怪物产出!O22</f>
        <v>375</v>
      </c>
      <c r="AA21" s="29">
        <f t="shared" si="12"/>
        <v>5833</v>
      </c>
      <c r="AB21" s="30" t="str">
        <f t="shared" si="13"/>
        <v>prop,101|4167;prop,102|5833</v>
      </c>
      <c r="AC21" s="26">
        <f>怪物产出!P22</f>
        <v>500</v>
      </c>
      <c r="AD21" s="29">
        <f t="shared" si="14"/>
        <v>0</v>
      </c>
      <c r="AE21" s="30" t="str">
        <f t="shared" si="15"/>
        <v>prop,102|10000;prop,103|0</v>
      </c>
    </row>
    <row r="22" spans="1:31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250</v>
      </c>
      <c r="X22" s="29">
        <f t="shared" si="10"/>
        <v>1666</v>
      </c>
      <c r="Y22" s="30" t="str">
        <f t="shared" si="11"/>
        <v>prop,101|8334;prop,102|1666</v>
      </c>
      <c r="Z22" s="26">
        <f>怪物产出!O23</f>
        <v>375</v>
      </c>
      <c r="AA22" s="29">
        <f t="shared" si="12"/>
        <v>5833</v>
      </c>
      <c r="AB22" s="30" t="str">
        <f t="shared" si="13"/>
        <v>prop,101|4167;prop,102|5833</v>
      </c>
      <c r="AC22" s="26">
        <f>怪物产出!P23</f>
        <v>500</v>
      </c>
      <c r="AD22" s="29">
        <f t="shared" si="14"/>
        <v>0</v>
      </c>
      <c r="AE22" s="30" t="str">
        <f t="shared" si="15"/>
        <v>prop,102|10000;prop,103|0</v>
      </c>
    </row>
    <row r="23" spans="1:31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250</v>
      </c>
      <c r="X23" s="29">
        <f t="shared" si="10"/>
        <v>1666</v>
      </c>
      <c r="Y23" s="30" t="str">
        <f t="shared" si="11"/>
        <v>prop,101|8334;prop,102|1666</v>
      </c>
      <c r="Z23" s="26">
        <f>怪物产出!O24</f>
        <v>375</v>
      </c>
      <c r="AA23" s="29">
        <f t="shared" si="12"/>
        <v>5833</v>
      </c>
      <c r="AB23" s="30" t="str">
        <f t="shared" si="13"/>
        <v>prop,101|4167;prop,102|5833</v>
      </c>
      <c r="AC23" s="26">
        <f>怪物产出!P24</f>
        <v>500</v>
      </c>
      <c r="AD23" s="29">
        <f t="shared" si="14"/>
        <v>0</v>
      </c>
      <c r="AE23" s="30" t="str">
        <f t="shared" si="15"/>
        <v>prop,102|10000;prop,103|0</v>
      </c>
    </row>
    <row r="24" spans="1:31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252</v>
      </c>
      <c r="X24" s="29">
        <f t="shared" si="10"/>
        <v>1733</v>
      </c>
      <c r="Y24" s="30" t="str">
        <f t="shared" si="11"/>
        <v>prop,101|8267;prop,102|1733</v>
      </c>
      <c r="Z24" s="26">
        <f>怪物产出!O25</f>
        <v>377</v>
      </c>
      <c r="AA24" s="29">
        <f t="shared" si="12"/>
        <v>5900</v>
      </c>
      <c r="AB24" s="30" t="str">
        <f t="shared" si="13"/>
        <v>prop,101|4100;prop,102|5900</v>
      </c>
      <c r="AC24" s="26">
        <f>怪物产出!P25</f>
        <v>505</v>
      </c>
      <c r="AD24" s="29">
        <f t="shared" si="14"/>
        <v>100</v>
      </c>
      <c r="AE24" s="30" t="str">
        <f t="shared" si="15"/>
        <v>prop,102|9900;prop,103|100</v>
      </c>
    </row>
    <row r="25" spans="1:31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252</v>
      </c>
      <c r="X25" s="29">
        <f t="shared" si="10"/>
        <v>1733</v>
      </c>
      <c r="Y25" s="30" t="str">
        <f t="shared" si="11"/>
        <v>prop,101|8267;prop,102|1733</v>
      </c>
      <c r="Z25" s="26">
        <f>怪物产出!O26</f>
        <v>377</v>
      </c>
      <c r="AA25" s="29">
        <f t="shared" si="12"/>
        <v>5900</v>
      </c>
      <c r="AB25" s="30" t="str">
        <f t="shared" si="13"/>
        <v>prop,101|4100;prop,102|5900</v>
      </c>
      <c r="AC25" s="26">
        <f>怪物产出!P26</f>
        <v>505</v>
      </c>
      <c r="AD25" s="29">
        <f t="shared" si="14"/>
        <v>100</v>
      </c>
      <c r="AE25" s="30" t="str">
        <f t="shared" si="15"/>
        <v>prop,102|9900;prop,103|100</v>
      </c>
    </row>
    <row r="26" spans="1:31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D103"/>
  <sheetViews>
    <sheetView topLeftCell="A37" workbookViewId="0">
      <selection activeCell="AP23" sqref="AP23"/>
    </sheetView>
  </sheetViews>
  <sheetFormatPr defaultColWidth="10.875" defaultRowHeight="12.75"/>
  <cols>
    <col min="1" max="1" width="5" style="29" bestFit="1" customWidth="1"/>
    <col min="2" max="2" width="3.25" style="29" bestFit="1" customWidth="1"/>
    <col min="3" max="6" width="5" style="29" bestFit="1" customWidth="1"/>
    <col min="7" max="7" width="7.75" style="29" bestFit="1" customWidth="1"/>
    <col min="8" max="15" width="5" style="29" bestFit="1" customWidth="1"/>
    <col min="16" max="16" width="5.125" style="29" bestFit="1" customWidth="1"/>
    <col min="17" max="17" width="5.25" style="29" bestFit="1" customWidth="1"/>
    <col min="18" max="18" width="6" style="29" bestFit="1" customWidth="1"/>
    <col min="19" max="19" width="6.25" style="29" bestFit="1" customWidth="1"/>
    <col min="20" max="20" width="22.25" style="30" bestFit="1" customWidth="1"/>
    <col min="21" max="22" width="24.5" style="30" bestFit="1" customWidth="1"/>
    <col min="23" max="23" width="12.875" style="30" bestFit="1" customWidth="1"/>
    <col min="24" max="25" width="16.625" style="30" bestFit="1" customWidth="1"/>
    <col min="26" max="27" width="8.5" style="29" bestFit="1" customWidth="1"/>
    <col min="28" max="28" width="8.625" style="29" bestFit="1" customWidth="1"/>
    <col min="29" max="30" width="10.875" style="30"/>
    <col min="31" max="31" width="5.125" style="30" bestFit="1" customWidth="1"/>
    <col min="32" max="33" width="8.875" style="30" bestFit="1" customWidth="1"/>
    <col min="34" max="34" width="9.375" style="30" bestFit="1" customWidth="1"/>
    <col min="35" max="35" width="6.5" style="30" bestFit="1" customWidth="1"/>
    <col min="36" max="36" width="8.875" style="30" bestFit="1" customWidth="1"/>
    <col min="37" max="37" width="16.125" style="30" bestFit="1" customWidth="1"/>
    <col min="38" max="40" width="5.125" style="30" bestFit="1" customWidth="1"/>
    <col min="41" max="41" width="8.125" style="30" customWidth="1"/>
    <col min="42" max="44" width="8.875" style="30" bestFit="1" customWidth="1"/>
    <col min="45" max="45" width="8.5" style="30" bestFit="1" customWidth="1"/>
    <col min="46" max="46" width="10.875" style="30"/>
    <col min="47" max="47" width="5.125" style="30" bestFit="1" customWidth="1"/>
    <col min="48" max="49" width="8.875" style="30" bestFit="1" customWidth="1"/>
    <col min="50" max="50" width="9.375" style="30" bestFit="1" customWidth="1"/>
    <col min="51" max="51" width="6.5" style="30" bestFit="1" customWidth="1"/>
    <col min="52" max="52" width="5.125" style="30" bestFit="1" customWidth="1"/>
    <col min="53" max="53" width="8.875" style="30" bestFit="1" customWidth="1"/>
    <col min="54" max="54" width="25.375" style="30" bestFit="1" customWidth="1"/>
    <col min="55" max="16384" width="10.875" style="30"/>
  </cols>
  <sheetData>
    <row r="1" spans="1:56">
      <c r="A1" s="31"/>
      <c r="B1" s="31"/>
    </row>
    <row r="2" spans="1:56" ht="15.95" customHeight="1">
      <c r="A2" s="172" t="s">
        <v>203</v>
      </c>
      <c r="B2" s="172"/>
      <c r="C2" s="172"/>
      <c r="D2" s="172"/>
      <c r="E2" s="172" t="s">
        <v>192</v>
      </c>
      <c r="F2" s="172"/>
      <c r="G2" s="172"/>
      <c r="H2" s="172" t="s">
        <v>12</v>
      </c>
      <c r="I2" s="172"/>
      <c r="J2" s="172"/>
      <c r="K2" s="172" t="s">
        <v>13</v>
      </c>
      <c r="L2" s="172"/>
      <c r="M2" s="172"/>
      <c r="N2" s="172" t="s">
        <v>201</v>
      </c>
      <c r="O2" s="172"/>
      <c r="P2" s="172"/>
      <c r="Q2" s="172"/>
      <c r="R2" s="172"/>
      <c r="S2" s="172"/>
      <c r="T2" s="172" t="s">
        <v>2093</v>
      </c>
      <c r="U2" s="172"/>
      <c r="V2" s="172"/>
      <c r="W2" s="172" t="s">
        <v>1965</v>
      </c>
      <c r="X2" s="172"/>
      <c r="Y2" s="172"/>
      <c r="Z2" s="172" t="s">
        <v>2094</v>
      </c>
      <c r="AA2" s="172"/>
      <c r="AB2" s="172"/>
      <c r="AE2" s="173" t="s">
        <v>197</v>
      </c>
      <c r="AF2" s="173"/>
      <c r="AG2" s="173"/>
      <c r="AH2" s="173"/>
      <c r="AI2" s="173"/>
      <c r="AJ2" s="173"/>
      <c r="AK2" s="173"/>
      <c r="AL2" s="173" t="s">
        <v>196</v>
      </c>
      <c r="AM2" s="173"/>
      <c r="AN2" s="173"/>
      <c r="AO2" s="33"/>
      <c r="AP2" s="33"/>
      <c r="AQ2" s="33"/>
      <c r="AR2" s="33"/>
      <c r="AS2" s="33"/>
      <c r="AU2" s="173" t="s">
        <v>197</v>
      </c>
      <c r="AV2" s="173"/>
      <c r="AW2" s="173"/>
      <c r="AX2" s="173"/>
      <c r="AY2" s="173"/>
      <c r="AZ2" s="173"/>
      <c r="BA2" s="173"/>
      <c r="BB2" s="173"/>
    </row>
    <row r="3" spans="1:56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90</v>
      </c>
      <c r="D4" s="29">
        <f t="shared" ref="D4:D35" si="2">IFERROR(VLOOKUP(A4,$AL$3:$AN$51,3,0),D3)</f>
        <v>100</v>
      </c>
      <c r="E4" s="29">
        <f t="shared" ref="E4:E35" si="3">C4</f>
        <v>90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135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180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225</v>
      </c>
      <c r="O4" s="29">
        <f>INT(H4*产出设定!$C$6*产出设定!$C$7)</f>
        <v>337</v>
      </c>
      <c r="P4" s="29">
        <f>INT(K4*产出设定!$C$6*产出设定!$C$7)</f>
        <v>450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6.2</v>
      </c>
      <c r="AA4" s="29">
        <f>CEILING((H4*5+O4)/价值设定!L3+I4/价值设定!K3+J4/价值设定!M3,0.1)</f>
        <v>16.400000000000002</v>
      </c>
      <c r="AB4" s="29">
        <f>CEILING((K4*5+P4)/价值设定!L3+L4/价值设定!K3+M4/价值设定!M3,0.1)</f>
        <v>21.8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f>关卡设定!K3</f>
        <v>90</v>
      </c>
      <c r="AN4" s="42">
        <v>100</v>
      </c>
      <c r="AO4" s="43">
        <f>INT(AM4*AF4+AG4*AM4*1.5+AH4*AM4*2)*1.5</f>
        <v>540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>
      <c r="A5" s="29">
        <v>2</v>
      </c>
      <c r="B5" s="29">
        <f t="shared" si="0"/>
        <v>2</v>
      </c>
      <c r="C5" s="29">
        <f t="shared" si="1"/>
        <v>91</v>
      </c>
      <c r="D5" s="29">
        <f t="shared" si="2"/>
        <v>107</v>
      </c>
      <c r="E5" s="29">
        <f t="shared" si="3"/>
        <v>91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136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182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227</v>
      </c>
      <c r="O5" s="29">
        <f>INT(H5*产出设定!$C$6*产出设定!$C$7)</f>
        <v>340</v>
      </c>
      <c r="P5" s="29">
        <f>INT(K5*产出设定!$C$6*产出设定!$C$7)</f>
        <v>455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6.2</v>
      </c>
      <c r="AA5" s="29">
        <f>CEILING((H5*5+O5)/价值设定!L4+I5/价值设定!K4+J5/价值设定!M4,0.1)</f>
        <v>16.400000000000002</v>
      </c>
      <c r="AB5" s="29">
        <f>CEILING((K5*5+P5)/价值设定!L4+L5/价值设定!K4+M5/价值设定!M4,0.1)</f>
        <v>21.900000000000002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f>关卡设定!K4</f>
        <v>91</v>
      </c>
      <c r="AN5" s="42">
        <v>107</v>
      </c>
      <c r="AO5" s="43">
        <f t="shared" ref="AO5:AO51" si="7">INT(AM5*AF5+AG5*AM5*1.5+AH5*AM5*2)*1.5</f>
        <v>409.5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>
      <c r="A6" s="29">
        <v>3</v>
      </c>
      <c r="B6" s="29">
        <f t="shared" si="0"/>
        <v>2</v>
      </c>
      <c r="C6" s="29">
        <f t="shared" si="1"/>
        <v>92</v>
      </c>
      <c r="D6" s="29">
        <f t="shared" si="2"/>
        <v>113</v>
      </c>
      <c r="E6" s="29">
        <f t="shared" si="3"/>
        <v>92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138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184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230</v>
      </c>
      <c r="O6" s="29">
        <f>INT(H6*产出设定!$C$6*产出设定!$C$7)</f>
        <v>345</v>
      </c>
      <c r="P6" s="29">
        <f>INT(K6*产出设定!$C$6*产出设定!$C$7)</f>
        <v>460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6.3000000000000007</v>
      </c>
      <c r="AA6" s="29">
        <f>CEILING((H6*5+O6)/价值设定!L5+I6/价值设定!K5+J6/价值设定!M5,0.1)</f>
        <v>16.5</v>
      </c>
      <c r="AB6" s="29">
        <f>CEILING((K6*5+P6)/价值设定!L5+L6/价值设定!K5+M6/价值设定!M5,0.1)</f>
        <v>21.900000000000002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f>关卡设定!K5</f>
        <v>92</v>
      </c>
      <c r="AN6" s="42">
        <v>113</v>
      </c>
      <c r="AO6" s="43">
        <f t="shared" si="7"/>
        <v>690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>
      <c r="A7" s="29">
        <v>4</v>
      </c>
      <c r="B7" s="29">
        <f t="shared" si="0"/>
        <v>2</v>
      </c>
      <c r="C7" s="29">
        <f t="shared" si="1"/>
        <v>93</v>
      </c>
      <c r="D7" s="29">
        <f t="shared" si="2"/>
        <v>120</v>
      </c>
      <c r="E7" s="29">
        <f t="shared" si="3"/>
        <v>93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139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186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232</v>
      </c>
      <c r="O7" s="29">
        <f>INT(H7*产出设定!$C$6*产出设定!$C$7)</f>
        <v>347</v>
      </c>
      <c r="P7" s="29">
        <f>INT(K7*产出设定!$C$6*产出设定!$C$7)</f>
        <v>465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6.3000000000000007</v>
      </c>
      <c r="AA7" s="29">
        <f>CEILING((H7*5+O7)/价值设定!L6+I7/价值设定!K6+J7/价值设定!M6,0.1)</f>
        <v>16.5</v>
      </c>
      <c r="AB7" s="29">
        <f>CEILING((K7*5+P7)/价值设定!L6+L7/价值设定!K6+M7/价值设定!M6,0.1)</f>
        <v>22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f>关卡设定!K6</f>
        <v>93</v>
      </c>
      <c r="AN7" s="42">
        <v>120</v>
      </c>
      <c r="AO7" s="43">
        <f t="shared" si="7"/>
        <v>558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>
      <c r="A8" s="29">
        <v>5</v>
      </c>
      <c r="B8" s="29">
        <f t="shared" si="0"/>
        <v>3</v>
      </c>
      <c r="C8" s="29">
        <f t="shared" si="1"/>
        <v>94</v>
      </c>
      <c r="D8" s="29">
        <f t="shared" si="2"/>
        <v>127</v>
      </c>
      <c r="E8" s="29">
        <f t="shared" si="3"/>
        <v>94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141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188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235</v>
      </c>
      <c r="O8" s="29">
        <f>INT(H8*产出设定!$C$6*产出设定!$C$7)</f>
        <v>352</v>
      </c>
      <c r="P8" s="29">
        <f>INT(K8*产出设定!$C$6*产出设定!$C$7)</f>
        <v>470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6.4</v>
      </c>
      <c r="AA8" s="29">
        <f>CEILING((H8*5+O8)/价值设定!L7+I8/价值设定!K7+J8/价值设定!M7,0.1)</f>
        <v>16.5</v>
      </c>
      <c r="AB8" s="29">
        <f>CEILING((K8*5+P8)/价值设定!L7+L8/价值设定!K7+M8/价值设定!M7,0.1)</f>
        <v>22.400000000000002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f>关卡设定!K7</f>
        <v>94</v>
      </c>
      <c r="AN8" s="42">
        <v>127</v>
      </c>
      <c r="AO8" s="43">
        <f t="shared" si="7"/>
        <v>423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>
      <c r="A9" s="29">
        <v>6</v>
      </c>
      <c r="B9" s="29">
        <f t="shared" si="0"/>
        <v>3</v>
      </c>
      <c r="C9" s="29">
        <f t="shared" si="1"/>
        <v>94</v>
      </c>
      <c r="D9" s="29">
        <f t="shared" si="2"/>
        <v>127</v>
      </c>
      <c r="E9" s="29">
        <f t="shared" si="3"/>
        <v>94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141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188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235</v>
      </c>
      <c r="O9" s="29">
        <f>INT(H9*产出设定!$C$6*产出设定!$C$7)</f>
        <v>352</v>
      </c>
      <c r="P9" s="29">
        <f>INT(K9*产出设定!$C$6*产出设定!$C$7)</f>
        <v>470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6.3000000000000007</v>
      </c>
      <c r="AA9" s="29">
        <f>CEILING((H9*5+O9)/价值设定!L8+I9/价值设定!K8+J9/价值设定!M8,0.1)</f>
        <v>16.3</v>
      </c>
      <c r="AB9" s="29">
        <f>CEILING((K9*5+P9)/价值设定!L8+L9/价值设定!K8+M9/价值设定!M8,0.1)</f>
        <v>22.1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f>关卡设定!K8</f>
        <v>95</v>
      </c>
      <c r="AN9" s="42">
        <v>133</v>
      </c>
      <c r="AO9" s="43">
        <f t="shared" si="7"/>
        <v>712.5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>
      <c r="A10" s="29">
        <v>7</v>
      </c>
      <c r="B10" s="29">
        <f t="shared" si="0"/>
        <v>3</v>
      </c>
      <c r="C10" s="29">
        <f t="shared" si="1"/>
        <v>95</v>
      </c>
      <c r="D10" s="29">
        <f t="shared" si="2"/>
        <v>133</v>
      </c>
      <c r="E10" s="29">
        <f t="shared" si="3"/>
        <v>95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142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190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237</v>
      </c>
      <c r="O10" s="29">
        <f>INT(H10*产出设定!$C$6*产出设定!$C$7)</f>
        <v>355</v>
      </c>
      <c r="P10" s="29">
        <f>INT(K10*产出设定!$C$6*产出设定!$C$7)</f>
        <v>475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6.3000000000000007</v>
      </c>
      <c r="AA10" s="29">
        <f>CEILING((H10*5+O10)/价值设定!L9+I10/价值设定!K9+J10/价值设定!M9,0.1)</f>
        <v>16.600000000000001</v>
      </c>
      <c r="AB10" s="29">
        <f>CEILING((K10*5+P10)/价值设定!L9+L10/价值设定!K9+M10/价值设定!M9,0.1)</f>
        <v>22.1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f>关卡设定!K9</f>
        <v>96</v>
      </c>
      <c r="AN10" s="42">
        <v>140</v>
      </c>
      <c r="AO10" s="43">
        <f t="shared" si="7"/>
        <v>720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>
      <c r="A11" s="29">
        <v>8</v>
      </c>
      <c r="B11" s="29">
        <f t="shared" si="0"/>
        <v>3</v>
      </c>
      <c r="C11" s="29">
        <f t="shared" si="1"/>
        <v>95</v>
      </c>
      <c r="D11" s="29">
        <f t="shared" si="2"/>
        <v>133</v>
      </c>
      <c r="E11" s="29">
        <f t="shared" si="3"/>
        <v>95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142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190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237</v>
      </c>
      <c r="O11" s="29">
        <f>INT(H11*产出设定!$C$6*产出设定!$C$7)</f>
        <v>355</v>
      </c>
      <c r="P11" s="29">
        <f>INT(K11*产出设定!$C$6*产出设定!$C$7)</f>
        <v>475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6.2</v>
      </c>
      <c r="AA11" s="29">
        <f>CEILING((H11*5+O11)/价值设定!L10+I11/价值设定!K10+J11/价值设定!M10,0.1)</f>
        <v>16.400000000000002</v>
      </c>
      <c r="AB11" s="29">
        <f>CEILING((K11*5+P11)/价值设定!L10+L11/价值设定!K10+M11/价值设定!M10,0.1)</f>
        <v>21.8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f>关卡设定!K10</f>
        <v>97</v>
      </c>
      <c r="AN11" s="42">
        <v>145</v>
      </c>
      <c r="AO11" s="43">
        <f t="shared" si="7"/>
        <v>727.5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>
      <c r="A12" s="29">
        <v>9</v>
      </c>
      <c r="B12" s="29">
        <f t="shared" si="0"/>
        <v>3</v>
      </c>
      <c r="C12" s="29">
        <f t="shared" si="1"/>
        <v>96</v>
      </c>
      <c r="D12" s="29">
        <f t="shared" si="2"/>
        <v>140</v>
      </c>
      <c r="E12" s="29">
        <f t="shared" si="3"/>
        <v>96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144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192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240</v>
      </c>
      <c r="O12" s="29">
        <f>INT(H12*产出设定!$C$6*产出设定!$C$7)</f>
        <v>360</v>
      </c>
      <c r="P12" s="29">
        <f>INT(K12*产出设定!$C$6*产出设定!$C$7)</f>
        <v>480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6.3000000000000007</v>
      </c>
      <c r="AA12" s="29">
        <f>CEILING((H12*5+O12)/价值设定!L11+I12/价值设定!K11+J12/价值设定!M11,0.1)</f>
        <v>16.5</v>
      </c>
      <c r="AB12" s="29">
        <f>CEILING((K12*5+P12)/价值设定!L11+L12/价值设定!K11+M12/价值设定!M11,0.1)</f>
        <v>21.900000000000002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f>关卡设定!K11</f>
        <v>98</v>
      </c>
      <c r="AN12" s="42">
        <v>150</v>
      </c>
      <c r="AO12" s="43">
        <f t="shared" si="7"/>
        <v>955.5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>
      <c r="A13" s="29">
        <v>10</v>
      </c>
      <c r="B13" s="29">
        <f t="shared" si="0"/>
        <v>4</v>
      </c>
      <c r="C13" s="29">
        <f t="shared" si="1"/>
        <v>97</v>
      </c>
      <c r="D13" s="29">
        <f t="shared" si="2"/>
        <v>145</v>
      </c>
      <c r="E13" s="29">
        <f t="shared" si="3"/>
        <v>97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145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194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242</v>
      </c>
      <c r="O13" s="29">
        <f>INT(H13*产出设定!$C$6*产出设定!$C$7)</f>
        <v>362</v>
      </c>
      <c r="P13" s="29">
        <f>INT(K13*产出设定!$C$6*产出设定!$C$7)</f>
        <v>485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6.3000000000000007</v>
      </c>
      <c r="AA13" s="29">
        <f>CEILING((H13*5+O13)/价值设定!L12+I13/价值设定!K12+J13/价值设定!M12,0.1)</f>
        <v>16.400000000000002</v>
      </c>
      <c r="AB13" s="29">
        <f>CEILING((K13*5+P13)/价值设定!L12+L13/价值设定!K12+M13/价值设定!M12,0.1)</f>
        <v>22.200000000000003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f>关卡设定!K12</f>
        <v>99</v>
      </c>
      <c r="AN13" s="42">
        <v>155</v>
      </c>
      <c r="AO13" s="43">
        <f t="shared" si="7"/>
        <v>964.5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>
      <c r="A14" s="29">
        <v>11</v>
      </c>
      <c r="B14" s="29">
        <f t="shared" si="0"/>
        <v>4</v>
      </c>
      <c r="C14" s="29">
        <f t="shared" si="1"/>
        <v>97</v>
      </c>
      <c r="D14" s="29">
        <f t="shared" si="2"/>
        <v>145</v>
      </c>
      <c r="E14" s="29">
        <f t="shared" si="3"/>
        <v>97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145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194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242</v>
      </c>
      <c r="O14" s="29">
        <f>INT(H14*产出设定!$C$6*产出设定!$C$7)</f>
        <v>362</v>
      </c>
      <c r="P14" s="29">
        <f>INT(K14*产出设定!$C$6*产出设定!$C$7)</f>
        <v>485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6.2</v>
      </c>
      <c r="AA14" s="29">
        <f>CEILING((H14*5+O14)/价值设定!L13+I14/价值设定!K13+J14/价值设定!M13,0.1)</f>
        <v>16.2</v>
      </c>
      <c r="AB14" s="29">
        <f>CEILING((K14*5+P14)/价值设定!L13+L14/价值设定!K13+M14/价值设定!M13,0.1)</f>
        <v>21.900000000000002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f>关卡设定!K13</f>
        <v>100</v>
      </c>
      <c r="AN14" s="42">
        <v>160</v>
      </c>
      <c r="AO14" s="43">
        <f t="shared" si="7"/>
        <v>975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>
      <c r="A15" s="29">
        <v>12</v>
      </c>
      <c r="B15" s="29">
        <f t="shared" si="0"/>
        <v>4</v>
      </c>
      <c r="C15" s="29">
        <f t="shared" si="1"/>
        <v>97</v>
      </c>
      <c r="D15" s="29">
        <f t="shared" si="2"/>
        <v>145</v>
      </c>
      <c r="E15" s="29">
        <f t="shared" si="3"/>
        <v>97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145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194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242</v>
      </c>
      <c r="O15" s="29">
        <f>INT(H15*产出设定!$C$6*产出设定!$C$7)</f>
        <v>362</v>
      </c>
      <c r="P15" s="29">
        <f>INT(K15*产出设定!$C$6*产出设定!$C$7)</f>
        <v>485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6.1000000000000005</v>
      </c>
      <c r="AA15" s="29">
        <f>CEILING((H15*5+O15)/价值设定!L14+I15/价值设定!K14+J15/价值设定!M14,0.1)</f>
        <v>16.100000000000001</v>
      </c>
      <c r="AB15" s="29">
        <f>CEILING((K15*5+P15)/价值设定!L14+L15/价值设定!K14+M15/价值设定!M14,0.1)</f>
        <v>21.700000000000003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f>关卡设定!K14</f>
        <v>101</v>
      </c>
      <c r="AN15" s="42">
        <v>165</v>
      </c>
      <c r="AO15" s="43">
        <f t="shared" si="7"/>
        <v>832.5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>
      <c r="A16" s="29">
        <v>13</v>
      </c>
      <c r="B16" s="29">
        <f t="shared" si="0"/>
        <v>4</v>
      </c>
      <c r="C16" s="29">
        <f t="shared" si="1"/>
        <v>98</v>
      </c>
      <c r="D16" s="29">
        <f t="shared" si="2"/>
        <v>150</v>
      </c>
      <c r="E16" s="29">
        <f t="shared" si="3"/>
        <v>98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147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196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245</v>
      </c>
      <c r="O16" s="29">
        <f>INT(H16*产出设定!$C$6*产出设定!$C$7)</f>
        <v>367</v>
      </c>
      <c r="P16" s="29">
        <f>INT(K16*产出设定!$C$6*产出设定!$C$7)</f>
        <v>490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6.1000000000000005</v>
      </c>
      <c r="AA16" s="29">
        <f>CEILING((H16*5+O16)/价值设定!L15+I16/价值设定!K15+J16/价值设定!M15,0.1)</f>
        <v>16.100000000000001</v>
      </c>
      <c r="AB16" s="29">
        <f>CEILING((K16*5+P16)/价值设定!L15+L16/价值设定!K15+M16/价值设定!M15,0.1)</f>
        <v>21.6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f>关卡设定!K15</f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>
      <c r="A17" s="29">
        <v>14</v>
      </c>
      <c r="B17" s="29">
        <f t="shared" si="0"/>
        <v>4</v>
      </c>
      <c r="C17" s="29">
        <f t="shared" si="1"/>
        <v>98</v>
      </c>
      <c r="D17" s="29">
        <f t="shared" si="2"/>
        <v>150</v>
      </c>
      <c r="E17" s="29">
        <f t="shared" si="3"/>
        <v>98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147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196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245</v>
      </c>
      <c r="O17" s="29">
        <f>INT(H17*产出设定!$C$6*产出设定!$C$7)</f>
        <v>367</v>
      </c>
      <c r="P17" s="29">
        <f>INT(K17*产出设定!$C$6*产出设定!$C$7)</f>
        <v>490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6</v>
      </c>
      <c r="AA17" s="29">
        <f>CEILING((H17*5+O17)/价值设定!L16+I17/价值设定!K16+J17/价值设定!M16,0.1)</f>
        <v>16.2</v>
      </c>
      <c r="AB17" s="29">
        <f>CEILING((K17*5+P17)/价值设定!L16+L17/价值设定!K16+M17/价值设定!M16,0.1)</f>
        <v>21.400000000000002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f>关卡设定!K16</f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>
      <c r="A18" s="29">
        <v>15</v>
      </c>
      <c r="B18" s="29">
        <f t="shared" si="0"/>
        <v>4</v>
      </c>
      <c r="C18" s="29">
        <f t="shared" si="1"/>
        <v>98</v>
      </c>
      <c r="D18" s="29">
        <f t="shared" si="2"/>
        <v>150</v>
      </c>
      <c r="E18" s="29">
        <f t="shared" si="3"/>
        <v>98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147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196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245</v>
      </c>
      <c r="O18" s="29">
        <f>INT(H18*产出设定!$C$6*产出设定!$C$7)</f>
        <v>367</v>
      </c>
      <c r="P18" s="29">
        <f>INT(K18*产出设定!$C$6*产出设定!$C$7)</f>
        <v>490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6</v>
      </c>
      <c r="AA18" s="29">
        <f>CEILING((H18*5+O18)/价值设定!L17+I18/价值设定!K17+J18/价值设定!M17,0.1)</f>
        <v>16</v>
      </c>
      <c r="AB18" s="29">
        <f>CEILING((K18*5+P18)/价值设定!L17+L18/价值设定!K17+M18/价值设定!M17,0.1)</f>
        <v>21.5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f>关卡设定!K17</f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>
      <c r="A19" s="29">
        <v>16</v>
      </c>
      <c r="B19" s="29">
        <f t="shared" si="0"/>
        <v>4</v>
      </c>
      <c r="C19" s="29">
        <f t="shared" si="1"/>
        <v>99</v>
      </c>
      <c r="D19" s="29">
        <f t="shared" si="2"/>
        <v>155</v>
      </c>
      <c r="E19" s="29">
        <f t="shared" si="3"/>
        <v>99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148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198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247</v>
      </c>
      <c r="O19" s="29">
        <f>INT(H19*产出设定!$C$6*产出设定!$C$7)</f>
        <v>370</v>
      </c>
      <c r="P19" s="29">
        <f>INT(K19*产出设定!$C$6*产出设定!$C$7)</f>
        <v>495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6</v>
      </c>
      <c r="AA19" s="29">
        <f>CEILING((H19*5+O19)/价值设定!L18+I19/价值设定!K18+J19/价值设定!M18,0.1)</f>
        <v>16</v>
      </c>
      <c r="AB19" s="29">
        <f>CEILING((K19*5+P19)/价值设定!L18+L19/价值设定!K18+M19/价值设定!M18,0.1)</f>
        <v>21.400000000000002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f>关卡设定!K18</f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>
      <c r="A20" s="29">
        <v>17</v>
      </c>
      <c r="B20" s="29">
        <f t="shared" si="0"/>
        <v>4</v>
      </c>
      <c r="C20" s="29">
        <f t="shared" si="1"/>
        <v>100</v>
      </c>
      <c r="D20" s="29">
        <f t="shared" si="2"/>
        <v>160</v>
      </c>
      <c r="E20" s="29">
        <f t="shared" si="3"/>
        <v>100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150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200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250</v>
      </c>
      <c r="O20" s="29">
        <f>INT(H20*产出设定!$C$6*产出设定!$C$7)</f>
        <v>375</v>
      </c>
      <c r="P20" s="29">
        <f>INT(K20*产出设定!$C$6*产出设定!$C$7)</f>
        <v>500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6</v>
      </c>
      <c r="AA20" s="29">
        <f>CEILING((H20*5+O20)/价值设定!L19+I20/价值设定!K19+J20/价值设定!M19,0.1)</f>
        <v>16</v>
      </c>
      <c r="AB20" s="29">
        <f>CEILING((K20*5+P20)/价值设定!L19+L20/价值设定!K19+M20/价值设定!M19,0.1)</f>
        <v>21.400000000000002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f>关卡设定!K19</f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>
      <c r="A21" s="29">
        <v>18</v>
      </c>
      <c r="B21" s="29">
        <f t="shared" si="0"/>
        <v>4</v>
      </c>
      <c r="C21" s="29">
        <f t="shared" si="1"/>
        <v>100</v>
      </c>
      <c r="D21" s="29">
        <f t="shared" si="2"/>
        <v>160</v>
      </c>
      <c r="E21" s="29">
        <f t="shared" si="3"/>
        <v>100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150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200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250</v>
      </c>
      <c r="O21" s="29">
        <f>INT(H21*产出设定!$C$6*产出设定!$C$7)</f>
        <v>375</v>
      </c>
      <c r="P21" s="29">
        <f>INT(K21*产出设定!$C$6*产出设定!$C$7)</f>
        <v>500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5.9</v>
      </c>
      <c r="AA21" s="29">
        <f>CEILING((H21*5+O21)/价值设定!L20+I21/价值设定!K20+J21/价值设定!M20,0.1)</f>
        <v>15.8</v>
      </c>
      <c r="AB21" s="29">
        <f>CEILING((K21*5+P21)/价值设定!L20+L21/价值设定!K20+M21/价值设定!M20,0.1)</f>
        <v>21.200000000000003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f>关卡设定!K20</f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>
      <c r="A22" s="29">
        <v>19</v>
      </c>
      <c r="B22" s="29">
        <f t="shared" si="0"/>
        <v>4</v>
      </c>
      <c r="C22" s="29">
        <f t="shared" si="1"/>
        <v>100</v>
      </c>
      <c r="D22" s="29">
        <f t="shared" si="2"/>
        <v>160</v>
      </c>
      <c r="E22" s="29">
        <f t="shared" si="3"/>
        <v>100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150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200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250</v>
      </c>
      <c r="O22" s="29">
        <f>INT(H22*产出设定!$C$6*产出设定!$C$7)</f>
        <v>375</v>
      </c>
      <c r="P22" s="29">
        <f>INT(K22*产出设定!$C$6*产出设定!$C$7)</f>
        <v>500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5.8000000000000007</v>
      </c>
      <c r="AA22" s="29">
        <f>CEILING((H22*5+O22)/价值设定!L21+I22/价值设定!K21+J22/价值设定!M21,0.1)</f>
        <v>15.700000000000001</v>
      </c>
      <c r="AB22" s="29">
        <f>CEILING((K22*5+P22)/价值设定!L21+L22/价值设定!K21+M22/价值设定!M21,0.1)</f>
        <v>21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f>关卡设定!K21</f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>
      <c r="A23" s="29">
        <v>20</v>
      </c>
      <c r="B23" s="29">
        <f t="shared" si="0"/>
        <v>4</v>
      </c>
      <c r="C23" s="29">
        <f t="shared" si="1"/>
        <v>100</v>
      </c>
      <c r="D23" s="29">
        <f t="shared" si="2"/>
        <v>160</v>
      </c>
      <c r="E23" s="29">
        <f t="shared" si="3"/>
        <v>100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150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200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250</v>
      </c>
      <c r="O23" s="29">
        <f>INT(H23*产出设定!$C$6*产出设定!$C$7)</f>
        <v>375</v>
      </c>
      <c r="P23" s="29">
        <f>INT(K23*产出设定!$C$6*产出设定!$C$7)</f>
        <v>500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5.8000000000000007</v>
      </c>
      <c r="AA23" s="29">
        <f>CEILING((H23*5+O23)/价值设定!L22+I23/价值设定!K22+J23/价值设定!M22,0.1)</f>
        <v>15.8</v>
      </c>
      <c r="AB23" s="29">
        <f>CEILING((K23*5+P23)/价值设定!L22+L23/价值设定!K22+M23/价值设定!M22,0.1)</f>
        <v>21.1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f>关卡设定!K22</f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>
      <c r="A24" s="29">
        <v>21</v>
      </c>
      <c r="B24" s="29">
        <f t="shared" si="0"/>
        <v>4</v>
      </c>
      <c r="C24" s="29">
        <f t="shared" si="1"/>
        <v>100</v>
      </c>
      <c r="D24" s="29">
        <f t="shared" si="2"/>
        <v>160</v>
      </c>
      <c r="E24" s="29">
        <f t="shared" si="3"/>
        <v>100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150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200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250</v>
      </c>
      <c r="O24" s="29">
        <f>INT(H24*产出设定!$C$6*产出设定!$C$7)</f>
        <v>375</v>
      </c>
      <c r="P24" s="29">
        <f>INT(K24*产出设定!$C$6*产出设定!$C$7)</f>
        <v>500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5.7</v>
      </c>
      <c r="AA24" s="29">
        <f>CEILING((H24*5+O24)/价值设定!L23+I24/价值设定!K23+J24/价值设定!M23,0.1)</f>
        <v>15.700000000000001</v>
      </c>
      <c r="AB24" s="29">
        <f>CEILING((K24*5+P24)/价值设定!L23+L24/价值设定!K23+M24/价值设定!M23,0.1)</f>
        <v>20.900000000000002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f>关卡设定!K23</f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>
      <c r="A25" s="29">
        <v>22</v>
      </c>
      <c r="B25" s="29">
        <f t="shared" si="0"/>
        <v>5</v>
      </c>
      <c r="C25" s="29">
        <f t="shared" si="1"/>
        <v>101</v>
      </c>
      <c r="D25" s="29">
        <f t="shared" si="2"/>
        <v>165</v>
      </c>
      <c r="E25" s="29">
        <f t="shared" si="3"/>
        <v>101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151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202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252</v>
      </c>
      <c r="O25" s="29">
        <f>INT(H25*产出设定!$C$6*产出设定!$C$7)</f>
        <v>377</v>
      </c>
      <c r="P25" s="29">
        <f>INT(K25*产出设定!$C$6*产出设定!$C$7)</f>
        <v>505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5.7</v>
      </c>
      <c r="AA25" s="29">
        <f>CEILING((H25*5+O25)/价值设定!L24+I25/价值设定!K24+J25/价值设定!M24,0.1)</f>
        <v>15.600000000000001</v>
      </c>
      <c r="AB25" s="29">
        <f>CEILING((K25*5+P25)/价值设定!L24+L25/价值设定!K24+M25/价值设定!M24,0.1)</f>
        <v>20.8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f>关卡设定!K24</f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>
      <c r="A26" s="29">
        <v>23</v>
      </c>
      <c r="B26" s="29">
        <f t="shared" si="0"/>
        <v>5</v>
      </c>
      <c r="C26" s="29">
        <f t="shared" si="1"/>
        <v>101</v>
      </c>
      <c r="D26" s="29">
        <f t="shared" si="2"/>
        <v>165</v>
      </c>
      <c r="E26" s="29">
        <f t="shared" si="3"/>
        <v>101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151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202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252</v>
      </c>
      <c r="O26" s="29">
        <f>INT(H26*产出设定!$C$6*产出设定!$C$7)</f>
        <v>377</v>
      </c>
      <c r="P26" s="29">
        <f>INT(K26*产出设定!$C$6*产出设定!$C$7)</f>
        <v>505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15.5</v>
      </c>
      <c r="AB26" s="29">
        <f>CEILING((K26*5+P26)/价值设定!L25+L26/价值设定!K25+M26/价值设定!M25,0.1)</f>
        <v>20.6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f>关卡设定!K25</f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f>关卡设定!K26</f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f>关卡设定!K27</f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f>关卡设定!K28</f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f>关卡设定!K29</f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f>关卡设定!K30</f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f>关卡设定!K31</f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f>关卡设定!K32</f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f>关卡设定!K33</f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f>关卡设定!K34</f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f>关卡设定!K35</f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f>关卡设定!K36</f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f>关卡设定!K37</f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f>关卡设定!K38</f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f>关卡设定!K39</f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f>关卡设定!K40</f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f>关卡设定!K41</f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f>关卡设定!K42</f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f>关卡设定!K43</f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f>关卡设定!K44</f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f>关卡设定!K45</f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f>关卡设定!K46</f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f>关卡设定!K47</f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f>关卡设定!K48</f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item,101;item,102;item,200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f>关卡设定!K49</f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item,101;item,102;item,200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f>关卡设定!K50</f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item,101;item,102;item,200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item,101;item,102;item,200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item,101;item,102;item,200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item,101;item,102;item,200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item,101;item,102;item,200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item,101;item,102;item,200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item,101;item,102;item,200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item,101;item,102;item,200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item,101;item,102;item,200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item,101;item,102;item,200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M103"/>
  <sheetViews>
    <sheetView topLeftCell="T1" workbookViewId="0">
      <selection activeCell="AA19" sqref="AA19:AC21"/>
    </sheetView>
  </sheetViews>
  <sheetFormatPr defaultColWidth="11" defaultRowHeight="12.75"/>
  <cols>
    <col min="1" max="1" width="4.75" style="53" bestFit="1" customWidth="1"/>
    <col min="2" max="2" width="3.25" style="53" bestFit="1" customWidth="1"/>
    <col min="3" max="3" width="8" style="50" bestFit="1" customWidth="1"/>
    <col min="4" max="6" width="9.75" style="50" bestFit="1" customWidth="1"/>
    <col min="7" max="8" width="6.5" style="50" bestFit="1" customWidth="1"/>
    <col min="9" max="9" width="15.125" style="50" customWidth="1"/>
    <col min="10" max="10" width="7.5" style="50" customWidth="1"/>
    <col min="11" max="11" width="7.75" style="50" customWidth="1"/>
    <col min="12" max="12" width="7.625" style="50" customWidth="1"/>
    <col min="13" max="13" width="9" style="50" customWidth="1"/>
    <col min="14" max="14" width="48.125" style="50" customWidth="1"/>
    <col min="15" max="18" width="6.625" style="53" customWidth="1"/>
    <col min="19" max="19" width="21.125" style="53" customWidth="1"/>
    <col min="20" max="20" width="7.25" style="53" customWidth="1"/>
    <col min="21" max="21" width="9" style="53" customWidth="1"/>
    <col min="22" max="22" width="18.125" style="53" customWidth="1"/>
    <col min="23" max="23" width="6.625" style="53" customWidth="1"/>
    <col min="24" max="26" width="7.625" style="50" customWidth="1"/>
    <col min="27" max="27" width="15.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75" style="50" hidden="1" customWidth="1"/>
    <col min="70" max="78" width="0" style="50" hidden="1" customWidth="1"/>
    <col min="79" max="79" width="3.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>
      <c r="BL1" s="50" t="s">
        <v>211</v>
      </c>
    </row>
    <row r="2" spans="1:91">
      <c r="S2" s="174" t="s">
        <v>2313</v>
      </c>
      <c r="T2" s="174"/>
      <c r="U2" s="174"/>
      <c r="V2" s="174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2341</v>
      </c>
      <c r="BF2" s="56" t="s">
        <v>2342</v>
      </c>
      <c r="BL2" s="84" t="s">
        <v>134</v>
      </c>
      <c r="CB2" s="25" t="s">
        <v>2403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2392</v>
      </c>
      <c r="CD3" s="163" t="s">
        <v>2393</v>
      </c>
      <c r="CE3" s="163" t="s">
        <v>2394</v>
      </c>
      <c r="CF3" s="163" t="s">
        <v>2395</v>
      </c>
      <c r="CG3" s="163" t="s">
        <v>2396</v>
      </c>
      <c r="CH3" s="163" t="s">
        <v>2397</v>
      </c>
      <c r="CI3" s="163" t="s">
        <v>2398</v>
      </c>
      <c r="CJ3" s="163" t="s">
        <v>2399</v>
      </c>
      <c r="CK3" s="163" t="s">
        <v>2400</v>
      </c>
      <c r="CL3" s="163" t="s">
        <v>2401</v>
      </c>
      <c r="CM3" s="25" t="s">
        <v>2402</v>
      </c>
    </row>
    <row r="4" spans="1:91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cash,200|100;cash,250|50;cash,300|25;cash,400|10;prop,704,5|300;prop,704,10|150;pack,703|250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cash,200|100;cash,250|50;cash,300|25;cash,400|10;prop,704,5|300;prop,704,10|150;pack,703|250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cash,200|100;cash,250|50;cash,300|25;cash,400|10;prop,704,5|300;prop,704,10|150;pack,703|250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cash,200|100;cash,250|50;cash,300|25;cash,400|10;prop,704,5|300;prop,704,10|150;pack,703|250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cash,200|100;cash,250|50;cash,300|25;cash,400|10;prop,704,5|300;prop,704,10|150;pack,703|250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cash,200|100;cash,250|50;cash,300|25;cash,400|10;prop,704,5|300;prop,704,10|150;pack,703|250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cash,200|100;cash,250|50;cash,300|25;cash,400|10;prop,704,5|300;prop,704,10|150;pack,703|250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cash,200|100;cash,250|50;cash,300|25;cash,400|10;prop,704,5|300;prop,704,10|150;pack,703|250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cash,200|100;cash,250|50;cash,300|25;cash,400|10;prop,704,5|300;prop,704,10|150;pack,703|250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cash,200|100;cash,250|50;cash,300|25;cash,400|10;prop,704,5|300;prop,704,10|150;pack,703|250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0.11299435028248588</v>
      </c>
      <c r="AF8" s="58">
        <v>100</v>
      </c>
      <c r="AG8" s="86">
        <f t="shared" si="8"/>
        <v>0.11299435028248588</v>
      </c>
      <c r="AH8" s="58">
        <v>100</v>
      </c>
      <c r="AI8" s="87">
        <f t="shared" si="9"/>
        <v>9.0497737556561084E-2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cash,200|100;cash,250|50;cash,300|25;cash,400|10;prop,704,5|300;prop,704,10|150;pack,703|250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cash,200|100;cash,250|50;cash,300|25;cash,400|10;prop,704,5|300;prop,704,10|150;pack,703|250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50</v>
      </c>
      <c r="AE9" s="86">
        <f t="shared" si="7"/>
        <v>5.6497175141242938E-2</v>
      </c>
      <c r="AF9" s="58">
        <v>50</v>
      </c>
      <c r="AG9" s="86">
        <f t="shared" si="8"/>
        <v>5.6497175141242938E-2</v>
      </c>
      <c r="AH9" s="58">
        <v>50</v>
      </c>
      <c r="AI9" s="87">
        <f t="shared" si="9"/>
        <v>4.5248868778280542E-2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cash,200|100;cash,250|50;cash,300|25;cash,400|10;prop,704,5|300;prop,704,10|150;pack,703|250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cash,200|100;cash,250|50;cash,300|25;cash,400|10;prop,704,5|300;prop,704,10|150;pack,703|250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25</v>
      </c>
      <c r="AE10" s="86">
        <f t="shared" si="7"/>
        <v>2.8248587570621469E-2</v>
      </c>
      <c r="AF10" s="58">
        <v>25</v>
      </c>
      <c r="AG10" s="86">
        <f t="shared" si="8"/>
        <v>2.8248587570621469E-2</v>
      </c>
      <c r="AH10" s="58">
        <v>25</v>
      </c>
      <c r="AI10" s="87">
        <f t="shared" si="9"/>
        <v>2.2624434389140271E-2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cash,200|100;cash,250|50;cash,300|25;cash,400|10;prop,704,5|300;prop,704,10|150;pack,703|250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cash,200|100;cash,250|50;cash,300|25;cash,400|10;prop,704,5|300;prop,704,10|150;pack,703|250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10</v>
      </c>
      <c r="AE11" s="86">
        <f t="shared" si="7"/>
        <v>1.1299435028248588E-2</v>
      </c>
      <c r="AF11" s="58">
        <v>10</v>
      </c>
      <c r="AG11" s="86">
        <f t="shared" si="8"/>
        <v>1.1299435028248588E-2</v>
      </c>
      <c r="AH11" s="58">
        <v>10</v>
      </c>
      <c r="AI11" s="87">
        <f t="shared" si="9"/>
        <v>9.0497737556561094E-3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cash,200|100;cash,250|50;cash,300|25;cash,400|10;prop,704,5|300;prop,704,10|150;pack,703|250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cash,200|100;cash,250|50;cash,300|25;cash,400|10;prop,704,5|300;prop,704,10|150;pack,703|250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cash,200|100;cash,250|50;cash,300|25;cash,400|10;prop,704,5|300;prop,704,10|150;pack,703|250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cash,200|100;cash,250|50;cash,300|25;cash,400|10;prop,704,5|300;prop,704,10|150;pack,703|250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cash,200|100;cash,250|50;cash,300|25;cash,400|10;prop,704,5|300;prop,704,10|150;pack,703|250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cash,200|100;cash,250|50;cash,300|25;cash,400|10;prop,704,5|300;prop,704,10|150;pack,703|250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0.33898305084745761</v>
      </c>
      <c r="AF14" s="58">
        <v>300</v>
      </c>
      <c r="AG14" s="86">
        <f t="shared" si="8"/>
        <v>0.33898305084745761</v>
      </c>
      <c r="AH14" s="58">
        <v>300</v>
      </c>
      <c r="AI14" s="87">
        <f t="shared" si="9"/>
        <v>0.27149321266968324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cash,200|100;cash,250|50;cash,300|25;cash,400|10;prop,704,5|300;prop,704,10|150;pack,703|250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cash,200|100;cash,250|50;cash,300|25;cash,400|10;prop,704,5|300;prop,704,10|150;pack,703|250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0.16949152542372881</v>
      </c>
      <c r="AF15" s="58">
        <v>150</v>
      </c>
      <c r="AG15" s="86">
        <f t="shared" si="8"/>
        <v>0.16949152542372881</v>
      </c>
      <c r="AH15" s="58">
        <v>150</v>
      </c>
      <c r="AI15" s="87">
        <f t="shared" si="9"/>
        <v>0.13574660633484162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cash,200|100;cash,250|50;cash,300|25;cash,400|10;prop,704,5|300;prop,704,10|150;pack,703|250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cash,200|100;cash,250|50;cash,300|25;cash,400|10;prop,704,5|300;prop,704,10|150;pack,703|250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cash,200|100;cash,250|50;cash,300|25;cash,400|10;prop,704,5|300;prop,704,10|150;pack,703|250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cash,200|100;cash,250|50;cash,300|25;cash,400|10;prop,704,5|300;prop,704,10|150;pack,703|250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cash,200|100;cash,250|50;cash,300|25;cash,400|10;prop,704,5|300;prop,704,10|150;pack,703|250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cash,200|100;cash,250|50;cash,300|25;cash,400|10;prop,704,5|300;prop,704,10|150;pack,703|250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1.8099547511312219E-2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cash,200|100;cash,250|50;cash,300|25;cash,400|10;prop,704,5|300;prop,704,10|150;pack,703|250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cash,200|100;cash,250|50;cash,300|25;cash,400|10;prop,704,5|300;prop,704,10|150;pack,703|250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cash,200|100;cash,250|50;cash,300|25;cash,400|10;prop,704,5|300;prop,704,10|150;pack,703|250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cash,200|100;cash,250|50;cash,300|25;cash,400|10;prop,704,5|300;prop,704,10|150;pack,703|250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2404</v>
      </c>
      <c r="CC20" s="25"/>
    </row>
    <row r="21" spans="1:91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cash,200|100;cash,250|50;cash,300|25;cash,400|10;prop,704,5|300;prop,704,10|150;pack,703|250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cash,200|100;cash,250|50;cash,300|25;cash,400|10;prop,704,5|300;prop,704,10|150;pack,703|250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0.2824858757062147</v>
      </c>
      <c r="AF21" s="58">
        <v>250</v>
      </c>
      <c r="AG21" s="86">
        <f t="shared" si="8"/>
        <v>0.2824858757062147</v>
      </c>
      <c r="AH21" s="58">
        <v>350</v>
      </c>
      <c r="AI21" s="87">
        <f t="shared" si="9"/>
        <v>0.31674208144796379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2405</v>
      </c>
    </row>
    <row r="22" spans="1:91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cash,200|100;cash,250|50;cash,300|25;cash,400|10;prop,704,5|300;prop,704,10|150;pack,703|250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cash,200|100;cash,250|50;cash,300|25;cash,400|10;prop,704,5|300;prop,704,10|150;pack,703|250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2379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49.717514124293785</v>
      </c>
      <c r="CC22" s="50">
        <f>$AE$14*5+$AE$15*10</f>
        <v>3.3898305084745761</v>
      </c>
    </row>
    <row r="23" spans="1:91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cash,200|100;cash,250|50;cash,300|25;cash,400|10;prop,704,5|300;prop,704,10|150;pack,703|250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cash,200|100;cash,250|50;cash,300|25;cash,400|10;prop,704,5|300;prop,704,10|150;pack,703|250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2380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49.717514124293785</v>
      </c>
      <c r="CC23" s="50">
        <f>$AE$14*5+$AE$15*10</f>
        <v>3.3898305084745761</v>
      </c>
    </row>
    <row r="24" spans="1:91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cash,200|100;cash,250|50;cash,300|25;cash,400|10;prop,704,5|300;prop,704,10|150;pack,703|250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cash,200|100;cash,250|50;cash,300|25;cash,400|10;prop,704,5|300;prop,704,10|150;pack,703|250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2381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9.0497737556561084E-2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49.717514124293785</v>
      </c>
      <c r="CC24" s="50">
        <f>$AG$14*5+$AG$15*10</f>
        <v>3.3898305084745761</v>
      </c>
    </row>
    <row r="25" spans="1:91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cash,200|100;cash,250|50;cash,300|25;cash,400|10;prop,704,5|300;prop,704,10|150;pack,703|250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cash,200|100;cash,250|50;cash,300|25;cash,400|10;prop,704,5|300;prop,704,10|150;pack,703|250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49.717514124293785</v>
      </c>
      <c r="CC25" s="50">
        <f t="shared" ref="CC25:CC26" si="64">$AG$14*5+$AG$15*10</f>
        <v>3.3898305084745761</v>
      </c>
    </row>
    <row r="26" spans="1:91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cash,200|100;cash,250|50;cash,300|25;cash,400|10;prop,704,5|300;prop,704,10|150;pack,703|250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cash,200|100;cash,250|50;cash,300|25;cash,400|10;prop,704,5|300;prop,704,10|150;pack,703|250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49.717514124293785</v>
      </c>
      <c r="CC26" s="50">
        <f t="shared" si="64"/>
        <v>3.3898305084745761</v>
      </c>
    </row>
    <row r="27" spans="1:91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cash,200|100;cash,250|50;cash,300|25;cash,400|10;prop,704,5|300;prop,704,10|150;pack,703|250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cash,200|100;cash,250|50;cash,300|25;cash,400|10;prop,704,5|300;prop,704,10|150;pack,703|250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39.819004524886878</v>
      </c>
      <c r="CC27" s="50">
        <f>$AI$14*5+$AI$15*10</f>
        <v>2.7149321266968323</v>
      </c>
    </row>
    <row r="28" spans="1:91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cash,200|100;cash,250|50;cash,300|25;cash,400|10;prop,704,5|300;prop,704,10|150;pack,703|250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cash,200|100;cash,250|50;cash,300|25;cash,400|10;prop,704,5|300;prop,704,10|150;pack,703|250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39.819004524886878</v>
      </c>
      <c r="CC28" s="50">
        <f t="shared" ref="CC28:CC36" si="69">$AI$14*5+$AI$15*10</f>
        <v>2.7149321266968323</v>
      </c>
    </row>
    <row r="29" spans="1:91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cash,200|100;cash,250|50;cash,300|25;cash,400|10;prop,704,5|300;prop,704,10|150;pack,703|250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cash,200|100;cash,250|50;cash,300|25;cash,400|10;prop,704,5|300;prop,704,10|150;pack,703|250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39.819004524886878</v>
      </c>
      <c r="CC29" s="50">
        <f t="shared" si="69"/>
        <v>2.7149321266968323</v>
      </c>
    </row>
    <row r="30" spans="1:91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cash,200|100;cash,250|50;cash,300|25;cash,400|10;prop,704,5|300;prop,704,10|150;pack,703|250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cash,200|100;cash,250|50;cash,300|25;cash,400|10;prop,704,5|300;prop,704,10|150;pack,703|250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39.819004524886878</v>
      </c>
      <c r="CC30" s="50">
        <f t="shared" si="69"/>
        <v>2.7149321266968323</v>
      </c>
    </row>
    <row r="31" spans="1:91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cash,200|100;cash,250|50;cash,300|25;cash,400|10;prop,704,5|300;prop,704,10|150;pack,703|250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cash,200|100;cash,250|50;cash,300|25;cash,400|10;prop,704,5|300;prop,704,10|150;pack,703|250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39.819004524886878</v>
      </c>
      <c r="CC31" s="50">
        <f t="shared" si="69"/>
        <v>2.7149321266968323</v>
      </c>
    </row>
    <row r="32" spans="1:91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cash,200|100;cash,250|50;cash,300|25;cash,400|10;prop,704,5|300;prop,704,10|150;pack,703|250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cash,200|100;cash,250|50;cash,300|25;cash,400|10;prop,704,5|300;prop,704,10|150;pack,703|250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39.819004524886878</v>
      </c>
      <c r="CC32" s="50">
        <f t="shared" si="69"/>
        <v>2.7149321266968323</v>
      </c>
    </row>
    <row r="33" spans="1:81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cash,200|100;cash,250|50;cash,300|25;cash,400|10;prop,704,5|300;prop,704,10|150;pack,703|250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cash,200|100;cash,250|50;cash,300|25;cash,400|10;prop,704,5|300;prop,704,10|150;pack,703|250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148.58757062146893</v>
      </c>
      <c r="AG33" s="53">
        <f>SUMPRODUCT($AB$4:$AB$32,AG4:AG32)</f>
        <v>148.58757062146893</v>
      </c>
      <c r="AI33" s="53">
        <f>SUMPRODUCT($AB$4:$AB$32,AI4:AI32)</f>
        <v>151.58371040723981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39.819004524886878</v>
      </c>
      <c r="CC33" s="50">
        <f t="shared" si="69"/>
        <v>2.7149321266968323</v>
      </c>
    </row>
    <row r="34" spans="1:81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cash,200|100;cash,250|50;cash,300|25;cash,400|10;prop,704,5|300;prop,704,10|150;pack,703|250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cash,200|100;cash,250|50;cash,300|25;cash,400|10;prop,704,5|300;prop,704,10|150;pack,703|250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39.819004524886878</v>
      </c>
      <c r="CC34" s="50">
        <f t="shared" si="69"/>
        <v>2.7149321266968323</v>
      </c>
    </row>
    <row r="35" spans="1:81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cash,200|100;cash,250|50;cash,300|25;cash,400|10;prop,704,5|300;prop,704,10|150;pack,703|250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cash,200|100;cash,250|50;cash,300|25;cash,400|10;prop,704,5|300;prop,704,10|150;pack,703|250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39.819004524886878</v>
      </c>
      <c r="CC35" s="50">
        <f t="shared" si="69"/>
        <v>2.7149321266968323</v>
      </c>
    </row>
    <row r="36" spans="1:81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cash,200|100;cash,250|50;cash,300|25;cash,400|10;prop,704,5|300;prop,704,10|150;pack,703|250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cash,200|100;cash,250|50;cash,300|25;cash,400|10;prop,704,5|300;prop,704,10|150;pack,703|250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39.819004524886878</v>
      </c>
      <c r="CC36" s="50">
        <f t="shared" si="69"/>
        <v>2.7149321266968323</v>
      </c>
    </row>
    <row r="37" spans="1:81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cash,200|100;cash,250|50;cash,300|25;cash,400|10;prop,704,5|300;prop,704,10|150;pack,703|350;pack,408|100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cash,200|100;cash,250|50;cash,300|25;cash,400|10;prop,704,5|300;prop,704,10|150;pack,703|350;pack,408|100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cash,200|100;cash,250|50;cash,300|25;cash,400|10;prop,704,5|300;prop,704,10|150;pack,703|350;pack,408|100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cash,200|100;cash,250|50;cash,300|25;cash,400|10;prop,704,5|300;prop,704,10|150;pack,703|350;pack,408|100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cash,250|50</v>
      </c>
      <c r="AE40" s="56" t="str">
        <f t="shared" ref="AE40:AE63" si="88">IF(AND(AD40="",AE39=""),"",IF(AE39="",AD40,AE39&amp;IF(AD40="","",";"&amp;AD40)))</f>
        <v>cash,200|100;cash,250|50</v>
      </c>
      <c r="AF40" s="56" t="str">
        <f t="shared" si="87"/>
        <v>cash,250|50</v>
      </c>
      <c r="AG40" s="56" t="str">
        <f t="shared" ref="AG40:AG63" si="89">IF(AND(AF40="",AG39=""),"",IF(AG39="",AF40,AG39&amp;IF(AF40="","",";"&amp;AF40)))</f>
        <v>cash,200|100;cash,250|50</v>
      </c>
      <c r="AH40" s="56" t="str">
        <f t="shared" ref="AH40" si="90">IF(OR($AC9="",AH9=""),"",$AC9&amp;"|"&amp;AH9)</f>
        <v>cash,250|50</v>
      </c>
      <c r="AI40" s="56" t="str">
        <f t="shared" ref="AI40:AI63" si="91">IF(AND(AH40="",AI39=""),"",IF(AI39="",AH40,AI39&amp;IF(AH40="","",";"&amp;AH40)))</f>
        <v>cash,200|100;cash,250|50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cash,200|100;cash,250|50;cash,300|25;cash,400|10;prop,704,5|300;prop,704,10|150;pack,703|350;pack,408|100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cash,300|25</v>
      </c>
      <c r="AE41" s="56" t="str">
        <f t="shared" si="88"/>
        <v>cash,200|100;cash,250|50;cash,300|25</v>
      </c>
      <c r="AF41" s="56" t="str">
        <f t="shared" si="87"/>
        <v>cash,300|25</v>
      </c>
      <c r="AG41" s="56" t="str">
        <f t="shared" si="89"/>
        <v>cash,200|100;cash,250|50;cash,300|25</v>
      </c>
      <c r="AH41" s="56" t="str">
        <f t="shared" ref="AH41" si="111">IF(OR($AC10="",AH10=""),"",$AC10&amp;"|"&amp;AH10)</f>
        <v>cash,300|25</v>
      </c>
      <c r="AI41" s="56" t="str">
        <f t="shared" si="91"/>
        <v>cash,200|100;cash,250|50;cash,300|25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cash,200|100;cash,250|50;cash,300|25;cash,400|10;prop,704,5|300;prop,704,10|150;pack,703|350;pack,408|100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cash,400|10</v>
      </c>
      <c r="AE42" s="56" t="str">
        <f t="shared" si="88"/>
        <v>cash,200|100;cash,250|50;cash,300|25;cash,400|10</v>
      </c>
      <c r="AF42" s="56" t="str">
        <f t="shared" si="87"/>
        <v>cash,400|10</v>
      </c>
      <c r="AG42" s="56" t="str">
        <f t="shared" si="89"/>
        <v>cash,200|100;cash,250|50;cash,300|25;cash,400|10</v>
      </c>
      <c r="AH42" s="56" t="str">
        <f t="shared" ref="AH42" si="119">IF(OR($AC11="",AH11=""),"",$AC11&amp;"|"&amp;AH11)</f>
        <v>cash,400|10</v>
      </c>
      <c r="AI42" s="56" t="str">
        <f t="shared" si="91"/>
        <v>cash,200|100;cash,250|50;cash,300|25;cash,400|10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cash,200|100;cash,250|50;cash,300|25;cash,400|10;prop,704,5|300;prop,704,10|150;pack,703|350;pack,408|100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cash,200|100;cash,250|50;cash,300|25;cash,400|10</v>
      </c>
      <c r="AF43" s="56" t="str">
        <f t="shared" si="87"/>
        <v/>
      </c>
      <c r="AG43" s="56" t="str">
        <f t="shared" si="89"/>
        <v>cash,200|100;cash,250|50;cash,300|25;cash,400|10</v>
      </c>
      <c r="AH43" s="56" t="str">
        <f t="shared" ref="AH43" si="127">IF(OR($AC12="",AH12=""),"",$AC12&amp;"|"&amp;AH12)</f>
        <v/>
      </c>
      <c r="AI43" s="56" t="str">
        <f t="shared" si="91"/>
        <v>cash,200|100;cash,250|50;cash,300|25;cash,400|10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cash,200|100;cash,250|50;cash,300|25;cash,400|10;prop,704,5|300;prop,704,10|150;pack,703|350;pack,408|100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cash,200|100;cash,250|50;cash,300|25;cash,400|10</v>
      </c>
      <c r="AF44" s="56" t="str">
        <f t="shared" si="87"/>
        <v/>
      </c>
      <c r="AG44" s="56" t="str">
        <f t="shared" si="89"/>
        <v>cash,200|100;cash,250|50;cash,300|25;cash,400|10</v>
      </c>
      <c r="AH44" s="56" t="str">
        <f t="shared" ref="AH44" si="135">IF(OR($AC13="",AH13=""),"",$AC13&amp;"|"&amp;AH13)</f>
        <v/>
      </c>
      <c r="AI44" s="56" t="str">
        <f t="shared" si="91"/>
        <v>cash,200|100;cash,250|50;cash,300|25;cash,400|10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cash,200|100;cash,250|50;cash,300|25;cash,400|10;prop,704,5|300;prop,704,10|150;pack,703|350;pack,408|100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cash,200|100;cash,250|50;cash,300|25;cash,400|10;prop,704,5|300</v>
      </c>
      <c r="AF45" s="56" t="str">
        <f t="shared" si="87"/>
        <v>prop,704,5|300</v>
      </c>
      <c r="AG45" s="56" t="str">
        <f t="shared" si="89"/>
        <v>cash,200|100;cash,250|50;cash,300|25;cash,400|10;prop,704,5|300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cash,200|100;cash,250|50;cash,300|25;cash,400|10;prop,704,5|300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cash,200|100;cash,250|50;cash,300|25;cash,400|10;prop,704,5|300;prop,704,10|150;pack,703|350;pack,408|100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cash,200|100;cash,250|50;cash,300|25;cash,400|10;prop,704,5|300;prop,704,10|150</v>
      </c>
      <c r="AF46" s="56" t="str">
        <f t="shared" si="87"/>
        <v>prop,704,10|150</v>
      </c>
      <c r="AG46" s="56" t="str">
        <f t="shared" si="89"/>
        <v>cash,200|100;cash,250|50;cash,300|25;cash,400|10;prop,704,5|300;prop,704,10|150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cash,200|100;cash,250|50;cash,300|25;cash,400|10;prop,704,5|300;prop,704,10|150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cash,200|100;cash,250|50;cash,300|25;cash,400|10;prop,704,5|300;prop,704,10|150;pack,703|350;pack,408|100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cash,200|100;cash,250|50;cash,300|25;cash,400|10;prop,704,5|300;prop,704,10|150</v>
      </c>
      <c r="AF47" s="56" t="str">
        <f t="shared" si="87"/>
        <v/>
      </c>
      <c r="AG47" s="56" t="str">
        <f t="shared" si="89"/>
        <v>cash,200|100;cash,250|50;cash,300|25;cash,400|10;prop,704,5|300;prop,704,10|150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cash,200|100;cash,250|50;cash,300|25;cash,400|10;prop,704,5|300;prop,704,10|150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cash,200|100;cash,250|50;cash,300|25;cash,400|10;prop,704,5|300;prop,704,10|150;pack,703|350;pack,408|100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cash,200|100;cash,250|50;cash,300|25;cash,400|10;prop,704,5|300;prop,704,10|150</v>
      </c>
      <c r="AF48" s="56" t="str">
        <f t="shared" si="87"/>
        <v/>
      </c>
      <c r="AG48" s="56" t="str">
        <f t="shared" si="89"/>
        <v>cash,200|100;cash,250|50;cash,300|25;cash,400|10;prop,704,5|300;prop,704,10|150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cash,200|100;cash,250|50;cash,300|25;cash,400|10;prop,704,5|300;prop,704,10|150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cash,200|100;cash,250|50;cash,300|25;cash,400|10;prop,704,5|300;prop,704,10|150;pack,703|350;pack,408|100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cash,200|100;cash,250|50;cash,300|25;cash,400|10;prop,704,5|300;prop,704,10|150</v>
      </c>
      <c r="AF49" s="56" t="str">
        <f t="shared" si="87"/>
        <v/>
      </c>
      <c r="AG49" s="56" t="str">
        <f t="shared" si="89"/>
        <v>cash,200|100;cash,250|50;cash,300|25;cash,400|10;prop,704,5|300;prop,704,10|150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cash,200|100;cash,250|50;cash,300|25;cash,400|10;prop,704,5|300;prop,704,10|150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cash,200|100;cash,250|50;cash,300|25;cash,400|10;prop,704,5|300;prop,704,10|150;pack,703|350;pack,408|100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cash,200|100;cash,250|50;cash,300|25;cash,400|10;prop,704,5|300;prop,704,10|150</v>
      </c>
      <c r="AF50" s="56" t="str">
        <f t="shared" si="87"/>
        <v/>
      </c>
      <c r="AG50" s="56" t="str">
        <f t="shared" si="89"/>
        <v>cash,200|100;cash,250|50;cash,300|25;cash,400|10;prop,704,5|300;prop,704,10|150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cash,200|100;cash,250|50;cash,300|25;cash,400|10;prop,704,5|300;prop,704,10|150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cash,200|100;cash,250|50;cash,300|25;cash,400|10;prop,704,5|300;prop,704,10|150;pack,703|350;pack,408|100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cash,200|100;cash,250|50;cash,300|25;cash,400|10;prop,704,5|300;prop,704,10|150</v>
      </c>
      <c r="AF51" s="56" t="str">
        <f t="shared" si="87"/>
        <v/>
      </c>
      <c r="AG51" s="56" t="str">
        <f t="shared" si="89"/>
        <v>cash,200|100;cash,250|50;cash,300|25;cash,400|10;prop,704,5|300;prop,704,10|150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cash,200|100;cash,250|50;cash,300|25;cash,400|10;prop,704,5|300;prop,704,10|150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cash,200|100;cash,250|50;cash,300|25;cash,400|10;prop,704,5|300;prop,704,10|150;pack,703|350;pack,408|100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cash,200|100;cash,250|50;cash,300|25;cash,400|10;prop,704,5|300;prop,704,10|150;pack,703|250</v>
      </c>
      <c r="AF52" s="56" t="str">
        <f t="shared" si="87"/>
        <v>pack,703|250</v>
      </c>
      <c r="AG52" s="56" t="str">
        <f t="shared" si="89"/>
        <v>cash,200|100;cash,250|50;cash,300|25;cash,400|10;prop,704,5|300;prop,704,10|150;pack,703|250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cash,200|100;cash,250|50;cash,300|25;cash,400|10;prop,704,5|300;prop,704,10|150;pack,703|350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cash,200|100;cash,250|50;cash,300|25;cash,400|10;prop,704,5|300;prop,704,10|150;pack,703|350;pack,408|100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cash,200|100;cash,250|50;cash,300|25;cash,400|10;prop,704,5|300;prop,704,10|150;pack,703|250</v>
      </c>
      <c r="AF53" s="56" t="str">
        <f t="shared" si="87"/>
        <v/>
      </c>
      <c r="AG53" s="56" t="str">
        <f t="shared" si="89"/>
        <v>cash,200|100;cash,250|50;cash,300|25;cash,400|10;prop,704,5|300;prop,704,10|150;pack,703|250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cash,200|100;cash,250|50;cash,300|25;cash,400|10;prop,704,5|300;prop,704,10|150;pack,703|350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cash,200|100;cash,250|50;cash,300|25;cash,400|10;prop,704,5|300;prop,704,10|150;pack,703|350;pack,408|100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cash,200|100;cash,250|50;cash,300|25;cash,400|10;prop,704,5|300;prop,704,10|150;pack,703|250</v>
      </c>
      <c r="AF54" s="56" t="str">
        <f t="shared" si="87"/>
        <v/>
      </c>
      <c r="AG54" s="56" t="str">
        <f t="shared" si="89"/>
        <v>cash,200|100;cash,250|50;cash,300|25;cash,400|10;prop,704,5|300;prop,704,10|150;pack,703|250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cash,200|100;cash,250|50;cash,300|25;cash,400|10;prop,704,5|300;prop,704,10|150;pack,703|350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cash,200|100;cash,250|50;cash,300|25;cash,400|10;prop,704,5|300;prop,704,10|150;pack,703|350;pack,408|100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cash,200|100;cash,250|50;cash,300|25;cash,400|10;prop,704,5|300;prop,704,10|150;pack,703|250</v>
      </c>
      <c r="AF55" s="56" t="str">
        <f t="shared" si="87"/>
        <v/>
      </c>
      <c r="AG55" s="56" t="str">
        <f t="shared" si="89"/>
        <v>cash,200|100;cash,250|50;cash,300|25;cash,400|10;prop,704,5|300;prop,704,10|150;pack,703|250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cash,200|100;cash,250|50;cash,300|25;cash,400|10;prop,704,5|300;prop,704,10|150;pack,703|350;pack,408|100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cash,200|100;cash,250|50;cash,300|25;cash,400|10;prop,704,5|300;prop,704,10|150;pack,703|350;pack,408|100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cash,200|100;cash,250|50;cash,300|25;cash,400|10;prop,704,5|300;prop,704,10|150;pack,703|250</v>
      </c>
      <c r="AF56" s="56" t="str">
        <f t="shared" si="87"/>
        <v/>
      </c>
      <c r="AG56" s="56" t="str">
        <f t="shared" si="89"/>
        <v>cash,200|100;cash,250|50;cash,300|25;cash,400|10;prop,704,5|300;prop,704,10|150;pack,703|250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cash,200|100;cash,250|50;cash,300|25;cash,400|10;prop,704,5|300;prop,704,10|150;pack,703|350;pack,408|100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cash,200|100;cash,250|50;cash,300|25;cash,400|10;prop,704,5|300;prop,704,10|150;pack,703|350;pack,408|100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cash,200|100;cash,250|50;cash,300|25;cash,400|10;prop,704,5|300;prop,704,10|150;pack,703|250</v>
      </c>
      <c r="AF57" s="56" t="str">
        <f t="shared" si="87"/>
        <v/>
      </c>
      <c r="AG57" s="56" t="str">
        <f t="shared" si="89"/>
        <v>cash,200|100;cash,250|50;cash,300|25;cash,400|10;prop,704,5|300;prop,704,10|150;pack,703|250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cash,200|100;cash,250|50;cash,300|25;cash,400|10;prop,704,5|300;prop,704,10|150;pack,703|350;pack,408|100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cash,200|100;cash,250|50;cash,300|25;cash,400|10;prop,704,5|300;prop,704,10|150;pack,703|350;pack,408|100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cash,200|100;cash,250|50;cash,300|25;cash,400|10;prop,704,5|300;prop,704,10|150;pack,703|250</v>
      </c>
      <c r="AF58" s="56" t="str">
        <f t="shared" si="87"/>
        <v/>
      </c>
      <c r="AG58" s="56" t="str">
        <f t="shared" si="89"/>
        <v>cash,200|100;cash,250|50;cash,300|25;cash,400|10;prop,704,5|300;prop,704,10|150;pack,703|250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cash,200|100;cash,250|50;cash,300|25;cash,400|10;prop,704,5|300;prop,704,10|150;pack,703|350;pack,408|100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cash,200|100;cash,250|50;cash,300|25;cash,400|10;prop,704,5|300;prop,704,10|150;pack,703|350;pack,408|100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cash,200|100;cash,250|50;cash,300|25;cash,400|10;prop,704,5|300;prop,704,10|150;pack,703|250</v>
      </c>
      <c r="AF59" s="56" t="str">
        <f t="shared" si="87"/>
        <v/>
      </c>
      <c r="AG59" s="56" t="str">
        <f t="shared" si="89"/>
        <v>cash,200|100;cash,250|50;cash,300|25;cash,400|10;prop,704,5|300;prop,704,10|150;pack,703|250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cash,200|100;cash,250|50;cash,300|25;cash,400|10;prop,704,5|300;prop,704,10|150;pack,703|350;pack,408|100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cash,200|100;cash,250|50;cash,300|25;cash,400|10;prop,704,5|300;prop,704,10|150;pack,703|350;pack,408|100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cash,200|100;cash,250|50;cash,300|25;cash,400|10;prop,704,5|300;prop,704,10|150;pack,703|250</v>
      </c>
      <c r="AF60" s="56" t="str">
        <f t="shared" si="87"/>
        <v/>
      </c>
      <c r="AG60" s="56" t="str">
        <f t="shared" si="89"/>
        <v>cash,200|100;cash,250|50;cash,300|25;cash,400|10;prop,704,5|300;prop,704,10|150;pack,703|250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cash,200|100;cash,250|50;cash,300|25;cash,400|10;prop,704,5|300;prop,704,10|150;pack,703|350;pack,408|100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cash,200|100;cash,250|50;cash,300|25;cash,400|10;prop,704,5|300;prop,704,10|150;pack,703|350;pack,408|100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cash,200|100;cash,250|50;cash,300|25;cash,400|10;prop,704,5|300;prop,704,10|150;pack,703|250</v>
      </c>
      <c r="AF61" s="56" t="str">
        <f t="shared" si="87"/>
        <v/>
      </c>
      <c r="AG61" s="56" t="str">
        <f t="shared" si="89"/>
        <v>cash,200|100;cash,250|50;cash,300|25;cash,400|10;prop,704,5|300;prop,704,10|150;pack,703|250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cash,200|100;cash,250|50;cash,300|25;cash,400|10;prop,704,5|300;prop,704,10|150;pack,703|350;pack,408|100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cash,200|100;cash,250|50;cash,300|25;cash,400|10;prop,704,5|300;prop,704,10|150;pack,703|350;pack,408|100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cash,200|100;cash,250|50;cash,300|25;cash,400|10;prop,704,5|300;prop,704,10|150;pack,703|250</v>
      </c>
      <c r="AF62" s="56" t="str">
        <f t="shared" si="87"/>
        <v/>
      </c>
      <c r="AG62" s="56" t="str">
        <f t="shared" si="89"/>
        <v>cash,200|100;cash,250|50;cash,300|25;cash,400|10;prop,704,5|300;prop,704,10|150;pack,703|250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cash,200|100;cash,250|50;cash,300|25;cash,400|10;prop,704,5|300;prop,704,10|150;pack,703|350;pack,408|100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cash,200|100;cash,250|50;cash,300|25;cash,400|10;prop,704,5|300;prop,704,10|150;pack,703|350;pack,408|100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cash,200|100;cash,250|50;cash,300|25;cash,400|10;prop,704,5|300;prop,704,10|150;pack,703|250</v>
      </c>
      <c r="AF63" s="56" t="str">
        <f t="shared" si="87"/>
        <v/>
      </c>
      <c r="AG63" s="56" t="str">
        <f t="shared" si="89"/>
        <v>cash,200|100;cash,250|50;cash,300|25;cash,400|10;prop,704,5|300;prop,704,10|150;pack,703|250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cash,200|100;cash,250|50;cash,300|25;cash,400|10;prop,704,5|300;prop,704,10|150;pack,703|350;pack,408|100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cash,200|100;cash,250|50;cash,300|25;cash,400|10;prop,704,5|300;prop,704,10|150;pack,703|350;pack,408|100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cash,200|100;cash,250|50;cash,300|25;cash,400|10;prop,704,5|300;prop,704,10|150;pack,703|350;pack,408|100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cash,200|100;cash,250|50;cash,300|25;cash,400|10;prop,704,5|300;prop,704,10|150;pack,703|350;pack,408|100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cash,200|100;cash,250|50;cash,300|25;cash,400|10;prop,704,5|300;prop,704,10|150;pack,703|350;pack,408|100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cash,200|100;cash,250|50;cash,300|25;cash,400|10;prop,704,5|300;prop,704,10|150;pack,703|350;pack,408|100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cash,200|100;cash,250|50;cash,300|25;cash,400|10;prop,704,5|300;prop,704,10|150;pack,703|350;pack,408|100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cash,200|100;cash,250|50;cash,300|25;cash,400|10;prop,704,5|300;prop,704,10|150;pack,703|350;pack,408|100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cash,200|100;cash,250|50;cash,300|25;cash,400|10;prop,704,5|300;prop,704,10|150;pack,703|350;pack,408|100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cash,200|100;cash,250|50;cash,300|25;cash,400|10;prop,704,5|300;prop,704,10|150;pack,703|350;pack,408|100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cash,200|100;cash,250|50;cash,300|25;cash,400|10;prop,704,5|300;prop,704,10|150;pack,703|350;pack,408|100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cash,200|100;cash,250|50;cash,300|25;cash,400|10;prop,704,5|300;prop,704,10|150;pack,703|350;pack,408|100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cash,200|100;cash,250|50;cash,300|25;cash,400|10;prop,704,5|300;prop,704,10|150;pack,703|350;pack,408|100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cash,200|100;cash,250|50;cash,300|25;cash,400|10;prop,704,5|300;prop,704,10|150;pack,703|350;pack,408|100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cash,200|100;cash,250|50;cash,300|25;cash,400|10;prop,704,5|300;prop,704,10|150;pack,703|350;pack,408|100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cash,200|100;cash,250|50;cash,300|25;cash,400|10;prop,704,5|300;prop,704,10|150;pack,703|350;pack,408|100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cash,200|100;cash,250|50;cash,300|25;cash,400|10;prop,704,5|300;prop,704,10|150;pack,703|350;pack,408|100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cash,200|100;cash,250|50;cash,300|25;cash,400|10;prop,704,5|300;prop,704,10|150;pack,703|350;pack,408|100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cash,200|100;cash,250|50;cash,300|25;cash,400|10;prop,704,5|300;prop,704,10|150;pack,703|350;pack,408|100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cash,200|100;cash,250|50;cash,300|25;cash,400|10;prop,704,5|300;prop,704,10|150;pack,703|350;pack,408|100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cash,200|100;cash,250|50;cash,300|25;cash,400|10;prop,704,5|300;prop,704,10|150;pack,703|350;pack,408|100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2335</v>
      </c>
    </row>
    <row r="84" spans="1:39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cash,200|100;cash,250|50;cash,300|25;cash,400|10;prop,704,5|300;prop,704,10|150;pack,703|350;pack,408|100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2336</v>
      </c>
    </row>
    <row r="85" spans="1:39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cash,200|100;cash,250|50;cash,300|25;cash,400|10;prop,704,5|300;prop,704,10|150;pack,703|350;pack,408|100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2337</v>
      </c>
      <c r="AF85" s="76"/>
      <c r="AG85" s="76"/>
      <c r="AK85" s="50"/>
      <c r="AL85" s="50"/>
      <c r="AM85" s="50"/>
    </row>
    <row r="86" spans="1:39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cash,200|100;cash,250|50;cash,300|25;cash,400|10;prop,704,5|300;prop,704,10|150;pack,703|350;pack,408|100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2338</v>
      </c>
      <c r="AK86" s="50"/>
      <c r="AL86" s="50"/>
      <c r="AM86" s="50"/>
    </row>
    <row r="87" spans="1:39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cash,200|100;cash,250|50;cash,300|25;cash,400|10;prop,704,5|300;prop,704,10|150;pack,703|350;pack,408|100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cash,200|100;cash,250|50;cash,300|25;cash,400|10;prop,704,5|300;prop,704,10|150;pack,703|350;pack,408|100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cash,200|100;cash,250|50;cash,300|25;cash,400|10;prop,704,5|300;prop,704,10|150;pack,703|350;pack,408|100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2379</v>
      </c>
      <c r="AB89" s="50" t="s">
        <v>2382</v>
      </c>
      <c r="AC89" s="50">
        <v>406</v>
      </c>
      <c r="AD89" s="56" t="str">
        <f>"pack,"&amp;AC89</f>
        <v>pack,406</v>
      </c>
    </row>
    <row r="90" spans="1:39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cash,200|100;cash,250|50;cash,300|25;cash,400|10;prop,704,5|300;prop,704,10|150;pack,703|350;pack,408|100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2380</v>
      </c>
      <c r="AB90" s="50" t="s">
        <v>2383</v>
      </c>
      <c r="AC90" s="50">
        <v>407</v>
      </c>
      <c r="AD90" s="56" t="str">
        <f t="shared" ref="AD90:AD96" si="327">"pack,"&amp;AC90</f>
        <v>pack,407</v>
      </c>
    </row>
    <row r="91" spans="1:39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cash,200|100;cash,250|50;cash,300|25;cash,400|10;prop,704,5|300;prop,704,10|150;pack,703|350;pack,408|100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2381</v>
      </c>
      <c r="AB91" s="50" t="s">
        <v>2384</v>
      </c>
      <c r="AC91" s="50">
        <v>408</v>
      </c>
      <c r="AD91" s="56" t="str">
        <f t="shared" si="327"/>
        <v>pack,408</v>
      </c>
    </row>
    <row r="92" spans="1:39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cash,200|100;cash,250|50;cash,300|25;cash,400|10;prop,704,5|300;prop,704,10|150;pack,703|350;pack,408|100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cash,200|100;cash,250|50;cash,300|25;cash,400|10;prop,704,5|300;prop,704,10|150;pack,703|350;pack,408|100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cash,200|100;cash,250|50;cash,300|25;cash,400|10;prop,704,5|300;prop,704,10|150;pack,703|350;pack,408|100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cash,200|100;cash,250|50;cash,300|25;cash,400|10;prop,704,5|300;prop,704,10|150;pack,703|350;pack,408|100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cash,200|100;cash,250|50;cash,300|25;cash,400|10;prop,704,5|300;prop,704,10|150;pack,703|350;pack,408|100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cash,200|100;cash,250|50;cash,300|25;cash,400|10;prop,704,5|300;prop,704,10|150;pack,703|350;pack,408|100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cash,200|100;cash,250|50;cash,300|25;cash,400|10;prop,704,5|300;prop,704,10|150;pack,703|350;pack,408|100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cash,200|100;cash,250|50;cash,300|25;cash,400|10;prop,704,5|300;prop,704,10|150;pack,703|350;pack,408|100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cash,200|100;cash,250|50;cash,300|25;cash,400|10;prop,704,5|300;prop,704,10|150;pack,703|350;pack,408|100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cash,200|100;cash,250|50;cash,300|25;cash,400|10;prop,704,5|300;prop,704,10|150;pack,703|350;pack,408|100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cash,200|100;cash,250|50;cash,300|25;cash,400|10;prop,704,5|300;prop,704,10|150;pack,703|350;pack,408|100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cash,200|100;cash,250|50;cash,300|25;cash,400|10;prop,704,5|300;prop,704,10|150;pack,703|350;pack,408|100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AO85"/>
  <sheetViews>
    <sheetView topLeftCell="A25" workbookViewId="0">
      <selection activeCell="O50" sqref="O50"/>
    </sheetView>
  </sheetViews>
  <sheetFormatPr defaultColWidth="11" defaultRowHeight="12.75"/>
  <cols>
    <col min="1" max="1" width="13.625" style="26" customWidth="1"/>
    <col min="2" max="2" width="9.5" style="26" bestFit="1" customWidth="1"/>
    <col min="3" max="3" width="10.125" style="53" customWidth="1"/>
    <col min="4" max="4" width="6.375" style="53" customWidth="1"/>
    <col min="5" max="5" width="7" style="53" customWidth="1"/>
    <col min="6" max="6" width="6.625" style="53" customWidth="1"/>
    <col min="7" max="7" width="5.5" style="53" bestFit="1" customWidth="1"/>
    <col min="8" max="8" width="10.625" style="53" bestFit="1" customWidth="1"/>
    <col min="9" max="9" width="16.37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25" style="26" customWidth="1"/>
    <col min="35" max="35" width="12.1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>
      <c r="A29" s="138"/>
      <c r="B29" s="138"/>
      <c r="C29" s="139"/>
    </row>
    <row r="30" spans="1:41">
      <c r="A30" s="138" t="s">
        <v>311</v>
      </c>
      <c r="B30" s="138" t="s">
        <v>2333</v>
      </c>
      <c r="C30" s="138" t="s">
        <v>2334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>
      <c r="A73" s="138"/>
    </row>
    <row r="74" spans="1:29">
      <c r="A74" s="138"/>
    </row>
    <row r="75" spans="1:29">
      <c r="A75" s="138"/>
    </row>
    <row r="76" spans="1:29">
      <c r="A76" s="138"/>
    </row>
    <row r="77" spans="1:29">
      <c r="A77" s="138"/>
    </row>
    <row r="78" spans="1:29">
      <c r="A78" s="138"/>
    </row>
    <row r="79" spans="1:29">
      <c r="A79" s="138"/>
    </row>
    <row r="80" spans="1:29">
      <c r="A80" s="138"/>
    </row>
    <row r="81" spans="1:1">
      <c r="A81" s="138"/>
    </row>
    <row r="82" spans="1:1">
      <c r="A82" s="138"/>
    </row>
    <row r="83" spans="1:1">
      <c r="A83" s="138"/>
    </row>
    <row r="84" spans="1:1">
      <c r="A84" s="138"/>
    </row>
    <row r="85" spans="1:1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E16"/>
  <sheetViews>
    <sheetView workbookViewId="0">
      <selection activeCell="G34" sqref="G34"/>
    </sheetView>
  </sheetViews>
  <sheetFormatPr defaultColWidth="11" defaultRowHeight="15.75"/>
  <cols>
    <col min="1" max="1" width="17.5" bestFit="1" customWidth="1"/>
  </cols>
  <sheetData>
    <row r="1" spans="1:5">
      <c r="A1" t="s">
        <v>9</v>
      </c>
      <c r="B1" t="s">
        <v>10</v>
      </c>
    </row>
    <row r="3" spans="1:5">
      <c r="A3" t="s">
        <v>0</v>
      </c>
      <c r="B3">
        <v>1</v>
      </c>
      <c r="C3" t="s">
        <v>1</v>
      </c>
    </row>
    <row r="4" spans="1:5">
      <c r="A4" s="7" t="s">
        <v>2</v>
      </c>
      <c r="B4" s="7">
        <v>125</v>
      </c>
    </row>
    <row r="6" spans="1:5">
      <c r="A6" t="s">
        <v>3</v>
      </c>
      <c r="B6" s="2">
        <f>B8/B7</f>
        <v>1.6666666666666666E-2</v>
      </c>
      <c r="C6" t="s">
        <v>4</v>
      </c>
    </row>
    <row r="7" spans="1:5">
      <c r="A7" t="s">
        <v>5</v>
      </c>
      <c r="B7">
        <v>12</v>
      </c>
    </row>
    <row r="8" spans="1:5">
      <c r="A8" t="s">
        <v>222</v>
      </c>
      <c r="B8" s="1">
        <v>0.2</v>
      </c>
      <c r="C8">
        <f>INT(B8/B7*10000)</f>
        <v>166</v>
      </c>
    </row>
    <row r="9" spans="1:5">
      <c r="A9" t="s">
        <v>7</v>
      </c>
      <c r="B9">
        <f>B3/B8</f>
        <v>5</v>
      </c>
    </row>
    <row r="11" spans="1:5">
      <c r="A11" t="s">
        <v>6</v>
      </c>
      <c r="B11">
        <f>B4-B9*12</f>
        <v>65</v>
      </c>
      <c r="D11" t="s">
        <v>2332</v>
      </c>
      <c r="E11">
        <v>160</v>
      </c>
    </row>
    <row r="12" spans="1:5">
      <c r="A12" t="s">
        <v>224</v>
      </c>
      <c r="B12" s="10">
        <f>B15-B3</f>
        <v>0.60000000000000009</v>
      </c>
    </row>
    <row r="13" spans="1:5">
      <c r="A13" t="s">
        <v>8</v>
      </c>
      <c r="B13" s="3">
        <f>B12/B11</f>
        <v>9.2307692307692316E-3</v>
      </c>
      <c r="C13">
        <f>B13*10000</f>
        <v>92.307692307692321</v>
      </c>
    </row>
    <row r="15" spans="1:5">
      <c r="A15" s="7" t="s">
        <v>223</v>
      </c>
      <c r="B15" s="11">
        <v>1.6</v>
      </c>
    </row>
    <row r="16" spans="1:5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P73"/>
  <sheetViews>
    <sheetView topLeftCell="A30" workbookViewId="0">
      <selection activeCell="L55" sqref="L55"/>
    </sheetView>
  </sheetViews>
  <sheetFormatPr defaultColWidth="11" defaultRowHeight="12.75"/>
  <cols>
    <col min="1" max="1" width="29.875" style="110" customWidth="1"/>
    <col min="2" max="5" width="11" style="110"/>
    <col min="6" max="6" width="7.625" style="110" customWidth="1"/>
    <col min="7" max="7" width="8.875" style="110" bestFit="1" customWidth="1"/>
    <col min="8" max="16384" width="11" style="110"/>
  </cols>
  <sheetData>
    <row r="1" spans="1:16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>
      <c r="A7" s="110" t="s">
        <v>1985</v>
      </c>
      <c r="B7" s="110">
        <f>SUMPRODUCT(宝箱产出!AI12:AI15,宝箱产出!AB12:AB15)</f>
        <v>33.936651583710407</v>
      </c>
      <c r="G7" s="110" t="s">
        <v>2106</v>
      </c>
      <c r="H7" s="110">
        <f>4*0.3</f>
        <v>1.2</v>
      </c>
    </row>
    <row r="8" spans="1:16">
      <c r="A8" s="110" t="s">
        <v>1986</v>
      </c>
      <c r="B8" s="110">
        <f>B6*B7</f>
        <v>3.3936651583710411</v>
      </c>
      <c r="G8" s="110" t="s">
        <v>2107</v>
      </c>
      <c r="H8" s="110">
        <f>4*0.1</f>
        <v>0.4</v>
      </c>
    </row>
    <row r="9" spans="1:16">
      <c r="G9" s="110" t="s">
        <v>2108</v>
      </c>
      <c r="H9" s="110">
        <v>0.1</v>
      </c>
    </row>
    <row r="10" spans="1:16">
      <c r="A10" s="110" t="s">
        <v>229</v>
      </c>
    </row>
    <row r="11" spans="1:16">
      <c r="A11" s="110" t="s">
        <v>1991</v>
      </c>
      <c r="B11" s="110">
        <f>SUMPRODUCT(宝箱产出!AB8:AB11,宝箱产出!AI8:AI11)</f>
        <v>39.819004524886878</v>
      </c>
    </row>
    <row r="12" spans="1:16">
      <c r="A12" s="110" t="s">
        <v>1992</v>
      </c>
      <c r="B12" s="110">
        <f>B11*B6</f>
        <v>3.9819004524886878</v>
      </c>
    </row>
    <row r="15" spans="1:16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>
      <c r="A21" s="110" t="s">
        <v>1990</v>
      </c>
      <c r="B21" s="110">
        <f>SUMPRODUCT(宝箱产出!AB19:AB21,宝箱产出!AI19:AI21)</f>
        <v>63.348416289592755</v>
      </c>
      <c r="C21" s="110">
        <f>0.1</f>
        <v>0.1</v>
      </c>
      <c r="D21" s="110">
        <f t="shared" si="1"/>
        <v>6.3348416289592757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>
      <c r="D22" s="110">
        <f>SUMPRODUCT(D18:D21)</f>
        <v>36.420677658313018</v>
      </c>
    </row>
    <row r="25" spans="1:16">
      <c r="A25" s="110" t="s">
        <v>1993</v>
      </c>
      <c r="B25" s="110">
        <f>B4+B8+B12+D22</f>
        <v>47.274504138737967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P69"/>
  <sheetViews>
    <sheetView workbookViewId="0">
      <selection activeCell="A2" sqref="A2"/>
    </sheetView>
  </sheetViews>
  <sheetFormatPr defaultColWidth="11" defaultRowHeight="15.75"/>
  <cols>
    <col min="1" max="1" width="18.375" bestFit="1" customWidth="1"/>
    <col min="2" max="2" width="10.25" customWidth="1"/>
    <col min="8" max="8" width="9" customWidth="1"/>
    <col min="13" max="13" width="42.5" bestFit="1" customWidth="1"/>
  </cols>
  <sheetData>
    <row r="1" spans="1:16">
      <c r="A1" s="24" t="s">
        <v>2099</v>
      </c>
    </row>
    <row r="2" spans="1:16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>
      <c r="A15" s="5"/>
      <c r="B15" s="4"/>
      <c r="K15" s="13"/>
      <c r="L15" s="13"/>
      <c r="M15" s="13"/>
      <c r="N15" s="13"/>
      <c r="O15" s="13"/>
      <c r="P15" s="13"/>
    </row>
    <row r="16" spans="1:16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>
      <c r="A17" s="9"/>
      <c r="K17" s="13"/>
      <c r="L17" s="13"/>
      <c r="M17" s="13"/>
      <c r="N17" s="13"/>
      <c r="O17" s="13"/>
      <c r="P17" s="13"/>
    </row>
    <row r="18" spans="1:16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>
      <c r="A20" s="4"/>
      <c r="C20" s="4"/>
      <c r="D20" s="4"/>
      <c r="E20" s="4"/>
      <c r="F20" s="4"/>
      <c r="G20" s="4"/>
      <c r="H20" s="4"/>
    </row>
    <row r="21" spans="1:16">
      <c r="A21" s="4"/>
      <c r="C21" s="5"/>
      <c r="D21" s="4"/>
      <c r="E21" s="5"/>
      <c r="F21" s="4"/>
      <c r="G21" s="5"/>
      <c r="H21" s="4"/>
    </row>
    <row r="22" spans="1:16">
      <c r="A22" s="4"/>
      <c r="C22" s="4"/>
      <c r="D22" s="4"/>
      <c r="E22" s="4"/>
      <c r="F22" s="4"/>
      <c r="G22" s="4"/>
      <c r="H22" s="4"/>
    </row>
    <row r="23" spans="1:16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>
      <c r="A48" s="6"/>
      <c r="B48" s="6"/>
      <c r="C48" s="6"/>
      <c r="K48" s="15"/>
      <c r="L48" s="5"/>
      <c r="M48" s="5"/>
    </row>
    <row r="49" spans="1:13">
      <c r="A49" s="6"/>
      <c r="B49" s="6"/>
      <c r="C49" s="6"/>
      <c r="K49" s="15"/>
      <c r="L49" s="5"/>
      <c r="M49" s="5"/>
    </row>
    <row r="50" spans="1:13">
      <c r="A50" s="6"/>
      <c r="B50" s="6"/>
      <c r="C50" s="6"/>
      <c r="K50" s="15"/>
      <c r="L50" s="5"/>
      <c r="M50" s="5"/>
    </row>
    <row r="51" spans="1:13">
      <c r="A51" s="6"/>
      <c r="B51" s="6"/>
      <c r="C51" s="6"/>
      <c r="K51" s="15"/>
      <c r="L51" s="5"/>
      <c r="M51" s="5"/>
    </row>
    <row r="52" spans="1:13">
      <c r="A52" s="6"/>
      <c r="B52" s="6"/>
      <c r="C52" s="6"/>
      <c r="K52" s="15"/>
      <c r="L52" s="5"/>
      <c r="M52" s="5"/>
    </row>
    <row r="53" spans="1:13">
      <c r="A53" s="6"/>
      <c r="B53" s="6"/>
      <c r="C53" s="6"/>
      <c r="K53" s="15"/>
      <c r="L53" s="5"/>
      <c r="M53" s="5"/>
    </row>
    <row r="54" spans="1:13">
      <c r="K54" s="15"/>
      <c r="L54" s="5"/>
      <c r="M54" s="5"/>
    </row>
    <row r="55" spans="1:13">
      <c r="K55" s="15"/>
      <c r="L55" s="5"/>
      <c r="M55" s="5"/>
    </row>
    <row r="56" spans="1:13">
      <c r="K56" s="15"/>
      <c r="L56" s="5"/>
      <c r="M56" s="5"/>
    </row>
    <row r="57" spans="1:13">
      <c r="K57" s="15"/>
      <c r="L57" s="5"/>
      <c r="M57" s="5"/>
    </row>
    <row r="58" spans="1:13">
      <c r="K58" s="15"/>
      <c r="L58" s="5"/>
      <c r="M58" s="5"/>
    </row>
    <row r="59" spans="1:13">
      <c r="K59" s="15"/>
      <c r="L59" s="5"/>
      <c r="M59" s="5"/>
    </row>
    <row r="60" spans="1:13">
      <c r="K60" s="15"/>
      <c r="L60" s="5"/>
      <c r="M60" s="16"/>
    </row>
    <row r="61" spans="1:13">
      <c r="K61" s="17"/>
      <c r="L61" s="5"/>
    </row>
    <row r="62" spans="1:13">
      <c r="K62" s="15"/>
      <c r="L62" s="5"/>
      <c r="M62" s="5"/>
    </row>
    <row r="63" spans="1:13">
      <c r="K63" s="15"/>
      <c r="L63" s="5"/>
      <c r="M63" s="5"/>
    </row>
    <row r="64" spans="1:13">
      <c r="K64" s="15"/>
      <c r="L64" s="5"/>
      <c r="M64" s="5"/>
    </row>
    <row r="65" spans="11:13">
      <c r="L65" s="5"/>
      <c r="M65" s="5"/>
    </row>
    <row r="66" spans="11:13">
      <c r="L66" s="5"/>
      <c r="M66" s="5"/>
    </row>
    <row r="67" spans="11:13">
      <c r="K67" s="17"/>
      <c r="L67" s="18"/>
    </row>
    <row r="69" spans="11:13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R37"/>
  <sheetViews>
    <sheetView workbookViewId="0">
      <selection activeCell="D9" sqref="D9"/>
    </sheetView>
  </sheetViews>
  <sheetFormatPr defaultColWidth="11" defaultRowHeight="15.75"/>
  <cols>
    <col min="1" max="1" width="15.5" bestFit="1" customWidth="1"/>
    <col min="13" max="13" width="8.5" customWidth="1"/>
    <col min="15" max="15" width="11" customWidth="1"/>
  </cols>
  <sheetData>
    <row r="1" spans="1:18">
      <c r="A1" t="s">
        <v>2385</v>
      </c>
      <c r="B1" t="s">
        <v>2386</v>
      </c>
      <c r="C1" t="s">
        <v>2387</v>
      </c>
      <c r="D1" t="s">
        <v>2388</v>
      </c>
    </row>
    <row r="2" spans="1:18">
      <c r="A2" t="s">
        <v>2389</v>
      </c>
      <c r="B2">
        <v>60</v>
      </c>
      <c r="C2">
        <v>4</v>
      </c>
      <c r="D2">
        <v>15</v>
      </c>
    </row>
    <row r="3" spans="1:18">
      <c r="A3" t="s">
        <v>2390</v>
      </c>
      <c r="B3">
        <v>240</v>
      </c>
      <c r="C3">
        <v>6</v>
      </c>
      <c r="D3">
        <v>40</v>
      </c>
    </row>
    <row r="4" spans="1:18">
      <c r="A4" t="s">
        <v>2391</v>
      </c>
      <c r="B4">
        <v>1200</v>
      </c>
      <c r="C4">
        <v>6</v>
      </c>
      <c r="D4">
        <v>200</v>
      </c>
    </row>
    <row r="7" spans="1:18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>
      <c r="H33">
        <v>60</v>
      </c>
      <c r="J33">
        <v>60</v>
      </c>
      <c r="L33">
        <v>60</v>
      </c>
    </row>
    <row r="35" spans="8:15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EP271"/>
  <sheetViews>
    <sheetView topLeftCell="CE43" workbookViewId="0">
      <selection activeCell="CX42" sqref="CX42:CY141"/>
    </sheetView>
  </sheetViews>
  <sheetFormatPr defaultColWidth="11" defaultRowHeight="12.75"/>
  <cols>
    <col min="1" max="1" width="4.75" style="53" customWidth="1"/>
    <col min="2" max="2" width="13.125" style="53" bestFit="1" customWidth="1"/>
    <col min="3" max="3" width="4.75" style="50" customWidth="1"/>
    <col min="4" max="4" width="8.875" style="53" customWidth="1"/>
    <col min="5" max="5" width="4.75" style="53" customWidth="1"/>
    <col min="6" max="6" width="10" style="53" bestFit="1" customWidth="1"/>
    <col min="7" max="7" width="7.625" style="53" customWidth="1"/>
    <col min="8" max="8" width="4.75" style="53" customWidth="1"/>
    <col min="9" max="9" width="11.125" style="53" customWidth="1"/>
    <col min="10" max="10" width="5.125" style="53" customWidth="1"/>
    <col min="11" max="23" width="4.75" style="53" customWidth="1"/>
    <col min="24" max="24" width="8" style="53" customWidth="1"/>
    <col min="25" max="55" width="4.75" style="53" customWidth="1"/>
    <col min="56" max="56" width="7.25" style="53" customWidth="1"/>
    <col min="57" max="58" width="8.875" style="53" bestFit="1" customWidth="1"/>
    <col min="59" max="59" width="8.625" style="53" bestFit="1" customWidth="1"/>
    <col min="60" max="61" width="4.75" style="53" customWidth="1"/>
    <col min="62" max="62" width="6.125" style="53" customWidth="1"/>
    <col min="63" max="63" width="7.75" style="53" customWidth="1"/>
    <col min="64" max="64" width="7.25" style="53" customWidth="1"/>
    <col min="65" max="65" width="23.25" style="53" customWidth="1"/>
    <col min="66" max="68" width="4.75" style="53" customWidth="1"/>
    <col min="69" max="69" width="9" style="53" customWidth="1"/>
    <col min="70" max="70" width="9.25" style="53" customWidth="1"/>
    <col min="71" max="71" width="11.625" style="53" customWidth="1"/>
    <col min="72" max="86" width="4.75" style="53" customWidth="1"/>
    <col min="87" max="87" width="8.75" style="53" customWidth="1"/>
    <col min="88" max="88" width="7.125" style="53" customWidth="1"/>
    <col min="89" max="89" width="5.75" style="53" customWidth="1"/>
    <col min="90" max="92" width="4.5" style="53" customWidth="1"/>
    <col min="93" max="95" width="5.25" style="53" customWidth="1"/>
    <col min="96" max="97" width="7.625" style="53" bestFit="1" customWidth="1"/>
    <col min="98" max="101" width="4.375" style="53" customWidth="1"/>
    <col min="102" max="102" width="7.75" style="53" bestFit="1" customWidth="1"/>
    <col min="103" max="103" width="7.625" style="53" bestFit="1" customWidth="1"/>
    <col min="104" max="104" width="4.375" style="53" customWidth="1"/>
    <col min="105" max="108" width="4.75" style="53" customWidth="1"/>
    <col min="109" max="109" width="8.375" style="50" customWidth="1"/>
    <col min="110" max="110" width="7.375" style="53" customWidth="1"/>
    <col min="111" max="111" width="13.625" style="50" bestFit="1" customWidth="1"/>
    <col min="112" max="112" width="10.75" style="50" bestFit="1" customWidth="1"/>
    <col min="113" max="113" width="7.5" style="53" customWidth="1"/>
    <col min="114" max="114" width="7.625" style="50" bestFit="1" customWidth="1"/>
    <col min="115" max="117" width="5.125" style="53" customWidth="1"/>
    <col min="118" max="132" width="5.125" style="50" customWidth="1"/>
    <col min="133" max="133" width="9.375" style="50" customWidth="1"/>
    <col min="134" max="134" width="9.875" style="50" customWidth="1"/>
    <col min="135" max="137" width="7.125" style="50" customWidth="1"/>
    <col min="138" max="138" width="11" style="50"/>
    <col min="139" max="141" width="11.125" style="50" bestFit="1" customWidth="1"/>
    <col min="142" max="142" width="11" style="50"/>
    <col min="143" max="146" width="11.125" style="50" bestFit="1" customWidth="1"/>
    <col min="147" max="16384" width="11" style="50"/>
  </cols>
  <sheetData>
    <row r="1" spans="1:118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2378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2372</v>
      </c>
      <c r="BE3" s="56" t="s">
        <v>271</v>
      </c>
      <c r="BF3" s="56" t="s">
        <v>272</v>
      </c>
      <c r="BG3" s="53" t="s">
        <v>2314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2372</v>
      </c>
      <c r="BE4" s="56" t="s">
        <v>271</v>
      </c>
      <c r="BF4" s="56" t="s">
        <v>272</v>
      </c>
      <c r="BG4" s="53" t="s">
        <v>2315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2372</v>
      </c>
      <c r="BE5" s="56" t="s">
        <v>271</v>
      </c>
      <c r="BF5" s="56" t="s">
        <v>272</v>
      </c>
      <c r="BG5" s="53" t="s">
        <v>2316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2372</v>
      </c>
      <c r="BE6" s="56" t="s">
        <v>271</v>
      </c>
      <c r="BF6" s="56" t="s">
        <v>272</v>
      </c>
      <c r="BG6" s="53" t="s">
        <v>2317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2372</v>
      </c>
      <c r="BE7" s="56" t="s">
        <v>271</v>
      </c>
      <c r="BF7" s="56" t="s">
        <v>272</v>
      </c>
      <c r="BG7" s="53" t="s">
        <v>2318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2372</v>
      </c>
      <c r="BE8" s="56" t="s">
        <v>271</v>
      </c>
      <c r="BF8" s="56" t="s">
        <v>272</v>
      </c>
      <c r="BG8" s="53" t="s">
        <v>2319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2372</v>
      </c>
      <c r="BE9" s="56" t="s">
        <v>271</v>
      </c>
      <c r="BF9" s="56" t="s">
        <v>272</v>
      </c>
      <c r="BG9" s="53" t="s">
        <v>2320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2372</v>
      </c>
      <c r="BE10" s="56" t="s">
        <v>271</v>
      </c>
      <c r="BF10" s="56" t="s">
        <v>272</v>
      </c>
      <c r="BG10" s="53" t="s">
        <v>2321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2372</v>
      </c>
      <c r="BE11" s="56" t="s">
        <v>271</v>
      </c>
      <c r="BF11" s="56" t="s">
        <v>272</v>
      </c>
      <c r="BG11" s="53" t="s">
        <v>2322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2372</v>
      </c>
      <c r="BE12" s="56" t="s">
        <v>271</v>
      </c>
      <c r="BF12" s="56" t="s">
        <v>272</v>
      </c>
      <c r="BG12" s="53" t="s">
        <v>2323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2372</v>
      </c>
      <c r="BE13" s="56" t="s">
        <v>271</v>
      </c>
      <c r="BF13" s="56" t="s">
        <v>272</v>
      </c>
      <c r="BG13" s="53" t="s">
        <v>2324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2372</v>
      </c>
      <c r="BE14" s="56" t="s">
        <v>271</v>
      </c>
      <c r="BF14" s="56" t="s">
        <v>272</v>
      </c>
      <c r="BG14" s="53" t="s">
        <v>2325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2372</v>
      </c>
      <c r="BE15" s="56" t="s">
        <v>271</v>
      </c>
      <c r="BF15" s="56" t="s">
        <v>272</v>
      </c>
      <c r="BG15" s="53" t="s">
        <v>2326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2372</v>
      </c>
      <c r="BE16" s="56" t="s">
        <v>271</v>
      </c>
      <c r="BF16" s="56" t="s">
        <v>272</v>
      </c>
      <c r="BG16" s="53" t="s">
        <v>2327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2372</v>
      </c>
      <c r="BE17" s="56" t="s">
        <v>271</v>
      </c>
      <c r="BF17" s="56" t="s">
        <v>272</v>
      </c>
      <c r="BG17" s="53" t="s">
        <v>2328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2373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2406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100</v>
      </c>
      <c r="K33" s="64">
        <v>100</v>
      </c>
      <c r="L33" s="64">
        <v>100</v>
      </c>
      <c r="M33" s="64">
        <v>100</v>
      </c>
      <c r="N33" s="64">
        <v>100</v>
      </c>
      <c r="O33" s="64">
        <v>100</v>
      </c>
      <c r="P33" s="64">
        <v>100</v>
      </c>
      <c r="Q33" s="64">
        <v>100</v>
      </c>
      <c r="R33" s="64">
        <v>100</v>
      </c>
      <c r="S33" s="64">
        <v>100</v>
      </c>
      <c r="T33" s="64">
        <v>100</v>
      </c>
      <c r="U33" s="64">
        <v>100</v>
      </c>
      <c r="V33" s="64">
        <v>100</v>
      </c>
      <c r="W33" s="65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8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8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2407</v>
      </c>
      <c r="BR35" s="154" t="s">
        <v>2374</v>
      </c>
      <c r="BS35" s="154" t="s">
        <v>2374</v>
      </c>
      <c r="BT35" s="154" t="s">
        <v>2375</v>
      </c>
      <c r="BU35" s="154" t="s">
        <v>2375</v>
      </c>
      <c r="BV35" s="154" t="s">
        <v>2376</v>
      </c>
      <c r="BW35" s="154" t="s">
        <v>2376</v>
      </c>
      <c r="BX35" s="154" t="s">
        <v>2377</v>
      </c>
      <c r="BY35" s="154" t="s">
        <v>2377</v>
      </c>
      <c r="BZ35" s="154" t="s">
        <v>2377</v>
      </c>
      <c r="CA35" s="154" t="s">
        <v>2377</v>
      </c>
      <c r="CB35" s="154" t="s">
        <v>2377</v>
      </c>
      <c r="CC35" s="154" t="s">
        <v>2377</v>
      </c>
      <c r="CD35" s="155" t="s">
        <v>2377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10</v>
      </c>
      <c r="O36" s="68">
        <v>10</v>
      </c>
      <c r="P36" s="68">
        <v>15</v>
      </c>
      <c r="Q36" s="68">
        <v>15</v>
      </c>
      <c r="R36" s="68">
        <v>15</v>
      </c>
      <c r="S36" s="68">
        <v>20</v>
      </c>
      <c r="T36" s="68">
        <v>20</v>
      </c>
      <c r="U36" s="68">
        <v>20</v>
      </c>
      <c r="V36" s="68">
        <v>20</v>
      </c>
      <c r="W36" s="69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2408</v>
      </c>
      <c r="BR36" s="154" t="s">
        <v>2364</v>
      </c>
      <c r="BS36" s="154" t="s">
        <v>2365</v>
      </c>
      <c r="BT36" s="154" t="s">
        <v>2366</v>
      </c>
      <c r="BU36" s="154" t="s">
        <v>2367</v>
      </c>
      <c r="BV36" s="154" t="s">
        <v>2368</v>
      </c>
      <c r="BW36" s="154" t="s">
        <v>2369</v>
      </c>
      <c r="BX36" s="154" t="s">
        <v>2370</v>
      </c>
      <c r="BY36" s="154" t="s">
        <v>2371</v>
      </c>
      <c r="BZ36" s="154" t="s">
        <v>2371</v>
      </c>
      <c r="CA36" s="154" t="s">
        <v>2371</v>
      </c>
      <c r="CB36" s="154" t="s">
        <v>2371</v>
      </c>
      <c r="CC36" s="154" t="s">
        <v>2371</v>
      </c>
      <c r="CD36" s="155" t="s">
        <v>2371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3.5" thickBot="1">
      <c r="BQ37" s="154"/>
      <c r="BR37" s="154" t="s">
        <v>2360</v>
      </c>
      <c r="BS37" s="154" t="s">
        <v>2361</v>
      </c>
      <c r="BT37" s="154" t="s">
        <v>2361</v>
      </c>
      <c r="BU37" s="154" t="s">
        <v>2362</v>
      </c>
      <c r="BV37" s="154" t="s">
        <v>2363</v>
      </c>
      <c r="BW37" s="154" t="s">
        <v>2363</v>
      </c>
      <c r="BX37" s="154" t="s">
        <v>2363</v>
      </c>
      <c r="BY37" s="154" t="s">
        <v>2363</v>
      </c>
      <c r="BZ37" s="154" t="s">
        <v>2363</v>
      </c>
      <c r="CA37" s="154" t="s">
        <v>2363</v>
      </c>
      <c r="CB37" s="154" t="s">
        <v>2363</v>
      </c>
      <c r="CC37" s="154" t="s">
        <v>2363</v>
      </c>
      <c r="CD37" s="155" t="s">
        <v>2363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3.5" thickBot="1">
      <c r="CO38" s="180" t="s">
        <v>2119</v>
      </c>
      <c r="CP38" s="181"/>
      <c r="CQ38" s="181"/>
      <c r="CR38" s="181"/>
      <c r="CS38" s="181"/>
      <c r="CT38" s="181"/>
      <c r="CU38" s="181"/>
      <c r="CV38" s="181"/>
      <c r="CW38" s="181"/>
      <c r="CX38" s="181"/>
      <c r="CY38" s="181"/>
      <c r="CZ38" s="182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>
      <c r="C39" s="176" t="s">
        <v>2068</v>
      </c>
      <c r="D39" s="175"/>
      <c r="E39" s="175"/>
      <c r="F39" s="175" t="s">
        <v>2161</v>
      </c>
      <c r="G39" s="175"/>
      <c r="H39" s="175"/>
      <c r="I39" s="175" t="s">
        <v>1966</v>
      </c>
      <c r="J39" s="175"/>
      <c r="K39" s="175"/>
      <c r="L39" s="175" t="s">
        <v>2162</v>
      </c>
      <c r="M39" s="175"/>
      <c r="N39" s="175"/>
      <c r="O39" s="175" t="s">
        <v>1967</v>
      </c>
      <c r="P39" s="175"/>
      <c r="Q39" s="175"/>
      <c r="R39" s="175" t="s">
        <v>2163</v>
      </c>
      <c r="S39" s="175"/>
      <c r="T39" s="175"/>
      <c r="U39" s="175" t="s">
        <v>1968</v>
      </c>
      <c r="V39" s="175"/>
      <c r="W39" s="175"/>
      <c r="X39" s="175" t="s">
        <v>2164</v>
      </c>
      <c r="Y39" s="175"/>
      <c r="Z39" s="175"/>
      <c r="AA39" s="175" t="s">
        <v>1969</v>
      </c>
      <c r="AB39" s="175"/>
      <c r="AC39" s="175"/>
      <c r="AD39" s="175" t="s">
        <v>2165</v>
      </c>
      <c r="AE39" s="175"/>
      <c r="AF39" s="175"/>
      <c r="AG39" s="175" t="s">
        <v>2166</v>
      </c>
      <c r="AH39" s="175"/>
      <c r="AI39" s="175"/>
      <c r="AJ39" s="175" t="s">
        <v>2167</v>
      </c>
      <c r="AK39" s="175"/>
      <c r="AL39" s="175"/>
      <c r="AM39" s="175" t="s">
        <v>2166</v>
      </c>
      <c r="AN39" s="175"/>
      <c r="AO39" s="175"/>
      <c r="AP39" s="175" t="s">
        <v>2168</v>
      </c>
      <c r="AQ39" s="175"/>
      <c r="AR39" s="175"/>
      <c r="AS39" s="175" t="s">
        <v>2169</v>
      </c>
      <c r="AT39" s="175"/>
      <c r="AU39" s="175"/>
      <c r="AV39" s="175" t="s">
        <v>2170</v>
      </c>
      <c r="AW39" s="175"/>
      <c r="AX39" s="175"/>
      <c r="AY39" s="175" t="s">
        <v>2171</v>
      </c>
      <c r="AZ39" s="175"/>
      <c r="BA39" s="175"/>
      <c r="BB39" s="175" t="s">
        <v>2172</v>
      </c>
      <c r="BC39" s="175"/>
      <c r="BD39" s="175"/>
      <c r="BE39" s="175" t="s">
        <v>2173</v>
      </c>
      <c r="BF39" s="175"/>
      <c r="BG39" s="175"/>
      <c r="BH39" s="175" t="s">
        <v>2174</v>
      </c>
      <c r="BI39" s="175"/>
      <c r="BJ39" s="175"/>
      <c r="BK39" s="175" t="s">
        <v>2175</v>
      </c>
      <c r="BL39" s="175"/>
      <c r="BM39" s="175"/>
      <c r="BN39" s="175" t="s">
        <v>2176</v>
      </c>
      <c r="BO39" s="175"/>
      <c r="BP39" s="175"/>
      <c r="BQ39" s="175" t="s">
        <v>307</v>
      </c>
      <c r="BR39" s="175"/>
      <c r="BS39" s="175"/>
      <c r="BT39" s="175" t="s">
        <v>2177</v>
      </c>
      <c r="BU39" s="175"/>
      <c r="BV39" s="175"/>
      <c r="BW39" s="175" t="s">
        <v>2178</v>
      </c>
      <c r="BX39" s="175"/>
      <c r="BY39" s="175"/>
      <c r="BZ39" s="175" t="s">
        <v>2179</v>
      </c>
      <c r="CA39" s="175"/>
      <c r="CB39" s="175"/>
      <c r="CC39" s="175" t="s">
        <v>2180</v>
      </c>
      <c r="CD39" s="175"/>
      <c r="CE39" s="175"/>
      <c r="CF39" s="175" t="s">
        <v>2181</v>
      </c>
      <c r="CG39" s="175"/>
      <c r="CH39" s="175"/>
      <c r="CI39" s="175" t="s">
        <v>2116</v>
      </c>
      <c r="CJ39" s="175"/>
      <c r="CK39" s="175"/>
      <c r="CL39" s="175" t="s">
        <v>2117</v>
      </c>
      <c r="CM39" s="175"/>
      <c r="CN39" s="186"/>
      <c r="CO39" s="183" t="s">
        <v>2103</v>
      </c>
      <c r="CP39" s="184"/>
      <c r="CQ39" s="184"/>
      <c r="CR39" s="184" t="s">
        <v>2183</v>
      </c>
      <c r="CS39" s="184"/>
      <c r="CT39" s="184"/>
      <c r="CU39" s="184" t="s">
        <v>2184</v>
      </c>
      <c r="CV39" s="184"/>
      <c r="CW39" s="184"/>
      <c r="CX39" s="184" t="s">
        <v>2186</v>
      </c>
      <c r="CY39" s="184"/>
      <c r="CZ39" s="185"/>
      <c r="DA39" s="177" t="s">
        <v>2037</v>
      </c>
      <c r="DB39" s="178"/>
      <c r="DC39" s="179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3.5" thickBot="1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70" t="str">
        <f>"MCN,3,3,1,1"</f>
        <v>MCN,3,3,1,1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2409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"MCN,4,3,1,1"</f>
        <v>MCN,4,3,1,1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70" t="str">
        <f t="shared" ref="F43:F106" si="42">"MCN,3,3,1,1"</f>
        <v>MCN,3,3,1,1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500</v>
      </c>
      <c r="CR43" s="53" t="s">
        <v>2409</v>
      </c>
      <c r="CS43" s="53" t="str">
        <f t="shared" ref="CS43:CS106" si="127">CR43</f>
        <v>cash,110</v>
      </c>
      <c r="CT43" s="53">
        <v>100</v>
      </c>
      <c r="CU43" s="53" t="s">
        <v>2331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"MCN,4,3,1,1"</f>
        <v>MCN,4,3,1,1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70" t="str">
        <f t="shared" si="42"/>
        <v>MCN,3,3,1,1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500</v>
      </c>
      <c r="CR44" s="53" t="s">
        <v>2329</v>
      </c>
      <c r="CS44" s="53" t="str">
        <f t="shared" si="127"/>
        <v>cash,110</v>
      </c>
      <c r="CT44" s="53">
        <v>100</v>
      </c>
      <c r="CU44" s="53" t="s">
        <v>2330</v>
      </c>
      <c r="CV44" s="53" t="str">
        <f t="shared" si="128"/>
        <v>prop,704,8</v>
      </c>
      <c r="CW44" s="53">
        <v>100</v>
      </c>
      <c r="CX44" s="53" t="str">
        <f t="shared" si="129"/>
        <v>MCN,4,3,1,1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70" t="str">
        <f t="shared" si="42"/>
        <v>MCN,3,3,1,1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500</v>
      </c>
      <c r="CR45" s="53" t="s">
        <v>2329</v>
      </c>
      <c r="CS45" s="53" t="str">
        <f t="shared" si="127"/>
        <v>cash,110</v>
      </c>
      <c r="CT45" s="53">
        <v>100</v>
      </c>
      <c r="CU45" s="53" t="s">
        <v>2330</v>
      </c>
      <c r="CV45" s="53" t="str">
        <f t="shared" si="128"/>
        <v>prop,704,8</v>
      </c>
      <c r="CW45" s="53">
        <v>100</v>
      </c>
      <c r="CX45" s="53" t="str">
        <f t="shared" si="129"/>
        <v>MCN,4,3,1,1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170" t="str">
        <f t="shared" si="42"/>
        <v>MCN,3,3,1,1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500</v>
      </c>
      <c r="CR46" s="53" t="s">
        <v>2329</v>
      </c>
      <c r="CS46" s="53" t="str">
        <f t="shared" si="127"/>
        <v>cash,110</v>
      </c>
      <c r="CT46" s="53">
        <v>100</v>
      </c>
      <c r="CU46" s="53" t="s">
        <v>2330</v>
      </c>
      <c r="CV46" s="53" t="str">
        <f t="shared" si="128"/>
        <v>prop,704,8</v>
      </c>
      <c r="CW46" s="53">
        <v>100</v>
      </c>
      <c r="CX46" s="53" t="str">
        <f t="shared" si="129"/>
        <v>MCN,4,3,1,1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170" t="str">
        <f t="shared" si="42"/>
        <v>MCN,3,3,1,1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500</v>
      </c>
      <c r="CR47" s="53" t="s">
        <v>2329</v>
      </c>
      <c r="CS47" s="53" t="str">
        <f t="shared" si="127"/>
        <v>cash,110</v>
      </c>
      <c r="CT47" s="53">
        <v>100</v>
      </c>
      <c r="CU47" s="53" t="s">
        <v>2330</v>
      </c>
      <c r="CV47" s="53" t="str">
        <f t="shared" si="128"/>
        <v>prop,704,8</v>
      </c>
      <c r="CW47" s="53">
        <v>100</v>
      </c>
      <c r="CX47" s="53" t="str">
        <f t="shared" si="129"/>
        <v>MCN,4,3,1,1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170" t="str">
        <f t="shared" si="42"/>
        <v>MCN,3,3,1,1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500</v>
      </c>
      <c r="CR48" s="53" t="s">
        <v>2329</v>
      </c>
      <c r="CS48" s="53" t="str">
        <f t="shared" si="127"/>
        <v>cash,110</v>
      </c>
      <c r="CT48" s="53">
        <v>100</v>
      </c>
      <c r="CU48" s="53" t="s">
        <v>2330</v>
      </c>
      <c r="CV48" s="53" t="str">
        <f t="shared" si="128"/>
        <v>prop,704,8</v>
      </c>
      <c r="CW48" s="53">
        <v>100</v>
      </c>
      <c r="CX48" s="53" t="str">
        <f t="shared" si="129"/>
        <v>MCN,4,3,1,1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170" t="str">
        <f t="shared" si="42"/>
        <v>MCN,3,3,1,1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500</v>
      </c>
      <c r="CR49" s="53" t="s">
        <v>2329</v>
      </c>
      <c r="CS49" s="53" t="str">
        <f t="shared" si="127"/>
        <v>cash,110</v>
      </c>
      <c r="CT49" s="53">
        <v>100</v>
      </c>
      <c r="CU49" s="53" t="s">
        <v>2330</v>
      </c>
      <c r="CV49" s="53" t="str">
        <f t="shared" si="128"/>
        <v>prop,704,8</v>
      </c>
      <c r="CW49" s="53">
        <v>100</v>
      </c>
      <c r="CX49" s="53" t="str">
        <f t="shared" si="129"/>
        <v>MCN,4,3,1,1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170" t="str">
        <f t="shared" si="42"/>
        <v>MCN,3,3,1,1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500</v>
      </c>
      <c r="CR50" s="53" t="s">
        <v>2329</v>
      </c>
      <c r="CS50" s="53" t="str">
        <f t="shared" si="127"/>
        <v>cash,110</v>
      </c>
      <c r="CT50" s="53">
        <v>100</v>
      </c>
      <c r="CU50" s="53" t="s">
        <v>2330</v>
      </c>
      <c r="CV50" s="53" t="str">
        <f t="shared" si="128"/>
        <v>prop,704,8</v>
      </c>
      <c r="CW50" s="53">
        <v>100</v>
      </c>
      <c r="CX50" s="53" t="str">
        <f t="shared" si="129"/>
        <v>MCN,4,3,1,1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170" t="str">
        <f t="shared" si="42"/>
        <v>MCN,3,3,1,1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500</v>
      </c>
      <c r="CR51" s="53" t="s">
        <v>2329</v>
      </c>
      <c r="CS51" s="53" t="str">
        <f t="shared" si="127"/>
        <v>cash,110</v>
      </c>
      <c r="CT51" s="53">
        <v>100</v>
      </c>
      <c r="CU51" s="53" t="s">
        <v>2330</v>
      </c>
      <c r="CV51" s="53" t="str">
        <f t="shared" si="128"/>
        <v>prop,704,8</v>
      </c>
      <c r="CW51" s="53">
        <v>100</v>
      </c>
      <c r="CX51" s="53" t="str">
        <f t="shared" si="129"/>
        <v>MCN,4,3,1,1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170" t="str">
        <f t="shared" si="42"/>
        <v>MCN,3,3,1,1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500</v>
      </c>
      <c r="CR52" s="53" t="s">
        <v>2329</v>
      </c>
      <c r="CS52" s="53" t="str">
        <f t="shared" si="127"/>
        <v>cash,110</v>
      </c>
      <c r="CT52" s="53">
        <v>100</v>
      </c>
      <c r="CU52" s="53" t="s">
        <v>2330</v>
      </c>
      <c r="CV52" s="53" t="str">
        <f t="shared" si="128"/>
        <v>prop,704,8</v>
      </c>
      <c r="CW52" s="53">
        <v>100</v>
      </c>
      <c r="CX52" s="53" t="str">
        <f t="shared" si="129"/>
        <v>MCN,4,3,1,1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170" t="str">
        <f t="shared" si="42"/>
        <v>MCN,3,3,1,1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500</v>
      </c>
      <c r="CR53" s="53" t="s">
        <v>2329</v>
      </c>
      <c r="CS53" s="53" t="str">
        <f t="shared" si="127"/>
        <v>cash,110</v>
      </c>
      <c r="CT53" s="53">
        <v>100</v>
      </c>
      <c r="CU53" s="53" t="s">
        <v>2330</v>
      </c>
      <c r="CV53" s="53" t="str">
        <f t="shared" si="128"/>
        <v>prop,704,8</v>
      </c>
      <c r="CW53" s="53">
        <v>100</v>
      </c>
      <c r="CX53" s="53" t="str">
        <f t="shared" si="129"/>
        <v>MCN,4,3,1,1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170" t="str">
        <f t="shared" si="42"/>
        <v>MCN,3,3,1,1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500</v>
      </c>
      <c r="CR54" s="53" t="s">
        <v>2329</v>
      </c>
      <c r="CS54" s="53" t="str">
        <f t="shared" si="127"/>
        <v>cash,110</v>
      </c>
      <c r="CT54" s="53">
        <v>100</v>
      </c>
      <c r="CU54" s="53" t="s">
        <v>2330</v>
      </c>
      <c r="CV54" s="53" t="str">
        <f t="shared" si="128"/>
        <v>prop,704,8</v>
      </c>
      <c r="CW54" s="53">
        <v>100</v>
      </c>
      <c r="CX54" s="53" t="str">
        <f t="shared" si="129"/>
        <v>MCN,4,3,1,1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170" t="str">
        <f t="shared" si="42"/>
        <v>MCN,3,3,1,1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500</v>
      </c>
      <c r="CR55" s="53" t="s">
        <v>2329</v>
      </c>
      <c r="CS55" s="53" t="str">
        <f t="shared" si="127"/>
        <v>cash,110</v>
      </c>
      <c r="CT55" s="53">
        <v>100</v>
      </c>
      <c r="CU55" s="53" t="s">
        <v>2330</v>
      </c>
      <c r="CV55" s="53" t="str">
        <f t="shared" si="128"/>
        <v>prop,704,8</v>
      </c>
      <c r="CW55" s="53">
        <v>100</v>
      </c>
      <c r="CX55" s="53" t="str">
        <f t="shared" si="129"/>
        <v>MCN,4,3,1,1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170" t="str">
        <f t="shared" si="42"/>
        <v>MCN,3,3,1,1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500</v>
      </c>
      <c r="CR56" s="53" t="s">
        <v>2329</v>
      </c>
      <c r="CS56" s="53" t="str">
        <f t="shared" si="127"/>
        <v>cash,110</v>
      </c>
      <c r="CT56" s="53">
        <v>100</v>
      </c>
      <c r="CU56" s="53" t="s">
        <v>2330</v>
      </c>
      <c r="CV56" s="53" t="str">
        <f t="shared" si="128"/>
        <v>prop,704,8</v>
      </c>
      <c r="CW56" s="53">
        <v>100</v>
      </c>
      <c r="CX56" s="53" t="str">
        <f t="shared" si="129"/>
        <v>MCN,4,3,1,1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170" t="str">
        <f t="shared" si="42"/>
        <v>MCN,3,3,1,1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500</v>
      </c>
      <c r="CR57" s="53" t="s">
        <v>2329</v>
      </c>
      <c r="CS57" s="53" t="str">
        <f t="shared" si="127"/>
        <v>cash,110</v>
      </c>
      <c r="CT57" s="53">
        <v>100</v>
      </c>
      <c r="CU57" s="53" t="s">
        <v>2330</v>
      </c>
      <c r="CV57" s="53" t="str">
        <f t="shared" si="128"/>
        <v>prop,704,8</v>
      </c>
      <c r="CW57" s="53">
        <v>100</v>
      </c>
      <c r="CX57" s="53" t="str">
        <f t="shared" si="129"/>
        <v>MCN,4,3,1,1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170" t="str">
        <f t="shared" si="42"/>
        <v>MCN,3,3,1,1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500</v>
      </c>
      <c r="CR58" s="53" t="s">
        <v>2329</v>
      </c>
      <c r="CS58" s="53" t="str">
        <f t="shared" si="127"/>
        <v>cash,110</v>
      </c>
      <c r="CT58" s="53">
        <v>100</v>
      </c>
      <c r="CU58" s="53" t="s">
        <v>2330</v>
      </c>
      <c r="CV58" s="53" t="str">
        <f t="shared" si="128"/>
        <v>prop,704,8</v>
      </c>
      <c r="CW58" s="53">
        <v>100</v>
      </c>
      <c r="CX58" s="53" t="str">
        <f t="shared" si="129"/>
        <v>MCN,4,3,1,1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170" t="str">
        <f t="shared" si="42"/>
        <v>MCN,3,3,1,1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500</v>
      </c>
      <c r="CR59" s="53" t="s">
        <v>2329</v>
      </c>
      <c r="CS59" s="53" t="str">
        <f t="shared" si="127"/>
        <v>cash,110</v>
      </c>
      <c r="CT59" s="53">
        <v>100</v>
      </c>
      <c r="CU59" s="53" t="s">
        <v>2330</v>
      </c>
      <c r="CV59" s="53" t="str">
        <f t="shared" si="128"/>
        <v>prop,704,8</v>
      </c>
      <c r="CW59" s="53">
        <v>100</v>
      </c>
      <c r="CX59" s="53" t="str">
        <f t="shared" si="129"/>
        <v>MCN,4,3,1,1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170" t="str">
        <f t="shared" si="42"/>
        <v>MCN,3,3,1,1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500</v>
      </c>
      <c r="CR60" s="53" t="s">
        <v>2329</v>
      </c>
      <c r="CS60" s="53" t="str">
        <f t="shared" si="127"/>
        <v>cash,110</v>
      </c>
      <c r="CT60" s="53">
        <v>100</v>
      </c>
      <c r="CU60" s="53" t="s">
        <v>2330</v>
      </c>
      <c r="CV60" s="53" t="str">
        <f t="shared" si="128"/>
        <v>prop,704,8</v>
      </c>
      <c r="CW60" s="53">
        <v>100</v>
      </c>
      <c r="CX60" s="53" t="str">
        <f t="shared" si="129"/>
        <v>MCN,4,3,1,1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170" t="str">
        <f t="shared" si="42"/>
        <v>MCN,3,3,1,1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500</v>
      </c>
      <c r="CR61" s="53" t="s">
        <v>2329</v>
      </c>
      <c r="CS61" s="53" t="str">
        <f t="shared" si="127"/>
        <v>cash,110</v>
      </c>
      <c r="CT61" s="53">
        <v>100</v>
      </c>
      <c r="CU61" s="53" t="s">
        <v>2330</v>
      </c>
      <c r="CV61" s="53" t="str">
        <f t="shared" si="128"/>
        <v>prop,704,8</v>
      </c>
      <c r="CW61" s="53">
        <v>100</v>
      </c>
      <c r="CX61" s="53" t="str">
        <f t="shared" si="129"/>
        <v>MCN,4,3,1,1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170" t="str">
        <f t="shared" si="42"/>
        <v>MCN,3,3,1,1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500</v>
      </c>
      <c r="CR62" s="53" t="s">
        <v>2329</v>
      </c>
      <c r="CS62" s="53" t="str">
        <f t="shared" si="127"/>
        <v>cash,110</v>
      </c>
      <c r="CT62" s="53">
        <v>100</v>
      </c>
      <c r="CU62" s="53" t="s">
        <v>2330</v>
      </c>
      <c r="CV62" s="53" t="str">
        <f t="shared" si="128"/>
        <v>prop,704,8</v>
      </c>
      <c r="CW62" s="53">
        <v>100</v>
      </c>
      <c r="CX62" s="53" t="str">
        <f t="shared" si="129"/>
        <v>MCN,4,3,1,1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170" t="str">
        <f t="shared" si="42"/>
        <v>MCN,3,3,1,1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500</v>
      </c>
      <c r="CR63" s="53" t="s">
        <v>2329</v>
      </c>
      <c r="CS63" s="53" t="str">
        <f t="shared" si="127"/>
        <v>cash,110</v>
      </c>
      <c r="CT63" s="53">
        <v>100</v>
      </c>
      <c r="CU63" s="53" t="s">
        <v>2330</v>
      </c>
      <c r="CV63" s="53" t="str">
        <f t="shared" si="128"/>
        <v>prop,704,8</v>
      </c>
      <c r="CW63" s="53">
        <v>100</v>
      </c>
      <c r="CX63" s="53" t="str">
        <f t="shared" si="129"/>
        <v>MCN,4,3,1,1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170" t="str">
        <f t="shared" si="42"/>
        <v>MCN,3,3,1,1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500</v>
      </c>
      <c r="CR64" s="53" t="s">
        <v>2329</v>
      </c>
      <c r="CS64" s="53" t="str">
        <f t="shared" si="127"/>
        <v>cash,110</v>
      </c>
      <c r="CT64" s="53">
        <v>100</v>
      </c>
      <c r="CU64" s="53" t="s">
        <v>2330</v>
      </c>
      <c r="CV64" s="53" t="str">
        <f t="shared" si="128"/>
        <v>prop,704,8</v>
      </c>
      <c r="CW64" s="53">
        <v>100</v>
      </c>
      <c r="CX64" s="53" t="str">
        <f t="shared" si="129"/>
        <v>MCN,4,3,1,1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170" t="str">
        <f t="shared" si="42"/>
        <v>MCN,3,3,1,1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500</v>
      </c>
      <c r="CR65" s="53" t="s">
        <v>2329</v>
      </c>
      <c r="CS65" s="53" t="str">
        <f t="shared" si="127"/>
        <v>cash,110</v>
      </c>
      <c r="CT65" s="53">
        <v>100</v>
      </c>
      <c r="CU65" s="53" t="s">
        <v>2330</v>
      </c>
      <c r="CV65" s="53" t="str">
        <f t="shared" si="128"/>
        <v>prop,704,8</v>
      </c>
      <c r="CW65" s="53">
        <v>100</v>
      </c>
      <c r="CX65" s="53" t="str">
        <f t="shared" si="129"/>
        <v>MCN,4,3,1,1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170" t="str">
        <f t="shared" si="42"/>
        <v>MCN,3,3,1,1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500</v>
      </c>
      <c r="CR66" s="53" t="s">
        <v>2329</v>
      </c>
      <c r="CS66" s="53" t="str">
        <f t="shared" si="127"/>
        <v>cash,110</v>
      </c>
      <c r="CT66" s="53">
        <v>100</v>
      </c>
      <c r="CU66" s="53" t="s">
        <v>2330</v>
      </c>
      <c r="CV66" s="53" t="str">
        <f t="shared" si="128"/>
        <v>prop,704,8</v>
      </c>
      <c r="CW66" s="53">
        <v>100</v>
      </c>
      <c r="CX66" s="53" t="str">
        <f t="shared" si="129"/>
        <v>MCN,4,3,1,1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170" t="str">
        <f t="shared" si="42"/>
        <v>MCN,3,3,1,1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500</v>
      </c>
      <c r="CR67" s="53" t="s">
        <v>2329</v>
      </c>
      <c r="CS67" s="53" t="str">
        <f t="shared" si="127"/>
        <v>cash,110</v>
      </c>
      <c r="CT67" s="53">
        <v>100</v>
      </c>
      <c r="CU67" s="53" t="s">
        <v>2330</v>
      </c>
      <c r="CV67" s="53" t="str">
        <f t="shared" si="128"/>
        <v>prop,704,8</v>
      </c>
      <c r="CW67" s="53">
        <v>100</v>
      </c>
      <c r="CX67" s="53" t="str">
        <f t="shared" si="129"/>
        <v>MCN,4,3,1,1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170" t="str">
        <f t="shared" si="42"/>
        <v>MCN,3,3,1,1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500</v>
      </c>
      <c r="CR68" s="53" t="s">
        <v>2329</v>
      </c>
      <c r="CS68" s="53" t="str">
        <f t="shared" si="127"/>
        <v>cash,110</v>
      </c>
      <c r="CT68" s="53">
        <v>100</v>
      </c>
      <c r="CU68" s="53" t="s">
        <v>2330</v>
      </c>
      <c r="CV68" s="53" t="str">
        <f t="shared" si="128"/>
        <v>prop,704,8</v>
      </c>
      <c r="CW68" s="53">
        <v>100</v>
      </c>
      <c r="CX68" s="53" t="str">
        <f t="shared" si="129"/>
        <v>MCN,4,3,1,1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170" t="str">
        <f t="shared" si="42"/>
        <v>MCN,3,3,1,1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500</v>
      </c>
      <c r="CR69" s="53" t="s">
        <v>2329</v>
      </c>
      <c r="CS69" s="53" t="str">
        <f t="shared" si="127"/>
        <v>cash,110</v>
      </c>
      <c r="CT69" s="53">
        <v>100</v>
      </c>
      <c r="CU69" s="53" t="s">
        <v>2330</v>
      </c>
      <c r="CV69" s="53" t="str">
        <f t="shared" si="128"/>
        <v>prop,704,8</v>
      </c>
      <c r="CW69" s="53">
        <v>100</v>
      </c>
      <c r="CX69" s="53" t="str">
        <f t="shared" si="129"/>
        <v>MCN,4,3,1,1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170" t="str">
        <f t="shared" si="42"/>
        <v>MCN,3,3,1,1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500</v>
      </c>
      <c r="CR70" s="53" t="s">
        <v>2329</v>
      </c>
      <c r="CS70" s="53" t="str">
        <f t="shared" si="127"/>
        <v>cash,110</v>
      </c>
      <c r="CT70" s="53">
        <v>100</v>
      </c>
      <c r="CU70" s="53" t="s">
        <v>2330</v>
      </c>
      <c r="CV70" s="53" t="str">
        <f t="shared" si="128"/>
        <v>prop,704,8</v>
      </c>
      <c r="CW70" s="53">
        <v>100</v>
      </c>
      <c r="CX70" s="53" t="str">
        <f t="shared" si="129"/>
        <v>MCN,4,3,1,1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170" t="str">
        <f t="shared" si="42"/>
        <v>MCN,3,3,1,1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500</v>
      </c>
      <c r="CR71" s="53" t="s">
        <v>2329</v>
      </c>
      <c r="CS71" s="53" t="str">
        <f t="shared" si="127"/>
        <v>cash,110</v>
      </c>
      <c r="CT71" s="53">
        <v>100</v>
      </c>
      <c r="CU71" s="53" t="s">
        <v>2330</v>
      </c>
      <c r="CV71" s="53" t="str">
        <f t="shared" si="128"/>
        <v>prop,704,8</v>
      </c>
      <c r="CW71" s="53">
        <v>100</v>
      </c>
      <c r="CX71" s="53" t="str">
        <f t="shared" si="129"/>
        <v>MCN,4,3,1,1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170" t="str">
        <f t="shared" si="42"/>
        <v>MCN,3,3,1,1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500</v>
      </c>
      <c r="CR72" s="53" t="s">
        <v>2329</v>
      </c>
      <c r="CS72" s="53" t="str">
        <f t="shared" si="127"/>
        <v>cash,110</v>
      </c>
      <c r="CT72" s="53">
        <v>100</v>
      </c>
      <c r="CU72" s="53" t="s">
        <v>2330</v>
      </c>
      <c r="CV72" s="53" t="str">
        <f t="shared" si="128"/>
        <v>prop,704,8</v>
      </c>
      <c r="CW72" s="53">
        <v>100</v>
      </c>
      <c r="CX72" s="53" t="str">
        <f t="shared" si="129"/>
        <v>MCN,4,3,1,1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170" t="str">
        <f t="shared" si="42"/>
        <v>MCN,3,3,1,1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500</v>
      </c>
      <c r="CR73" s="53" t="s">
        <v>2329</v>
      </c>
      <c r="CS73" s="53" t="str">
        <f t="shared" si="127"/>
        <v>cash,110</v>
      </c>
      <c r="CT73" s="53">
        <v>100</v>
      </c>
      <c r="CU73" s="53" t="s">
        <v>2330</v>
      </c>
      <c r="CV73" s="53" t="str">
        <f t="shared" si="128"/>
        <v>prop,704,8</v>
      </c>
      <c r="CW73" s="53">
        <v>100</v>
      </c>
      <c r="CX73" s="53" t="str">
        <f t="shared" si="129"/>
        <v>MCN,4,3,1,1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170" t="str">
        <f t="shared" si="42"/>
        <v>MCN,3,3,1,1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500</v>
      </c>
      <c r="CR74" s="53" t="s">
        <v>2329</v>
      </c>
      <c r="CS74" s="53" t="str">
        <f t="shared" si="127"/>
        <v>cash,110</v>
      </c>
      <c r="CT74" s="53">
        <v>100</v>
      </c>
      <c r="CU74" s="53" t="s">
        <v>2330</v>
      </c>
      <c r="CV74" s="53" t="str">
        <f t="shared" si="128"/>
        <v>prop,704,8</v>
      </c>
      <c r="CW74" s="53">
        <v>100</v>
      </c>
      <c r="CX74" s="53" t="str">
        <f t="shared" si="129"/>
        <v>MCN,4,3,1,1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170" t="str">
        <f t="shared" si="42"/>
        <v>MCN,3,3,1,1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500</v>
      </c>
      <c r="CR75" s="53" t="s">
        <v>2329</v>
      </c>
      <c r="CS75" s="53" t="str">
        <f t="shared" si="127"/>
        <v>cash,110</v>
      </c>
      <c r="CT75" s="53">
        <v>100</v>
      </c>
      <c r="CU75" s="53" t="s">
        <v>2330</v>
      </c>
      <c r="CV75" s="53" t="str">
        <f t="shared" si="128"/>
        <v>prop,704,8</v>
      </c>
      <c r="CW75" s="53">
        <v>100</v>
      </c>
      <c r="CX75" s="53" t="str">
        <f t="shared" si="129"/>
        <v>MCN,4,3,1,1</v>
      </c>
      <c r="CY75" s="53" t="str">
        <f t="shared" si="130"/>
        <v>item,104</v>
      </c>
      <c r="CZ75" s="53">
        <f t="shared" si="131"/>
        <v>10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170" t="str">
        <f t="shared" si="42"/>
        <v>MCN,3,3,1,1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500</v>
      </c>
      <c r="CR76" s="53" t="s">
        <v>2329</v>
      </c>
      <c r="CS76" s="53" t="str">
        <f t="shared" si="127"/>
        <v>cash,110</v>
      </c>
      <c r="CT76" s="53">
        <v>100</v>
      </c>
      <c r="CU76" s="53" t="s">
        <v>2330</v>
      </c>
      <c r="CV76" s="53" t="str">
        <f t="shared" si="128"/>
        <v>prop,704,8</v>
      </c>
      <c r="CW76" s="53">
        <v>100</v>
      </c>
      <c r="CX76" s="53" t="str">
        <f t="shared" si="129"/>
        <v>MCN,4,3,1,1</v>
      </c>
      <c r="CY76" s="53" t="str">
        <f t="shared" si="130"/>
        <v>item,104</v>
      </c>
      <c r="CZ76" s="53">
        <f t="shared" si="131"/>
        <v>10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170" t="str">
        <f t="shared" si="42"/>
        <v>MCN,3,3,1,1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500</v>
      </c>
      <c r="CR77" s="53" t="s">
        <v>2329</v>
      </c>
      <c r="CS77" s="53" t="str">
        <f t="shared" si="127"/>
        <v>cash,110</v>
      </c>
      <c r="CT77" s="53">
        <v>100</v>
      </c>
      <c r="CU77" s="53" t="s">
        <v>2330</v>
      </c>
      <c r="CV77" s="53" t="str">
        <f t="shared" si="128"/>
        <v>prop,704,8</v>
      </c>
      <c r="CW77" s="53">
        <v>100</v>
      </c>
      <c r="CX77" s="53" t="str">
        <f t="shared" si="129"/>
        <v>MCN,4,3,1,1</v>
      </c>
      <c r="CY77" s="53" t="str">
        <f t="shared" si="130"/>
        <v>item,104</v>
      </c>
      <c r="CZ77" s="53">
        <f t="shared" si="131"/>
        <v>10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170" t="str">
        <f t="shared" si="42"/>
        <v>MCN,3,3,1,1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500</v>
      </c>
      <c r="CR78" s="53" t="s">
        <v>2329</v>
      </c>
      <c r="CS78" s="53" t="str">
        <f t="shared" si="127"/>
        <v>cash,110</v>
      </c>
      <c r="CT78" s="53">
        <v>100</v>
      </c>
      <c r="CU78" s="53" t="s">
        <v>2330</v>
      </c>
      <c r="CV78" s="53" t="str">
        <f t="shared" si="128"/>
        <v>prop,704,8</v>
      </c>
      <c r="CW78" s="53">
        <v>100</v>
      </c>
      <c r="CX78" s="53" t="str">
        <f t="shared" si="129"/>
        <v>MCN,4,3,1,1</v>
      </c>
      <c r="CY78" s="53" t="str">
        <f t="shared" si="130"/>
        <v>item,104</v>
      </c>
      <c r="CZ78" s="53">
        <f t="shared" si="131"/>
        <v>10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170" t="str">
        <f t="shared" si="42"/>
        <v>MCN,3,3,1,1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500</v>
      </c>
      <c r="CR79" s="53" t="s">
        <v>2329</v>
      </c>
      <c r="CS79" s="53" t="str">
        <f t="shared" si="127"/>
        <v>cash,110</v>
      </c>
      <c r="CT79" s="53">
        <v>100</v>
      </c>
      <c r="CU79" s="53" t="s">
        <v>2330</v>
      </c>
      <c r="CV79" s="53" t="str">
        <f t="shared" si="128"/>
        <v>prop,704,8</v>
      </c>
      <c r="CW79" s="53">
        <v>100</v>
      </c>
      <c r="CX79" s="53" t="str">
        <f t="shared" si="129"/>
        <v>MCN,4,3,1,1</v>
      </c>
      <c r="CY79" s="53" t="str">
        <f t="shared" si="130"/>
        <v>item,104</v>
      </c>
      <c r="CZ79" s="53">
        <f t="shared" si="131"/>
        <v>10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170" t="str">
        <f t="shared" si="42"/>
        <v>MCN,3,3,1,1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500</v>
      </c>
      <c r="CR80" s="53" t="s">
        <v>2329</v>
      </c>
      <c r="CS80" s="53" t="str">
        <f t="shared" si="127"/>
        <v>cash,110</v>
      </c>
      <c r="CT80" s="53">
        <v>100</v>
      </c>
      <c r="CU80" s="53" t="s">
        <v>2330</v>
      </c>
      <c r="CV80" s="53" t="str">
        <f t="shared" si="128"/>
        <v>prop,704,8</v>
      </c>
      <c r="CW80" s="53">
        <v>100</v>
      </c>
      <c r="CX80" s="53" t="str">
        <f t="shared" si="129"/>
        <v>MCN,4,3,1,1</v>
      </c>
      <c r="CY80" s="53" t="str">
        <f t="shared" si="130"/>
        <v>item,104</v>
      </c>
      <c r="CZ80" s="53">
        <f t="shared" si="131"/>
        <v>10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170" t="str">
        <f t="shared" si="42"/>
        <v>MCN,3,3,1,1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500</v>
      </c>
      <c r="CR81" s="53" t="s">
        <v>2329</v>
      </c>
      <c r="CS81" s="53" t="str">
        <f t="shared" si="127"/>
        <v>cash,110</v>
      </c>
      <c r="CT81" s="53">
        <v>100</v>
      </c>
      <c r="CU81" s="53" t="s">
        <v>2330</v>
      </c>
      <c r="CV81" s="53" t="str">
        <f t="shared" si="128"/>
        <v>prop,704,8</v>
      </c>
      <c r="CW81" s="53">
        <v>100</v>
      </c>
      <c r="CX81" s="53" t="str">
        <f t="shared" si="129"/>
        <v>MCN,4,3,1,1</v>
      </c>
      <c r="CY81" s="53" t="str">
        <f t="shared" si="130"/>
        <v>item,104</v>
      </c>
      <c r="CZ81" s="53">
        <f t="shared" si="131"/>
        <v>10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170" t="str">
        <f t="shared" si="42"/>
        <v>MCN,3,3,1,1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500</v>
      </c>
      <c r="CR82" s="53" t="s">
        <v>2329</v>
      </c>
      <c r="CS82" s="53" t="str">
        <f t="shared" si="127"/>
        <v>cash,110</v>
      </c>
      <c r="CT82" s="53">
        <v>100</v>
      </c>
      <c r="CU82" s="53" t="s">
        <v>2330</v>
      </c>
      <c r="CV82" s="53" t="str">
        <f t="shared" si="128"/>
        <v>prop,704,8</v>
      </c>
      <c r="CW82" s="53">
        <v>100</v>
      </c>
      <c r="CX82" s="53" t="str">
        <f t="shared" si="129"/>
        <v>MCN,4,3,1,1</v>
      </c>
      <c r="CY82" s="53" t="str">
        <f t="shared" si="130"/>
        <v>item,104</v>
      </c>
      <c r="CZ82" s="53">
        <f t="shared" si="131"/>
        <v>10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170" t="str">
        <f t="shared" si="42"/>
        <v>MCN,3,3,1,1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500</v>
      </c>
      <c r="CR83" s="53" t="s">
        <v>2329</v>
      </c>
      <c r="CS83" s="53" t="str">
        <f t="shared" si="127"/>
        <v>cash,110</v>
      </c>
      <c r="CT83" s="53">
        <v>100</v>
      </c>
      <c r="CU83" s="53" t="s">
        <v>2330</v>
      </c>
      <c r="CV83" s="53" t="str">
        <f t="shared" si="128"/>
        <v>prop,704,8</v>
      </c>
      <c r="CW83" s="53">
        <v>100</v>
      </c>
      <c r="CX83" s="53" t="str">
        <f t="shared" si="129"/>
        <v>MCN,4,3,1,1</v>
      </c>
      <c r="CY83" s="53" t="str">
        <f t="shared" si="130"/>
        <v>item,104</v>
      </c>
      <c r="CZ83" s="53">
        <f t="shared" si="131"/>
        <v>10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170" t="str">
        <f t="shared" si="42"/>
        <v>MCN,3,3,1,1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500</v>
      </c>
      <c r="CR84" s="53" t="s">
        <v>2329</v>
      </c>
      <c r="CS84" s="53" t="str">
        <f t="shared" si="127"/>
        <v>cash,110</v>
      </c>
      <c r="CT84" s="53">
        <v>100</v>
      </c>
      <c r="CU84" s="53" t="s">
        <v>2330</v>
      </c>
      <c r="CV84" s="53" t="str">
        <f t="shared" si="128"/>
        <v>prop,704,8</v>
      </c>
      <c r="CW84" s="53">
        <v>100</v>
      </c>
      <c r="CX84" s="53" t="str">
        <f t="shared" si="129"/>
        <v>MCN,4,3,1,1</v>
      </c>
      <c r="CY84" s="53" t="str">
        <f t="shared" si="130"/>
        <v>item,104</v>
      </c>
      <c r="CZ84" s="53">
        <f t="shared" si="131"/>
        <v>10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170" t="str">
        <f t="shared" si="42"/>
        <v>MCN,3,3,1,1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500</v>
      </c>
      <c r="CR85" s="53" t="s">
        <v>2329</v>
      </c>
      <c r="CS85" s="53" t="str">
        <f t="shared" si="127"/>
        <v>cash,110</v>
      </c>
      <c r="CT85" s="53">
        <v>100</v>
      </c>
      <c r="CU85" s="53" t="s">
        <v>2330</v>
      </c>
      <c r="CV85" s="53" t="str">
        <f t="shared" si="128"/>
        <v>prop,704,8</v>
      </c>
      <c r="CW85" s="53">
        <v>100</v>
      </c>
      <c r="CX85" s="53" t="str">
        <f t="shared" si="129"/>
        <v>MCN,4,3,1,1</v>
      </c>
      <c r="CY85" s="53" t="str">
        <f t="shared" si="130"/>
        <v>item,104</v>
      </c>
      <c r="CZ85" s="53">
        <f t="shared" si="131"/>
        <v>10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170" t="str">
        <f t="shared" si="42"/>
        <v>MCN,3,3,1,1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500</v>
      </c>
      <c r="CR86" s="53" t="s">
        <v>2329</v>
      </c>
      <c r="CS86" s="53" t="str">
        <f t="shared" si="127"/>
        <v>cash,110</v>
      </c>
      <c r="CT86" s="53">
        <v>100</v>
      </c>
      <c r="CU86" s="53" t="s">
        <v>2330</v>
      </c>
      <c r="CV86" s="53" t="str">
        <f t="shared" si="128"/>
        <v>prop,704,8</v>
      </c>
      <c r="CW86" s="53">
        <v>100</v>
      </c>
      <c r="CX86" s="53" t="str">
        <f t="shared" si="129"/>
        <v>MCN,4,3,1,1</v>
      </c>
      <c r="CY86" s="53" t="str">
        <f t="shared" si="130"/>
        <v>item,104</v>
      </c>
      <c r="CZ86" s="53">
        <f t="shared" si="131"/>
        <v>15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170" t="str">
        <f t="shared" si="42"/>
        <v>MCN,3,3,1,1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500</v>
      </c>
      <c r="CR87" s="53" t="s">
        <v>2329</v>
      </c>
      <c r="CS87" s="53" t="str">
        <f t="shared" si="127"/>
        <v>cash,110</v>
      </c>
      <c r="CT87" s="53">
        <v>100</v>
      </c>
      <c r="CU87" s="53" t="s">
        <v>2330</v>
      </c>
      <c r="CV87" s="53" t="str">
        <f t="shared" si="128"/>
        <v>prop,704,8</v>
      </c>
      <c r="CW87" s="53">
        <v>100</v>
      </c>
      <c r="CX87" s="53" t="str">
        <f t="shared" si="129"/>
        <v>MCN,4,3,1,1</v>
      </c>
      <c r="CY87" s="53" t="str">
        <f t="shared" si="130"/>
        <v>item,104</v>
      </c>
      <c r="CZ87" s="53">
        <f t="shared" si="131"/>
        <v>15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170" t="str">
        <f t="shared" si="42"/>
        <v>MCN,3,3,1,1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500</v>
      </c>
      <c r="CR88" s="53" t="s">
        <v>2329</v>
      </c>
      <c r="CS88" s="53" t="str">
        <f t="shared" si="127"/>
        <v>cash,110</v>
      </c>
      <c r="CT88" s="53">
        <v>100</v>
      </c>
      <c r="CU88" s="53" t="s">
        <v>2330</v>
      </c>
      <c r="CV88" s="53" t="str">
        <f t="shared" si="128"/>
        <v>prop,704,8</v>
      </c>
      <c r="CW88" s="53">
        <v>100</v>
      </c>
      <c r="CX88" s="53" t="str">
        <f t="shared" si="129"/>
        <v>MCN,4,3,1,1</v>
      </c>
      <c r="CY88" s="53" t="str">
        <f t="shared" si="130"/>
        <v>item,104</v>
      </c>
      <c r="CZ88" s="53">
        <f t="shared" si="131"/>
        <v>15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170" t="str">
        <f t="shared" si="42"/>
        <v>MCN,3,3,1,1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500</v>
      </c>
      <c r="CR89" s="53" t="s">
        <v>2329</v>
      </c>
      <c r="CS89" s="53" t="str">
        <f t="shared" si="127"/>
        <v>cash,110</v>
      </c>
      <c r="CT89" s="53">
        <v>100</v>
      </c>
      <c r="CU89" s="53" t="s">
        <v>2330</v>
      </c>
      <c r="CV89" s="53" t="str">
        <f t="shared" si="128"/>
        <v>prop,704,8</v>
      </c>
      <c r="CW89" s="53">
        <v>100</v>
      </c>
      <c r="CX89" s="53" t="str">
        <f t="shared" si="129"/>
        <v>MCN,4,3,1,1</v>
      </c>
      <c r="CY89" s="53" t="str">
        <f t="shared" si="130"/>
        <v>item,104</v>
      </c>
      <c r="CZ89" s="53">
        <f t="shared" si="131"/>
        <v>15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170" t="str">
        <f t="shared" si="42"/>
        <v>MCN,3,3,1,1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500</v>
      </c>
      <c r="CR90" s="53" t="s">
        <v>2329</v>
      </c>
      <c r="CS90" s="53" t="str">
        <f t="shared" si="127"/>
        <v>cash,110</v>
      </c>
      <c r="CT90" s="53">
        <v>100</v>
      </c>
      <c r="CU90" s="53" t="s">
        <v>2330</v>
      </c>
      <c r="CV90" s="53" t="str">
        <f t="shared" si="128"/>
        <v>prop,704,8</v>
      </c>
      <c r="CW90" s="53">
        <v>100</v>
      </c>
      <c r="CX90" s="53" t="str">
        <f t="shared" si="129"/>
        <v>MCN,4,3,1,1</v>
      </c>
      <c r="CY90" s="53" t="str">
        <f t="shared" si="130"/>
        <v>item,104</v>
      </c>
      <c r="CZ90" s="53">
        <f t="shared" si="131"/>
        <v>15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170" t="str">
        <f t="shared" si="42"/>
        <v>MCN,3,3,1,1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500</v>
      </c>
      <c r="CR91" s="53" t="s">
        <v>2329</v>
      </c>
      <c r="CS91" s="53" t="str">
        <f t="shared" si="127"/>
        <v>cash,110</v>
      </c>
      <c r="CT91" s="53">
        <v>100</v>
      </c>
      <c r="CU91" s="53" t="s">
        <v>2330</v>
      </c>
      <c r="CV91" s="53" t="str">
        <f t="shared" si="128"/>
        <v>prop,704,8</v>
      </c>
      <c r="CW91" s="53">
        <v>100</v>
      </c>
      <c r="CX91" s="53" t="str">
        <f t="shared" si="129"/>
        <v>MCN,4,3,1,1</v>
      </c>
      <c r="CY91" s="53" t="str">
        <f t="shared" si="130"/>
        <v>item,104</v>
      </c>
      <c r="CZ91" s="53">
        <f t="shared" si="131"/>
        <v>15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170" t="str">
        <f t="shared" si="42"/>
        <v>MCN,3,3,1,1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500</v>
      </c>
      <c r="CR92" s="53" t="s">
        <v>2329</v>
      </c>
      <c r="CS92" s="53" t="str">
        <f t="shared" si="127"/>
        <v>cash,110</v>
      </c>
      <c r="CT92" s="53">
        <v>100</v>
      </c>
      <c r="CU92" s="53" t="s">
        <v>2330</v>
      </c>
      <c r="CV92" s="53" t="str">
        <f t="shared" si="128"/>
        <v>prop,704,8</v>
      </c>
      <c r="CW92" s="53">
        <v>100</v>
      </c>
      <c r="CX92" s="53" t="str">
        <f t="shared" si="129"/>
        <v>MCN,4,3,1,1</v>
      </c>
      <c r="CY92" s="53" t="str">
        <f t="shared" si="130"/>
        <v>item,104</v>
      </c>
      <c r="CZ92" s="53">
        <f t="shared" si="131"/>
        <v>15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170" t="str">
        <f t="shared" si="42"/>
        <v>MCN,3,3,1,1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500</v>
      </c>
      <c r="CR93" s="53" t="s">
        <v>2329</v>
      </c>
      <c r="CS93" s="53" t="str">
        <f t="shared" si="127"/>
        <v>cash,110</v>
      </c>
      <c r="CT93" s="53">
        <v>100</v>
      </c>
      <c r="CU93" s="53" t="s">
        <v>2330</v>
      </c>
      <c r="CV93" s="53" t="str">
        <f t="shared" si="128"/>
        <v>prop,704,8</v>
      </c>
      <c r="CW93" s="53">
        <v>100</v>
      </c>
      <c r="CX93" s="53" t="str">
        <f t="shared" si="129"/>
        <v>MCN,4,3,1,1</v>
      </c>
      <c r="CY93" s="53" t="str">
        <f t="shared" si="130"/>
        <v>item,104</v>
      </c>
      <c r="CZ93" s="53">
        <f t="shared" si="131"/>
        <v>15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170" t="str">
        <f t="shared" si="42"/>
        <v>MCN,3,3,1,1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500</v>
      </c>
      <c r="CR94" s="53" t="s">
        <v>2329</v>
      </c>
      <c r="CS94" s="53" t="str">
        <f t="shared" si="127"/>
        <v>cash,110</v>
      </c>
      <c r="CT94" s="53">
        <v>100</v>
      </c>
      <c r="CU94" s="53" t="s">
        <v>2330</v>
      </c>
      <c r="CV94" s="53" t="str">
        <f t="shared" si="128"/>
        <v>prop,704,8</v>
      </c>
      <c r="CW94" s="53">
        <v>100</v>
      </c>
      <c r="CX94" s="53" t="str">
        <f t="shared" si="129"/>
        <v>MCN,4,3,1,1</v>
      </c>
      <c r="CY94" s="53" t="str">
        <f t="shared" si="130"/>
        <v>item,104</v>
      </c>
      <c r="CZ94" s="53">
        <f t="shared" si="131"/>
        <v>15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170" t="str">
        <f t="shared" si="42"/>
        <v>MCN,3,3,1,1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500</v>
      </c>
      <c r="CR95" s="53" t="s">
        <v>2329</v>
      </c>
      <c r="CS95" s="53" t="str">
        <f t="shared" si="127"/>
        <v>cash,110</v>
      </c>
      <c r="CT95" s="53">
        <v>100</v>
      </c>
      <c r="CU95" s="53" t="s">
        <v>2330</v>
      </c>
      <c r="CV95" s="53" t="str">
        <f t="shared" si="128"/>
        <v>prop,704,8</v>
      </c>
      <c r="CW95" s="53">
        <v>100</v>
      </c>
      <c r="CX95" s="53" t="str">
        <f t="shared" si="129"/>
        <v>MCN,4,3,1,1</v>
      </c>
      <c r="CY95" s="53" t="str">
        <f t="shared" si="130"/>
        <v>item,104</v>
      </c>
      <c r="CZ95" s="53">
        <f t="shared" si="131"/>
        <v>15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170" t="str">
        <f t="shared" si="42"/>
        <v>MCN,3,3,1,1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500</v>
      </c>
      <c r="CR96" s="53" t="s">
        <v>2329</v>
      </c>
      <c r="CS96" s="53" t="str">
        <f t="shared" si="127"/>
        <v>cash,110</v>
      </c>
      <c r="CT96" s="53">
        <v>100</v>
      </c>
      <c r="CU96" s="53" t="s">
        <v>2330</v>
      </c>
      <c r="CV96" s="53" t="str">
        <f t="shared" si="128"/>
        <v>prop,704,8</v>
      </c>
      <c r="CW96" s="53">
        <v>100</v>
      </c>
      <c r="CX96" s="53" t="str">
        <f t="shared" si="129"/>
        <v>MCN,4,3,1,1</v>
      </c>
      <c r="CY96" s="53" t="str">
        <f t="shared" si="130"/>
        <v>item,104</v>
      </c>
      <c r="CZ96" s="53">
        <f t="shared" si="131"/>
        <v>15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170" t="str">
        <f t="shared" si="42"/>
        <v>MCN,3,3,1,1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500</v>
      </c>
      <c r="CR97" s="53" t="s">
        <v>2329</v>
      </c>
      <c r="CS97" s="53" t="str">
        <f t="shared" si="127"/>
        <v>cash,110</v>
      </c>
      <c r="CT97" s="53">
        <v>100</v>
      </c>
      <c r="CU97" s="53" t="s">
        <v>2330</v>
      </c>
      <c r="CV97" s="53" t="str">
        <f t="shared" si="128"/>
        <v>prop,704,8</v>
      </c>
      <c r="CW97" s="53">
        <v>100</v>
      </c>
      <c r="CX97" s="53" t="str">
        <f t="shared" si="129"/>
        <v>MCN,4,3,1,1</v>
      </c>
      <c r="CY97" s="53" t="str">
        <f t="shared" si="130"/>
        <v>item,104</v>
      </c>
      <c r="CZ97" s="53">
        <f t="shared" si="131"/>
        <v>15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170" t="str">
        <f t="shared" si="42"/>
        <v>MCN,3,3,1,1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500</v>
      </c>
      <c r="CR98" s="53" t="s">
        <v>2329</v>
      </c>
      <c r="CS98" s="53" t="str">
        <f t="shared" si="127"/>
        <v>cash,110</v>
      </c>
      <c r="CT98" s="53">
        <v>100</v>
      </c>
      <c r="CU98" s="53" t="s">
        <v>2330</v>
      </c>
      <c r="CV98" s="53" t="str">
        <f t="shared" si="128"/>
        <v>prop,704,8</v>
      </c>
      <c r="CW98" s="53">
        <v>100</v>
      </c>
      <c r="CX98" s="53" t="str">
        <f t="shared" si="129"/>
        <v>MCN,4,3,1,1</v>
      </c>
      <c r="CY98" s="53" t="str">
        <f t="shared" si="130"/>
        <v>item,104</v>
      </c>
      <c r="CZ98" s="53">
        <f t="shared" si="131"/>
        <v>15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170" t="str">
        <f t="shared" si="42"/>
        <v>MCN,3,3,1,1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500</v>
      </c>
      <c r="CR99" s="53" t="s">
        <v>2329</v>
      </c>
      <c r="CS99" s="53" t="str">
        <f t="shared" si="127"/>
        <v>cash,110</v>
      </c>
      <c r="CT99" s="53">
        <v>100</v>
      </c>
      <c r="CU99" s="53" t="s">
        <v>2330</v>
      </c>
      <c r="CV99" s="53" t="str">
        <f t="shared" si="128"/>
        <v>prop,704,8</v>
      </c>
      <c r="CW99" s="53">
        <v>100</v>
      </c>
      <c r="CX99" s="53" t="str">
        <f t="shared" si="129"/>
        <v>MCN,4,3,1,1</v>
      </c>
      <c r="CY99" s="53" t="str">
        <f t="shared" si="130"/>
        <v>item,104</v>
      </c>
      <c r="CZ99" s="53">
        <f t="shared" si="131"/>
        <v>15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170" t="str">
        <f t="shared" si="42"/>
        <v>MCN,3,3,1,1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500</v>
      </c>
      <c r="CR100" s="53" t="s">
        <v>2329</v>
      </c>
      <c r="CS100" s="53" t="str">
        <f t="shared" si="127"/>
        <v>cash,110</v>
      </c>
      <c r="CT100" s="53">
        <v>100</v>
      </c>
      <c r="CU100" s="53" t="s">
        <v>2330</v>
      </c>
      <c r="CV100" s="53" t="str">
        <f t="shared" si="128"/>
        <v>prop,704,8</v>
      </c>
      <c r="CW100" s="53">
        <v>100</v>
      </c>
      <c r="CX100" s="53" t="str">
        <f t="shared" si="129"/>
        <v>MCN,4,3,1,1</v>
      </c>
      <c r="CY100" s="53" t="str">
        <f t="shared" si="130"/>
        <v>item,104</v>
      </c>
      <c r="CZ100" s="53">
        <f t="shared" si="131"/>
        <v>20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170" t="str">
        <f t="shared" si="42"/>
        <v>MCN,3,3,1,1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500</v>
      </c>
      <c r="CR101" s="53" t="s">
        <v>2329</v>
      </c>
      <c r="CS101" s="53" t="str">
        <f t="shared" si="127"/>
        <v>cash,110</v>
      </c>
      <c r="CT101" s="53">
        <v>100</v>
      </c>
      <c r="CU101" s="53" t="s">
        <v>2330</v>
      </c>
      <c r="CV101" s="53" t="str">
        <f t="shared" si="128"/>
        <v>prop,704,8</v>
      </c>
      <c r="CW101" s="53">
        <v>100</v>
      </c>
      <c r="CX101" s="53" t="str">
        <f t="shared" si="129"/>
        <v>MCN,4,3,1,1</v>
      </c>
      <c r="CY101" s="53" t="str">
        <f t="shared" si="130"/>
        <v>item,104</v>
      </c>
      <c r="CZ101" s="53">
        <f t="shared" si="131"/>
        <v>20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170" t="str">
        <f t="shared" si="42"/>
        <v>MCN,3,3,1,1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500</v>
      </c>
      <c r="CR102" s="53" t="s">
        <v>2329</v>
      </c>
      <c r="CS102" s="53" t="str">
        <f t="shared" si="127"/>
        <v>cash,110</v>
      </c>
      <c r="CT102" s="53">
        <v>100</v>
      </c>
      <c r="CU102" s="53" t="s">
        <v>2330</v>
      </c>
      <c r="CV102" s="53" t="str">
        <f t="shared" si="128"/>
        <v>prop,704,8</v>
      </c>
      <c r="CW102" s="53">
        <v>100</v>
      </c>
      <c r="CX102" s="53" t="str">
        <f t="shared" si="129"/>
        <v>MCN,4,3,1,1</v>
      </c>
      <c r="CY102" s="53" t="str">
        <f t="shared" si="130"/>
        <v>item,104</v>
      </c>
      <c r="CZ102" s="53">
        <f t="shared" si="131"/>
        <v>20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170" t="str">
        <f t="shared" si="42"/>
        <v>MCN,3,3,1,1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500</v>
      </c>
      <c r="CR103" s="53" t="s">
        <v>2329</v>
      </c>
      <c r="CS103" s="53" t="str">
        <f t="shared" si="127"/>
        <v>cash,110</v>
      </c>
      <c r="CT103" s="53">
        <v>100</v>
      </c>
      <c r="CU103" s="53" t="s">
        <v>2330</v>
      </c>
      <c r="CV103" s="53" t="str">
        <f t="shared" si="128"/>
        <v>prop,704,8</v>
      </c>
      <c r="CW103" s="53">
        <v>100</v>
      </c>
      <c r="CX103" s="53" t="str">
        <f t="shared" si="129"/>
        <v>MCN,4,3,1,1</v>
      </c>
      <c r="CY103" s="53" t="str">
        <f t="shared" si="130"/>
        <v>item,104</v>
      </c>
      <c r="CZ103" s="53">
        <f t="shared" si="131"/>
        <v>20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170" t="str">
        <f t="shared" si="42"/>
        <v>MCN,3,3,1,1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500</v>
      </c>
      <c r="CR104" s="53" t="s">
        <v>2329</v>
      </c>
      <c r="CS104" s="53" t="str">
        <f t="shared" si="127"/>
        <v>cash,110</v>
      </c>
      <c r="CT104" s="53">
        <v>100</v>
      </c>
      <c r="CU104" s="53" t="s">
        <v>2330</v>
      </c>
      <c r="CV104" s="53" t="str">
        <f t="shared" si="128"/>
        <v>prop,704,8</v>
      </c>
      <c r="CW104" s="53">
        <v>100</v>
      </c>
      <c r="CX104" s="53" t="str">
        <f t="shared" si="129"/>
        <v>MCN,4,3,1,1</v>
      </c>
      <c r="CY104" s="53" t="str">
        <f t="shared" si="130"/>
        <v>item,104</v>
      </c>
      <c r="CZ104" s="53">
        <f t="shared" si="131"/>
        <v>20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170" t="str">
        <f t="shared" si="42"/>
        <v>MCN,3,3,1,1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500</v>
      </c>
      <c r="CR105" s="53" t="s">
        <v>2329</v>
      </c>
      <c r="CS105" s="53" t="str">
        <f t="shared" si="127"/>
        <v>cash,110</v>
      </c>
      <c r="CT105" s="53">
        <v>100</v>
      </c>
      <c r="CU105" s="53" t="s">
        <v>2330</v>
      </c>
      <c r="CV105" s="53" t="str">
        <f t="shared" si="128"/>
        <v>prop,704,8</v>
      </c>
      <c r="CW105" s="53">
        <v>100</v>
      </c>
      <c r="CX105" s="53" t="str">
        <f t="shared" si="129"/>
        <v>MCN,4,3,1,1</v>
      </c>
      <c r="CY105" s="53" t="str">
        <f t="shared" si="130"/>
        <v>item,104</v>
      </c>
      <c r="CZ105" s="53">
        <f t="shared" si="131"/>
        <v>20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170" t="str">
        <f t="shared" si="42"/>
        <v>MCN,3,3,1,1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500</v>
      </c>
      <c r="CR106" s="53" t="s">
        <v>2329</v>
      </c>
      <c r="CS106" s="53" t="str">
        <f t="shared" si="127"/>
        <v>cash,110</v>
      </c>
      <c r="CT106" s="53">
        <v>100</v>
      </c>
      <c r="CU106" s="53" t="s">
        <v>2330</v>
      </c>
      <c r="CV106" s="53" t="str">
        <f t="shared" si="128"/>
        <v>prop,704,8</v>
      </c>
      <c r="CW106" s="53">
        <v>100</v>
      </c>
      <c r="CX106" s="53" t="str">
        <f t="shared" si="129"/>
        <v>MCN,4,3,1,1</v>
      </c>
      <c r="CY106" s="53" t="str">
        <f t="shared" si="130"/>
        <v>item,104</v>
      </c>
      <c r="CZ106" s="53">
        <f t="shared" si="131"/>
        <v>20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170" t="str">
        <f t="shared" ref="F107:F141" si="141">"MCN,3,3,1,1"</f>
        <v>MCN,3,3,1,1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500</v>
      </c>
      <c r="CR107" s="53" t="s">
        <v>2329</v>
      </c>
      <c r="CS107" s="53" t="str">
        <f t="shared" ref="CS107:CS141" si="226">CR107</f>
        <v>cash,110</v>
      </c>
      <c r="CT107" s="53">
        <v>100</v>
      </c>
      <c r="CU107" s="53" t="s">
        <v>2330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"MCN,4,3,1,1"</f>
        <v>MCN,4,3,1,1</v>
      </c>
      <c r="CY107" s="53" t="str">
        <f t="shared" ref="CY107:CY141" si="229">"item,104"</f>
        <v>item,104</v>
      </c>
      <c r="CZ107" s="53">
        <f t="shared" ref="CZ107:CZ141" si="230">VLOOKUP(CZ$41,$A$33:$W$36,8+$B107,0)</f>
        <v>20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170" t="str">
        <f t="shared" si="141"/>
        <v>MCN,3,3,1,1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500</v>
      </c>
      <c r="CR108" s="53" t="s">
        <v>2329</v>
      </c>
      <c r="CS108" s="53" t="str">
        <f t="shared" si="226"/>
        <v>cash,110</v>
      </c>
      <c r="CT108" s="53">
        <v>100</v>
      </c>
      <c r="CU108" s="53" t="s">
        <v>2330</v>
      </c>
      <c r="CV108" s="53" t="str">
        <f t="shared" si="227"/>
        <v>prop,704,8</v>
      </c>
      <c r="CW108" s="53">
        <v>100</v>
      </c>
      <c r="CX108" s="53" t="str">
        <f t="shared" si="228"/>
        <v>MCN,4,3,1,1</v>
      </c>
      <c r="CY108" s="53" t="str">
        <f t="shared" si="229"/>
        <v>item,104</v>
      </c>
      <c r="CZ108" s="53">
        <f t="shared" si="230"/>
        <v>20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170" t="str">
        <f t="shared" si="141"/>
        <v>MCN,3,3,1,1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500</v>
      </c>
      <c r="CR109" s="53" t="s">
        <v>2329</v>
      </c>
      <c r="CS109" s="53" t="str">
        <f t="shared" si="226"/>
        <v>cash,110</v>
      </c>
      <c r="CT109" s="53">
        <v>100</v>
      </c>
      <c r="CU109" s="53" t="s">
        <v>2330</v>
      </c>
      <c r="CV109" s="53" t="str">
        <f t="shared" si="227"/>
        <v>prop,704,8</v>
      </c>
      <c r="CW109" s="53">
        <v>100</v>
      </c>
      <c r="CX109" s="53" t="str">
        <f t="shared" si="228"/>
        <v>MCN,4,3,1,1</v>
      </c>
      <c r="CY109" s="53" t="str">
        <f t="shared" si="229"/>
        <v>item,104</v>
      </c>
      <c r="CZ109" s="53">
        <f t="shared" si="230"/>
        <v>20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170" t="str">
        <f t="shared" si="141"/>
        <v>MCN,3,3,1,1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500</v>
      </c>
      <c r="CR110" s="53" t="s">
        <v>2329</v>
      </c>
      <c r="CS110" s="53" t="str">
        <f t="shared" si="226"/>
        <v>cash,110</v>
      </c>
      <c r="CT110" s="53">
        <v>100</v>
      </c>
      <c r="CU110" s="53" t="s">
        <v>2330</v>
      </c>
      <c r="CV110" s="53" t="str">
        <f t="shared" si="227"/>
        <v>prop,704,8</v>
      </c>
      <c r="CW110" s="53">
        <v>100</v>
      </c>
      <c r="CX110" s="53" t="str">
        <f t="shared" si="228"/>
        <v>MCN,4,3,1,1</v>
      </c>
      <c r="CY110" s="53" t="str">
        <f t="shared" si="229"/>
        <v>item,104</v>
      </c>
      <c r="CZ110" s="53">
        <f t="shared" si="230"/>
        <v>20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170" t="str">
        <f t="shared" si="141"/>
        <v>MCN,3,3,1,1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500</v>
      </c>
      <c r="CR111" s="53" t="s">
        <v>2329</v>
      </c>
      <c r="CS111" s="53" t="str">
        <f t="shared" si="226"/>
        <v>cash,110</v>
      </c>
      <c r="CT111" s="53">
        <v>100</v>
      </c>
      <c r="CU111" s="53" t="s">
        <v>2330</v>
      </c>
      <c r="CV111" s="53" t="str">
        <f t="shared" si="227"/>
        <v>prop,704,8</v>
      </c>
      <c r="CW111" s="53">
        <v>100</v>
      </c>
      <c r="CX111" s="53" t="str">
        <f t="shared" si="228"/>
        <v>MCN,4,3,1,1</v>
      </c>
      <c r="CY111" s="53" t="str">
        <f t="shared" si="229"/>
        <v>item,104</v>
      </c>
      <c r="CZ111" s="53">
        <f t="shared" si="230"/>
        <v>20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170" t="str">
        <f t="shared" si="141"/>
        <v>MCN,3,3,1,1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500</v>
      </c>
      <c r="CR112" s="53" t="s">
        <v>2329</v>
      </c>
      <c r="CS112" s="53" t="str">
        <f t="shared" si="226"/>
        <v>cash,110</v>
      </c>
      <c r="CT112" s="53">
        <v>100</v>
      </c>
      <c r="CU112" s="53" t="s">
        <v>2330</v>
      </c>
      <c r="CV112" s="53" t="str">
        <f t="shared" si="227"/>
        <v>prop,704,8</v>
      </c>
      <c r="CW112" s="53">
        <v>100</v>
      </c>
      <c r="CX112" s="53" t="str">
        <f t="shared" si="228"/>
        <v>MCN,4,3,1,1</v>
      </c>
      <c r="CY112" s="53" t="str">
        <f t="shared" si="229"/>
        <v>item,104</v>
      </c>
      <c r="CZ112" s="53">
        <f t="shared" si="230"/>
        <v>20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170" t="str">
        <f t="shared" si="141"/>
        <v>MCN,3,3,1,1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500</v>
      </c>
      <c r="CR113" s="53" t="s">
        <v>2329</v>
      </c>
      <c r="CS113" s="53" t="str">
        <f t="shared" si="226"/>
        <v>cash,110</v>
      </c>
      <c r="CT113" s="53">
        <v>100</v>
      </c>
      <c r="CU113" s="53" t="s">
        <v>2330</v>
      </c>
      <c r="CV113" s="53" t="str">
        <f t="shared" si="227"/>
        <v>prop,704,8</v>
      </c>
      <c r="CW113" s="53">
        <v>100</v>
      </c>
      <c r="CX113" s="53" t="str">
        <f t="shared" si="228"/>
        <v>MCN,4,3,1,1</v>
      </c>
      <c r="CY113" s="53" t="str">
        <f t="shared" si="229"/>
        <v>item,104</v>
      </c>
      <c r="CZ113" s="53">
        <f t="shared" si="230"/>
        <v>20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170" t="str">
        <f t="shared" si="141"/>
        <v>MCN,3,3,1,1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500</v>
      </c>
      <c r="CR114" s="53" t="s">
        <v>2329</v>
      </c>
      <c r="CS114" s="53" t="str">
        <f t="shared" si="226"/>
        <v>cash,110</v>
      </c>
      <c r="CT114" s="53">
        <v>100</v>
      </c>
      <c r="CU114" s="53" t="s">
        <v>2330</v>
      </c>
      <c r="CV114" s="53" t="str">
        <f t="shared" si="227"/>
        <v>prop,704,8</v>
      </c>
      <c r="CW114" s="53">
        <v>100</v>
      </c>
      <c r="CX114" s="53" t="str">
        <f t="shared" si="228"/>
        <v>MCN,4,3,1,1</v>
      </c>
      <c r="CY114" s="53" t="str">
        <f t="shared" si="229"/>
        <v>item,104</v>
      </c>
      <c r="CZ114" s="53">
        <f t="shared" si="230"/>
        <v>20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170" t="str">
        <f t="shared" si="141"/>
        <v>MCN,3,3,1,1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500</v>
      </c>
      <c r="CR115" s="53" t="s">
        <v>2329</v>
      </c>
      <c r="CS115" s="53" t="str">
        <f t="shared" si="226"/>
        <v>cash,110</v>
      </c>
      <c r="CT115" s="53">
        <v>100</v>
      </c>
      <c r="CU115" s="53" t="s">
        <v>2330</v>
      </c>
      <c r="CV115" s="53" t="str">
        <f t="shared" si="227"/>
        <v>prop,704,8</v>
      </c>
      <c r="CW115" s="53">
        <v>100</v>
      </c>
      <c r="CX115" s="53" t="str">
        <f t="shared" si="228"/>
        <v>MCN,4,3,1,1</v>
      </c>
      <c r="CY115" s="53" t="str">
        <f t="shared" si="229"/>
        <v>item,104</v>
      </c>
      <c r="CZ115" s="53">
        <f t="shared" si="230"/>
        <v>20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170" t="str">
        <f t="shared" si="141"/>
        <v>MCN,3,3,1,1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500</v>
      </c>
      <c r="CR116" s="53" t="s">
        <v>2329</v>
      </c>
      <c r="CS116" s="53" t="str">
        <f t="shared" si="226"/>
        <v>cash,110</v>
      </c>
      <c r="CT116" s="53">
        <v>100</v>
      </c>
      <c r="CU116" s="53" t="s">
        <v>2330</v>
      </c>
      <c r="CV116" s="53" t="str">
        <f t="shared" si="227"/>
        <v>prop,704,8</v>
      </c>
      <c r="CW116" s="53">
        <v>100</v>
      </c>
      <c r="CX116" s="53" t="str">
        <f t="shared" si="228"/>
        <v>MCN,4,3,1,1</v>
      </c>
      <c r="CY116" s="53" t="str">
        <f t="shared" si="229"/>
        <v>item,104</v>
      </c>
      <c r="CZ116" s="53">
        <f t="shared" si="230"/>
        <v>20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170" t="str">
        <f t="shared" si="141"/>
        <v>MCN,3,3,1,1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500</v>
      </c>
      <c r="CR117" s="53" t="s">
        <v>2329</v>
      </c>
      <c r="CS117" s="53" t="str">
        <f t="shared" si="226"/>
        <v>cash,110</v>
      </c>
      <c r="CT117" s="53">
        <v>100</v>
      </c>
      <c r="CU117" s="53" t="s">
        <v>2330</v>
      </c>
      <c r="CV117" s="53" t="str">
        <f t="shared" si="227"/>
        <v>prop,704,8</v>
      </c>
      <c r="CW117" s="53">
        <v>100</v>
      </c>
      <c r="CX117" s="53" t="str">
        <f t="shared" si="228"/>
        <v>MCN,4,3,1,1</v>
      </c>
      <c r="CY117" s="53" t="str">
        <f t="shared" si="229"/>
        <v>item,104</v>
      </c>
      <c r="CZ117" s="53">
        <f t="shared" si="230"/>
        <v>20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170" t="str">
        <f t="shared" si="141"/>
        <v>MCN,3,3,1,1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500</v>
      </c>
      <c r="CR118" s="53" t="s">
        <v>2329</v>
      </c>
      <c r="CS118" s="53" t="str">
        <f t="shared" si="226"/>
        <v>cash,110</v>
      </c>
      <c r="CT118" s="53">
        <v>100</v>
      </c>
      <c r="CU118" s="53" t="s">
        <v>2330</v>
      </c>
      <c r="CV118" s="53" t="str">
        <f t="shared" si="227"/>
        <v>prop,704,8</v>
      </c>
      <c r="CW118" s="53">
        <v>100</v>
      </c>
      <c r="CX118" s="53" t="str">
        <f t="shared" si="228"/>
        <v>MCN,4,3,1,1</v>
      </c>
      <c r="CY118" s="53" t="str">
        <f t="shared" si="229"/>
        <v>item,104</v>
      </c>
      <c r="CZ118" s="53">
        <f t="shared" si="230"/>
        <v>20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170" t="str">
        <f t="shared" si="141"/>
        <v>MCN,3,3,1,1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500</v>
      </c>
      <c r="CR119" s="53" t="s">
        <v>2329</v>
      </c>
      <c r="CS119" s="53" t="str">
        <f t="shared" si="226"/>
        <v>cash,110</v>
      </c>
      <c r="CT119" s="53">
        <v>100</v>
      </c>
      <c r="CU119" s="53" t="s">
        <v>2330</v>
      </c>
      <c r="CV119" s="53" t="str">
        <f t="shared" si="227"/>
        <v>prop,704,8</v>
      </c>
      <c r="CW119" s="53">
        <v>100</v>
      </c>
      <c r="CX119" s="53" t="str">
        <f t="shared" si="228"/>
        <v>MCN,4,3,1,1</v>
      </c>
      <c r="CY119" s="53" t="str">
        <f t="shared" si="229"/>
        <v>item,104</v>
      </c>
      <c r="CZ119" s="53">
        <f t="shared" si="230"/>
        <v>20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170" t="str">
        <f t="shared" si="141"/>
        <v>MCN,3,3,1,1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500</v>
      </c>
      <c r="CR120" s="53" t="s">
        <v>2329</v>
      </c>
      <c r="CS120" s="53" t="str">
        <f t="shared" si="226"/>
        <v>cash,110</v>
      </c>
      <c r="CT120" s="53">
        <v>100</v>
      </c>
      <c r="CU120" s="53" t="s">
        <v>2330</v>
      </c>
      <c r="CV120" s="53" t="str">
        <f t="shared" si="227"/>
        <v>prop,704,8</v>
      </c>
      <c r="CW120" s="53">
        <v>100</v>
      </c>
      <c r="CX120" s="53" t="str">
        <f t="shared" si="228"/>
        <v>MCN,4,3,1,1</v>
      </c>
      <c r="CY120" s="53" t="str">
        <f t="shared" si="229"/>
        <v>item,104</v>
      </c>
      <c r="CZ120" s="53">
        <f t="shared" si="230"/>
        <v>20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170" t="str">
        <f t="shared" si="141"/>
        <v>MCN,3,3,1,1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500</v>
      </c>
      <c r="CR121" s="53" t="s">
        <v>2329</v>
      </c>
      <c r="CS121" s="53" t="str">
        <f t="shared" si="226"/>
        <v>cash,110</v>
      </c>
      <c r="CT121" s="53">
        <v>100</v>
      </c>
      <c r="CU121" s="53" t="s">
        <v>2330</v>
      </c>
      <c r="CV121" s="53" t="str">
        <f t="shared" si="227"/>
        <v>prop,704,8</v>
      </c>
      <c r="CW121" s="53">
        <v>100</v>
      </c>
      <c r="CX121" s="53" t="str">
        <f t="shared" si="228"/>
        <v>MCN,4,3,1,1</v>
      </c>
      <c r="CY121" s="53" t="str">
        <f t="shared" si="229"/>
        <v>item,104</v>
      </c>
      <c r="CZ121" s="53">
        <f t="shared" si="230"/>
        <v>20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170" t="str">
        <f t="shared" si="141"/>
        <v>MCN,3,3,1,1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500</v>
      </c>
      <c r="CR122" s="53" t="s">
        <v>2329</v>
      </c>
      <c r="CS122" s="53" t="str">
        <f t="shared" si="226"/>
        <v>cash,110</v>
      </c>
      <c r="CT122" s="53">
        <v>100</v>
      </c>
      <c r="CU122" s="53" t="s">
        <v>2330</v>
      </c>
      <c r="CV122" s="53" t="str">
        <f t="shared" si="227"/>
        <v>prop,704,8</v>
      </c>
      <c r="CW122" s="53">
        <v>100</v>
      </c>
      <c r="CX122" s="53" t="str">
        <f t="shared" si="228"/>
        <v>MCN,4,3,1,1</v>
      </c>
      <c r="CY122" s="53" t="str">
        <f t="shared" si="229"/>
        <v>item,104</v>
      </c>
      <c r="CZ122" s="53">
        <f t="shared" si="230"/>
        <v>20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pack,206|20;pack,216|20;pack,231|20;pack,241|20;0|320</v>
      </c>
      <c r="DG122" s="80"/>
    </row>
    <row r="123" spans="1:111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170" t="str">
        <f t="shared" si="141"/>
        <v>MCN,3,3,1,1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500</v>
      </c>
      <c r="CR123" s="53" t="s">
        <v>2329</v>
      </c>
      <c r="CS123" s="53" t="str">
        <f t="shared" si="226"/>
        <v>cash,110</v>
      </c>
      <c r="CT123" s="53">
        <v>100</v>
      </c>
      <c r="CU123" s="53" t="s">
        <v>2330</v>
      </c>
      <c r="CV123" s="53" t="str">
        <f t="shared" si="227"/>
        <v>prop,704,8</v>
      </c>
      <c r="CW123" s="53">
        <v>100</v>
      </c>
      <c r="CX123" s="53" t="str">
        <f t="shared" si="228"/>
        <v>MCN,4,3,1,1</v>
      </c>
      <c r="CY123" s="53" t="str">
        <f t="shared" si="229"/>
        <v>item,104</v>
      </c>
      <c r="CZ123" s="53">
        <f t="shared" si="230"/>
        <v>20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pack,201|20;pack,211|20;pack,221|20;pack,256|20;0|320</v>
      </c>
    </row>
    <row r="124" spans="1:111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170" t="str">
        <f t="shared" si="141"/>
        <v>MCN,3,3,1,1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500</v>
      </c>
      <c r="CR124" s="53" t="s">
        <v>2329</v>
      </c>
      <c r="CS124" s="53" t="str">
        <f t="shared" si="226"/>
        <v>cash,110</v>
      </c>
      <c r="CT124" s="53">
        <v>100</v>
      </c>
      <c r="CU124" s="53" t="s">
        <v>2330</v>
      </c>
      <c r="CV124" s="53" t="str">
        <f t="shared" si="227"/>
        <v>prop,704,8</v>
      </c>
      <c r="CW124" s="53">
        <v>100</v>
      </c>
      <c r="CX124" s="53" t="str">
        <f t="shared" si="228"/>
        <v>MCN,4,3,1,1</v>
      </c>
      <c r="CY124" s="53" t="str">
        <f t="shared" si="229"/>
        <v>item,104</v>
      </c>
      <c r="CZ124" s="53">
        <f t="shared" si="230"/>
        <v>20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53">
        <v>1222</v>
      </c>
      <c r="DF124" s="56" t="str">
        <f t="shared" si="235"/>
        <v>pack,226|20;pack,236|20;pack,246|20;pack,266|20;0|320</v>
      </c>
    </row>
    <row r="125" spans="1:111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170" t="str">
        <f t="shared" si="141"/>
        <v>MCN,3,3,1,1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500</v>
      </c>
      <c r="CR125" s="53" t="s">
        <v>2329</v>
      </c>
      <c r="CS125" s="53" t="str">
        <f t="shared" si="226"/>
        <v>cash,110</v>
      </c>
      <c r="CT125" s="53">
        <v>100</v>
      </c>
      <c r="CU125" s="53" t="s">
        <v>2330</v>
      </c>
      <c r="CV125" s="53" t="str">
        <f t="shared" si="227"/>
        <v>prop,704,8</v>
      </c>
      <c r="CW125" s="53">
        <v>100</v>
      </c>
      <c r="CX125" s="53" t="str">
        <f t="shared" si="228"/>
        <v>MCN,4,3,1,1</v>
      </c>
      <c r="CY125" s="53" t="str">
        <f t="shared" si="229"/>
        <v>item,104</v>
      </c>
      <c r="CZ125" s="53">
        <f t="shared" si="230"/>
        <v>20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53">
        <v>1223</v>
      </c>
      <c r="DF125" s="56" t="str">
        <f t="shared" si="235"/>
        <v>pack,251|20;pack,261|20;pack,271|20;0|240</v>
      </c>
    </row>
    <row r="126" spans="1:111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170" t="str">
        <f t="shared" si="141"/>
        <v>MCN,3,3,1,1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500</v>
      </c>
      <c r="CR126" s="53" t="s">
        <v>2329</v>
      </c>
      <c r="CS126" s="53" t="str">
        <f t="shared" si="226"/>
        <v>cash,110</v>
      </c>
      <c r="CT126" s="53">
        <v>100</v>
      </c>
      <c r="CU126" s="53" t="s">
        <v>2330</v>
      </c>
      <c r="CV126" s="53" t="str">
        <f t="shared" si="227"/>
        <v>prop,704,8</v>
      </c>
      <c r="CW126" s="53">
        <v>100</v>
      </c>
      <c r="CX126" s="53" t="str">
        <f t="shared" si="228"/>
        <v>MCN,4,3,1,1</v>
      </c>
      <c r="CY126" s="53" t="str">
        <f t="shared" si="229"/>
        <v>item,104</v>
      </c>
      <c r="CZ126" s="53">
        <f t="shared" si="230"/>
        <v>20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pack,206|20;pack,216|20;pack,231|20;pack,241|20;0|320</v>
      </c>
    </row>
    <row r="127" spans="1:111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170" t="str">
        <f t="shared" si="141"/>
        <v>MCN,3,3,1,1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500</v>
      </c>
      <c r="CR127" s="53" t="s">
        <v>2329</v>
      </c>
      <c r="CS127" s="53" t="str">
        <f t="shared" si="226"/>
        <v>cash,110</v>
      </c>
      <c r="CT127" s="53">
        <v>100</v>
      </c>
      <c r="CU127" s="53" t="s">
        <v>2330</v>
      </c>
      <c r="CV127" s="53" t="str">
        <f t="shared" si="227"/>
        <v>prop,704,8</v>
      </c>
      <c r="CW127" s="53">
        <v>100</v>
      </c>
      <c r="CX127" s="53" t="str">
        <f t="shared" si="228"/>
        <v>MCN,4,3,1,1</v>
      </c>
      <c r="CY127" s="53" t="str">
        <f t="shared" si="229"/>
        <v>item,104</v>
      </c>
      <c r="CZ127" s="53">
        <f t="shared" si="230"/>
        <v>30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pack,201|20;pack,211|20;pack,221|20;pack,256|20;0|320</v>
      </c>
    </row>
    <row r="128" spans="1:111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170" t="str">
        <f t="shared" si="141"/>
        <v>MCN,3,3,1,1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500</v>
      </c>
      <c r="CR128" s="53" t="s">
        <v>2329</v>
      </c>
      <c r="CS128" s="53" t="str">
        <f t="shared" si="226"/>
        <v>cash,110</v>
      </c>
      <c r="CT128" s="53">
        <v>100</v>
      </c>
      <c r="CU128" s="53" t="s">
        <v>2330</v>
      </c>
      <c r="CV128" s="53" t="str">
        <f t="shared" si="227"/>
        <v>prop,704,8</v>
      </c>
      <c r="CW128" s="53">
        <v>100</v>
      </c>
      <c r="CX128" s="53" t="str">
        <f t="shared" si="228"/>
        <v>MCN,4,3,1,1</v>
      </c>
      <c r="CY128" s="53" t="str">
        <f t="shared" si="229"/>
        <v>item,104</v>
      </c>
      <c r="CZ128" s="53">
        <f t="shared" si="230"/>
        <v>30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pack,226|5;pack,236|5;pack,246|5;pack,266|5;pack,227|6;pack,237|6;pack,247|6;pack,267|6;0|752</v>
      </c>
    </row>
    <row r="129" spans="1:119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170" t="str">
        <f t="shared" si="141"/>
        <v>MCN,3,3,1,1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500</v>
      </c>
      <c r="CR129" s="53" t="s">
        <v>2329</v>
      </c>
      <c r="CS129" s="53" t="str">
        <f t="shared" si="226"/>
        <v>cash,110</v>
      </c>
      <c r="CT129" s="53">
        <v>100</v>
      </c>
      <c r="CU129" s="53" t="s">
        <v>2330</v>
      </c>
      <c r="CV129" s="53" t="str">
        <f t="shared" si="227"/>
        <v>prop,704,8</v>
      </c>
      <c r="CW129" s="53">
        <v>100</v>
      </c>
      <c r="CX129" s="53" t="str">
        <f t="shared" si="228"/>
        <v>MCN,4,3,1,1</v>
      </c>
      <c r="CY129" s="53" t="str">
        <f t="shared" si="229"/>
        <v>item,104</v>
      </c>
      <c r="CZ129" s="53">
        <f t="shared" si="230"/>
        <v>30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pack,251|5;pack,261|5;pack,271|5;pack,252|6;pack,262|6;pack,272|6;0|564</v>
      </c>
    </row>
    <row r="130" spans="1:119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170" t="str">
        <f t="shared" si="141"/>
        <v>MCN,3,3,1,1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500</v>
      </c>
      <c r="CR130" s="53" t="s">
        <v>2329</v>
      </c>
      <c r="CS130" s="53" t="str">
        <f t="shared" si="226"/>
        <v>cash,110</v>
      </c>
      <c r="CT130" s="53">
        <v>100</v>
      </c>
      <c r="CU130" s="53" t="s">
        <v>2330</v>
      </c>
      <c r="CV130" s="53" t="str">
        <f t="shared" si="227"/>
        <v>prop,704,8</v>
      </c>
      <c r="CW130" s="53">
        <v>100</v>
      </c>
      <c r="CX130" s="53" t="str">
        <f t="shared" si="228"/>
        <v>MCN,4,3,1,1</v>
      </c>
      <c r="CY130" s="53" t="str">
        <f t="shared" si="229"/>
        <v>item,104</v>
      </c>
      <c r="CZ130" s="53">
        <f t="shared" si="230"/>
        <v>30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pack,206|5;pack,216|5;pack,231|5;pack,241|5;pack,207|6;pack,217|6;pack,232|6;pack,242|6;0|752</v>
      </c>
      <c r="DG130" s="53"/>
    </row>
    <row r="131" spans="1:119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170" t="str">
        <f t="shared" si="141"/>
        <v>MCN,3,3,1,1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500</v>
      </c>
      <c r="CR131" s="53" t="s">
        <v>2329</v>
      </c>
      <c r="CS131" s="53" t="str">
        <f t="shared" si="226"/>
        <v>cash,110</v>
      </c>
      <c r="CT131" s="53">
        <v>100</v>
      </c>
      <c r="CU131" s="53" t="s">
        <v>2330</v>
      </c>
      <c r="CV131" s="53" t="str">
        <f t="shared" si="227"/>
        <v>prop,704,8</v>
      </c>
      <c r="CW131" s="53">
        <v>100</v>
      </c>
      <c r="CX131" s="53" t="str">
        <f t="shared" si="228"/>
        <v>MCN,4,3,1,1</v>
      </c>
      <c r="CY131" s="53" t="str">
        <f t="shared" si="229"/>
        <v>item,104</v>
      </c>
      <c r="CZ131" s="53">
        <f t="shared" si="230"/>
        <v>30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pack,201|5;pack,211|5;pack,221|5;pack,256|5;pack,202|6;pack,212|6;pack,222|6;pack,257|6;0|752</v>
      </c>
      <c r="DG131" s="82"/>
      <c r="DJ131" s="56"/>
      <c r="DN131" s="53"/>
      <c r="DO131" s="53"/>
    </row>
    <row r="132" spans="1:119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170" t="str">
        <f t="shared" si="141"/>
        <v>MCN,3,3,1,1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500</v>
      </c>
      <c r="CR132" s="53" t="s">
        <v>2329</v>
      </c>
      <c r="CS132" s="53" t="str">
        <f t="shared" si="226"/>
        <v>cash,110</v>
      </c>
      <c r="CT132" s="53">
        <v>100</v>
      </c>
      <c r="CU132" s="53" t="s">
        <v>2330</v>
      </c>
      <c r="CV132" s="53" t="str">
        <f t="shared" si="227"/>
        <v>prop,704,8</v>
      </c>
      <c r="CW132" s="53">
        <v>100</v>
      </c>
      <c r="CX132" s="53" t="str">
        <f t="shared" si="228"/>
        <v>MCN,4,3,1,1</v>
      </c>
      <c r="CY132" s="53" t="str">
        <f t="shared" si="229"/>
        <v>item,104</v>
      </c>
      <c r="CZ132" s="53">
        <f t="shared" si="230"/>
        <v>30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pack,227|8;pack,237|8;pack,247|8;pack,267|8;0|368</v>
      </c>
      <c r="DG132" s="82"/>
    </row>
    <row r="133" spans="1:119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170" t="str">
        <f t="shared" si="141"/>
        <v>MCN,3,3,1,1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500</v>
      </c>
      <c r="CR133" s="53" t="s">
        <v>2329</v>
      </c>
      <c r="CS133" s="53" t="str">
        <f t="shared" si="226"/>
        <v>cash,110</v>
      </c>
      <c r="CT133" s="53">
        <v>100</v>
      </c>
      <c r="CU133" s="53" t="s">
        <v>2330</v>
      </c>
      <c r="CV133" s="53" t="str">
        <f t="shared" si="227"/>
        <v>prop,704,8</v>
      </c>
      <c r="CW133" s="53">
        <v>100</v>
      </c>
      <c r="CX133" s="53" t="str">
        <f t="shared" si="228"/>
        <v>MCN,4,3,1,1</v>
      </c>
      <c r="CY133" s="53" t="str">
        <f t="shared" si="229"/>
        <v>item,104</v>
      </c>
      <c r="CZ133" s="53">
        <f t="shared" si="230"/>
        <v>30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pack,252|8;pack,262|8;pack,272|8;0|276</v>
      </c>
      <c r="DG133" s="82"/>
    </row>
    <row r="134" spans="1:119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170" t="str">
        <f t="shared" si="141"/>
        <v>MCN,3,3,1,1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500</v>
      </c>
      <c r="CR134" s="53" t="s">
        <v>2329</v>
      </c>
      <c r="CS134" s="53" t="str">
        <f t="shared" si="226"/>
        <v>cash,110</v>
      </c>
      <c r="CT134" s="53">
        <v>100</v>
      </c>
      <c r="CU134" s="53" t="s">
        <v>2330</v>
      </c>
      <c r="CV134" s="53" t="str">
        <f t="shared" si="227"/>
        <v>prop,704,8</v>
      </c>
      <c r="CW134" s="53">
        <v>100</v>
      </c>
      <c r="CX134" s="53" t="str">
        <f t="shared" si="228"/>
        <v>MCN,4,3,1,1</v>
      </c>
      <c r="CY134" s="53" t="str">
        <f t="shared" si="229"/>
        <v>item,104</v>
      </c>
      <c r="CZ134" s="53">
        <f t="shared" si="230"/>
        <v>30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pack,207|8;pack,217|8;pack,232|8;pack,242|8;0|368</v>
      </c>
      <c r="DG134" s="82"/>
    </row>
    <row r="135" spans="1:119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170" t="str">
        <f t="shared" si="141"/>
        <v>MCN,3,3,1,1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500</v>
      </c>
      <c r="CR135" s="53" t="s">
        <v>2329</v>
      </c>
      <c r="CS135" s="53" t="str">
        <f t="shared" si="226"/>
        <v>cash,110</v>
      </c>
      <c r="CT135" s="53">
        <v>100</v>
      </c>
      <c r="CU135" s="53" t="s">
        <v>2330</v>
      </c>
      <c r="CV135" s="53" t="str">
        <f t="shared" si="227"/>
        <v>prop,704,8</v>
      </c>
      <c r="CW135" s="53">
        <v>100</v>
      </c>
      <c r="CX135" s="53" t="str">
        <f t="shared" si="228"/>
        <v>MCN,4,3,1,1</v>
      </c>
      <c r="CY135" s="53" t="str">
        <f t="shared" si="229"/>
        <v>item,104</v>
      </c>
      <c r="CZ135" s="53">
        <f t="shared" si="230"/>
        <v>30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pack,202|8;pack,212|8;pack,222|8;pack,257|8;0|368</v>
      </c>
      <c r="DG135" s="82"/>
    </row>
    <row r="136" spans="1:119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170" t="str">
        <f t="shared" si="141"/>
        <v>MCN,3,3,1,1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500</v>
      </c>
      <c r="CR136" s="53" t="s">
        <v>2329</v>
      </c>
      <c r="CS136" s="53" t="str">
        <f t="shared" si="226"/>
        <v>cash,110</v>
      </c>
      <c r="CT136" s="53">
        <v>100</v>
      </c>
      <c r="CU136" s="53" t="s">
        <v>2330</v>
      </c>
      <c r="CV136" s="53" t="str">
        <f t="shared" si="227"/>
        <v>prop,704,8</v>
      </c>
      <c r="CW136" s="53">
        <v>100</v>
      </c>
      <c r="CX136" s="53" t="str">
        <f t="shared" si="228"/>
        <v>MCN,4,3,1,1</v>
      </c>
      <c r="CY136" s="53" t="str">
        <f t="shared" si="229"/>
        <v>item,104</v>
      </c>
      <c r="CZ136" s="53">
        <f t="shared" si="230"/>
        <v>30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pack,227|8;pack,237|8;pack,247|8;pack,267|8;0|368</v>
      </c>
      <c r="DG136" s="82"/>
    </row>
    <row r="137" spans="1:119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170" t="str">
        <f t="shared" si="141"/>
        <v>MCN,3,3,1,1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500</v>
      </c>
      <c r="CR137" s="53" t="s">
        <v>2329</v>
      </c>
      <c r="CS137" s="53" t="str">
        <f t="shared" si="226"/>
        <v>cash,110</v>
      </c>
      <c r="CT137" s="53">
        <v>100</v>
      </c>
      <c r="CU137" s="53" t="s">
        <v>2330</v>
      </c>
      <c r="CV137" s="53" t="str">
        <f t="shared" si="227"/>
        <v>prop,704,8</v>
      </c>
      <c r="CW137" s="53">
        <v>100</v>
      </c>
      <c r="CX137" s="53" t="str">
        <f t="shared" si="228"/>
        <v>MCN,4,3,1,1</v>
      </c>
      <c r="CY137" s="53" t="str">
        <f t="shared" si="229"/>
        <v>item,104</v>
      </c>
      <c r="CZ137" s="53">
        <f t="shared" si="230"/>
        <v>30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170" t="str">
        <f t="shared" si="141"/>
        <v>MCN,3,3,1,1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500</v>
      </c>
      <c r="CR138" s="53" t="s">
        <v>2329</v>
      </c>
      <c r="CS138" s="53" t="str">
        <f t="shared" si="226"/>
        <v>cash,110</v>
      </c>
      <c r="CT138" s="53">
        <v>100</v>
      </c>
      <c r="CU138" s="53" t="s">
        <v>2330</v>
      </c>
      <c r="CV138" s="53" t="str">
        <f t="shared" si="227"/>
        <v>prop,704,8</v>
      </c>
      <c r="CW138" s="53">
        <v>100</v>
      </c>
      <c r="CX138" s="53" t="str">
        <f t="shared" si="228"/>
        <v>MCN,4,3,1,1</v>
      </c>
      <c r="CY138" s="53" t="str">
        <f t="shared" si="229"/>
        <v>item,104</v>
      </c>
      <c r="CZ138" s="53">
        <f t="shared" si="230"/>
        <v>30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170" t="str">
        <f t="shared" si="141"/>
        <v>MCN,3,3,1,1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500</v>
      </c>
      <c r="CR139" s="53" t="s">
        <v>2329</v>
      </c>
      <c r="CS139" s="53" t="str">
        <f t="shared" si="226"/>
        <v>cash,110</v>
      </c>
      <c r="CT139" s="53">
        <v>100</v>
      </c>
      <c r="CU139" s="53" t="s">
        <v>2330</v>
      </c>
      <c r="CV139" s="53" t="str">
        <f t="shared" si="227"/>
        <v>prop,704,8</v>
      </c>
      <c r="CW139" s="53">
        <v>100</v>
      </c>
      <c r="CX139" s="53" t="str">
        <f t="shared" si="228"/>
        <v>MCN,4,3,1,1</v>
      </c>
      <c r="CY139" s="53" t="str">
        <f t="shared" si="229"/>
        <v>item,104</v>
      </c>
      <c r="CZ139" s="53">
        <f t="shared" si="230"/>
        <v>30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170" t="str">
        <f t="shared" si="141"/>
        <v>MCN,3,3,1,1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500</v>
      </c>
      <c r="CR140" s="53" t="s">
        <v>2329</v>
      </c>
      <c r="CS140" s="53" t="str">
        <f t="shared" si="226"/>
        <v>cash,110</v>
      </c>
      <c r="CT140" s="53">
        <v>100</v>
      </c>
      <c r="CU140" s="53" t="s">
        <v>2330</v>
      </c>
      <c r="CV140" s="53" t="str">
        <f t="shared" si="227"/>
        <v>prop,704,8</v>
      </c>
      <c r="CW140" s="53">
        <v>100</v>
      </c>
      <c r="CX140" s="53" t="str">
        <f t="shared" si="228"/>
        <v>MCN,4,3,1,1</v>
      </c>
      <c r="CY140" s="53" t="str">
        <f t="shared" si="229"/>
        <v>item,104</v>
      </c>
      <c r="CZ140" s="53">
        <f t="shared" si="230"/>
        <v>30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170" t="str">
        <f t="shared" si="141"/>
        <v>MCN,3,3,1,1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500</v>
      </c>
      <c r="CR141" s="53" t="s">
        <v>2329</v>
      </c>
      <c r="CS141" s="53" t="str">
        <f t="shared" si="226"/>
        <v>cash,110</v>
      </c>
      <c r="CT141" s="53">
        <v>100</v>
      </c>
      <c r="CU141" s="53" t="s">
        <v>2330</v>
      </c>
      <c r="CV141" s="53" t="str">
        <f t="shared" si="227"/>
        <v>prop,704,8</v>
      </c>
      <c r="CW141" s="53">
        <v>100</v>
      </c>
      <c r="CX141" s="53" t="str">
        <f t="shared" si="228"/>
        <v>MCN,4,3,1,1</v>
      </c>
      <c r="CY141" s="53" t="str">
        <f t="shared" si="229"/>
        <v>item,104</v>
      </c>
      <c r="CZ141" s="53">
        <f t="shared" si="230"/>
        <v>30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>
      <c r="DG142" s="82"/>
    </row>
    <row r="143" spans="1:119">
      <c r="DG143" s="82"/>
    </row>
    <row r="144" spans="1:119">
      <c r="DG144" s="82"/>
    </row>
    <row r="145" spans="111:119">
      <c r="DG145" s="82"/>
    </row>
    <row r="146" spans="111:119">
      <c r="DG146" s="82"/>
      <c r="DM146" s="56"/>
    </row>
    <row r="147" spans="111:119">
      <c r="DG147" s="82"/>
      <c r="DN147" s="53"/>
      <c r="DO147" s="53"/>
    </row>
    <row r="148" spans="111:119">
      <c r="DG148" s="82"/>
    </row>
    <row r="149" spans="111:119">
      <c r="DG149" s="82"/>
    </row>
    <row r="150" spans="111:119">
      <c r="DG150" s="82"/>
    </row>
    <row r="151" spans="111:119">
      <c r="DG151" s="82"/>
    </row>
    <row r="152" spans="111:119">
      <c r="DG152" s="82"/>
    </row>
    <row r="153" spans="111:119">
      <c r="DG153" s="82"/>
    </row>
    <row r="154" spans="111:119">
      <c r="DG154" s="82"/>
    </row>
    <row r="155" spans="111:119">
      <c r="DG155" s="82"/>
    </row>
    <row r="156" spans="111:119">
      <c r="DG156" s="82"/>
    </row>
    <row r="157" spans="111:119">
      <c r="DG157" s="82"/>
    </row>
    <row r="158" spans="111:119">
      <c r="DG158" s="82"/>
    </row>
    <row r="159" spans="111:119">
      <c r="DG159" s="82"/>
    </row>
    <row r="160" spans="111:119">
      <c r="DG160" s="82"/>
    </row>
    <row r="161" spans="111:111">
      <c r="DG161" s="82"/>
    </row>
    <row r="162" spans="111:111">
      <c r="DG162" s="82"/>
    </row>
    <row r="163" spans="111:111">
      <c r="DG163" s="82"/>
    </row>
    <row r="164" spans="111:111">
      <c r="DG164" s="82"/>
    </row>
    <row r="165" spans="111:111">
      <c r="DG165" s="82"/>
    </row>
    <row r="166" spans="111:111">
      <c r="DG166" s="82"/>
    </row>
    <row r="167" spans="111:111">
      <c r="DG167" s="82"/>
    </row>
    <row r="168" spans="111:111">
      <c r="DG168" s="82"/>
    </row>
    <row r="169" spans="111:111">
      <c r="DG169" s="82"/>
    </row>
    <row r="170" spans="111:111">
      <c r="DG170" s="82"/>
    </row>
    <row r="171" spans="111:111">
      <c r="DG171" s="82"/>
    </row>
    <row r="172" spans="111:111">
      <c r="DG172" s="82"/>
    </row>
    <row r="173" spans="111:111">
      <c r="DG173" s="82"/>
    </row>
    <row r="174" spans="111:111">
      <c r="DG174" s="82"/>
    </row>
    <row r="175" spans="111:111">
      <c r="DG175" s="82"/>
    </row>
    <row r="176" spans="111:111">
      <c r="DG176" s="82"/>
    </row>
    <row r="177" spans="111:111">
      <c r="DG177" s="82"/>
    </row>
    <row r="178" spans="111:111">
      <c r="DG178" s="82"/>
    </row>
    <row r="179" spans="111:111">
      <c r="DG179" s="82"/>
    </row>
    <row r="180" spans="111:111">
      <c r="DG180" s="82"/>
    </row>
    <row r="181" spans="111:111">
      <c r="DG181" s="82"/>
    </row>
    <row r="182" spans="111:111">
      <c r="DG182" s="82"/>
    </row>
    <row r="183" spans="111:111">
      <c r="DG183" s="82"/>
    </row>
    <row r="184" spans="111:111">
      <c r="DG184" s="82"/>
    </row>
    <row r="185" spans="111:111">
      <c r="DG185" s="82"/>
    </row>
    <row r="186" spans="111:111">
      <c r="DG186" s="82"/>
    </row>
    <row r="187" spans="111:111">
      <c r="DG187" s="82"/>
    </row>
    <row r="188" spans="111:111">
      <c r="DG188" s="82"/>
    </row>
    <row r="189" spans="111:111">
      <c r="DG189" s="82"/>
    </row>
    <row r="190" spans="111:111">
      <c r="DG190" s="82"/>
    </row>
    <row r="191" spans="111:111">
      <c r="DG191" s="82"/>
    </row>
    <row r="192" spans="111:111">
      <c r="DG192" s="82"/>
    </row>
    <row r="193" spans="111:119">
      <c r="DG193" s="82"/>
    </row>
    <row r="194" spans="111:119">
      <c r="DG194" s="82"/>
    </row>
    <row r="195" spans="111:119">
      <c r="DG195" s="82"/>
    </row>
    <row r="196" spans="111:119">
      <c r="DG196" s="82"/>
    </row>
    <row r="197" spans="111:119">
      <c r="DG197" s="82"/>
    </row>
    <row r="198" spans="111:119">
      <c r="DG198" s="82"/>
    </row>
    <row r="199" spans="111:119">
      <c r="DG199" s="82"/>
    </row>
    <row r="200" spans="111:119">
      <c r="DG200" s="82"/>
    </row>
    <row r="201" spans="111:119">
      <c r="DG201" s="82"/>
    </row>
    <row r="202" spans="111:119">
      <c r="DG202" s="82"/>
    </row>
    <row r="203" spans="111:119">
      <c r="DG203" s="82"/>
    </row>
    <row r="204" spans="111:119">
      <c r="DG204" s="82"/>
      <c r="DM204" s="56"/>
    </row>
    <row r="205" spans="111:119">
      <c r="DG205" s="82"/>
      <c r="DN205" s="53"/>
      <c r="DO205" s="53"/>
    </row>
    <row r="206" spans="111:119">
      <c r="DG206" s="82"/>
    </row>
    <row r="207" spans="111:119">
      <c r="DG207" s="82"/>
    </row>
    <row r="208" spans="111:119">
      <c r="DG208" s="82"/>
    </row>
    <row r="209" spans="111:111">
      <c r="DG209" s="82"/>
    </row>
    <row r="210" spans="111:111">
      <c r="DG210" s="82"/>
    </row>
    <row r="211" spans="111:111">
      <c r="DG211" s="82"/>
    </row>
    <row r="212" spans="111:111">
      <c r="DG212" s="82"/>
    </row>
    <row r="213" spans="111:111">
      <c r="DG213" s="82"/>
    </row>
    <row r="214" spans="111:111">
      <c r="DG214" s="82"/>
    </row>
    <row r="215" spans="111:111">
      <c r="DG215" s="82"/>
    </row>
    <row r="216" spans="111:111">
      <c r="DG216" s="82"/>
    </row>
    <row r="217" spans="111:111">
      <c r="DG217" s="82"/>
    </row>
    <row r="218" spans="111:111">
      <c r="DG218" s="82"/>
    </row>
    <row r="219" spans="111:111">
      <c r="DG219" s="82"/>
    </row>
    <row r="220" spans="111:111">
      <c r="DG220" s="82"/>
    </row>
    <row r="221" spans="111:111">
      <c r="DG221" s="82"/>
    </row>
    <row r="222" spans="111:111">
      <c r="DG222" s="82"/>
    </row>
    <row r="223" spans="111:111">
      <c r="DG223" s="82"/>
    </row>
    <row r="224" spans="111:111">
      <c r="DG224" s="82"/>
    </row>
    <row r="225" spans="111:111">
      <c r="DG225" s="82"/>
    </row>
    <row r="226" spans="111:111">
      <c r="DG226" s="82"/>
    </row>
    <row r="227" spans="111:111">
      <c r="DG227" s="82"/>
    </row>
    <row r="228" spans="111:111">
      <c r="DG228" s="82"/>
    </row>
    <row r="229" spans="111:111">
      <c r="DG229" s="82"/>
    </row>
    <row r="230" spans="111:111">
      <c r="DG230" s="82"/>
    </row>
    <row r="231" spans="111:111">
      <c r="DG231" s="82"/>
    </row>
    <row r="232" spans="111:111">
      <c r="DG232" s="82"/>
    </row>
    <row r="233" spans="111:111">
      <c r="DG233" s="82"/>
    </row>
    <row r="234" spans="111:111">
      <c r="DG234" s="82"/>
    </row>
    <row r="235" spans="111:111">
      <c r="DG235" s="82"/>
    </row>
    <row r="236" spans="111:111">
      <c r="DG236" s="82"/>
    </row>
    <row r="237" spans="111:111">
      <c r="DG237" s="82"/>
    </row>
    <row r="238" spans="111:111">
      <c r="DG238" s="82"/>
    </row>
    <row r="239" spans="111:111">
      <c r="DG239" s="82"/>
    </row>
    <row r="240" spans="111:111">
      <c r="DG240" s="82"/>
    </row>
    <row r="241" spans="111:111">
      <c r="DG241" s="82"/>
    </row>
    <row r="242" spans="111:111">
      <c r="DG242" s="82"/>
    </row>
    <row r="243" spans="111:111">
      <c r="DG243" s="82"/>
    </row>
    <row r="244" spans="111:111">
      <c r="DG244" s="82"/>
    </row>
    <row r="245" spans="111:111">
      <c r="DG245" s="82"/>
    </row>
    <row r="246" spans="111:111">
      <c r="DG246" s="82"/>
    </row>
    <row r="247" spans="111:111">
      <c r="DG247" s="82"/>
    </row>
    <row r="248" spans="111:111">
      <c r="DG248" s="82"/>
    </row>
    <row r="249" spans="111:111">
      <c r="DG249" s="82"/>
    </row>
    <row r="250" spans="111:111">
      <c r="DG250" s="82"/>
    </row>
    <row r="251" spans="111:111">
      <c r="DG251" s="82"/>
    </row>
    <row r="252" spans="111:111">
      <c r="DG252" s="82"/>
    </row>
    <row r="253" spans="111:111">
      <c r="DG253" s="82"/>
    </row>
    <row r="254" spans="111:111">
      <c r="DG254" s="82"/>
    </row>
    <row r="255" spans="111:111">
      <c r="DG255" s="82"/>
    </row>
    <row r="256" spans="111:111">
      <c r="DG256" s="82"/>
    </row>
    <row r="257" spans="111:111">
      <c r="DG257" s="82"/>
    </row>
    <row r="258" spans="111:111">
      <c r="DG258" s="82"/>
    </row>
    <row r="259" spans="111:111">
      <c r="DG259" s="82"/>
    </row>
    <row r="260" spans="111:111">
      <c r="DG260" s="82"/>
    </row>
    <row r="261" spans="111:111">
      <c r="DG261" s="82"/>
    </row>
    <row r="262" spans="111:111">
      <c r="DG262" s="82"/>
    </row>
    <row r="263" spans="111:111">
      <c r="DG263" s="82"/>
    </row>
    <row r="264" spans="111:111">
      <c r="DG264" s="82"/>
    </row>
    <row r="265" spans="111:111">
      <c r="DG265" s="82"/>
    </row>
    <row r="266" spans="111:111">
      <c r="DG266" s="82"/>
    </row>
    <row r="267" spans="111:111">
      <c r="DG267" s="82"/>
    </row>
    <row r="268" spans="111:111">
      <c r="DG268" s="82"/>
    </row>
    <row r="269" spans="111:111">
      <c r="DG269" s="82"/>
    </row>
    <row r="270" spans="111:111">
      <c r="DG270" s="82"/>
    </row>
    <row r="271" spans="111:111">
      <c r="DG271" s="82"/>
    </row>
  </sheetData>
  <mergeCells count="36">
    <mergeCell ref="DA39:DC39"/>
    <mergeCell ref="CO38:CZ38"/>
    <mergeCell ref="CI39:CK39"/>
    <mergeCell ref="CO39:CQ39"/>
    <mergeCell ref="CR39:CT39"/>
    <mergeCell ref="CU39:CW39"/>
    <mergeCell ref="CX39:CZ39"/>
    <mergeCell ref="CL39:CN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R39:T39"/>
    <mergeCell ref="C39:E39"/>
    <mergeCell ref="F39:H39"/>
    <mergeCell ref="I39:K39"/>
    <mergeCell ref="L39:N39"/>
    <mergeCell ref="O39:Q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AO3102"/>
  <sheetViews>
    <sheetView tabSelected="1" topLeftCell="J1" workbookViewId="0">
      <pane ySplit="2" topLeftCell="A1762" activePane="bottomLeft" state="frozen"/>
      <selection pane="bottomLeft" activeCell="V3" sqref="V3:AB1802"/>
    </sheetView>
  </sheetViews>
  <sheetFormatPr defaultColWidth="11" defaultRowHeight="12.75"/>
  <cols>
    <col min="1" max="1" width="8.25" style="50" customWidth="1"/>
    <col min="2" max="2" width="5" style="50" bestFit="1" customWidth="1"/>
    <col min="3" max="3" width="4.75" style="50" bestFit="1" customWidth="1"/>
    <col min="4" max="4" width="19.25" style="50" bestFit="1" customWidth="1"/>
    <col min="5" max="6" width="8" style="50" bestFit="1" customWidth="1"/>
    <col min="7" max="7" width="4.75" style="50" bestFit="1" customWidth="1"/>
    <col min="8" max="8" width="27.375" style="50" bestFit="1" customWidth="1"/>
    <col min="9" max="10" width="6.75" style="50" customWidth="1"/>
    <col min="11" max="11" width="4.75" style="50" bestFit="1" customWidth="1"/>
    <col min="12" max="12" width="6.75" style="50" bestFit="1" customWidth="1"/>
    <col min="13" max="13" width="4.75" style="50" bestFit="1" customWidth="1"/>
    <col min="14" max="14" width="8.5" style="50" customWidth="1"/>
    <col min="15" max="15" width="8.875" style="50" bestFit="1" customWidth="1"/>
    <col min="16" max="17" width="4.75" style="50" bestFit="1" customWidth="1"/>
    <col min="18" max="18" width="10.875" style="50" bestFit="1" customWidth="1"/>
    <col min="19" max="19" width="4.625" style="50" bestFit="1" customWidth="1"/>
    <col min="20" max="20" width="6.75" style="50" customWidth="1"/>
    <col min="21" max="23" width="7.5" style="50" customWidth="1"/>
    <col min="24" max="24" width="11.625" style="50" customWidth="1"/>
    <col min="25" max="25" width="9.75" style="50" customWidth="1"/>
    <col min="26" max="27" width="7.5" style="50" customWidth="1"/>
    <col min="28" max="28" width="10.87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90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prop,101|9167;prop,102|833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91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prop,101|9100;prop,102|900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92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prop,101|9000;prop,102|1000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93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prop,101|8934;prop,102|1066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94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prop,101|8834;prop,102|1166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94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prop,101|8834;prop,102|1166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95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prop,101|8767;prop,102|1233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95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prop,101|8767;prop,102|1233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96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prop,101|8667;prop,102|1333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97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prop,101|8600;prop,102|1400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97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prop,101|8600;prop,102|1400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97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prop,101|8600;prop,102|1400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98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prop,101|8500;prop,102|1500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98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prop,101|8500;prop,102|1500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98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prop,101|8500;prop,102|1500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99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prop,101|8434;prop,102|1566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100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prop,101|8334;prop,102|1666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100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prop,101|8334;prop,102|1666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100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prop,101|8334;prop,102|1666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100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prop,101|8334;prop,102|1666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100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prop,101|8334;prop,102|1666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101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prop,101|8267;prop,102|1733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101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prop,101|8267;prop,102|1733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>
      <c r="A49" s="51" t="s">
        <v>358</v>
      </c>
      <c r="B49" s="52">
        <v>47</v>
      </c>
      <c r="C49" s="52">
        <v>1</v>
      </c>
      <c r="D49" s="50" t="str">
        <f>怪物产出!W50</f>
        <v>item,101;item,102;item,200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>
      <c r="A50" s="51" t="s">
        <v>359</v>
      </c>
      <c r="B50" s="52">
        <v>48</v>
      </c>
      <c r="C50" s="52">
        <v>1</v>
      </c>
      <c r="D50" s="50" t="str">
        <f>怪物产出!W51</f>
        <v>item,101;item,102;item,200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>
      <c r="A51" s="51" t="s">
        <v>360</v>
      </c>
      <c r="B51" s="52">
        <v>49</v>
      </c>
      <c r="C51" s="52">
        <v>1</v>
      </c>
      <c r="D51" s="50" t="str">
        <f>怪物产出!W52</f>
        <v>item,101;item,102;item,200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>
      <c r="A52" s="51" t="s">
        <v>361</v>
      </c>
      <c r="B52" s="52">
        <v>50</v>
      </c>
      <c r="C52" s="52">
        <v>1</v>
      </c>
      <c r="D52" s="50" t="str">
        <f>怪物产出!W53</f>
        <v>item,101;item,102;item,200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>
      <c r="A53" s="51" t="s">
        <v>362</v>
      </c>
      <c r="B53" s="52">
        <v>51</v>
      </c>
      <c r="C53" s="52">
        <v>1</v>
      </c>
      <c r="D53" s="50" t="str">
        <f>怪物产出!W54</f>
        <v>item,101;item,102;item,200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>
      <c r="A54" s="51" t="s">
        <v>363</v>
      </c>
      <c r="B54" s="52">
        <v>52</v>
      </c>
      <c r="C54" s="52">
        <v>1</v>
      </c>
      <c r="D54" s="50" t="str">
        <f>怪物产出!W55</f>
        <v>item,101;item,102;item,200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>
      <c r="A55" s="51" t="s">
        <v>364</v>
      </c>
      <c r="B55" s="52">
        <v>53</v>
      </c>
      <c r="C55" s="52">
        <v>1</v>
      </c>
      <c r="D55" s="50" t="str">
        <f>怪物产出!W56</f>
        <v>item,101;item,102;item,200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>
      <c r="A56" s="51" t="s">
        <v>365</v>
      </c>
      <c r="B56" s="52">
        <v>54</v>
      </c>
      <c r="C56" s="52">
        <v>1</v>
      </c>
      <c r="D56" s="50" t="str">
        <f>怪物产出!W57</f>
        <v>item,101;item,102;item,200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>
      <c r="A57" s="51" t="s">
        <v>366</v>
      </c>
      <c r="B57" s="52">
        <v>55</v>
      </c>
      <c r="C57" s="52">
        <v>1</v>
      </c>
      <c r="D57" s="50" t="str">
        <f>怪物产出!W58</f>
        <v>item,101;item,102;item,200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>
      <c r="A58" s="51" t="s">
        <v>367</v>
      </c>
      <c r="B58" s="52">
        <v>56</v>
      </c>
      <c r="C58" s="52">
        <v>1</v>
      </c>
      <c r="D58" s="50" t="str">
        <f>怪物产出!W59</f>
        <v>item,101;item,102;item,200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>
      <c r="A59" s="51" t="s">
        <v>368</v>
      </c>
      <c r="B59" s="52">
        <v>57</v>
      </c>
      <c r="C59" s="52">
        <v>1</v>
      </c>
      <c r="D59" s="50" t="str">
        <f>怪物产出!W60</f>
        <v>item,101;item,102;item,200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>
      <c r="A60" s="51" t="s">
        <v>369</v>
      </c>
      <c r="B60" s="52">
        <v>58</v>
      </c>
      <c r="C60" s="52">
        <v>1</v>
      </c>
      <c r="D60" s="50" t="str">
        <f>怪物产出!W61</f>
        <v>item,101;item,102;item,200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90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MCN,4,3,1,1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prop,101|5434;prop,102|4566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91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MCN,4,3,1,1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prop,101|5334;prop,102|4666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92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MCN,4,3,1,1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prop,101|5167;prop,102|4833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93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MCN,4,3,1,1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prop,101|5100;prop,102|4900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94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MCN,4,3,1,1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prop,101|4934;prop,102|5066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94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MCN,4,3,1,1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prop,101|4934;prop,102|5066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95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MCN,4,3,1,1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prop,101|4834;prop,102|5166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95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MCN,4,3,1,1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prop,101|4834;prop,102|5166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96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MCN,4,3,1,1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prop,101|4667;prop,102|5333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97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MCN,4,3,1,1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prop,101|4600;prop,102|5400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97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MCN,4,3,1,1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prop,101|4600;prop,102|5400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97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MCN,4,3,1,1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prop,101|4600;prop,102|5400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98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MCN,4,3,1,1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prop,101|4434;prop,102|5566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98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MCN,4,3,1,1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prop,101|4434;prop,102|5566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98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MCN,4,3,1,1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prop,101|4434;prop,102|5566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99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MCN,4,3,1,1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prop,101|4334;prop,102|5666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100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MCN,4,3,1,1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prop,101|4167;prop,102|5833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100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MCN,4,3,1,1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prop,101|4167;prop,102|5833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100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MCN,4,3,1,1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prop,101|4167;prop,102|5833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100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MCN,4,3,1,1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prop,101|4167;prop,102|5833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100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MCN,4,3,1,1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prop,101|4167;prop,102|5833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101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MCN,4,3,1,1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prop,101|4100;prop,102|5900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101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MCN,4,3,1,1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prop,101|4100;prop,102|5900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MCN,4,3,1,1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MCN,4,3,1,1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MCN,4,3,1,1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MCN,4,3,1,1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MCN,4,3,1,1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MCN,4,3,1,1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MCN,4,3,1,1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MCN,4,3,1,1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MCN,4,3,1,1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MCN,4,3,1,1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MCN,4,3,1,1</v>
      </c>
      <c r="Y136" s="50" t="str">
        <f>随机目标!CY75</f>
        <v>item,104</v>
      </c>
      <c r="Z136" s="50">
        <f>随机目标!CZ75</f>
        <v>10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MCN,4,3,1,1</v>
      </c>
      <c r="Y137" s="50" t="str">
        <f>随机目标!CY76</f>
        <v>item,104</v>
      </c>
      <c r="Z137" s="50">
        <f>随机目标!CZ76</f>
        <v>10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MCN,4,3,1,1</v>
      </c>
      <c r="Y138" s="50" t="str">
        <f>随机目标!CY77</f>
        <v>item,104</v>
      </c>
      <c r="Z138" s="50">
        <f>随机目标!CZ77</f>
        <v>10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MCN,4,3,1,1</v>
      </c>
      <c r="Y139" s="50" t="str">
        <f>随机目标!CY78</f>
        <v>item,104</v>
      </c>
      <c r="Z139" s="50">
        <f>随机目标!CZ78</f>
        <v>10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MCN,4,3,1,1</v>
      </c>
      <c r="Y140" s="50" t="str">
        <f>随机目标!CY79</f>
        <v>item,104</v>
      </c>
      <c r="Z140" s="50">
        <f>随机目标!CZ79</f>
        <v>10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MCN,4,3,1,1</v>
      </c>
      <c r="Y141" s="50" t="str">
        <f>随机目标!CY80</f>
        <v>item,104</v>
      </c>
      <c r="Z141" s="50">
        <f>随机目标!CZ80</f>
        <v>10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MCN,4,3,1,1</v>
      </c>
      <c r="Y142" s="50" t="str">
        <f>随机目标!CY81</f>
        <v>item,104</v>
      </c>
      <c r="Z142" s="50">
        <f>随机目标!CZ81</f>
        <v>10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MCN,4,3,1,1</v>
      </c>
      <c r="Y143" s="50" t="str">
        <f>随机目标!CY82</f>
        <v>item,104</v>
      </c>
      <c r="Z143" s="50">
        <f>随机目标!CZ82</f>
        <v>10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MCN,4,3,1,1</v>
      </c>
      <c r="Y144" s="50" t="str">
        <f>随机目标!CY83</f>
        <v>item,104</v>
      </c>
      <c r="Z144" s="50">
        <f>随机目标!CZ83</f>
        <v>10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MCN,4,3,1,1</v>
      </c>
      <c r="Y145" s="50" t="str">
        <f>随机目标!CY84</f>
        <v>item,104</v>
      </c>
      <c r="Z145" s="50">
        <f>随机目标!CZ84</f>
        <v>10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MCN,4,3,1,1</v>
      </c>
      <c r="Y146" s="50" t="str">
        <f>随机目标!CY85</f>
        <v>item,104</v>
      </c>
      <c r="Z146" s="50">
        <f>随机目标!CZ85</f>
        <v>10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MCN,4,3,1,1</v>
      </c>
      <c r="Y147" s="50" t="str">
        <f>随机目标!CY86</f>
        <v>item,104</v>
      </c>
      <c r="Z147" s="50">
        <f>随机目标!CZ86</f>
        <v>15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MCN,4,3,1,1</v>
      </c>
      <c r="Y148" s="50" t="str">
        <f>随机目标!CY87</f>
        <v>item,104</v>
      </c>
      <c r="Z148" s="50">
        <f>随机目标!CZ87</f>
        <v>15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item,101;item,102;item,200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MCN,4,3,1,1</v>
      </c>
      <c r="Y149" s="50" t="str">
        <f>随机目标!CY88</f>
        <v>item,104</v>
      </c>
      <c r="Z149" s="50">
        <f>随机目标!CZ88</f>
        <v>15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item,101;item,102;item,200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MCN,4,3,1,1</v>
      </c>
      <c r="Y150" s="50" t="str">
        <f>随机目标!CY89</f>
        <v>item,104</v>
      </c>
      <c r="Z150" s="50">
        <f>随机目标!CZ89</f>
        <v>15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item,101;item,102;item,200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MCN,4,3,1,1</v>
      </c>
      <c r="Y151" s="50" t="str">
        <f>随机目标!CY90</f>
        <v>item,104</v>
      </c>
      <c r="Z151" s="50">
        <f>随机目标!CZ90</f>
        <v>15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item,101;item,102;item,200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MCN,4,3,1,1</v>
      </c>
      <c r="Y152" s="50" t="str">
        <f>随机目标!CY91</f>
        <v>item,104</v>
      </c>
      <c r="Z152" s="50">
        <f>随机目标!CZ91</f>
        <v>15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item,101;item,102;item,200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MCN,4,3,1,1</v>
      </c>
      <c r="Y153" s="50" t="str">
        <f>随机目标!CY92</f>
        <v>item,104</v>
      </c>
      <c r="Z153" s="50">
        <f>随机目标!CZ92</f>
        <v>15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item,101;item,102;item,200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MCN,4,3,1,1</v>
      </c>
      <c r="Y154" s="50" t="str">
        <f>随机目标!CY93</f>
        <v>item,104</v>
      </c>
      <c r="Z154" s="50">
        <f>随机目标!CZ93</f>
        <v>15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item,101;item,102;item,200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MCN,4,3,1,1</v>
      </c>
      <c r="Y155" s="50" t="str">
        <f>随机目标!CY94</f>
        <v>item,104</v>
      </c>
      <c r="Z155" s="50">
        <f>随机目标!CZ94</f>
        <v>15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item,101;item,102;item,200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MCN,4,3,1,1</v>
      </c>
      <c r="Y156" s="50" t="str">
        <f>随机目标!CY95</f>
        <v>item,104</v>
      </c>
      <c r="Z156" s="50">
        <f>随机目标!CZ95</f>
        <v>15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item,101;item,102;item,200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MCN,4,3,1,1</v>
      </c>
      <c r="Y157" s="50" t="str">
        <f>随机目标!CY96</f>
        <v>item,104</v>
      </c>
      <c r="Z157" s="50">
        <f>随机目标!CZ96</f>
        <v>15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item,101;item,102;item,200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MCN,4,3,1,1</v>
      </c>
      <c r="Y158" s="50" t="str">
        <f>随机目标!CY97</f>
        <v>item,104</v>
      </c>
      <c r="Z158" s="50">
        <f>随机目标!CZ97</f>
        <v>15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item,101;item,102;item,200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MCN,4,3,1,1</v>
      </c>
      <c r="Y159" s="50" t="str">
        <f>随机目标!CY98</f>
        <v>item,104</v>
      </c>
      <c r="Z159" s="50">
        <f>随机目标!CZ98</f>
        <v>15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item,101;item,102;item,200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MCN,4,3,1,1</v>
      </c>
      <c r="Y160" s="50" t="str">
        <f>随机目标!CY99</f>
        <v>item,104</v>
      </c>
      <c r="Z160" s="50">
        <f>随机目标!CZ99</f>
        <v>15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MCN,4,3,1,1</v>
      </c>
      <c r="Y161" s="50" t="str">
        <f>随机目标!CY100</f>
        <v>item,104</v>
      </c>
      <c r="Z161" s="50">
        <f>随机目标!CZ100</f>
        <v>20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MCN,4,3,1,1</v>
      </c>
      <c r="Y162" s="50" t="str">
        <f>随机目标!CY101</f>
        <v>item,104</v>
      </c>
      <c r="Z162" s="50">
        <f>随机目标!CZ101</f>
        <v>20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MCN,4,3,1,1</v>
      </c>
      <c r="Y163" s="50" t="str">
        <f>随机目标!CY102</f>
        <v>item,104</v>
      </c>
      <c r="Z163" s="50">
        <f>随机目标!CZ102</f>
        <v>20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MCN,4,3,1,1</v>
      </c>
      <c r="Y164" s="50" t="str">
        <f>随机目标!CY103</f>
        <v>item,104</v>
      </c>
      <c r="Z164" s="50">
        <f>随机目标!CZ103</f>
        <v>20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MCN,4,3,1,1</v>
      </c>
      <c r="Y165" s="50" t="str">
        <f>随机目标!CY104</f>
        <v>item,104</v>
      </c>
      <c r="Z165" s="50">
        <f>随机目标!CZ104</f>
        <v>20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MCN,4,3,1,1</v>
      </c>
      <c r="Y166" s="50" t="str">
        <f>随机目标!CY105</f>
        <v>item,104</v>
      </c>
      <c r="Z166" s="50">
        <f>随机目标!CZ105</f>
        <v>20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MCN,4,3,1,1</v>
      </c>
      <c r="Y167" s="50" t="str">
        <f>随机目标!CY106</f>
        <v>item,104</v>
      </c>
      <c r="Z167" s="50">
        <f>随机目标!CZ106</f>
        <v>20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MCN,4,3,1,1</v>
      </c>
      <c r="Y168" s="50" t="str">
        <f>随机目标!CY107</f>
        <v>item,104</v>
      </c>
      <c r="Z168" s="50">
        <f>随机目标!CZ107</f>
        <v>20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MCN,4,3,1,1</v>
      </c>
      <c r="Y169" s="50" t="str">
        <f>随机目标!CY108</f>
        <v>item,104</v>
      </c>
      <c r="Z169" s="50">
        <f>随机目标!CZ108</f>
        <v>20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MCN,4,3,1,1</v>
      </c>
      <c r="Y170" s="50" t="str">
        <f>随机目标!CY109</f>
        <v>item,104</v>
      </c>
      <c r="Z170" s="50">
        <f>随机目标!CZ109</f>
        <v>20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MCN,4,3,1,1</v>
      </c>
      <c r="Y171" s="50" t="str">
        <f>随机目标!CY110</f>
        <v>item,104</v>
      </c>
      <c r="Z171" s="50">
        <f>随机目标!CZ110</f>
        <v>20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MCN,4,3,1,1</v>
      </c>
      <c r="Y172" s="50" t="str">
        <f>随机目标!CY111</f>
        <v>item,104</v>
      </c>
      <c r="Z172" s="50">
        <f>随机目标!CZ111</f>
        <v>20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MCN,4,3,1,1</v>
      </c>
      <c r="Y173" s="50" t="str">
        <f>随机目标!CY112</f>
        <v>item,104</v>
      </c>
      <c r="Z173" s="50">
        <f>随机目标!CZ112</f>
        <v>20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MCN,4,3,1,1</v>
      </c>
      <c r="Y174" s="50" t="str">
        <f>随机目标!CY113</f>
        <v>item,104</v>
      </c>
      <c r="Z174" s="50">
        <f>随机目标!CZ113</f>
        <v>20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MCN,4,3,1,1</v>
      </c>
      <c r="Y175" s="50" t="str">
        <f>随机目标!CY114</f>
        <v>item,104</v>
      </c>
      <c r="Z175" s="50">
        <f>随机目标!CZ114</f>
        <v>20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MCN,4,3,1,1</v>
      </c>
      <c r="Y176" s="50" t="str">
        <f>随机目标!CY115</f>
        <v>item,104</v>
      </c>
      <c r="Z176" s="50">
        <f>随机目标!CZ115</f>
        <v>20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MCN,4,3,1,1</v>
      </c>
      <c r="Y177" s="50" t="str">
        <f>随机目标!CY116</f>
        <v>item,104</v>
      </c>
      <c r="Z177" s="50">
        <f>随机目标!CZ116</f>
        <v>20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MCN,4,3,1,1</v>
      </c>
      <c r="Y178" s="50" t="str">
        <f>随机目标!CY117</f>
        <v>item,104</v>
      </c>
      <c r="Z178" s="50">
        <f>随机目标!CZ117</f>
        <v>20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MCN,4,3,1,1</v>
      </c>
      <c r="Y179" s="50" t="str">
        <f>随机目标!CY118</f>
        <v>item,104</v>
      </c>
      <c r="Z179" s="50">
        <f>随机目标!CZ118</f>
        <v>20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MCN,4,3,1,1</v>
      </c>
      <c r="Y180" s="50" t="str">
        <f>随机目标!CY119</f>
        <v>item,104</v>
      </c>
      <c r="Z180" s="50">
        <f>随机目标!CZ119</f>
        <v>20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MCN,4,3,1,1</v>
      </c>
      <c r="Y181" s="50" t="str">
        <f>随机目标!CY120</f>
        <v>item,104</v>
      </c>
      <c r="Z181" s="50">
        <f>随机目标!CZ120</f>
        <v>20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MCN,4,3,1,1</v>
      </c>
      <c r="Y182" s="50" t="str">
        <f>随机目标!CY121</f>
        <v>item,104</v>
      </c>
      <c r="Z182" s="50">
        <f>随机目标!CZ121</f>
        <v>20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MCN,4,3,1,1</v>
      </c>
      <c r="Y183" s="50" t="str">
        <f>随机目标!CY122</f>
        <v>item,104</v>
      </c>
      <c r="Z183" s="50">
        <f>随机目标!CZ122</f>
        <v>20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MCN,4,3,1,1</v>
      </c>
      <c r="Y184" s="50" t="str">
        <f>随机目标!CY123</f>
        <v>item,104</v>
      </c>
      <c r="Z184" s="50">
        <f>随机目标!CZ123</f>
        <v>20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MCN,4,3,1,1</v>
      </c>
      <c r="Y185" s="50" t="str">
        <f>随机目标!CY124</f>
        <v>item,104</v>
      </c>
      <c r="Z185" s="50">
        <f>随机目标!CZ124</f>
        <v>20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MCN,4,3,1,1</v>
      </c>
      <c r="Y186" s="50" t="str">
        <f>随机目标!CY125</f>
        <v>item,104</v>
      </c>
      <c r="Z186" s="50">
        <f>随机目标!CZ125</f>
        <v>20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MCN,4,3,1,1</v>
      </c>
      <c r="Y187" s="50" t="str">
        <f>随机目标!CY126</f>
        <v>item,104</v>
      </c>
      <c r="Z187" s="50">
        <f>随机目标!CZ126</f>
        <v>20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MCN,4,3,1,1</v>
      </c>
      <c r="Y188" s="50" t="str">
        <f>随机目标!CY127</f>
        <v>item,104</v>
      </c>
      <c r="Z188" s="50">
        <f>随机目标!CZ127</f>
        <v>30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MCN,4,3,1,1</v>
      </c>
      <c r="Y189" s="50" t="str">
        <f>随机目标!CY128</f>
        <v>item,104</v>
      </c>
      <c r="Z189" s="50">
        <f>随机目标!CZ128</f>
        <v>30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MCN,4,3,1,1</v>
      </c>
      <c r="Y190" s="50" t="str">
        <f>随机目标!CY129</f>
        <v>item,104</v>
      </c>
      <c r="Z190" s="50">
        <f>随机目标!CZ129</f>
        <v>30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MCN,4,3,1,1</v>
      </c>
      <c r="Y191" s="50" t="str">
        <f>随机目标!CY130</f>
        <v>item,104</v>
      </c>
      <c r="Z191" s="50">
        <f>随机目标!CZ130</f>
        <v>30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MCN,4,3,1,1</v>
      </c>
      <c r="Y192" s="50" t="str">
        <f>随机目标!CY131</f>
        <v>item,104</v>
      </c>
      <c r="Z192" s="50">
        <f>随机目标!CZ131</f>
        <v>30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MCN,4,3,1,1</v>
      </c>
      <c r="Y193" s="50" t="str">
        <f>随机目标!CY132</f>
        <v>item,104</v>
      </c>
      <c r="Z193" s="50">
        <f>随机目标!CZ132</f>
        <v>30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MCN,4,3,1,1</v>
      </c>
      <c r="Y194" s="50" t="str">
        <f>随机目标!CY133</f>
        <v>item,104</v>
      </c>
      <c r="Z194" s="50">
        <f>随机目标!CZ133</f>
        <v>30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MCN,4,3,1,1</v>
      </c>
      <c r="Y195" s="50" t="str">
        <f>随机目标!CY134</f>
        <v>item,104</v>
      </c>
      <c r="Z195" s="50">
        <f>随机目标!CZ134</f>
        <v>30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MCN,4,3,1,1</v>
      </c>
      <c r="Y196" s="50" t="str">
        <f>随机目标!CY135</f>
        <v>item,104</v>
      </c>
      <c r="Z196" s="50">
        <f>随机目标!CZ135</f>
        <v>30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MCN,4,3,1,1</v>
      </c>
      <c r="Y197" s="50" t="str">
        <f>随机目标!CY136</f>
        <v>item,104</v>
      </c>
      <c r="Z197" s="50">
        <f>随机目标!CZ136</f>
        <v>30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MCN,4,3,1,1</v>
      </c>
      <c r="Y198" s="50" t="str">
        <f>随机目标!CY137</f>
        <v>item,104</v>
      </c>
      <c r="Z198" s="50">
        <f>随机目标!CZ137</f>
        <v>30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MCN,4,3,1,1</v>
      </c>
      <c r="Y199" s="50" t="str">
        <f>随机目标!CY138</f>
        <v>item,104</v>
      </c>
      <c r="Z199" s="50">
        <f>随机目标!CZ138</f>
        <v>30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MCN,4,3,1,1</v>
      </c>
      <c r="Y200" s="50" t="str">
        <f>随机目标!CY139</f>
        <v>item,104</v>
      </c>
      <c r="Z200" s="50">
        <f>随机目标!CZ139</f>
        <v>30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MCN,4,3,1,1</v>
      </c>
      <c r="Y201" s="50" t="str">
        <f>随机目标!CY140</f>
        <v>item,104</v>
      </c>
      <c r="Z201" s="50">
        <f>随机目标!CZ140</f>
        <v>30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MCN,4,3,1,1</v>
      </c>
      <c r="Y202" s="50" t="str">
        <f>随机目标!CY141</f>
        <v>item,104</v>
      </c>
      <c r="Z202" s="50">
        <f>随机目标!CZ141</f>
        <v>30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90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MCN,3,3,1,1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prop,101|1667;prop,102|8333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91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MCN,3,3,1,1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prop,101|1500;prop,102|8500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92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MCN,3,3,1,1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prop,101|1334;prop,102|8666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93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MCN,3,3,1,1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prop,101|1167;prop,102|8833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94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MCN,3,3,1,1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prop,101|1000;prop,102|9000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94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MCN,3,3,1,1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prop,101|1000;prop,102|9000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95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MCN,3,3,1,1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prop,101|834;prop,102|9166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95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MCN,3,3,1,1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prop,101|834;prop,102|9166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96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MCN,3,3,1,1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prop,101|667;prop,102|9333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97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MCN,3,3,1,1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prop,101|500;prop,102|9500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97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MCN,3,3,1,1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prop,101|500;prop,102|9500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97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MCN,3,3,1,1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prop,101|500;prop,102|9500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98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MCN,3,3,1,1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prop,101|334;prop,102|9666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98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MCN,3,3,1,1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prop,101|334;prop,102|9666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98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MCN,3,3,1,1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prop,101|334;prop,102|9666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99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MCN,3,3,1,1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prop,101|167;prop,102|9833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100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MCN,3,3,1,1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prop,102|10000;prop,103|0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100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MCN,3,3,1,1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prop,102|10000;prop,103|0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100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MCN,3,3,1,1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prop,102|10000;prop,103|0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100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MCN,3,3,1,1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prop,102|10000;prop,103|0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100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MCN,3,3,1,1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prop,102|10000;prop,103|0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101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MCN,3,3,1,1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prop,102|9900;prop,103|100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101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MCN,3,3,1,1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prop,102|9900;prop,103|100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MCN,3,3,1,1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MCN,3,3,1,1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MCN,3,3,1,1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MCN,3,3,1,1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MCN,3,3,1,1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MCN,3,3,1,1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MCN,3,3,1,1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MCN,3,3,1,1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MCN,3,3,1,1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MCN,3,3,1,1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MCN,3,3,1,1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MCN,3,3,1,1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MCN,3,3,1,1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MCN,3,3,1,1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MCN,3,3,1,1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MCN,3,3,1,1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MCN,3,3,1,1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MCN,3,3,1,1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MCN,3,3,1,1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MCN,3,3,1,1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MCN,3,3,1,1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MCN,3,3,1,1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MCN,3,3,1,1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item,101;item,102;item,200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MCN,3,3,1,1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item,101;item,102;item,200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MCN,3,3,1,1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item,101;item,102;item,200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MCN,3,3,1,1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item,101;item,102;item,200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MCN,3,3,1,1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item,101;item,102;item,200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MCN,3,3,1,1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item,101;item,102;item,200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MCN,3,3,1,1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item,101;item,102;item,200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MCN,3,3,1,1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item,101;item,102;item,200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MCN,3,3,1,1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item,101;item,102;item,200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MCN,3,3,1,1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item,101;item,102;item,200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MCN,3,3,1,1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item,101;item,102;item,200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MCN,3,3,1,1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item,101;item,102;item,200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MCN,3,3,1,1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MCN,3,3,1,1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MCN,3,3,1,1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MCN,3,3,1,1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MCN,3,3,1,1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MCN,3,3,1,1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MCN,3,3,1,1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MCN,3,3,1,1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MCN,3,3,1,1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MCN,3,3,1,1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MCN,3,3,1,1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MCN,3,3,1,1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MCN,3,3,1,1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MCN,3,3,1,1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MCN,3,3,1,1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MCN,3,3,1,1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MCN,3,3,1,1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MCN,3,3,1,1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MCN,3,3,1,1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MCN,3,3,1,1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MCN,3,3,1,1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MCN,3,3,1,1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MCN,3,3,1,1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MCN,3,3,1,1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MCN,3,3,1,1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MCN,3,3,1,1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MCN,3,3,1,1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MCN,3,3,1,1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MCN,3,3,1,1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MCN,3,3,1,1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MCN,3,3,1,1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MCN,3,3,1,1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MCN,3,3,1,1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MCN,3,3,1,1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MCN,3,3,1,1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MCN,3,3,1,1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MCN,3,3,1,1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MCN,3,3,1,1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MCN,3,3,1,1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MCN,3,3,1,1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MCN,3,3,1,1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MCN,3,3,1,1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MCN,3,3,1,1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90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91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92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93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94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94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95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95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96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97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97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97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98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98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98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99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100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100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100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100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100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101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101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item,101;item,102;item,200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item,101;item,102;item,200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item,101;item,102;item,200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item,101;item,102;item,200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item,101;item,102;item,200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item,101;item,102;item,200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item,101;item,102;item,200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item,101;item,102;item,200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item,101;item,102;item,200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item,101;item,102;item,200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item,101;item,102;item,200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item,101;item,102;item,200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135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136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138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139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141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141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142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142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144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145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145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145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147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147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147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148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150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150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150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150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150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151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151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135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136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138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139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141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141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142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142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144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145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145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145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147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147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147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148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150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150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150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150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150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151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151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135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136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138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139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141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141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142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142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144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145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145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145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147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147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147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148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150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150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150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150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150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151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151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135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136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138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139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141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141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142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142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144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145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145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145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147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147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147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148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150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150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150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150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150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151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151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180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182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184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186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188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188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190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190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192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194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194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194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196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196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196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198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200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200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200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200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200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202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202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180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182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184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186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188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188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190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190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192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194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194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194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196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196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196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198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200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200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200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200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200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202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202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180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182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184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186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188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188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190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190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192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194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194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194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196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196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196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198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200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200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200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200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200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202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202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180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182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184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186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188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188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190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190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192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194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194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194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196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196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196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198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200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200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200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200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200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202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202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5F9A-F45D-4F2D-AE3A-499B038DE2C1}">
  <dimension ref="A1:AG62"/>
  <sheetViews>
    <sheetView topLeftCell="A25" workbookViewId="0">
      <selection activeCell="S32" sqref="S32"/>
    </sheetView>
  </sheetViews>
  <sheetFormatPr defaultRowHeight="12.75"/>
  <cols>
    <col min="1" max="1" width="5.75" style="167" bestFit="1" customWidth="1"/>
    <col min="2" max="2" width="6.375" style="167" bestFit="1" customWidth="1"/>
    <col min="3" max="4" width="4.125" style="167" bestFit="1" customWidth="1"/>
    <col min="5" max="18" width="4.125" style="50" bestFit="1" customWidth="1"/>
    <col min="19" max="19" width="6.5" style="50" customWidth="1"/>
    <col min="20" max="16384" width="9" style="50"/>
  </cols>
  <sheetData>
    <row r="1" spans="1:33">
      <c r="A1" s="167" t="s">
        <v>2410</v>
      </c>
      <c r="B1" s="167" t="s">
        <v>2411</v>
      </c>
      <c r="D1" s="167">
        <v>1</v>
      </c>
      <c r="E1" s="50">
        <v>2</v>
      </c>
      <c r="F1" s="50">
        <v>3</v>
      </c>
      <c r="G1" s="167">
        <v>4</v>
      </c>
      <c r="H1" s="167">
        <v>5</v>
      </c>
      <c r="I1" s="167">
        <v>6</v>
      </c>
      <c r="J1" s="167">
        <v>7</v>
      </c>
      <c r="K1" s="167">
        <v>8</v>
      </c>
      <c r="L1" s="167">
        <v>9</v>
      </c>
      <c r="M1" s="167">
        <v>10</v>
      </c>
      <c r="N1" s="167">
        <v>11</v>
      </c>
      <c r="O1" s="167">
        <v>12</v>
      </c>
      <c r="P1" s="167">
        <v>13</v>
      </c>
      <c r="Q1" s="167">
        <v>14</v>
      </c>
      <c r="R1" s="167">
        <v>15</v>
      </c>
    </row>
    <row r="2" spans="1:33">
      <c r="A2" s="167" t="s">
        <v>2202</v>
      </c>
      <c r="B2" s="167">
        <v>201</v>
      </c>
      <c r="D2" s="168" t="s">
        <v>2412</v>
      </c>
      <c r="E2" s="168">
        <v>20</v>
      </c>
      <c r="F2" s="167" t="s">
        <v>2412</v>
      </c>
      <c r="G2" s="167" t="s">
        <v>2412</v>
      </c>
      <c r="H2" s="167" t="s">
        <v>2412</v>
      </c>
      <c r="I2" s="167">
        <v>20</v>
      </c>
      <c r="J2" s="167" t="s">
        <v>2412</v>
      </c>
      <c r="K2" s="167" t="s">
        <v>2412</v>
      </c>
      <c r="L2" s="167" t="s">
        <v>2412</v>
      </c>
      <c r="M2" s="167">
        <v>5</v>
      </c>
      <c r="N2" s="167" t="s">
        <v>2412</v>
      </c>
      <c r="O2" s="167" t="s">
        <v>2412</v>
      </c>
      <c r="P2" s="167" t="s">
        <v>2412</v>
      </c>
      <c r="Q2" s="167" t="s">
        <v>2412</v>
      </c>
      <c r="R2" s="167" t="s">
        <v>2412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>
      <c r="A3" s="167" t="s">
        <v>2204</v>
      </c>
      <c r="B3" s="167">
        <v>206</v>
      </c>
      <c r="D3" s="168">
        <v>20</v>
      </c>
      <c r="E3" s="168" t="s">
        <v>2412</v>
      </c>
      <c r="F3" s="167" t="s">
        <v>2412</v>
      </c>
      <c r="G3" s="167" t="s">
        <v>2412</v>
      </c>
      <c r="H3" s="167">
        <v>20</v>
      </c>
      <c r="I3" s="167" t="s">
        <v>2412</v>
      </c>
      <c r="J3" s="167" t="s">
        <v>2412</v>
      </c>
      <c r="K3" s="167" t="s">
        <v>2412</v>
      </c>
      <c r="L3" s="167">
        <v>5</v>
      </c>
      <c r="M3" s="167" t="s">
        <v>2412</v>
      </c>
      <c r="N3" s="167" t="s">
        <v>2412</v>
      </c>
      <c r="O3" s="167" t="s">
        <v>2412</v>
      </c>
      <c r="P3" s="167" t="s">
        <v>2412</v>
      </c>
      <c r="Q3" s="167" t="s">
        <v>2412</v>
      </c>
      <c r="R3" s="167" t="s">
        <v>2412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>
      <c r="A4" s="167" t="s">
        <v>2206</v>
      </c>
      <c r="B4" s="167">
        <v>211</v>
      </c>
      <c r="D4" s="168" t="s">
        <v>2412</v>
      </c>
      <c r="E4" s="168">
        <v>20</v>
      </c>
      <c r="F4" s="167" t="s">
        <v>2412</v>
      </c>
      <c r="G4" s="167" t="s">
        <v>2412</v>
      </c>
      <c r="H4" s="167" t="s">
        <v>2412</v>
      </c>
      <c r="I4" s="167">
        <v>20</v>
      </c>
      <c r="J4" s="167" t="s">
        <v>2412</v>
      </c>
      <c r="K4" s="167" t="s">
        <v>2412</v>
      </c>
      <c r="L4" s="167" t="s">
        <v>2412</v>
      </c>
      <c r="M4" s="167">
        <v>5</v>
      </c>
      <c r="N4" s="167" t="s">
        <v>2412</v>
      </c>
      <c r="O4" s="167" t="s">
        <v>2412</v>
      </c>
      <c r="P4" s="167" t="s">
        <v>2412</v>
      </c>
      <c r="Q4" s="167" t="s">
        <v>2412</v>
      </c>
      <c r="R4" s="167" t="s">
        <v>2412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>
      <c r="A5" s="167" t="s">
        <v>2208</v>
      </c>
      <c r="B5" s="167">
        <v>216</v>
      </c>
      <c r="D5" s="168">
        <v>20</v>
      </c>
      <c r="E5" s="168" t="s">
        <v>2412</v>
      </c>
      <c r="F5" s="167" t="s">
        <v>2412</v>
      </c>
      <c r="G5" s="167" t="s">
        <v>2412</v>
      </c>
      <c r="H5" s="167">
        <v>20</v>
      </c>
      <c r="I5" s="167" t="s">
        <v>2412</v>
      </c>
      <c r="J5" s="167" t="s">
        <v>2412</v>
      </c>
      <c r="K5" s="167" t="s">
        <v>2412</v>
      </c>
      <c r="L5" s="167">
        <v>5</v>
      </c>
      <c r="M5" s="167" t="s">
        <v>2412</v>
      </c>
      <c r="N5" s="167" t="s">
        <v>2412</v>
      </c>
      <c r="O5" s="167" t="s">
        <v>2412</v>
      </c>
      <c r="P5" s="167" t="s">
        <v>2412</v>
      </c>
      <c r="Q5" s="167" t="s">
        <v>2412</v>
      </c>
      <c r="R5" s="167" t="s">
        <v>2412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>
      <c r="A6" s="167" t="s">
        <v>2210</v>
      </c>
      <c r="B6" s="167">
        <v>221</v>
      </c>
      <c r="D6" s="168" t="s">
        <v>2412</v>
      </c>
      <c r="E6" s="168">
        <v>20</v>
      </c>
      <c r="F6" s="167" t="s">
        <v>2412</v>
      </c>
      <c r="G6" s="167" t="s">
        <v>2412</v>
      </c>
      <c r="H6" s="167" t="s">
        <v>2412</v>
      </c>
      <c r="I6" s="167">
        <v>20</v>
      </c>
      <c r="J6" s="167" t="s">
        <v>2412</v>
      </c>
      <c r="K6" s="167" t="s">
        <v>2412</v>
      </c>
      <c r="L6" s="167" t="s">
        <v>2412</v>
      </c>
      <c r="M6" s="167">
        <v>5</v>
      </c>
      <c r="N6" s="167" t="s">
        <v>2412</v>
      </c>
      <c r="O6" s="167" t="s">
        <v>2412</v>
      </c>
      <c r="P6" s="167" t="s">
        <v>2412</v>
      </c>
      <c r="Q6" s="167" t="s">
        <v>2412</v>
      </c>
      <c r="R6" s="167" t="s">
        <v>2412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>
      <c r="A7" s="167" t="s">
        <v>2212</v>
      </c>
      <c r="B7" s="167">
        <v>226</v>
      </c>
      <c r="D7" s="168" t="s">
        <v>2412</v>
      </c>
      <c r="E7" s="168" t="s">
        <v>2412</v>
      </c>
      <c r="F7" s="167">
        <v>20</v>
      </c>
      <c r="G7" s="167" t="s">
        <v>2412</v>
      </c>
      <c r="H7" s="167" t="s">
        <v>2412</v>
      </c>
      <c r="I7" s="167" t="s">
        <v>2412</v>
      </c>
      <c r="J7" s="167">
        <v>5</v>
      </c>
      <c r="K7" s="167" t="s">
        <v>2412</v>
      </c>
      <c r="L7" s="167" t="s">
        <v>2412</v>
      </c>
      <c r="M7" s="167" t="s">
        <v>2412</v>
      </c>
      <c r="N7" s="167" t="s">
        <v>2412</v>
      </c>
      <c r="O7" s="167" t="s">
        <v>2412</v>
      </c>
      <c r="P7" s="167" t="s">
        <v>2412</v>
      </c>
      <c r="Q7" s="167" t="s">
        <v>2412</v>
      </c>
      <c r="R7" s="167" t="s">
        <v>2412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>
      <c r="A8" s="167" t="s">
        <v>2214</v>
      </c>
      <c r="B8" s="167">
        <v>231</v>
      </c>
      <c r="D8" s="168">
        <v>20</v>
      </c>
      <c r="E8" s="168" t="s">
        <v>2412</v>
      </c>
      <c r="F8" s="167" t="s">
        <v>2412</v>
      </c>
      <c r="G8" s="167" t="s">
        <v>2412</v>
      </c>
      <c r="H8" s="167">
        <v>20</v>
      </c>
      <c r="I8" s="167" t="s">
        <v>2412</v>
      </c>
      <c r="J8" s="167" t="s">
        <v>2412</v>
      </c>
      <c r="K8" s="167" t="s">
        <v>2412</v>
      </c>
      <c r="L8" s="167">
        <v>5</v>
      </c>
      <c r="M8" s="167" t="s">
        <v>2412</v>
      </c>
      <c r="N8" s="167" t="s">
        <v>2412</v>
      </c>
      <c r="O8" s="167" t="s">
        <v>2412</v>
      </c>
      <c r="P8" s="167" t="s">
        <v>2412</v>
      </c>
      <c r="Q8" s="167" t="s">
        <v>2412</v>
      </c>
      <c r="R8" s="167" t="s">
        <v>2412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>
      <c r="A9" s="167" t="s">
        <v>2203</v>
      </c>
      <c r="B9" s="167">
        <v>236</v>
      </c>
      <c r="D9" s="168" t="s">
        <v>2412</v>
      </c>
      <c r="E9" s="168" t="s">
        <v>2412</v>
      </c>
      <c r="F9" s="167">
        <v>20</v>
      </c>
      <c r="G9" s="167" t="s">
        <v>2412</v>
      </c>
      <c r="H9" s="167" t="s">
        <v>2412</v>
      </c>
      <c r="I9" s="167" t="s">
        <v>2412</v>
      </c>
      <c r="J9" s="167">
        <v>5</v>
      </c>
      <c r="K9" s="167" t="s">
        <v>2412</v>
      </c>
      <c r="L9" s="167" t="s">
        <v>2412</v>
      </c>
      <c r="M9" s="167" t="s">
        <v>2412</v>
      </c>
      <c r="N9" s="167" t="s">
        <v>2412</v>
      </c>
      <c r="O9" s="167" t="s">
        <v>2412</v>
      </c>
      <c r="P9" s="167" t="s">
        <v>2412</v>
      </c>
      <c r="Q9" s="167" t="s">
        <v>2412</v>
      </c>
      <c r="R9" s="167" t="s">
        <v>2412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>
      <c r="A10" s="167" t="s">
        <v>2205</v>
      </c>
      <c r="B10" s="167">
        <v>241</v>
      </c>
      <c r="D10" s="168">
        <v>20</v>
      </c>
      <c r="E10" s="168" t="s">
        <v>2412</v>
      </c>
      <c r="F10" s="167" t="s">
        <v>2412</v>
      </c>
      <c r="G10" s="167" t="s">
        <v>2412</v>
      </c>
      <c r="H10" s="167">
        <v>20</v>
      </c>
      <c r="I10" s="167" t="s">
        <v>2412</v>
      </c>
      <c r="J10" s="167" t="s">
        <v>2412</v>
      </c>
      <c r="K10" s="167" t="s">
        <v>2412</v>
      </c>
      <c r="L10" s="167">
        <v>5</v>
      </c>
      <c r="M10" s="167" t="s">
        <v>2412</v>
      </c>
      <c r="N10" s="167" t="s">
        <v>2412</v>
      </c>
      <c r="O10" s="167" t="s">
        <v>2412</v>
      </c>
      <c r="P10" s="167" t="s">
        <v>2412</v>
      </c>
      <c r="Q10" s="167" t="s">
        <v>2412</v>
      </c>
      <c r="R10" s="167" t="s">
        <v>2412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>
      <c r="A11" s="167" t="s">
        <v>2207</v>
      </c>
      <c r="B11" s="167">
        <v>246</v>
      </c>
      <c r="D11" s="168" t="s">
        <v>2412</v>
      </c>
      <c r="E11" s="168" t="s">
        <v>2412</v>
      </c>
      <c r="F11" s="167">
        <v>20</v>
      </c>
      <c r="G11" s="167" t="s">
        <v>2412</v>
      </c>
      <c r="H11" s="167" t="s">
        <v>2412</v>
      </c>
      <c r="I11" s="167" t="s">
        <v>2412</v>
      </c>
      <c r="J11" s="167">
        <v>5</v>
      </c>
      <c r="K11" s="167" t="s">
        <v>2412</v>
      </c>
      <c r="L11" s="167" t="s">
        <v>2412</v>
      </c>
      <c r="M11" s="167" t="s">
        <v>2412</v>
      </c>
      <c r="N11" s="167" t="s">
        <v>2412</v>
      </c>
      <c r="O11" s="167" t="s">
        <v>2412</v>
      </c>
      <c r="P11" s="167" t="s">
        <v>2412</v>
      </c>
      <c r="Q11" s="167" t="s">
        <v>2412</v>
      </c>
      <c r="R11" s="167" t="s">
        <v>2412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>
      <c r="A12" s="167" t="s">
        <v>2209</v>
      </c>
      <c r="B12" s="167">
        <v>251</v>
      </c>
      <c r="D12" s="168" t="s">
        <v>2412</v>
      </c>
      <c r="E12" s="168" t="s">
        <v>2412</v>
      </c>
      <c r="F12" s="167" t="s">
        <v>2412</v>
      </c>
      <c r="G12" s="167">
        <v>20</v>
      </c>
      <c r="H12" s="167" t="s">
        <v>2412</v>
      </c>
      <c r="I12" s="167" t="s">
        <v>2412</v>
      </c>
      <c r="J12" s="167" t="s">
        <v>2412</v>
      </c>
      <c r="K12" s="167">
        <v>5</v>
      </c>
      <c r="L12" s="167" t="s">
        <v>2412</v>
      </c>
      <c r="M12" s="167" t="s">
        <v>2412</v>
      </c>
      <c r="N12" s="167" t="s">
        <v>2412</v>
      </c>
      <c r="O12" s="167" t="s">
        <v>2412</v>
      </c>
      <c r="P12" s="167" t="s">
        <v>2412</v>
      </c>
      <c r="Q12" s="167" t="s">
        <v>2412</v>
      </c>
      <c r="R12" s="167" t="s">
        <v>2412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>
      <c r="A13" s="167" t="s">
        <v>2211</v>
      </c>
      <c r="B13" s="167">
        <v>256</v>
      </c>
      <c r="D13" s="168" t="s">
        <v>2412</v>
      </c>
      <c r="E13" s="168">
        <v>20</v>
      </c>
      <c r="F13" s="167" t="s">
        <v>2412</v>
      </c>
      <c r="G13" s="167" t="s">
        <v>2412</v>
      </c>
      <c r="H13" s="167" t="s">
        <v>2412</v>
      </c>
      <c r="I13" s="167">
        <v>20</v>
      </c>
      <c r="J13" s="167" t="s">
        <v>2412</v>
      </c>
      <c r="K13" s="167" t="s">
        <v>2412</v>
      </c>
      <c r="L13" s="167" t="s">
        <v>2412</v>
      </c>
      <c r="M13" s="167">
        <v>5</v>
      </c>
      <c r="N13" s="167" t="s">
        <v>2412</v>
      </c>
      <c r="O13" s="167" t="s">
        <v>2412</v>
      </c>
      <c r="P13" s="167" t="s">
        <v>2412</v>
      </c>
      <c r="Q13" s="167" t="s">
        <v>2412</v>
      </c>
      <c r="R13" s="167" t="s">
        <v>2412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>
      <c r="A14" s="167" t="s">
        <v>2213</v>
      </c>
      <c r="B14" s="167">
        <v>261</v>
      </c>
      <c r="D14" s="168" t="s">
        <v>2412</v>
      </c>
      <c r="E14" s="168" t="s">
        <v>2412</v>
      </c>
      <c r="F14" s="167" t="s">
        <v>2412</v>
      </c>
      <c r="G14" s="167">
        <v>20</v>
      </c>
      <c r="H14" s="167" t="s">
        <v>2412</v>
      </c>
      <c r="I14" s="167" t="s">
        <v>2412</v>
      </c>
      <c r="J14" s="167" t="s">
        <v>2412</v>
      </c>
      <c r="K14" s="167">
        <v>5</v>
      </c>
      <c r="L14" s="167" t="s">
        <v>2412</v>
      </c>
      <c r="M14" s="167" t="s">
        <v>2412</v>
      </c>
      <c r="N14" s="167" t="s">
        <v>2412</v>
      </c>
      <c r="O14" s="167" t="s">
        <v>2412</v>
      </c>
      <c r="P14" s="167" t="s">
        <v>2412</v>
      </c>
      <c r="Q14" s="167" t="s">
        <v>2412</v>
      </c>
      <c r="R14" s="167" t="s">
        <v>2412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>
      <c r="A15" s="167" t="s">
        <v>2215</v>
      </c>
      <c r="B15" s="167">
        <v>266</v>
      </c>
      <c r="D15" s="168" t="s">
        <v>2412</v>
      </c>
      <c r="E15" s="168" t="s">
        <v>2412</v>
      </c>
      <c r="F15" s="167">
        <v>20</v>
      </c>
      <c r="G15" s="167" t="s">
        <v>2412</v>
      </c>
      <c r="H15" s="167" t="s">
        <v>2412</v>
      </c>
      <c r="I15" s="167" t="s">
        <v>2412</v>
      </c>
      <c r="J15" s="167">
        <v>5</v>
      </c>
      <c r="K15" s="167" t="s">
        <v>2412</v>
      </c>
      <c r="L15" s="167" t="s">
        <v>2412</v>
      </c>
      <c r="M15" s="167" t="s">
        <v>2412</v>
      </c>
      <c r="N15" s="167" t="s">
        <v>2412</v>
      </c>
      <c r="O15" s="167" t="s">
        <v>2412</v>
      </c>
      <c r="P15" s="167" t="s">
        <v>2412</v>
      </c>
      <c r="Q15" s="167" t="s">
        <v>2412</v>
      </c>
      <c r="R15" s="167" t="s">
        <v>2412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>
      <c r="A16" s="167" t="s">
        <v>2216</v>
      </c>
      <c r="B16" s="167">
        <v>271</v>
      </c>
      <c r="D16" s="168" t="s">
        <v>2412</v>
      </c>
      <c r="E16" s="168" t="s">
        <v>2412</v>
      </c>
      <c r="F16" s="167" t="s">
        <v>2412</v>
      </c>
      <c r="G16" s="167">
        <v>20</v>
      </c>
      <c r="H16" s="167" t="s">
        <v>2412</v>
      </c>
      <c r="I16" s="167" t="s">
        <v>2412</v>
      </c>
      <c r="J16" s="167" t="s">
        <v>2412</v>
      </c>
      <c r="K16" s="167">
        <v>5</v>
      </c>
      <c r="L16" s="167" t="s">
        <v>2412</v>
      </c>
      <c r="M16" s="167" t="s">
        <v>2412</v>
      </c>
      <c r="N16" s="167" t="s">
        <v>2412</v>
      </c>
      <c r="O16" s="167" t="s">
        <v>2412</v>
      </c>
      <c r="P16" s="167" t="s">
        <v>2412</v>
      </c>
      <c r="Q16" s="167" t="s">
        <v>2412</v>
      </c>
      <c r="R16" s="167" t="s">
        <v>2412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>
      <c r="A17" s="169" t="s">
        <v>2202</v>
      </c>
      <c r="B17" s="169">
        <f t="shared" ref="B17:B31" si="2">B2+1</f>
        <v>202</v>
      </c>
      <c r="D17" s="168" t="s">
        <v>2412</v>
      </c>
      <c r="E17" s="168" t="s">
        <v>2412</v>
      </c>
      <c r="F17" s="167" t="s">
        <v>2412</v>
      </c>
      <c r="G17" s="167" t="s">
        <v>2412</v>
      </c>
      <c r="H17" s="167" t="s">
        <v>2412</v>
      </c>
      <c r="I17" s="167" t="s">
        <v>2412</v>
      </c>
      <c r="J17" s="167" t="s">
        <v>2412</v>
      </c>
      <c r="K17" s="167" t="s">
        <v>2412</v>
      </c>
      <c r="L17" s="167" t="s">
        <v>2412</v>
      </c>
      <c r="M17" s="167">
        <v>6</v>
      </c>
      <c r="N17" s="167" t="s">
        <v>2412</v>
      </c>
      <c r="O17" s="167" t="s">
        <v>2412</v>
      </c>
      <c r="P17" s="167" t="s">
        <v>2412</v>
      </c>
      <c r="Q17" s="167">
        <v>8</v>
      </c>
      <c r="R17" s="167" t="s">
        <v>2412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>
      <c r="A18" s="169" t="s">
        <v>2204</v>
      </c>
      <c r="B18" s="169">
        <f t="shared" si="2"/>
        <v>207</v>
      </c>
      <c r="D18" s="168" t="s">
        <v>2412</v>
      </c>
      <c r="E18" s="168" t="s">
        <v>2412</v>
      </c>
      <c r="F18" s="167" t="s">
        <v>2412</v>
      </c>
      <c r="G18" s="167" t="s">
        <v>2412</v>
      </c>
      <c r="H18" s="167" t="s">
        <v>2412</v>
      </c>
      <c r="I18" s="167" t="s">
        <v>2412</v>
      </c>
      <c r="J18" s="167" t="s">
        <v>2412</v>
      </c>
      <c r="K18" s="167" t="s">
        <v>2412</v>
      </c>
      <c r="L18" s="167">
        <v>6</v>
      </c>
      <c r="M18" s="167" t="s">
        <v>2412</v>
      </c>
      <c r="N18" s="167" t="s">
        <v>2412</v>
      </c>
      <c r="O18" s="167" t="s">
        <v>2412</v>
      </c>
      <c r="P18" s="167">
        <v>8</v>
      </c>
      <c r="Q18" s="167" t="s">
        <v>2412</v>
      </c>
      <c r="R18" s="167" t="s">
        <v>2412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>
      <c r="A19" s="169" t="s">
        <v>2206</v>
      </c>
      <c r="B19" s="169">
        <f t="shared" si="2"/>
        <v>212</v>
      </c>
      <c r="D19" s="168" t="s">
        <v>2412</v>
      </c>
      <c r="E19" s="168" t="s">
        <v>2412</v>
      </c>
      <c r="F19" s="167" t="s">
        <v>2412</v>
      </c>
      <c r="G19" s="167" t="s">
        <v>2412</v>
      </c>
      <c r="H19" s="167" t="s">
        <v>2412</v>
      </c>
      <c r="I19" s="167" t="s">
        <v>2412</v>
      </c>
      <c r="J19" s="167" t="s">
        <v>2412</v>
      </c>
      <c r="K19" s="167" t="s">
        <v>2412</v>
      </c>
      <c r="L19" s="167" t="s">
        <v>2412</v>
      </c>
      <c r="M19" s="167">
        <v>6</v>
      </c>
      <c r="N19" s="167" t="s">
        <v>2412</v>
      </c>
      <c r="O19" s="167" t="s">
        <v>2412</v>
      </c>
      <c r="P19" s="167" t="s">
        <v>2412</v>
      </c>
      <c r="Q19" s="167">
        <v>8</v>
      </c>
      <c r="R19" s="167" t="s">
        <v>2412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>
      <c r="A20" s="169" t="s">
        <v>2208</v>
      </c>
      <c r="B20" s="169">
        <f t="shared" si="2"/>
        <v>217</v>
      </c>
      <c r="D20" s="168" t="s">
        <v>2412</v>
      </c>
      <c r="E20" s="168" t="s">
        <v>2412</v>
      </c>
      <c r="F20" s="167" t="s">
        <v>2412</v>
      </c>
      <c r="G20" s="167" t="s">
        <v>2412</v>
      </c>
      <c r="H20" s="167" t="s">
        <v>2412</v>
      </c>
      <c r="I20" s="167" t="s">
        <v>2412</v>
      </c>
      <c r="J20" s="167" t="s">
        <v>2412</v>
      </c>
      <c r="K20" s="167" t="s">
        <v>2412</v>
      </c>
      <c r="L20" s="167">
        <v>6</v>
      </c>
      <c r="M20" s="167" t="s">
        <v>2412</v>
      </c>
      <c r="N20" s="167" t="s">
        <v>2412</v>
      </c>
      <c r="O20" s="167" t="s">
        <v>2412</v>
      </c>
      <c r="P20" s="167">
        <v>8</v>
      </c>
      <c r="Q20" s="167" t="s">
        <v>2412</v>
      </c>
      <c r="R20" s="167" t="s">
        <v>2412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>
      <c r="A21" s="169" t="s">
        <v>2210</v>
      </c>
      <c r="B21" s="169">
        <f t="shared" si="2"/>
        <v>222</v>
      </c>
      <c r="D21" s="168" t="s">
        <v>2412</v>
      </c>
      <c r="E21" s="168" t="s">
        <v>2412</v>
      </c>
      <c r="F21" s="167" t="s">
        <v>2412</v>
      </c>
      <c r="G21" s="167" t="s">
        <v>2412</v>
      </c>
      <c r="H21" s="167" t="s">
        <v>2412</v>
      </c>
      <c r="I21" s="167" t="s">
        <v>2412</v>
      </c>
      <c r="J21" s="167" t="s">
        <v>2412</v>
      </c>
      <c r="K21" s="167" t="s">
        <v>2412</v>
      </c>
      <c r="L21" s="167" t="s">
        <v>2412</v>
      </c>
      <c r="M21" s="167">
        <v>6</v>
      </c>
      <c r="N21" s="167" t="s">
        <v>2412</v>
      </c>
      <c r="O21" s="167" t="s">
        <v>2412</v>
      </c>
      <c r="P21" s="167" t="s">
        <v>2412</v>
      </c>
      <c r="Q21" s="167">
        <v>8</v>
      </c>
      <c r="R21" s="167" t="s">
        <v>2412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>
      <c r="A22" s="169" t="s">
        <v>2212</v>
      </c>
      <c r="B22" s="169">
        <f t="shared" si="2"/>
        <v>227</v>
      </c>
      <c r="D22" s="168" t="s">
        <v>2412</v>
      </c>
      <c r="E22" s="168" t="s">
        <v>2412</v>
      </c>
      <c r="F22" s="167" t="s">
        <v>2412</v>
      </c>
      <c r="G22" s="167" t="s">
        <v>2412</v>
      </c>
      <c r="H22" s="167" t="s">
        <v>2412</v>
      </c>
      <c r="I22" s="167" t="s">
        <v>2412</v>
      </c>
      <c r="J22" s="167">
        <v>6</v>
      </c>
      <c r="K22" s="167" t="s">
        <v>2412</v>
      </c>
      <c r="L22" s="167" t="s">
        <v>2412</v>
      </c>
      <c r="M22" s="167" t="s">
        <v>2412</v>
      </c>
      <c r="N22" s="167">
        <v>8</v>
      </c>
      <c r="O22" s="167" t="s">
        <v>2412</v>
      </c>
      <c r="P22" s="167" t="s">
        <v>2412</v>
      </c>
      <c r="Q22" s="167" t="s">
        <v>2412</v>
      </c>
      <c r="R22" s="167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>
      <c r="A23" s="169" t="s">
        <v>2214</v>
      </c>
      <c r="B23" s="169">
        <f t="shared" si="2"/>
        <v>232</v>
      </c>
      <c r="D23" s="168" t="s">
        <v>2412</v>
      </c>
      <c r="E23" s="168" t="s">
        <v>2412</v>
      </c>
      <c r="F23" s="167" t="s">
        <v>2412</v>
      </c>
      <c r="G23" s="167" t="s">
        <v>2412</v>
      </c>
      <c r="H23" s="167" t="s">
        <v>2412</v>
      </c>
      <c r="I23" s="167" t="s">
        <v>2412</v>
      </c>
      <c r="J23" s="167" t="s">
        <v>2412</v>
      </c>
      <c r="K23" s="167" t="s">
        <v>2412</v>
      </c>
      <c r="L23" s="167">
        <v>6</v>
      </c>
      <c r="M23" s="167" t="s">
        <v>2412</v>
      </c>
      <c r="N23" s="167" t="s">
        <v>2412</v>
      </c>
      <c r="O23" s="167" t="s">
        <v>2412</v>
      </c>
      <c r="P23" s="167">
        <v>8</v>
      </c>
      <c r="Q23" s="167" t="s">
        <v>2412</v>
      </c>
      <c r="R23" s="167" t="s">
        <v>2412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>
      <c r="A24" s="169" t="s">
        <v>2203</v>
      </c>
      <c r="B24" s="169">
        <f t="shared" si="2"/>
        <v>237</v>
      </c>
      <c r="D24" s="168" t="s">
        <v>2412</v>
      </c>
      <c r="E24" s="168" t="s">
        <v>2412</v>
      </c>
      <c r="F24" s="167" t="s">
        <v>2412</v>
      </c>
      <c r="G24" s="167" t="s">
        <v>2412</v>
      </c>
      <c r="H24" s="167" t="s">
        <v>2412</v>
      </c>
      <c r="I24" s="167" t="s">
        <v>2412</v>
      </c>
      <c r="J24" s="167">
        <v>6</v>
      </c>
      <c r="K24" s="167" t="s">
        <v>2412</v>
      </c>
      <c r="L24" s="167" t="s">
        <v>2412</v>
      </c>
      <c r="M24" s="167" t="s">
        <v>2412</v>
      </c>
      <c r="N24" s="167">
        <v>8</v>
      </c>
      <c r="O24" s="167" t="s">
        <v>2412</v>
      </c>
      <c r="P24" s="167" t="s">
        <v>2412</v>
      </c>
      <c r="Q24" s="167" t="s">
        <v>2412</v>
      </c>
      <c r="R24" s="167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>
      <c r="A25" s="169" t="s">
        <v>2205</v>
      </c>
      <c r="B25" s="169">
        <f t="shared" si="2"/>
        <v>242</v>
      </c>
      <c r="D25" s="168" t="s">
        <v>2412</v>
      </c>
      <c r="E25" s="168" t="s">
        <v>2412</v>
      </c>
      <c r="F25" s="167" t="s">
        <v>2412</v>
      </c>
      <c r="G25" s="167" t="s">
        <v>2412</v>
      </c>
      <c r="H25" s="167" t="s">
        <v>2412</v>
      </c>
      <c r="I25" s="167" t="s">
        <v>2412</v>
      </c>
      <c r="J25" s="167" t="s">
        <v>2412</v>
      </c>
      <c r="K25" s="167" t="s">
        <v>2412</v>
      </c>
      <c r="L25" s="167">
        <v>6</v>
      </c>
      <c r="M25" s="167" t="s">
        <v>2412</v>
      </c>
      <c r="N25" s="167" t="s">
        <v>2412</v>
      </c>
      <c r="O25" s="167" t="s">
        <v>2412</v>
      </c>
      <c r="P25" s="167">
        <v>8</v>
      </c>
      <c r="Q25" s="167" t="s">
        <v>2412</v>
      </c>
      <c r="R25" s="167" t="s">
        <v>2412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>
      <c r="A26" s="169" t="s">
        <v>2207</v>
      </c>
      <c r="B26" s="169">
        <f t="shared" si="2"/>
        <v>247</v>
      </c>
      <c r="D26" s="168" t="s">
        <v>2412</v>
      </c>
      <c r="E26" s="168" t="s">
        <v>2412</v>
      </c>
      <c r="F26" s="167" t="s">
        <v>2412</v>
      </c>
      <c r="G26" s="167" t="s">
        <v>2412</v>
      </c>
      <c r="H26" s="167" t="s">
        <v>2412</v>
      </c>
      <c r="I26" s="167" t="s">
        <v>2412</v>
      </c>
      <c r="J26" s="167">
        <v>6</v>
      </c>
      <c r="K26" s="167" t="s">
        <v>2412</v>
      </c>
      <c r="L26" s="167" t="s">
        <v>2412</v>
      </c>
      <c r="M26" s="167" t="s">
        <v>2412</v>
      </c>
      <c r="N26" s="167">
        <v>8</v>
      </c>
      <c r="O26" s="167" t="s">
        <v>2412</v>
      </c>
      <c r="P26" s="167" t="s">
        <v>2412</v>
      </c>
      <c r="Q26" s="167" t="s">
        <v>2412</v>
      </c>
      <c r="R26" s="167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>
      <c r="A27" s="169" t="s">
        <v>2209</v>
      </c>
      <c r="B27" s="169">
        <f t="shared" si="2"/>
        <v>252</v>
      </c>
      <c r="D27" s="168" t="s">
        <v>2412</v>
      </c>
      <c r="E27" s="168" t="s">
        <v>2412</v>
      </c>
      <c r="F27" s="167" t="s">
        <v>2412</v>
      </c>
      <c r="G27" s="167" t="s">
        <v>2412</v>
      </c>
      <c r="H27" s="167" t="s">
        <v>2412</v>
      </c>
      <c r="I27" s="167" t="s">
        <v>2412</v>
      </c>
      <c r="J27" s="167" t="s">
        <v>2412</v>
      </c>
      <c r="K27" s="167">
        <v>6</v>
      </c>
      <c r="L27" s="167" t="s">
        <v>2412</v>
      </c>
      <c r="M27" s="167" t="s">
        <v>2412</v>
      </c>
      <c r="N27" s="167" t="s">
        <v>2412</v>
      </c>
      <c r="O27" s="167">
        <v>8</v>
      </c>
      <c r="P27" s="167" t="s">
        <v>2412</v>
      </c>
      <c r="Q27" s="167" t="s">
        <v>2412</v>
      </c>
      <c r="R27" s="167" t="s">
        <v>2412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>
      <c r="A28" s="169" t="s">
        <v>2211</v>
      </c>
      <c r="B28" s="169">
        <f t="shared" si="2"/>
        <v>257</v>
      </c>
      <c r="D28" s="168" t="s">
        <v>2412</v>
      </c>
      <c r="E28" s="168" t="s">
        <v>2412</v>
      </c>
      <c r="F28" s="167" t="s">
        <v>2412</v>
      </c>
      <c r="G28" s="167" t="s">
        <v>2412</v>
      </c>
      <c r="H28" s="167" t="s">
        <v>2412</v>
      </c>
      <c r="I28" s="167" t="s">
        <v>2412</v>
      </c>
      <c r="J28" s="167" t="s">
        <v>2412</v>
      </c>
      <c r="K28" s="167" t="s">
        <v>2412</v>
      </c>
      <c r="L28" s="167" t="s">
        <v>2412</v>
      </c>
      <c r="M28" s="167">
        <v>6</v>
      </c>
      <c r="N28" s="167" t="s">
        <v>2412</v>
      </c>
      <c r="O28" s="167" t="s">
        <v>2412</v>
      </c>
      <c r="P28" s="167" t="s">
        <v>2412</v>
      </c>
      <c r="Q28" s="167">
        <v>8</v>
      </c>
      <c r="R28" s="167" t="s">
        <v>2412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>
      <c r="A29" s="169" t="s">
        <v>2213</v>
      </c>
      <c r="B29" s="169">
        <f t="shared" si="2"/>
        <v>262</v>
      </c>
      <c r="D29" s="168" t="s">
        <v>2412</v>
      </c>
      <c r="E29" s="168" t="s">
        <v>2412</v>
      </c>
      <c r="F29" s="167" t="s">
        <v>2412</v>
      </c>
      <c r="G29" s="167" t="s">
        <v>2412</v>
      </c>
      <c r="H29" s="167" t="s">
        <v>2412</v>
      </c>
      <c r="I29" s="167" t="s">
        <v>2412</v>
      </c>
      <c r="J29" s="167" t="s">
        <v>2412</v>
      </c>
      <c r="K29" s="167">
        <v>6</v>
      </c>
      <c r="L29" s="167" t="s">
        <v>2412</v>
      </c>
      <c r="M29" s="167" t="s">
        <v>2412</v>
      </c>
      <c r="N29" s="167" t="s">
        <v>2412</v>
      </c>
      <c r="O29" s="167">
        <v>8</v>
      </c>
      <c r="P29" s="167" t="s">
        <v>2412</v>
      </c>
      <c r="Q29" s="167" t="s">
        <v>2412</v>
      </c>
      <c r="R29" s="167" t="s">
        <v>2412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>
      <c r="A30" s="169" t="s">
        <v>2215</v>
      </c>
      <c r="B30" s="169">
        <f t="shared" si="2"/>
        <v>267</v>
      </c>
      <c r="D30" s="168" t="s">
        <v>2412</v>
      </c>
      <c r="E30" s="168" t="s">
        <v>2412</v>
      </c>
      <c r="F30" s="167" t="s">
        <v>2412</v>
      </c>
      <c r="G30" s="167" t="s">
        <v>2412</v>
      </c>
      <c r="H30" s="167" t="s">
        <v>2412</v>
      </c>
      <c r="I30" s="167" t="s">
        <v>2412</v>
      </c>
      <c r="J30" s="167">
        <v>6</v>
      </c>
      <c r="K30" s="167" t="s">
        <v>2412</v>
      </c>
      <c r="L30" s="167" t="s">
        <v>2412</v>
      </c>
      <c r="M30" s="167" t="s">
        <v>2412</v>
      </c>
      <c r="N30" s="167">
        <v>8</v>
      </c>
      <c r="O30" s="167" t="s">
        <v>2412</v>
      </c>
      <c r="P30" s="167" t="s">
        <v>2412</v>
      </c>
      <c r="Q30" s="167" t="s">
        <v>2412</v>
      </c>
      <c r="R30" s="167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>
      <c r="A31" s="169" t="s">
        <v>2216</v>
      </c>
      <c r="B31" s="169">
        <f t="shared" si="2"/>
        <v>272</v>
      </c>
      <c r="D31" s="168" t="s">
        <v>2412</v>
      </c>
      <c r="E31" s="168" t="s">
        <v>2412</v>
      </c>
      <c r="F31" s="167" t="s">
        <v>2412</v>
      </c>
      <c r="G31" s="167" t="s">
        <v>2412</v>
      </c>
      <c r="H31" s="167" t="s">
        <v>2412</v>
      </c>
      <c r="I31" s="167" t="s">
        <v>2412</v>
      </c>
      <c r="J31" s="167" t="s">
        <v>2412</v>
      </c>
      <c r="K31" s="167">
        <v>6</v>
      </c>
      <c r="L31" s="167" t="s">
        <v>2412</v>
      </c>
      <c r="M31" s="167" t="s">
        <v>2412</v>
      </c>
      <c r="N31" s="167" t="s">
        <v>2412</v>
      </c>
      <c r="O31" s="167">
        <v>8</v>
      </c>
      <c r="P31" s="167" t="s">
        <v>2412</v>
      </c>
      <c r="Q31" s="167" t="s">
        <v>2412</v>
      </c>
      <c r="R31" s="167" t="s">
        <v>2412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>
      <c r="D32" s="167">
        <f>(100-MAX(D2:D31))*COUNT(D2:D31)</f>
        <v>320</v>
      </c>
      <c r="E32" s="167">
        <f t="shared" ref="E32:R32" si="17">(100-MAX(E2:E31))*COUNT(E2:E31)</f>
        <v>320</v>
      </c>
      <c r="F32" s="167">
        <f t="shared" si="17"/>
        <v>320</v>
      </c>
      <c r="G32" s="167">
        <f t="shared" si="17"/>
        <v>240</v>
      </c>
      <c r="H32" s="167">
        <f t="shared" si="17"/>
        <v>320</v>
      </c>
      <c r="I32" s="167">
        <f t="shared" si="17"/>
        <v>320</v>
      </c>
      <c r="J32" s="167">
        <f t="shared" si="17"/>
        <v>752</v>
      </c>
      <c r="K32" s="167">
        <f t="shared" si="17"/>
        <v>564</v>
      </c>
      <c r="L32" s="167">
        <f t="shared" si="17"/>
        <v>752</v>
      </c>
      <c r="M32" s="167">
        <f t="shared" si="17"/>
        <v>752</v>
      </c>
      <c r="N32" s="167">
        <f t="shared" si="17"/>
        <v>368</v>
      </c>
      <c r="O32" s="167">
        <f t="shared" si="17"/>
        <v>276</v>
      </c>
      <c r="P32" s="167">
        <f t="shared" si="17"/>
        <v>368</v>
      </c>
      <c r="Q32" s="167">
        <f t="shared" si="17"/>
        <v>368</v>
      </c>
      <c r="R32" s="167">
        <f t="shared" si="17"/>
        <v>368</v>
      </c>
      <c r="S32" s="167" t="str">
        <f>0&amp;"|"&amp;D32</f>
        <v>0|320</v>
      </c>
      <c r="T32" s="167" t="str">
        <f t="shared" ref="T32:AG32" si="18">0&amp;"|"&amp;E32</f>
        <v>0|320</v>
      </c>
      <c r="U32" s="167" t="str">
        <f t="shared" si="18"/>
        <v>0|320</v>
      </c>
      <c r="V32" s="167" t="str">
        <f t="shared" si="18"/>
        <v>0|240</v>
      </c>
      <c r="W32" s="167" t="str">
        <f t="shared" si="18"/>
        <v>0|320</v>
      </c>
      <c r="X32" s="167" t="str">
        <f t="shared" si="18"/>
        <v>0|320</v>
      </c>
      <c r="Y32" s="167" t="str">
        <f t="shared" si="18"/>
        <v>0|752</v>
      </c>
      <c r="Z32" s="167" t="str">
        <f t="shared" si="18"/>
        <v>0|564</v>
      </c>
      <c r="AA32" s="167" t="str">
        <f t="shared" si="18"/>
        <v>0|752</v>
      </c>
      <c r="AB32" s="167" t="str">
        <f t="shared" si="18"/>
        <v>0|752</v>
      </c>
      <c r="AC32" s="167" t="str">
        <f t="shared" si="18"/>
        <v>0|368</v>
      </c>
      <c r="AD32" s="167" t="str">
        <f t="shared" si="18"/>
        <v>0|276</v>
      </c>
      <c r="AE32" s="167" t="str">
        <f t="shared" si="18"/>
        <v>0|368</v>
      </c>
      <c r="AF32" s="167" t="str">
        <f t="shared" si="18"/>
        <v>0|368</v>
      </c>
      <c r="AG32" s="167" t="str">
        <f t="shared" si="18"/>
        <v>0|368</v>
      </c>
    </row>
    <row r="33" spans="1:33">
      <c r="A33" s="167">
        <v>2</v>
      </c>
      <c r="B33" s="167">
        <v>0.2</v>
      </c>
      <c r="C33" s="167">
        <f>A33*B33</f>
        <v>0.4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50" t="s">
        <v>2413</v>
      </c>
      <c r="T33" s="50" t="s">
        <v>2414</v>
      </c>
      <c r="U33" s="50" t="s">
        <v>2415</v>
      </c>
      <c r="V33" s="50" t="s">
        <v>2416</v>
      </c>
      <c r="W33" s="50" t="s">
        <v>2413</v>
      </c>
      <c r="X33" s="50" t="s">
        <v>2414</v>
      </c>
      <c r="Y33" s="50" t="s">
        <v>2417</v>
      </c>
      <c r="Z33" s="50" t="s">
        <v>2418</v>
      </c>
      <c r="AA33" s="50" t="s">
        <v>2419</v>
      </c>
      <c r="AB33" s="50" t="s">
        <v>2420</v>
      </c>
      <c r="AC33" s="50" t="s">
        <v>2421</v>
      </c>
      <c r="AD33" s="50" t="s">
        <v>2422</v>
      </c>
      <c r="AE33" s="50" t="s">
        <v>2423</v>
      </c>
      <c r="AF33" s="50" t="s">
        <v>2424</v>
      </c>
      <c r="AG33" s="50" t="s">
        <v>2421</v>
      </c>
    </row>
    <row r="34" spans="1:33"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</row>
    <row r="35" spans="1:33">
      <c r="A35" s="167">
        <v>2</v>
      </c>
      <c r="B35" s="167">
        <v>0.05</v>
      </c>
      <c r="C35" s="167">
        <f>A35*B35</f>
        <v>0.1</v>
      </c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</row>
    <row r="36" spans="1:33">
      <c r="A36" s="167">
        <v>5</v>
      </c>
      <c r="B36" s="167">
        <v>0.06</v>
      </c>
      <c r="C36" s="167">
        <f>A36*B36</f>
        <v>0.3</v>
      </c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</row>
    <row r="37" spans="1:33"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</row>
    <row r="38" spans="1:33">
      <c r="A38" s="167">
        <v>5</v>
      </c>
      <c r="B38" s="167">
        <v>0.08</v>
      </c>
      <c r="C38" s="167">
        <f>A38*B38</f>
        <v>0.4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</row>
    <row r="39" spans="1:33"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</row>
    <row r="40" spans="1:33">
      <c r="A40" s="167">
        <v>1</v>
      </c>
      <c r="B40" s="122" t="s">
        <v>2413</v>
      </c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</row>
    <row r="41" spans="1:33">
      <c r="A41" s="167">
        <v>2</v>
      </c>
      <c r="B41" s="122" t="s">
        <v>2414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</row>
    <row r="42" spans="1:33">
      <c r="A42" s="167">
        <v>3</v>
      </c>
      <c r="B42" s="122" t="s">
        <v>2415</v>
      </c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</row>
    <row r="43" spans="1:33">
      <c r="A43" s="167">
        <v>4</v>
      </c>
      <c r="B43" s="122" t="s">
        <v>2416</v>
      </c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33">
      <c r="A44" s="167">
        <v>5</v>
      </c>
      <c r="B44" s="122" t="s">
        <v>2413</v>
      </c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33">
      <c r="A45" s="167">
        <v>6</v>
      </c>
      <c r="B45" s="122" t="s">
        <v>2414</v>
      </c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33">
      <c r="A46" s="167">
        <v>7</v>
      </c>
      <c r="B46" s="122" t="s">
        <v>2417</v>
      </c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</row>
    <row r="47" spans="1:33">
      <c r="A47" s="167">
        <v>8</v>
      </c>
      <c r="B47" s="122" t="s">
        <v>2418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</row>
    <row r="48" spans="1:33">
      <c r="A48" s="167">
        <v>9</v>
      </c>
      <c r="B48" s="122" t="s">
        <v>2419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</row>
    <row r="49" spans="1:18">
      <c r="A49" s="167">
        <v>10</v>
      </c>
      <c r="B49" s="122" t="s">
        <v>2420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</row>
    <row r="50" spans="1:18">
      <c r="A50" s="167">
        <v>11</v>
      </c>
      <c r="B50" s="122" t="s">
        <v>2421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</row>
    <row r="51" spans="1:18">
      <c r="A51" s="167">
        <v>12</v>
      </c>
      <c r="B51" s="122" t="s">
        <v>2422</v>
      </c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</row>
    <row r="52" spans="1:18">
      <c r="A52" s="167">
        <v>13</v>
      </c>
      <c r="B52" s="122" t="s">
        <v>2423</v>
      </c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</row>
    <row r="53" spans="1:18">
      <c r="A53" s="167">
        <v>14</v>
      </c>
      <c r="B53" s="122" t="s">
        <v>2424</v>
      </c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</row>
    <row r="54" spans="1:18">
      <c r="A54" s="167">
        <v>15</v>
      </c>
      <c r="B54" s="122" t="s">
        <v>2421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</row>
    <row r="55" spans="1:18"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</row>
    <row r="56" spans="1:18"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</row>
    <row r="57" spans="1:18"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</row>
    <row r="58" spans="1:18"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</row>
    <row r="59" spans="1:18"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</row>
    <row r="60" spans="1:18"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</row>
    <row r="61" spans="1:18"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</row>
    <row r="62" spans="1:18"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2019-07-18T07:20:30Z</dcterms:created>
  <dcterms:modified xsi:type="dcterms:W3CDTF">2019-09-12T08:11:43Z</dcterms:modified>
</cp:coreProperties>
</file>